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6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wf545/Dropbox (GloriamGroup)/2.Data_analysis/Signaling/G_protein_couplings/Bouvier_collaboration/G protein resource manuscript/3.SI spreadsheets/"/>
    </mc:Choice>
  </mc:AlternateContent>
  <xr:revisionPtr revIDLastSave="0" documentId="13_ncr:1_{76E44001-9080-6643-9578-862AE10E27F6}" xr6:coauthVersionLast="47" xr6:coauthVersionMax="47" xr10:uidLastSave="{00000000-0000-0000-0000-000000000000}"/>
  <bookViews>
    <workbookView xWindow="0" yWindow="-28300" windowWidth="51200" windowHeight="28300" tabRatio="767" activeTab="3" xr2:uid="{00000000-000D-0000-FFFF-FFFF00000000}"/>
  </bookViews>
  <sheets>
    <sheet name="Info" sheetId="69" r:id="rId1"/>
    <sheet name="RecNamesAll" sheetId="82" r:id="rId2"/>
    <sheet name="Ligands" sheetId="73" r:id="rId3"/>
    <sheet name="B-EmEC" sheetId="80" r:id="rId4"/>
    <sheet name="I-EmEC" sheetId="81" r:id="rId5"/>
    <sheet name="B-UnconvergedDRC" sheetId="74" r:id="rId6"/>
    <sheet name="B-&lt;2SD" sheetId="75" r:id="rId7"/>
    <sheet name="I-&lt;2SDs" sheetId="76" r:id="rId8"/>
    <sheet name="B-all#SDs" sheetId="77" r:id="rId9"/>
    <sheet name="I-all#SDs" sheetId="78" r:id="rId10"/>
    <sheet name="DataStats" sheetId="67" r:id="rId11"/>
    <sheet name="tmp-B-EC50" sheetId="83" r:id="rId12"/>
    <sheet name="70commonGPCRs" sheetId="84" r:id="rId13"/>
  </sheets>
  <definedNames>
    <definedName name="_xlchart.v1.0" hidden="1">DataStats!$AG$1</definedName>
    <definedName name="_xlchart.v1.1" hidden="1">DataStats!$AG$2:$AG$69</definedName>
    <definedName name="_xlchart.v1.10" hidden="1">DataStats!$AL$1</definedName>
    <definedName name="_xlchart.v1.100" hidden="1">DataStats!$BK$1</definedName>
    <definedName name="_xlchart.v1.101" hidden="1">DataStats!$BK$2:$BK$69</definedName>
    <definedName name="_xlchart.v1.102" hidden="1">DataStats!$BL$1</definedName>
    <definedName name="_xlchart.v1.103" hidden="1">DataStats!$BL$2:$BL$69</definedName>
    <definedName name="_xlchart.v1.104" hidden="1">DataStats!$BM$1</definedName>
    <definedName name="_xlchart.v1.105" hidden="1">DataStats!$BM$2:$BM$69</definedName>
    <definedName name="_xlchart.v1.106" hidden="1">DataStats!$BN$1</definedName>
    <definedName name="_xlchart.v1.107" hidden="1">DataStats!$BN$2:$BN$69</definedName>
    <definedName name="_xlchart.v1.108" hidden="1">DataStats!$BO$1</definedName>
    <definedName name="_xlchart.v1.109" hidden="1">DataStats!$BO$2:$BO$69</definedName>
    <definedName name="_xlchart.v1.11" hidden="1">DataStats!$AL$2:$AL$69</definedName>
    <definedName name="_xlchart.v1.110" hidden="1">DataStats!$BP$1</definedName>
    <definedName name="_xlchart.v1.111" hidden="1">DataStats!$BP$2:$BP$69</definedName>
    <definedName name="_xlchart.v1.112" hidden="1">DataStats!$BQ$1</definedName>
    <definedName name="_xlchart.v1.113" hidden="1">DataStats!$BQ$2:$BQ$69</definedName>
    <definedName name="_xlchart.v1.114" hidden="1">DataStats!$BR$1</definedName>
    <definedName name="_xlchart.v1.115" hidden="1">DataStats!$BR$2:$BR$69</definedName>
    <definedName name="_xlchart.v1.116" hidden="1">DataStats!$BS$1</definedName>
    <definedName name="_xlchart.v1.117" hidden="1">DataStats!$BS$2:$BS$69</definedName>
    <definedName name="_xlchart.v1.118" hidden="1">DataStats!$BT$1</definedName>
    <definedName name="_xlchart.v1.119" hidden="1">DataStats!$BT$2:$BT$69</definedName>
    <definedName name="_xlchart.v1.12" hidden="1">DataStats!$AM$1</definedName>
    <definedName name="_xlchart.v1.120" hidden="1">DataStats!$AA$1</definedName>
    <definedName name="_xlchart.v1.121" hidden="1">DataStats!$AA$2:$AA$69</definedName>
    <definedName name="_xlchart.v1.122" hidden="1">DataStats!$AB$1</definedName>
    <definedName name="_xlchart.v1.123" hidden="1">DataStats!$AB$2:$AB$69</definedName>
    <definedName name="_xlchart.v1.124" hidden="1">DataStats!$AC$1</definedName>
    <definedName name="_xlchart.v1.125" hidden="1">DataStats!$AC$2:$AC$69</definedName>
    <definedName name="_xlchart.v1.126" hidden="1">DataStats!$AD$1</definedName>
    <definedName name="_xlchart.v1.127" hidden="1">DataStats!$AD$2:$AD$69</definedName>
    <definedName name="_xlchart.v1.128" hidden="1">DataStats!$S$1</definedName>
    <definedName name="_xlchart.v1.129" hidden="1">DataStats!$S$2:$S$69</definedName>
    <definedName name="_xlchart.v1.13" hidden="1">DataStats!$AM$2:$AM$69</definedName>
    <definedName name="_xlchart.v1.130" hidden="1">DataStats!$T$1</definedName>
    <definedName name="_xlchart.v1.131" hidden="1">DataStats!$T$2:$T$69</definedName>
    <definedName name="_xlchart.v1.132" hidden="1">DataStats!$U$1</definedName>
    <definedName name="_xlchart.v1.133" hidden="1">DataStats!$U$2:$U$69</definedName>
    <definedName name="_xlchart.v1.134" hidden="1">DataStats!$V$1</definedName>
    <definedName name="_xlchart.v1.135" hidden="1">DataStats!$V$2:$V$69</definedName>
    <definedName name="_xlchart.v1.136" hidden="1">DataStats!$W$1</definedName>
    <definedName name="_xlchart.v1.137" hidden="1">DataStats!$W$2:$W$69</definedName>
    <definedName name="_xlchart.v1.138" hidden="1">DataStats!$X$1</definedName>
    <definedName name="_xlchart.v1.139" hidden="1">DataStats!$X$2:$X$69</definedName>
    <definedName name="_xlchart.v1.14" hidden="1">DataStats!$AN$1</definedName>
    <definedName name="_xlchart.v1.140" hidden="1">DataStats!$Y$1</definedName>
    <definedName name="_xlchart.v1.141" hidden="1">DataStats!$Y$2:$Y$69</definedName>
    <definedName name="_xlchart.v1.142" hidden="1">DataStats!$Z$1</definedName>
    <definedName name="_xlchart.v1.143" hidden="1">DataStats!$Z$2:$Z$69</definedName>
    <definedName name="_xlchart.v1.15" hidden="1">DataStats!$AN$2:$AN$69</definedName>
    <definedName name="_xlchart.v1.16" hidden="1">DataStats!$AO$1</definedName>
    <definedName name="_xlchart.v1.17" hidden="1">DataStats!$AO$2:$AO$69</definedName>
    <definedName name="_xlchart.v1.18" hidden="1">DataStats!$AP$1</definedName>
    <definedName name="_xlchart.v1.19" hidden="1">DataStats!$AP$2:$AP$69</definedName>
    <definedName name="_xlchart.v1.2" hidden="1">DataStats!$AH$1</definedName>
    <definedName name="_xlchart.v1.20" hidden="1">DataStats!$AQ$1</definedName>
    <definedName name="_xlchart.v1.21" hidden="1">DataStats!$AQ$2:$AQ$69</definedName>
    <definedName name="_xlchart.v1.22" hidden="1">DataStats!$AR$1</definedName>
    <definedName name="_xlchart.v1.23" hidden="1">DataStats!$AR$2:$AR$69</definedName>
    <definedName name="_xlchart.v1.24" hidden="1">DataStats!$E$1</definedName>
    <definedName name="_xlchart.v1.25" hidden="1">DataStats!$E$2:$E$69</definedName>
    <definedName name="_xlchart.v1.26" hidden="1">DataStats!$F$1</definedName>
    <definedName name="_xlchart.v1.27" hidden="1">DataStats!$F$2:$F$69</definedName>
    <definedName name="_xlchart.v1.28" hidden="1">DataStats!$G$1</definedName>
    <definedName name="_xlchart.v1.29" hidden="1">DataStats!$G$2:$G$69</definedName>
    <definedName name="_xlchart.v1.3" hidden="1">DataStats!$AH$2:$AH$69</definedName>
    <definedName name="_xlchart.v1.30" hidden="1">DataStats!$H$1</definedName>
    <definedName name="_xlchart.v1.31" hidden="1">DataStats!$H$2:$H$69</definedName>
    <definedName name="_xlchart.v1.32" hidden="1">DataStats!$I$1</definedName>
    <definedName name="_xlchart.v1.33" hidden="1">DataStats!$I$2:$I$69</definedName>
    <definedName name="_xlchart.v1.34" hidden="1">DataStats!$J$1</definedName>
    <definedName name="_xlchart.v1.35" hidden="1">DataStats!$J$2:$J$69</definedName>
    <definedName name="_xlchart.v1.36" hidden="1">DataStats!$K$1</definedName>
    <definedName name="_xlchart.v1.37" hidden="1">DataStats!$K$2:$K$69</definedName>
    <definedName name="_xlchart.v1.38" hidden="1">DataStats!$L$1</definedName>
    <definedName name="_xlchart.v1.39" hidden="1">DataStats!$L$2:$L$69</definedName>
    <definedName name="_xlchart.v1.4" hidden="1">DataStats!$AI$1</definedName>
    <definedName name="_xlchart.v1.40" hidden="1">DataStats!$M$1</definedName>
    <definedName name="_xlchart.v1.41" hidden="1">DataStats!$M$2:$M$69</definedName>
    <definedName name="_xlchart.v1.42" hidden="1">DataStats!$N$1</definedName>
    <definedName name="_xlchart.v1.43" hidden="1">DataStats!$N$2:$N$69</definedName>
    <definedName name="_xlchart.v1.44" hidden="1">DataStats!$O$1</definedName>
    <definedName name="_xlchart.v1.45" hidden="1">DataStats!$O$2:$O$69</definedName>
    <definedName name="_xlchart.v1.46" hidden="1">DataStats!$P$1</definedName>
    <definedName name="_xlchart.v1.47" hidden="1">DataStats!$P$2:$P$69</definedName>
    <definedName name="_xlchart.v1.48" hidden="1">DataStats!$BW$1</definedName>
    <definedName name="_xlchart.v1.49" hidden="1">DataStats!$BW$2:$BW$69</definedName>
    <definedName name="_xlchart.v1.5" hidden="1">DataStats!$AI$2:$AI$69</definedName>
    <definedName name="_xlchart.v1.50" hidden="1">DataStats!$BX$1</definedName>
    <definedName name="_xlchart.v1.51" hidden="1">DataStats!$BX$2:$BX$69</definedName>
    <definedName name="_xlchart.v1.52" hidden="1">DataStats!$BY$1</definedName>
    <definedName name="_xlchart.v1.53" hidden="1">DataStats!$BY$2:$BY$69</definedName>
    <definedName name="_xlchart.v1.54" hidden="1">DataStats!$BZ$1</definedName>
    <definedName name="_xlchart.v1.55" hidden="1">DataStats!$BZ$2:$BZ$69</definedName>
    <definedName name="_xlchart.v1.56" hidden="1">DataStats!$CA$1</definedName>
    <definedName name="_xlchart.v1.57" hidden="1">DataStats!$CA$2:$CA$69</definedName>
    <definedName name="_xlchart.v1.58" hidden="1">DataStats!$CB$1</definedName>
    <definedName name="_xlchart.v1.59" hidden="1">DataStats!$CB$2:$CB$69</definedName>
    <definedName name="_xlchart.v1.6" hidden="1">DataStats!$AJ$1</definedName>
    <definedName name="_xlchart.v1.60" hidden="1">DataStats!$CC$1</definedName>
    <definedName name="_xlchart.v1.61" hidden="1">DataStats!$CC$2:$CC$69</definedName>
    <definedName name="_xlchart.v1.62" hidden="1">DataStats!$CD$1</definedName>
    <definedName name="_xlchart.v1.63" hidden="1">DataStats!$CD$2:$CD$69</definedName>
    <definedName name="_xlchart.v1.64" hidden="1">DataStats!$CE$1</definedName>
    <definedName name="_xlchart.v1.65" hidden="1">DataStats!$CE$2:$CE$69</definedName>
    <definedName name="_xlchart.v1.66" hidden="1">DataStats!$CF$1</definedName>
    <definedName name="_xlchart.v1.67" hidden="1">DataStats!$CF$2:$CF$69</definedName>
    <definedName name="_xlchart.v1.68" hidden="1">DataStats!$CG$1</definedName>
    <definedName name="_xlchart.v1.69" hidden="1">DataStats!$CG$2:$CG$69</definedName>
    <definedName name="_xlchart.v1.7" hidden="1">DataStats!$AJ$2:$AJ$69</definedName>
    <definedName name="_xlchart.v1.70" hidden="1">DataStats!$CH$1</definedName>
    <definedName name="_xlchart.v1.71" hidden="1">DataStats!$CH$2:$CH$69</definedName>
    <definedName name="_xlchart.v1.72" hidden="1">DataStats!$AU$1</definedName>
    <definedName name="_xlchart.v1.73" hidden="1">DataStats!$AU$2:$AU$69</definedName>
    <definedName name="_xlchart.v1.74" hidden="1">DataStats!$AV$1</definedName>
    <definedName name="_xlchart.v1.75" hidden="1">DataStats!$AV$2:$AV$69</definedName>
    <definedName name="_xlchart.v1.76" hidden="1">DataStats!$AW$1</definedName>
    <definedName name="_xlchart.v1.77" hidden="1">DataStats!$AW$2:$AW$69</definedName>
    <definedName name="_xlchart.v1.78" hidden="1">DataStats!$AX$1</definedName>
    <definedName name="_xlchart.v1.79" hidden="1">DataStats!$AX$2:$AX$69</definedName>
    <definedName name="_xlchart.v1.8" hidden="1">DataStats!$AK$1</definedName>
    <definedName name="_xlchart.v1.80" hidden="1">DataStats!$AY$1</definedName>
    <definedName name="_xlchart.v1.81" hidden="1">DataStats!$AY$2:$AY$69</definedName>
    <definedName name="_xlchart.v1.82" hidden="1">DataStats!$AZ$1</definedName>
    <definedName name="_xlchart.v1.83" hidden="1">DataStats!$AZ$2:$AZ$69</definedName>
    <definedName name="_xlchart.v1.84" hidden="1">DataStats!$BA$1</definedName>
    <definedName name="_xlchart.v1.85" hidden="1">DataStats!$BA$2:$BA$69</definedName>
    <definedName name="_xlchart.v1.86" hidden="1">DataStats!$BB$1</definedName>
    <definedName name="_xlchart.v1.87" hidden="1">DataStats!$BB$2:$BB$69</definedName>
    <definedName name="_xlchart.v1.88" hidden="1">DataStats!$BC$1</definedName>
    <definedName name="_xlchart.v1.89" hidden="1">DataStats!$BC$2:$BC$69</definedName>
    <definedName name="_xlchart.v1.9" hidden="1">DataStats!$AK$2:$AK$69</definedName>
    <definedName name="_xlchart.v1.90" hidden="1">DataStats!$BD$1</definedName>
    <definedName name="_xlchart.v1.91" hidden="1">DataStats!$BD$2:$BD$69</definedName>
    <definedName name="_xlchart.v1.92" hidden="1">DataStats!$BE$1</definedName>
    <definedName name="_xlchart.v1.93" hidden="1">DataStats!$BE$2:$BE$69</definedName>
    <definedName name="_xlchart.v1.94" hidden="1">DataStats!$BF$1</definedName>
    <definedName name="_xlchart.v1.95" hidden="1">DataStats!$BF$2:$BF$69</definedName>
    <definedName name="_xlchart.v1.96" hidden="1">DataStats!$BI$1</definedName>
    <definedName name="_xlchart.v1.97" hidden="1">DataStats!$BI$2:$BI$69</definedName>
    <definedName name="_xlchart.v1.98" hidden="1">DataStats!$BJ$1</definedName>
    <definedName name="_xlchart.v1.99" hidden="1">DataStats!$BJ$2:$BJ$69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G103" i="80" l="1"/>
  <c r="DH103" i="80"/>
  <c r="DI103" i="80"/>
  <c r="DJ103" i="80"/>
  <c r="DK103" i="80"/>
  <c r="DF103" i="80"/>
  <c r="DE101" i="80"/>
  <c r="DF101" i="80"/>
  <c r="DG101" i="80"/>
  <c r="DH101" i="80"/>
  <c r="DI101" i="80"/>
  <c r="DJ101" i="80"/>
  <c r="DK101" i="80"/>
  <c r="DE3" i="80"/>
  <c r="DF3" i="80"/>
  <c r="DG3" i="80"/>
  <c r="DH3" i="80"/>
  <c r="DI3" i="80"/>
  <c r="DJ3" i="80"/>
  <c r="DK3" i="80"/>
  <c r="DE4" i="80"/>
  <c r="DJ4" i="80" s="1"/>
  <c r="DF4" i="80"/>
  <c r="DG4" i="80"/>
  <c r="DH4" i="80"/>
  <c r="DI4" i="80"/>
  <c r="DK4" i="80"/>
  <c r="DE5" i="80"/>
  <c r="DJ5" i="80" s="1"/>
  <c r="DF5" i="80"/>
  <c r="DG5" i="80"/>
  <c r="DH5" i="80"/>
  <c r="DI5" i="80"/>
  <c r="DK5" i="80"/>
  <c r="DE6" i="80"/>
  <c r="DJ6" i="80" s="1"/>
  <c r="DF6" i="80"/>
  <c r="DG6" i="80"/>
  <c r="DH6" i="80"/>
  <c r="DI6" i="80"/>
  <c r="DK6" i="80"/>
  <c r="DE7" i="80"/>
  <c r="DJ7" i="80" s="1"/>
  <c r="DF7" i="80"/>
  <c r="DG7" i="80"/>
  <c r="DH7" i="80"/>
  <c r="DI7" i="80"/>
  <c r="DK7" i="80"/>
  <c r="DE8" i="80"/>
  <c r="DJ8" i="80" s="1"/>
  <c r="DF8" i="80"/>
  <c r="DG8" i="80"/>
  <c r="DH8" i="80"/>
  <c r="DI8" i="80"/>
  <c r="DK8" i="80"/>
  <c r="DE9" i="80"/>
  <c r="DF9" i="80"/>
  <c r="DG9" i="80"/>
  <c r="DH9" i="80"/>
  <c r="DI9" i="80"/>
  <c r="DJ9" i="80"/>
  <c r="DK9" i="80"/>
  <c r="DE10" i="80"/>
  <c r="DF10" i="80"/>
  <c r="DG10" i="80"/>
  <c r="DH10" i="80"/>
  <c r="DI10" i="80"/>
  <c r="DJ10" i="80"/>
  <c r="DK10" i="80"/>
  <c r="DE11" i="80"/>
  <c r="DF11" i="80"/>
  <c r="DG11" i="80"/>
  <c r="DH11" i="80"/>
  <c r="DI11" i="80"/>
  <c r="DJ11" i="80"/>
  <c r="DK11" i="80"/>
  <c r="DE12" i="80"/>
  <c r="DJ12" i="80" s="1"/>
  <c r="DF12" i="80"/>
  <c r="DG12" i="80"/>
  <c r="DH12" i="80"/>
  <c r="DI12" i="80"/>
  <c r="DK12" i="80"/>
  <c r="DE13" i="80"/>
  <c r="DJ13" i="80" s="1"/>
  <c r="DF13" i="80"/>
  <c r="DG13" i="80"/>
  <c r="DH13" i="80"/>
  <c r="DI13" i="80"/>
  <c r="DK13" i="80"/>
  <c r="DE14" i="80"/>
  <c r="DJ14" i="80" s="1"/>
  <c r="DF14" i="80"/>
  <c r="DG14" i="80"/>
  <c r="DH14" i="80"/>
  <c r="DI14" i="80"/>
  <c r="DK14" i="80"/>
  <c r="DE15" i="80"/>
  <c r="DJ15" i="80" s="1"/>
  <c r="DF15" i="80"/>
  <c r="DG15" i="80"/>
  <c r="DH15" i="80"/>
  <c r="DI15" i="80"/>
  <c r="DK15" i="80"/>
  <c r="DE16" i="80"/>
  <c r="DJ16" i="80" s="1"/>
  <c r="DF16" i="80"/>
  <c r="DG16" i="80"/>
  <c r="DH16" i="80"/>
  <c r="DI16" i="80"/>
  <c r="DK16" i="80"/>
  <c r="DE17" i="80"/>
  <c r="DF17" i="80"/>
  <c r="DG17" i="80"/>
  <c r="DH17" i="80"/>
  <c r="DI17" i="80"/>
  <c r="DJ17" i="80"/>
  <c r="DK17" i="80"/>
  <c r="DE18" i="80"/>
  <c r="DF18" i="80"/>
  <c r="DG18" i="80"/>
  <c r="DH18" i="80"/>
  <c r="DI18" i="80"/>
  <c r="DJ18" i="80"/>
  <c r="DK18" i="80"/>
  <c r="DE19" i="80"/>
  <c r="DF19" i="80"/>
  <c r="DG19" i="80"/>
  <c r="DH19" i="80"/>
  <c r="DI19" i="80"/>
  <c r="DJ19" i="80"/>
  <c r="DK19" i="80"/>
  <c r="DE20" i="80"/>
  <c r="DJ20" i="80" s="1"/>
  <c r="DF20" i="80"/>
  <c r="DG20" i="80"/>
  <c r="DH20" i="80"/>
  <c r="DI20" i="80"/>
  <c r="DK20" i="80"/>
  <c r="DE21" i="80"/>
  <c r="DJ21" i="80" s="1"/>
  <c r="DF21" i="80"/>
  <c r="DG21" i="80"/>
  <c r="DH21" i="80"/>
  <c r="DI21" i="80"/>
  <c r="DK21" i="80"/>
  <c r="DE22" i="80"/>
  <c r="DJ22" i="80" s="1"/>
  <c r="DF22" i="80"/>
  <c r="DG22" i="80"/>
  <c r="DH22" i="80"/>
  <c r="DI22" i="80"/>
  <c r="DK22" i="80"/>
  <c r="DE23" i="80"/>
  <c r="DJ23" i="80" s="1"/>
  <c r="DF23" i="80"/>
  <c r="DG23" i="80"/>
  <c r="DH23" i="80"/>
  <c r="DI23" i="80"/>
  <c r="DK23" i="80"/>
  <c r="DE24" i="80"/>
  <c r="DJ24" i="80" s="1"/>
  <c r="DF24" i="80"/>
  <c r="DG24" i="80"/>
  <c r="DH24" i="80"/>
  <c r="DI24" i="80"/>
  <c r="DK24" i="80"/>
  <c r="DE25" i="80"/>
  <c r="DF25" i="80"/>
  <c r="DG25" i="80"/>
  <c r="DH25" i="80"/>
  <c r="DI25" i="80"/>
  <c r="DJ25" i="80"/>
  <c r="DK25" i="80"/>
  <c r="DE26" i="80"/>
  <c r="DF26" i="80"/>
  <c r="DG26" i="80"/>
  <c r="DH26" i="80"/>
  <c r="DI26" i="80"/>
  <c r="DJ26" i="80"/>
  <c r="DK26" i="80"/>
  <c r="DE27" i="80"/>
  <c r="DF27" i="80"/>
  <c r="DG27" i="80"/>
  <c r="DH27" i="80"/>
  <c r="DI27" i="80"/>
  <c r="DJ27" i="80"/>
  <c r="DK27" i="80"/>
  <c r="DE28" i="80"/>
  <c r="DJ28" i="80" s="1"/>
  <c r="DF28" i="80"/>
  <c r="DG28" i="80"/>
  <c r="DH28" i="80"/>
  <c r="DI28" i="80"/>
  <c r="DK28" i="80"/>
  <c r="DE29" i="80"/>
  <c r="DJ29" i="80" s="1"/>
  <c r="DF29" i="80"/>
  <c r="DG29" i="80"/>
  <c r="DH29" i="80"/>
  <c r="DI29" i="80"/>
  <c r="DK29" i="80"/>
  <c r="DE30" i="80"/>
  <c r="DJ30" i="80" s="1"/>
  <c r="DF30" i="80"/>
  <c r="DG30" i="80"/>
  <c r="DH30" i="80"/>
  <c r="DI30" i="80"/>
  <c r="DK30" i="80"/>
  <c r="DE31" i="80"/>
  <c r="DJ31" i="80" s="1"/>
  <c r="DF31" i="80"/>
  <c r="DG31" i="80"/>
  <c r="DH31" i="80"/>
  <c r="DI31" i="80"/>
  <c r="DK31" i="80"/>
  <c r="DE32" i="80"/>
  <c r="DJ32" i="80" s="1"/>
  <c r="DF32" i="80"/>
  <c r="DG32" i="80"/>
  <c r="DH32" i="80"/>
  <c r="DI32" i="80"/>
  <c r="DK32" i="80"/>
  <c r="DE33" i="80"/>
  <c r="DF33" i="80"/>
  <c r="DG33" i="80"/>
  <c r="DH33" i="80"/>
  <c r="DI33" i="80"/>
  <c r="DJ33" i="80"/>
  <c r="DK33" i="80"/>
  <c r="DE34" i="80"/>
  <c r="DF34" i="80"/>
  <c r="DG34" i="80"/>
  <c r="DH34" i="80"/>
  <c r="DI34" i="80"/>
  <c r="DJ34" i="80" s="1"/>
  <c r="DK34" i="80"/>
  <c r="DE35" i="80"/>
  <c r="DF35" i="80"/>
  <c r="DG35" i="80"/>
  <c r="DH35" i="80"/>
  <c r="DI35" i="80"/>
  <c r="DJ35" i="80"/>
  <c r="DK35" i="80"/>
  <c r="DE36" i="80"/>
  <c r="DJ36" i="80" s="1"/>
  <c r="DF36" i="80"/>
  <c r="DG36" i="80"/>
  <c r="DH36" i="80"/>
  <c r="DI36" i="80"/>
  <c r="DK36" i="80"/>
  <c r="DE37" i="80"/>
  <c r="DJ37" i="80" s="1"/>
  <c r="DF37" i="80"/>
  <c r="DG37" i="80"/>
  <c r="DH37" i="80"/>
  <c r="DI37" i="80"/>
  <c r="DK37" i="80"/>
  <c r="DE38" i="80"/>
  <c r="DJ38" i="80" s="1"/>
  <c r="DF38" i="80"/>
  <c r="DG38" i="80"/>
  <c r="DH38" i="80"/>
  <c r="DI38" i="80"/>
  <c r="DK38" i="80"/>
  <c r="DE39" i="80"/>
  <c r="DJ39" i="80" s="1"/>
  <c r="DF39" i="80"/>
  <c r="DG39" i="80"/>
  <c r="DH39" i="80"/>
  <c r="DI39" i="80"/>
  <c r="DK39" i="80"/>
  <c r="DE40" i="80"/>
  <c r="DJ40" i="80" s="1"/>
  <c r="DF40" i="80"/>
  <c r="DG40" i="80"/>
  <c r="DH40" i="80"/>
  <c r="DI40" i="80"/>
  <c r="DK40" i="80"/>
  <c r="DE41" i="80"/>
  <c r="DF41" i="80"/>
  <c r="DG41" i="80"/>
  <c r="DH41" i="80"/>
  <c r="DI41" i="80"/>
  <c r="DJ41" i="80"/>
  <c r="DK41" i="80"/>
  <c r="DE42" i="80"/>
  <c r="DF42" i="80"/>
  <c r="DG42" i="80"/>
  <c r="DH42" i="80"/>
  <c r="DI42" i="80"/>
  <c r="DJ42" i="80"/>
  <c r="DK42" i="80"/>
  <c r="DE43" i="80"/>
  <c r="DF43" i="80"/>
  <c r="DG43" i="80"/>
  <c r="DH43" i="80"/>
  <c r="DI43" i="80"/>
  <c r="DJ43" i="80"/>
  <c r="DK43" i="80"/>
  <c r="DE44" i="80"/>
  <c r="DJ44" i="80" s="1"/>
  <c r="DF44" i="80"/>
  <c r="DG44" i="80"/>
  <c r="DH44" i="80"/>
  <c r="DI44" i="80"/>
  <c r="DK44" i="80"/>
  <c r="DE45" i="80"/>
  <c r="DJ45" i="80" s="1"/>
  <c r="DF45" i="80"/>
  <c r="DG45" i="80"/>
  <c r="DH45" i="80"/>
  <c r="DI45" i="80"/>
  <c r="DK45" i="80"/>
  <c r="DE46" i="80"/>
  <c r="DJ46" i="80" s="1"/>
  <c r="DF46" i="80"/>
  <c r="DG46" i="80"/>
  <c r="DH46" i="80"/>
  <c r="DI46" i="80"/>
  <c r="DK46" i="80"/>
  <c r="DE47" i="80"/>
  <c r="DJ47" i="80" s="1"/>
  <c r="DF47" i="80"/>
  <c r="DG47" i="80"/>
  <c r="DH47" i="80"/>
  <c r="DI47" i="80"/>
  <c r="DK47" i="80"/>
  <c r="DE48" i="80"/>
  <c r="DJ48" i="80" s="1"/>
  <c r="DF48" i="80"/>
  <c r="DG48" i="80"/>
  <c r="DH48" i="80"/>
  <c r="DI48" i="80"/>
  <c r="DK48" i="80"/>
  <c r="DE49" i="80"/>
  <c r="DF49" i="80"/>
  <c r="DG49" i="80"/>
  <c r="DH49" i="80"/>
  <c r="DI49" i="80"/>
  <c r="DJ49" i="80"/>
  <c r="DK49" i="80"/>
  <c r="DE50" i="80"/>
  <c r="DF50" i="80"/>
  <c r="DG50" i="80"/>
  <c r="DH50" i="80"/>
  <c r="DI50" i="80"/>
  <c r="DJ50" i="80"/>
  <c r="DK50" i="80"/>
  <c r="DE51" i="80"/>
  <c r="DF51" i="80"/>
  <c r="DG51" i="80"/>
  <c r="DH51" i="80"/>
  <c r="DI51" i="80"/>
  <c r="DJ51" i="80"/>
  <c r="DK51" i="80"/>
  <c r="DE52" i="80"/>
  <c r="DJ52" i="80" s="1"/>
  <c r="DF52" i="80"/>
  <c r="DG52" i="80"/>
  <c r="DH52" i="80"/>
  <c r="DI52" i="80"/>
  <c r="DK52" i="80"/>
  <c r="DE53" i="80"/>
  <c r="DJ53" i="80" s="1"/>
  <c r="DF53" i="80"/>
  <c r="DG53" i="80"/>
  <c r="DH53" i="80"/>
  <c r="DI53" i="80"/>
  <c r="DK53" i="80"/>
  <c r="DE54" i="80"/>
  <c r="DJ54" i="80" s="1"/>
  <c r="DF54" i="80"/>
  <c r="DG54" i="80"/>
  <c r="DH54" i="80"/>
  <c r="DI54" i="80"/>
  <c r="DK54" i="80"/>
  <c r="DE55" i="80"/>
  <c r="DJ55" i="80" s="1"/>
  <c r="DF55" i="80"/>
  <c r="DG55" i="80"/>
  <c r="DH55" i="80"/>
  <c r="DI55" i="80"/>
  <c r="DK55" i="80"/>
  <c r="DE56" i="80"/>
  <c r="DJ56" i="80" s="1"/>
  <c r="DF56" i="80"/>
  <c r="DG56" i="80"/>
  <c r="DH56" i="80"/>
  <c r="DI56" i="80"/>
  <c r="DK56" i="80"/>
  <c r="DE57" i="80"/>
  <c r="DF57" i="80"/>
  <c r="DG57" i="80"/>
  <c r="DH57" i="80"/>
  <c r="DI57" i="80"/>
  <c r="DJ57" i="80"/>
  <c r="DK57" i="80"/>
  <c r="DE58" i="80"/>
  <c r="DF58" i="80"/>
  <c r="DG58" i="80"/>
  <c r="DH58" i="80"/>
  <c r="DI58" i="80"/>
  <c r="DJ58" i="80"/>
  <c r="DK58" i="80"/>
  <c r="DE59" i="80"/>
  <c r="DF59" i="80"/>
  <c r="DG59" i="80"/>
  <c r="DH59" i="80"/>
  <c r="DI59" i="80"/>
  <c r="DJ59" i="80"/>
  <c r="DK59" i="80"/>
  <c r="DE60" i="80"/>
  <c r="DJ60" i="80" s="1"/>
  <c r="DF60" i="80"/>
  <c r="DG60" i="80"/>
  <c r="DH60" i="80"/>
  <c r="DI60" i="80"/>
  <c r="DK60" i="80"/>
  <c r="DE61" i="80"/>
  <c r="DJ61" i="80" s="1"/>
  <c r="DF61" i="80"/>
  <c r="DG61" i="80"/>
  <c r="DH61" i="80"/>
  <c r="DI61" i="80"/>
  <c r="DK61" i="80"/>
  <c r="DE62" i="80"/>
  <c r="DJ62" i="80" s="1"/>
  <c r="DF62" i="80"/>
  <c r="DG62" i="80"/>
  <c r="DH62" i="80"/>
  <c r="DI62" i="80"/>
  <c r="DK62" i="80"/>
  <c r="DE63" i="80"/>
  <c r="DJ63" i="80" s="1"/>
  <c r="DF63" i="80"/>
  <c r="DG63" i="80"/>
  <c r="DH63" i="80"/>
  <c r="DI63" i="80"/>
  <c r="DK63" i="80"/>
  <c r="DE64" i="80"/>
  <c r="DJ64" i="80" s="1"/>
  <c r="DF64" i="80"/>
  <c r="DG64" i="80"/>
  <c r="DH64" i="80"/>
  <c r="DI64" i="80"/>
  <c r="DK64" i="80"/>
  <c r="DE65" i="80"/>
  <c r="DF65" i="80"/>
  <c r="DG65" i="80"/>
  <c r="DH65" i="80"/>
  <c r="DI65" i="80"/>
  <c r="DJ65" i="80"/>
  <c r="DK65" i="80"/>
  <c r="DE66" i="80"/>
  <c r="DF66" i="80"/>
  <c r="DG66" i="80"/>
  <c r="DH66" i="80"/>
  <c r="DI66" i="80"/>
  <c r="DJ66" i="80"/>
  <c r="DK66" i="80"/>
  <c r="DE67" i="80"/>
  <c r="DF67" i="80"/>
  <c r="DG67" i="80"/>
  <c r="DH67" i="80"/>
  <c r="DI67" i="80"/>
  <c r="DJ67" i="80"/>
  <c r="DK67" i="80"/>
  <c r="DE68" i="80"/>
  <c r="DJ68" i="80" s="1"/>
  <c r="DF68" i="80"/>
  <c r="DG68" i="80"/>
  <c r="DH68" i="80"/>
  <c r="DI68" i="80"/>
  <c r="DK68" i="80"/>
  <c r="DE69" i="80"/>
  <c r="DJ69" i="80" s="1"/>
  <c r="DF69" i="80"/>
  <c r="DG69" i="80"/>
  <c r="DH69" i="80"/>
  <c r="DI69" i="80"/>
  <c r="DK69" i="80"/>
  <c r="DE70" i="80"/>
  <c r="DJ70" i="80" s="1"/>
  <c r="DF70" i="80"/>
  <c r="DG70" i="80"/>
  <c r="DH70" i="80"/>
  <c r="DI70" i="80"/>
  <c r="DK70" i="80"/>
  <c r="DE71" i="80"/>
  <c r="DJ71" i="80" s="1"/>
  <c r="DF71" i="80"/>
  <c r="DG71" i="80"/>
  <c r="DH71" i="80"/>
  <c r="DI71" i="80"/>
  <c r="DK71" i="80"/>
  <c r="DE72" i="80"/>
  <c r="DJ72" i="80" s="1"/>
  <c r="DF72" i="80"/>
  <c r="DG72" i="80"/>
  <c r="DH72" i="80"/>
  <c r="DI72" i="80"/>
  <c r="DK72" i="80"/>
  <c r="DE73" i="80"/>
  <c r="DF73" i="80"/>
  <c r="DG73" i="80"/>
  <c r="DH73" i="80"/>
  <c r="DI73" i="80"/>
  <c r="DJ73" i="80"/>
  <c r="DK73" i="80"/>
  <c r="DE74" i="80"/>
  <c r="DF74" i="80"/>
  <c r="DG74" i="80"/>
  <c r="DH74" i="80"/>
  <c r="DI74" i="80"/>
  <c r="DJ74" i="80"/>
  <c r="DK74" i="80"/>
  <c r="DE75" i="80"/>
  <c r="DF75" i="80"/>
  <c r="DG75" i="80"/>
  <c r="DH75" i="80"/>
  <c r="DI75" i="80"/>
  <c r="DJ75" i="80"/>
  <c r="DK75" i="80"/>
  <c r="DE76" i="80"/>
  <c r="DJ76" i="80" s="1"/>
  <c r="DF76" i="80"/>
  <c r="DG76" i="80"/>
  <c r="DH76" i="80"/>
  <c r="DI76" i="80"/>
  <c r="DK76" i="80"/>
  <c r="DE77" i="80"/>
  <c r="DJ77" i="80" s="1"/>
  <c r="DF77" i="80"/>
  <c r="DG77" i="80"/>
  <c r="DH77" i="80"/>
  <c r="DI77" i="80"/>
  <c r="DK77" i="80"/>
  <c r="DE78" i="80"/>
  <c r="DJ78" i="80" s="1"/>
  <c r="DF78" i="80"/>
  <c r="DG78" i="80"/>
  <c r="DH78" i="80"/>
  <c r="DI78" i="80"/>
  <c r="DK78" i="80"/>
  <c r="DE79" i="80"/>
  <c r="DJ79" i="80" s="1"/>
  <c r="DF79" i="80"/>
  <c r="DG79" i="80"/>
  <c r="DH79" i="80"/>
  <c r="DI79" i="80"/>
  <c r="DK79" i="80"/>
  <c r="DE80" i="80"/>
  <c r="DJ80" i="80" s="1"/>
  <c r="DF80" i="80"/>
  <c r="DG80" i="80"/>
  <c r="DH80" i="80"/>
  <c r="DI80" i="80"/>
  <c r="DK80" i="80"/>
  <c r="DE81" i="80"/>
  <c r="DF81" i="80"/>
  <c r="DG81" i="80"/>
  <c r="DH81" i="80"/>
  <c r="DI81" i="80"/>
  <c r="DJ81" i="80"/>
  <c r="DK81" i="80"/>
  <c r="DE82" i="80"/>
  <c r="DF82" i="80"/>
  <c r="DG82" i="80"/>
  <c r="DH82" i="80"/>
  <c r="DI82" i="80"/>
  <c r="DJ82" i="80"/>
  <c r="DK82" i="80"/>
  <c r="DE83" i="80"/>
  <c r="DF83" i="80"/>
  <c r="DG83" i="80"/>
  <c r="DH83" i="80"/>
  <c r="DI83" i="80"/>
  <c r="DJ83" i="80"/>
  <c r="DK83" i="80"/>
  <c r="DE84" i="80"/>
  <c r="DJ84" i="80" s="1"/>
  <c r="DF84" i="80"/>
  <c r="DG84" i="80"/>
  <c r="DH84" i="80"/>
  <c r="DI84" i="80"/>
  <c r="DK84" i="80"/>
  <c r="DE85" i="80"/>
  <c r="DJ85" i="80" s="1"/>
  <c r="DF85" i="80"/>
  <c r="DG85" i="80"/>
  <c r="DH85" i="80"/>
  <c r="DI85" i="80"/>
  <c r="DK85" i="80"/>
  <c r="DE86" i="80"/>
  <c r="DJ86" i="80" s="1"/>
  <c r="DF86" i="80"/>
  <c r="DG86" i="80"/>
  <c r="DH86" i="80"/>
  <c r="DI86" i="80"/>
  <c r="DK86" i="80"/>
  <c r="DE87" i="80"/>
  <c r="DJ87" i="80" s="1"/>
  <c r="DF87" i="80"/>
  <c r="DG87" i="80"/>
  <c r="DH87" i="80"/>
  <c r="DI87" i="80"/>
  <c r="DK87" i="80"/>
  <c r="DE88" i="80"/>
  <c r="DJ88" i="80" s="1"/>
  <c r="DF88" i="80"/>
  <c r="DG88" i="80"/>
  <c r="DH88" i="80"/>
  <c r="DI88" i="80"/>
  <c r="DK88" i="80"/>
  <c r="DE89" i="80"/>
  <c r="DF89" i="80"/>
  <c r="DG89" i="80"/>
  <c r="DH89" i="80"/>
  <c r="DI89" i="80"/>
  <c r="DJ89" i="80"/>
  <c r="DK89" i="80"/>
  <c r="DE90" i="80"/>
  <c r="DF90" i="80"/>
  <c r="DG90" i="80"/>
  <c r="DH90" i="80"/>
  <c r="DI90" i="80"/>
  <c r="DJ90" i="80" s="1"/>
  <c r="DK90" i="80"/>
  <c r="DE91" i="80"/>
  <c r="DF91" i="80"/>
  <c r="DG91" i="80"/>
  <c r="DH91" i="80"/>
  <c r="DI91" i="80"/>
  <c r="DJ91" i="80"/>
  <c r="DK91" i="80"/>
  <c r="DE92" i="80"/>
  <c r="DJ92" i="80" s="1"/>
  <c r="DF92" i="80"/>
  <c r="DG92" i="80"/>
  <c r="DH92" i="80"/>
  <c r="DI92" i="80"/>
  <c r="DK92" i="80"/>
  <c r="DE93" i="80"/>
  <c r="DJ93" i="80" s="1"/>
  <c r="DF93" i="80"/>
  <c r="DG93" i="80"/>
  <c r="DH93" i="80"/>
  <c r="DI93" i="80"/>
  <c r="DK93" i="80"/>
  <c r="DE94" i="80"/>
  <c r="DJ94" i="80" s="1"/>
  <c r="DF94" i="80"/>
  <c r="DG94" i="80"/>
  <c r="DH94" i="80"/>
  <c r="DI94" i="80"/>
  <c r="DK94" i="80"/>
  <c r="DE95" i="80"/>
  <c r="DJ95" i="80" s="1"/>
  <c r="DF95" i="80"/>
  <c r="DG95" i="80"/>
  <c r="DH95" i="80"/>
  <c r="DI95" i="80"/>
  <c r="DK95" i="80"/>
  <c r="DE96" i="80"/>
  <c r="DJ96" i="80" s="1"/>
  <c r="DF96" i="80"/>
  <c r="DG96" i="80"/>
  <c r="DH96" i="80"/>
  <c r="DI96" i="80"/>
  <c r="DK96" i="80"/>
  <c r="DE97" i="80"/>
  <c r="DF97" i="80"/>
  <c r="DG97" i="80"/>
  <c r="DH97" i="80"/>
  <c r="DI97" i="80"/>
  <c r="DJ97" i="80"/>
  <c r="DK97" i="80"/>
  <c r="DE98" i="80"/>
  <c r="DF98" i="80"/>
  <c r="DG98" i="80"/>
  <c r="DH98" i="80"/>
  <c r="DI98" i="80"/>
  <c r="DJ98" i="80"/>
  <c r="DK98" i="80"/>
  <c r="DE99" i="80"/>
  <c r="DF99" i="80"/>
  <c r="DG99" i="80"/>
  <c r="DH99" i="80"/>
  <c r="DI99" i="80"/>
  <c r="DJ99" i="80"/>
  <c r="DK99" i="80"/>
  <c r="DE100" i="80"/>
  <c r="DJ100" i="80" s="1"/>
  <c r="DF100" i="80"/>
  <c r="DG100" i="80"/>
  <c r="DH100" i="80"/>
  <c r="DI100" i="80"/>
  <c r="DK100" i="80"/>
  <c r="DK2" i="80"/>
  <c r="DI2" i="80"/>
  <c r="DH2" i="80"/>
  <c r="DG2" i="80"/>
  <c r="DF2" i="80"/>
  <c r="DE2" i="80"/>
  <c r="F102" i="83"/>
  <c r="G102" i="83"/>
  <c r="H102" i="83"/>
  <c r="I102" i="83"/>
  <c r="J102" i="83"/>
  <c r="K102" i="83"/>
  <c r="L102" i="83"/>
  <c r="M102" i="83"/>
  <c r="N102" i="83"/>
  <c r="O102" i="83"/>
  <c r="P102" i="83"/>
  <c r="Q102" i="83"/>
  <c r="R102" i="83"/>
  <c r="S102" i="83"/>
  <c r="T102" i="83"/>
  <c r="C3" i="67"/>
  <c r="C4" i="67"/>
  <c r="C5" i="67"/>
  <c r="C6" i="67"/>
  <c r="C7" i="67"/>
  <c r="C8" i="67"/>
  <c r="C9" i="67"/>
  <c r="C10" i="67"/>
  <c r="C11" i="67"/>
  <c r="C12" i="67"/>
  <c r="C13" i="67"/>
  <c r="C14" i="67"/>
  <c r="C15" i="67"/>
  <c r="C16" i="67"/>
  <c r="C17" i="67"/>
  <c r="C18" i="67"/>
  <c r="C19" i="67"/>
  <c r="C20" i="67"/>
  <c r="C21" i="67"/>
  <c r="C22" i="67"/>
  <c r="C23" i="67"/>
  <c r="C24" i="67"/>
  <c r="C25" i="67"/>
  <c r="C26" i="67"/>
  <c r="C27" i="67"/>
  <c r="C28" i="67"/>
  <c r="C29" i="67"/>
  <c r="C30" i="67"/>
  <c r="C31" i="67"/>
  <c r="C32" i="67"/>
  <c r="C33" i="67"/>
  <c r="C34" i="67"/>
  <c r="C35" i="67"/>
  <c r="C36" i="67"/>
  <c r="C37" i="67"/>
  <c r="C38" i="67"/>
  <c r="C39" i="67"/>
  <c r="C40" i="67"/>
  <c r="C41" i="67"/>
  <c r="C42" i="67"/>
  <c r="C43" i="67"/>
  <c r="C44" i="67"/>
  <c r="C45" i="67"/>
  <c r="C46" i="67"/>
  <c r="C47" i="67"/>
  <c r="C48" i="67"/>
  <c r="C49" i="67"/>
  <c r="C50" i="67"/>
  <c r="C51" i="67"/>
  <c r="C52" i="67"/>
  <c r="C53" i="67"/>
  <c r="C54" i="67"/>
  <c r="C55" i="67"/>
  <c r="C56" i="67"/>
  <c r="C57" i="67"/>
  <c r="C58" i="67"/>
  <c r="C59" i="67"/>
  <c r="C60" i="67"/>
  <c r="C61" i="67"/>
  <c r="C62" i="67"/>
  <c r="C63" i="67"/>
  <c r="C64" i="67"/>
  <c r="C65" i="67"/>
  <c r="C66" i="67"/>
  <c r="C67" i="67"/>
  <c r="C68" i="67"/>
  <c r="C69" i="67"/>
  <c r="C70" i="67"/>
  <c r="C71" i="67"/>
  <c r="C72" i="67"/>
  <c r="C73" i="67"/>
  <c r="C74" i="67"/>
  <c r="C75" i="67"/>
  <c r="C76" i="67"/>
  <c r="C77" i="67"/>
  <c r="C78" i="67"/>
  <c r="C79" i="67"/>
  <c r="C80" i="67"/>
  <c r="C81" i="67"/>
  <c r="C82" i="67"/>
  <c r="C83" i="67"/>
  <c r="C84" i="67"/>
  <c r="C85" i="67"/>
  <c r="C86" i="67"/>
  <c r="C87" i="67"/>
  <c r="C88" i="67"/>
  <c r="C89" i="67"/>
  <c r="C90" i="67"/>
  <c r="C91" i="67"/>
  <c r="C92" i="67"/>
  <c r="C93" i="67"/>
  <c r="C94" i="67"/>
  <c r="C95" i="67"/>
  <c r="C96" i="67"/>
  <c r="C97" i="67"/>
  <c r="C98" i="67"/>
  <c r="C99" i="67"/>
  <c r="C100" i="67"/>
  <c r="C101" i="67"/>
  <c r="C102" i="67"/>
  <c r="C103" i="67"/>
  <c r="C104" i="67"/>
  <c r="C105" i="67"/>
  <c r="C106" i="67"/>
  <c r="C107" i="67"/>
  <c r="C108" i="67"/>
  <c r="C109" i="67"/>
  <c r="C110" i="67"/>
  <c r="C111" i="67"/>
  <c r="C112" i="67"/>
  <c r="C113" i="67"/>
  <c r="C114" i="67"/>
  <c r="C115" i="67"/>
  <c r="C116" i="67"/>
  <c r="C117" i="67"/>
  <c r="C118" i="67"/>
  <c r="C119" i="67"/>
  <c r="C120" i="67"/>
  <c r="C121" i="67"/>
  <c r="C122" i="67"/>
  <c r="C123" i="67"/>
  <c r="C124" i="67"/>
  <c r="C125" i="67"/>
  <c r="C126" i="67"/>
  <c r="C127" i="67"/>
  <c r="C128" i="67"/>
  <c r="C129" i="67"/>
  <c r="C130" i="67"/>
  <c r="C131" i="67"/>
  <c r="C132" i="67"/>
  <c r="C133" i="67"/>
  <c r="C134" i="67"/>
  <c r="C135" i="67"/>
  <c r="C136" i="67"/>
  <c r="C137" i="67"/>
  <c r="C138" i="67"/>
  <c r="C139" i="67"/>
  <c r="C140" i="67"/>
  <c r="C141" i="67"/>
  <c r="C142" i="67"/>
  <c r="C143" i="67"/>
  <c r="C144" i="67"/>
  <c r="C145" i="67"/>
  <c r="C146" i="67"/>
  <c r="C147" i="67"/>
  <c r="C148" i="67"/>
  <c r="C149" i="67"/>
  <c r="C150" i="67"/>
  <c r="C151" i="67"/>
  <c r="C152" i="67"/>
  <c r="C153" i="67"/>
  <c r="C154" i="67"/>
  <c r="C155" i="67"/>
  <c r="C156" i="67"/>
  <c r="C157" i="67"/>
  <c r="C158" i="67"/>
  <c r="C159" i="67"/>
  <c r="C160" i="67"/>
  <c r="C161" i="67"/>
  <c r="C162" i="67"/>
  <c r="C163" i="67"/>
  <c r="C164" i="67"/>
  <c r="C165" i="67"/>
  <c r="C166" i="67"/>
  <c r="C167" i="67"/>
  <c r="C168" i="67"/>
  <c r="C169" i="67"/>
  <c r="C170" i="67"/>
  <c r="C171" i="67"/>
  <c r="C172" i="67"/>
  <c r="C173" i="67"/>
  <c r="C174" i="67"/>
  <c r="C175" i="67"/>
  <c r="C2" i="67"/>
  <c r="DJ2" i="80" l="1"/>
  <c r="E126" i="67"/>
  <c r="AE2" i="81"/>
  <c r="AF2" i="81"/>
  <c r="AG2" i="81"/>
  <c r="AH2" i="81"/>
  <c r="AI2" i="81"/>
  <c r="AW2" i="81" s="1"/>
  <c r="AJ2" i="81"/>
  <c r="AK2" i="81"/>
  <c r="CO2" i="81" s="1"/>
  <c r="AL2" i="81"/>
  <c r="AZ2" i="81" s="1"/>
  <c r="AM2" i="81"/>
  <c r="AN2" i="81"/>
  <c r="AO2" i="81"/>
  <c r="AP2" i="81"/>
  <c r="AQ2" i="81"/>
  <c r="BE2" i="81" s="1"/>
  <c r="AR2" i="81"/>
  <c r="AS2" i="81"/>
  <c r="AU2" i="81"/>
  <c r="AV2" i="81"/>
  <c r="AX2" i="81"/>
  <c r="AY2" i="81"/>
  <c r="BA2" i="81"/>
  <c r="BC2" i="81"/>
  <c r="BD2" i="81"/>
  <c r="BF2" i="81"/>
  <c r="CI2" i="81"/>
  <c r="CK2" i="81"/>
  <c r="CL2" i="81"/>
  <c r="CM2" i="81"/>
  <c r="CN2" i="81"/>
  <c r="CP2" i="81"/>
  <c r="CQ2" i="81"/>
  <c r="CS2" i="81"/>
  <c r="CT2" i="81"/>
  <c r="CU2" i="81"/>
  <c r="CV2" i="81"/>
  <c r="AE3" i="81"/>
  <c r="AF3" i="81"/>
  <c r="AG3" i="81"/>
  <c r="AU3" i="81" s="1"/>
  <c r="AH3" i="81"/>
  <c r="AI3" i="81"/>
  <c r="AW3" i="81" s="1"/>
  <c r="AJ3" i="81"/>
  <c r="AK3" i="81"/>
  <c r="CO3" i="81" s="1"/>
  <c r="AL3" i="81"/>
  <c r="AZ3" i="81" s="1"/>
  <c r="AM3" i="81"/>
  <c r="AN3" i="81"/>
  <c r="AO3" i="81"/>
  <c r="BC3" i="81" s="1"/>
  <c r="AP3" i="81"/>
  <c r="AQ3" i="81"/>
  <c r="BE3" i="81" s="1"/>
  <c r="AR3" i="81"/>
  <c r="AS3" i="81"/>
  <c r="AT3" i="81"/>
  <c r="BH3" i="81" s="1"/>
  <c r="AV3" i="81"/>
  <c r="AX3" i="81"/>
  <c r="AY3" i="81"/>
  <c r="BA3" i="81"/>
  <c r="BD3" i="81"/>
  <c r="BR3" i="81" s="1"/>
  <c r="BF3" i="81"/>
  <c r="BT3" i="81"/>
  <c r="CI3" i="81"/>
  <c r="CJ3" i="81"/>
  <c r="CK3" i="81"/>
  <c r="CL3" i="81"/>
  <c r="CM3" i="81"/>
  <c r="CN3" i="81"/>
  <c r="CP3" i="81"/>
  <c r="CQ3" i="81"/>
  <c r="CS3" i="81"/>
  <c r="CT3" i="81"/>
  <c r="CU3" i="81"/>
  <c r="CV3" i="81"/>
  <c r="AE4" i="81"/>
  <c r="AF4" i="81"/>
  <c r="AG4" i="81"/>
  <c r="AU4" i="81" s="1"/>
  <c r="AH4" i="81"/>
  <c r="AI4" i="81"/>
  <c r="AW4" i="81" s="1"/>
  <c r="AJ4" i="81"/>
  <c r="AK4" i="81"/>
  <c r="CO4" i="81" s="1"/>
  <c r="AL4" i="81"/>
  <c r="AZ4" i="81" s="1"/>
  <c r="AM4" i="81"/>
  <c r="AN4" i="81"/>
  <c r="AO4" i="81"/>
  <c r="BC4" i="81" s="1"/>
  <c r="AP4" i="81"/>
  <c r="AQ4" i="81"/>
  <c r="BE4" i="81" s="1"/>
  <c r="BS4" i="81" s="1"/>
  <c r="AR4" i="81"/>
  <c r="AS4" i="81"/>
  <c r="BG4" i="81" s="1"/>
  <c r="AT4" i="81"/>
  <c r="BH4" i="81" s="1"/>
  <c r="AV4" i="81"/>
  <c r="AX4" i="81"/>
  <c r="BA4" i="81"/>
  <c r="BD4" i="81"/>
  <c r="BR4" i="81" s="1"/>
  <c r="BF4" i="81"/>
  <c r="BT4" i="81"/>
  <c r="CI4" i="81"/>
  <c r="CJ4" i="81"/>
  <c r="CK4" i="81"/>
  <c r="CL4" i="81"/>
  <c r="CM4" i="81"/>
  <c r="CN4" i="81"/>
  <c r="CP4" i="81"/>
  <c r="CQ4" i="81"/>
  <c r="CS4" i="81"/>
  <c r="CT4" i="81"/>
  <c r="CU4" i="81"/>
  <c r="CV4" i="81"/>
  <c r="AE5" i="81"/>
  <c r="AF5" i="81"/>
  <c r="AG5" i="81"/>
  <c r="AU5" i="81" s="1"/>
  <c r="AH5" i="81"/>
  <c r="AI5" i="81"/>
  <c r="AW5" i="81" s="1"/>
  <c r="AJ5" i="81"/>
  <c r="AK5" i="81"/>
  <c r="CO5" i="81" s="1"/>
  <c r="AL5" i="81"/>
  <c r="AZ5" i="81" s="1"/>
  <c r="AM5" i="81"/>
  <c r="AN5" i="81"/>
  <c r="AO5" i="81"/>
  <c r="AP5" i="81"/>
  <c r="AQ5" i="81"/>
  <c r="AR5" i="81"/>
  <c r="AS5" i="81"/>
  <c r="BG5" i="81" s="1"/>
  <c r="AT5" i="81"/>
  <c r="BH5" i="81" s="1"/>
  <c r="AV5" i="81"/>
  <c r="AX5" i="81"/>
  <c r="BA5" i="81"/>
  <c r="BO5" i="81" s="1"/>
  <c r="BB5" i="81"/>
  <c r="BP5" i="81" s="1"/>
  <c r="BC5" i="81"/>
  <c r="BD5" i="81"/>
  <c r="BR5" i="81" s="1"/>
  <c r="BE5" i="81"/>
  <c r="BS5" i="81" s="1"/>
  <c r="BF5" i="81"/>
  <c r="BQ5" i="81"/>
  <c r="BT5" i="81"/>
  <c r="CI5" i="81"/>
  <c r="CJ5" i="81"/>
  <c r="CK5" i="81"/>
  <c r="CL5" i="81"/>
  <c r="CM5" i="81"/>
  <c r="CN5" i="81"/>
  <c r="CP5" i="81"/>
  <c r="CQ5" i="81"/>
  <c r="CR5" i="81"/>
  <c r="CS5" i="81"/>
  <c r="CT5" i="81"/>
  <c r="CU5" i="81"/>
  <c r="CV5" i="81"/>
  <c r="AE6" i="81"/>
  <c r="AF6" i="81"/>
  <c r="AG6" i="81"/>
  <c r="AU6" i="81" s="1"/>
  <c r="AH6" i="81"/>
  <c r="AI6" i="81"/>
  <c r="AW6" i="81" s="1"/>
  <c r="AJ6" i="81"/>
  <c r="AK6" i="81"/>
  <c r="CO6" i="81" s="1"/>
  <c r="AL6" i="81"/>
  <c r="AM6" i="81"/>
  <c r="AN6" i="81"/>
  <c r="AO6" i="81"/>
  <c r="AP6" i="81"/>
  <c r="AQ6" i="81"/>
  <c r="AR6" i="81"/>
  <c r="AS6" i="81"/>
  <c r="BG6" i="81" s="1"/>
  <c r="AT6" i="81"/>
  <c r="BH6" i="81" s="1"/>
  <c r="AV6" i="81"/>
  <c r="AX6" i="81"/>
  <c r="AZ6" i="81"/>
  <c r="BA6" i="81"/>
  <c r="BO6" i="81" s="1"/>
  <c r="BB6" i="81"/>
  <c r="BP6" i="81" s="1"/>
  <c r="BC6" i="81"/>
  <c r="BD6" i="81"/>
  <c r="BR6" i="81" s="1"/>
  <c r="BE6" i="81"/>
  <c r="BS6" i="81" s="1"/>
  <c r="BF6" i="81"/>
  <c r="BL6" i="81"/>
  <c r="BN6" i="81"/>
  <c r="BQ6" i="81"/>
  <c r="BT6" i="81"/>
  <c r="CI6" i="81"/>
  <c r="CJ6" i="81"/>
  <c r="CK6" i="81"/>
  <c r="CL6" i="81"/>
  <c r="CM6" i="81"/>
  <c r="CN6" i="81"/>
  <c r="CP6" i="81"/>
  <c r="CQ6" i="81"/>
  <c r="CR6" i="81"/>
  <c r="CS6" i="81"/>
  <c r="CT6" i="81"/>
  <c r="CU6" i="81"/>
  <c r="CV6" i="81"/>
  <c r="AE7" i="81"/>
  <c r="AF7" i="81"/>
  <c r="AG7" i="81"/>
  <c r="AU7" i="81" s="1"/>
  <c r="AH7" i="81"/>
  <c r="CL7" i="81" s="1"/>
  <c r="AI7" i="81"/>
  <c r="AW7" i="81" s="1"/>
  <c r="AJ7" i="81"/>
  <c r="AK7" i="81"/>
  <c r="CO7" i="81" s="1"/>
  <c r="AL7" i="81"/>
  <c r="AZ7" i="81" s="1"/>
  <c r="AM7" i="81"/>
  <c r="AN7" i="81"/>
  <c r="AO7" i="81"/>
  <c r="BC7" i="81" s="1"/>
  <c r="AP7" i="81"/>
  <c r="CT7" i="81" s="1"/>
  <c r="AQ7" i="81"/>
  <c r="BE7" i="81" s="1"/>
  <c r="AR7" i="81"/>
  <c r="AS7" i="81"/>
  <c r="AV7" i="81"/>
  <c r="AX7" i="81"/>
  <c r="BA7" i="81"/>
  <c r="BD7" i="81"/>
  <c r="BF7" i="81"/>
  <c r="CI7" i="81"/>
  <c r="CK7" i="81"/>
  <c r="CM7" i="81"/>
  <c r="CN7" i="81"/>
  <c r="CP7" i="81"/>
  <c r="CQ7" i="81"/>
  <c r="CS7" i="81"/>
  <c r="CU7" i="81"/>
  <c r="CV7" i="81"/>
  <c r="AE8" i="81"/>
  <c r="AF8" i="81"/>
  <c r="AG8" i="81"/>
  <c r="AU8" i="81" s="1"/>
  <c r="AH8" i="81"/>
  <c r="CL8" i="81" s="1"/>
  <c r="AI8" i="81"/>
  <c r="AW8" i="81" s="1"/>
  <c r="AJ8" i="81"/>
  <c r="AK8" i="81"/>
  <c r="CO8" i="81" s="1"/>
  <c r="AL8" i="81"/>
  <c r="AZ8" i="81" s="1"/>
  <c r="AM8" i="81"/>
  <c r="AN8" i="81"/>
  <c r="AO8" i="81"/>
  <c r="BC8" i="81" s="1"/>
  <c r="AP8" i="81"/>
  <c r="CT8" i="81" s="1"/>
  <c r="AQ8" i="81"/>
  <c r="BE8" i="81" s="1"/>
  <c r="BS8" i="81" s="1"/>
  <c r="AR8" i="81"/>
  <c r="AS8" i="81"/>
  <c r="AV8" i="81"/>
  <c r="AX8" i="81"/>
  <c r="BA8" i="81"/>
  <c r="BD8" i="81"/>
  <c r="BF8" i="81"/>
  <c r="CI8" i="81"/>
  <c r="CK8" i="81"/>
  <c r="CM8" i="81"/>
  <c r="CN8" i="81"/>
  <c r="CP8" i="81"/>
  <c r="CQ8" i="81"/>
  <c r="CS8" i="81"/>
  <c r="CU8" i="81"/>
  <c r="CV8" i="81"/>
  <c r="AE9" i="81"/>
  <c r="AF9" i="81"/>
  <c r="AG9" i="81"/>
  <c r="AU9" i="81" s="1"/>
  <c r="AH9" i="81"/>
  <c r="CL9" i="81" s="1"/>
  <c r="AI9" i="81"/>
  <c r="AW9" i="81" s="1"/>
  <c r="BK9" i="81" s="1"/>
  <c r="AJ9" i="81"/>
  <c r="AK9" i="81"/>
  <c r="CO9" i="81" s="1"/>
  <c r="AL9" i="81"/>
  <c r="AZ9" i="81" s="1"/>
  <c r="AM9" i="81"/>
  <c r="AN9" i="81"/>
  <c r="AO9" i="81"/>
  <c r="BC9" i="81" s="1"/>
  <c r="AP9" i="81"/>
  <c r="CT9" i="81" s="1"/>
  <c r="AQ9" i="81"/>
  <c r="BE9" i="81" s="1"/>
  <c r="AR9" i="81"/>
  <c r="AS9" i="81"/>
  <c r="AV9" i="81"/>
  <c r="AX9" i="81"/>
  <c r="BA9" i="81"/>
  <c r="BD9" i="81"/>
  <c r="BF9" i="81"/>
  <c r="CI9" i="81"/>
  <c r="CK9" i="81"/>
  <c r="CM9" i="81"/>
  <c r="CN9" i="81"/>
  <c r="CP9" i="81"/>
  <c r="CQ9" i="81"/>
  <c r="CS9" i="81"/>
  <c r="CU9" i="81"/>
  <c r="CV9" i="81"/>
  <c r="AE10" i="81"/>
  <c r="AF10" i="81"/>
  <c r="AG10" i="81"/>
  <c r="AU10" i="81" s="1"/>
  <c r="AH10" i="81"/>
  <c r="CL10" i="81" s="1"/>
  <c r="AI10" i="81"/>
  <c r="AW10" i="81" s="1"/>
  <c r="AJ10" i="81"/>
  <c r="AK10" i="81"/>
  <c r="CO10" i="81" s="1"/>
  <c r="AL10" i="81"/>
  <c r="AZ10" i="81" s="1"/>
  <c r="AM10" i="81"/>
  <c r="AN10" i="81"/>
  <c r="AO10" i="81"/>
  <c r="BC10" i="81" s="1"/>
  <c r="AP10" i="81"/>
  <c r="CT10" i="81" s="1"/>
  <c r="AQ10" i="81"/>
  <c r="BE10" i="81" s="1"/>
  <c r="AR10" i="81"/>
  <c r="AS10" i="81"/>
  <c r="AV10" i="81"/>
  <c r="AX10" i="81"/>
  <c r="BA10" i="81"/>
  <c r="BD10" i="81"/>
  <c r="BF10" i="81"/>
  <c r="CI10" i="81"/>
  <c r="CK10" i="81"/>
  <c r="CM10" i="81"/>
  <c r="CN10" i="81"/>
  <c r="CP10" i="81"/>
  <c r="CQ10" i="81"/>
  <c r="CS10" i="81"/>
  <c r="CU10" i="81"/>
  <c r="CV10" i="81"/>
  <c r="AE11" i="81"/>
  <c r="AF11" i="81"/>
  <c r="CJ11" i="81" s="1"/>
  <c r="AG11" i="81"/>
  <c r="AH11" i="81"/>
  <c r="AI11" i="81"/>
  <c r="AJ11" i="81"/>
  <c r="AK11" i="81"/>
  <c r="AL11" i="81"/>
  <c r="AZ11" i="81" s="1"/>
  <c r="AM11" i="81"/>
  <c r="AN11" i="81"/>
  <c r="CR11" i="81" s="1"/>
  <c r="AO11" i="81"/>
  <c r="BC11" i="81" s="1"/>
  <c r="BQ11" i="81" s="1"/>
  <c r="AP11" i="81"/>
  <c r="AQ11" i="81"/>
  <c r="BE11" i="81" s="1"/>
  <c r="BS11" i="81" s="1"/>
  <c r="AR11" i="81"/>
  <c r="AS11" i="81"/>
  <c r="AU11" i="81"/>
  <c r="AV11" i="81"/>
  <c r="AW11" i="81"/>
  <c r="BK11" i="81" s="1"/>
  <c r="AX11" i="81"/>
  <c r="AY11" i="81"/>
  <c r="BM11" i="81" s="1"/>
  <c r="BA11" i="81"/>
  <c r="BO11" i="81" s="1"/>
  <c r="BB11" i="81"/>
  <c r="BP11" i="81" s="1"/>
  <c r="BD11" i="81"/>
  <c r="BF11" i="81"/>
  <c r="BI11" i="81"/>
  <c r="BJ11" i="81"/>
  <c r="BL11" i="81"/>
  <c r="BR11" i="81"/>
  <c r="CI11" i="81"/>
  <c r="CK11" i="81"/>
  <c r="CL11" i="81"/>
  <c r="CM11" i="81"/>
  <c r="CN11" i="81"/>
  <c r="CO11" i="81"/>
  <c r="CP11" i="81"/>
  <c r="CQ11" i="81"/>
  <c r="CS11" i="81"/>
  <c r="CT11" i="81"/>
  <c r="CU11" i="81"/>
  <c r="CV11" i="81"/>
  <c r="AE12" i="81"/>
  <c r="AF12" i="81"/>
  <c r="CJ12" i="81" s="1"/>
  <c r="AG12" i="81"/>
  <c r="AU12" i="81" s="1"/>
  <c r="AH12" i="81"/>
  <c r="CL12" i="81" s="1"/>
  <c r="AI12" i="81"/>
  <c r="AW12" i="81" s="1"/>
  <c r="AJ12" i="81"/>
  <c r="AK12" i="81"/>
  <c r="AL12" i="81"/>
  <c r="AZ12" i="81" s="1"/>
  <c r="AM12" i="81"/>
  <c r="AN12" i="81"/>
  <c r="CR12" i="81" s="1"/>
  <c r="AO12" i="81"/>
  <c r="BC12" i="81" s="1"/>
  <c r="AP12" i="81"/>
  <c r="CT12" i="81" s="1"/>
  <c r="AQ12" i="81"/>
  <c r="BE12" i="81" s="1"/>
  <c r="AR12" i="81"/>
  <c r="AS12" i="81"/>
  <c r="AT12" i="81"/>
  <c r="AV12" i="81"/>
  <c r="AX12" i="81"/>
  <c r="BA12" i="81"/>
  <c r="BB12" i="81"/>
  <c r="BD12" i="81"/>
  <c r="BF12" i="81"/>
  <c r="CI12" i="81"/>
  <c r="CK12" i="81"/>
  <c r="CM12" i="81"/>
  <c r="CN12" i="81"/>
  <c r="CP12" i="81"/>
  <c r="CQ12" i="81"/>
  <c r="CS12" i="81"/>
  <c r="CU12" i="81"/>
  <c r="CV12" i="81"/>
  <c r="AE13" i="81"/>
  <c r="AF13" i="81"/>
  <c r="CJ13" i="81" s="1"/>
  <c r="AG13" i="81"/>
  <c r="AU13" i="81" s="1"/>
  <c r="AH13" i="81"/>
  <c r="CL13" i="81" s="1"/>
  <c r="AI13" i="81"/>
  <c r="AW13" i="81" s="1"/>
  <c r="BK13" i="81" s="1"/>
  <c r="AJ13" i="81"/>
  <c r="AK13" i="81"/>
  <c r="AL13" i="81"/>
  <c r="AZ13" i="81" s="1"/>
  <c r="AM13" i="81"/>
  <c r="AN13" i="81"/>
  <c r="AO13" i="81"/>
  <c r="BC13" i="81" s="1"/>
  <c r="AP13" i="81"/>
  <c r="CT13" i="81" s="1"/>
  <c r="AQ13" i="81"/>
  <c r="BE13" i="81" s="1"/>
  <c r="AR13" i="81"/>
  <c r="AS13" i="81"/>
  <c r="AT13" i="81"/>
  <c r="AV13" i="81"/>
  <c r="AX13" i="81"/>
  <c r="BA13" i="81"/>
  <c r="BB13" i="81"/>
  <c r="BD13" i="81"/>
  <c r="BF13" i="81"/>
  <c r="BI13" i="81"/>
  <c r="BJ13" i="81"/>
  <c r="BT13" i="81"/>
  <c r="CI13" i="81"/>
  <c r="CK13" i="81"/>
  <c r="CM13" i="81"/>
  <c r="CN13" i="81"/>
  <c r="CQ13" i="81"/>
  <c r="CR13" i="81"/>
  <c r="CS13" i="81"/>
  <c r="CU13" i="81"/>
  <c r="CV13" i="81"/>
  <c r="AE14" i="81"/>
  <c r="AF14" i="81"/>
  <c r="AT14" i="81" s="1"/>
  <c r="AG14" i="81"/>
  <c r="AU14" i="81" s="1"/>
  <c r="AH14" i="81"/>
  <c r="CL14" i="81" s="1"/>
  <c r="AI14" i="81"/>
  <c r="AW14" i="81" s="1"/>
  <c r="AJ14" i="81"/>
  <c r="AK14" i="81"/>
  <c r="CO14" i="81" s="1"/>
  <c r="AL14" i="81"/>
  <c r="AZ14" i="81" s="1"/>
  <c r="AM14" i="81"/>
  <c r="AN14" i="81"/>
  <c r="CR14" i="81" s="1"/>
  <c r="AO14" i="81"/>
  <c r="BC14" i="81" s="1"/>
  <c r="AP14" i="81"/>
  <c r="AQ14" i="81"/>
  <c r="AR14" i="81"/>
  <c r="AS14" i="81"/>
  <c r="AV14" i="81"/>
  <c r="AX14" i="81"/>
  <c r="AY14" i="81"/>
  <c r="BA14" i="81"/>
  <c r="BB14" i="81"/>
  <c r="BD14" i="81"/>
  <c r="BR14" i="81" s="1"/>
  <c r="BE14" i="81"/>
  <c r="BS14" i="81" s="1"/>
  <c r="BF14" i="81"/>
  <c r="BT14" i="81"/>
  <c r="CI14" i="81"/>
  <c r="CK14" i="81"/>
  <c r="CM14" i="81"/>
  <c r="CN14" i="81"/>
  <c r="CQ14" i="81"/>
  <c r="CS14" i="81"/>
  <c r="CT14" i="81"/>
  <c r="CU14" i="81"/>
  <c r="CV14" i="81"/>
  <c r="AE15" i="81"/>
  <c r="AF15" i="81"/>
  <c r="AG15" i="81"/>
  <c r="AU15" i="81" s="1"/>
  <c r="AH15" i="81"/>
  <c r="CL15" i="81" s="1"/>
  <c r="AI15" i="81"/>
  <c r="AW15" i="81" s="1"/>
  <c r="AJ15" i="81"/>
  <c r="AK15" i="81"/>
  <c r="CO15" i="81" s="1"/>
  <c r="AL15" i="81"/>
  <c r="AZ15" i="81" s="1"/>
  <c r="AM15" i="81"/>
  <c r="AN15" i="81"/>
  <c r="AO15" i="81"/>
  <c r="BC15" i="81" s="1"/>
  <c r="AP15" i="81"/>
  <c r="AQ15" i="81"/>
  <c r="CU15" i="81" s="1"/>
  <c r="AR15" i="81"/>
  <c r="BF15" i="81" s="1"/>
  <c r="AS15" i="81"/>
  <c r="AT15" i="81"/>
  <c r="AV15" i="81"/>
  <c r="AX15" i="81"/>
  <c r="AY15" i="81"/>
  <c r="BA15" i="81"/>
  <c r="BB15" i="81"/>
  <c r="BD15" i="81"/>
  <c r="BR15" i="81" s="1"/>
  <c r="BE15" i="81"/>
  <c r="CI15" i="81"/>
  <c r="CJ15" i="81"/>
  <c r="CK15" i="81"/>
  <c r="CN15" i="81"/>
  <c r="CQ15" i="81"/>
  <c r="CR15" i="81"/>
  <c r="CS15" i="81"/>
  <c r="CT15" i="81"/>
  <c r="CV15" i="81"/>
  <c r="AE16" i="81"/>
  <c r="AF16" i="81"/>
  <c r="AG16" i="81"/>
  <c r="AU16" i="81" s="1"/>
  <c r="AH16" i="81"/>
  <c r="AV16" i="81" s="1"/>
  <c r="AI16" i="81"/>
  <c r="AW16" i="81" s="1"/>
  <c r="AJ16" i="81"/>
  <c r="AX16" i="81" s="1"/>
  <c r="AK16" i="81"/>
  <c r="CO16" i="81" s="1"/>
  <c r="AL16" i="81"/>
  <c r="AM16" i="81"/>
  <c r="AN16" i="81"/>
  <c r="AO16" i="81"/>
  <c r="AP16" i="81"/>
  <c r="AQ16" i="81"/>
  <c r="AR16" i="81"/>
  <c r="AS16" i="81"/>
  <c r="AT16" i="81"/>
  <c r="AY16" i="81"/>
  <c r="AZ16" i="81"/>
  <c r="BA16" i="81"/>
  <c r="BB16" i="81"/>
  <c r="BC16" i="81"/>
  <c r="BD16" i="81"/>
  <c r="BE16" i="81"/>
  <c r="BS16" i="81" s="1"/>
  <c r="BF16" i="81"/>
  <c r="BT16" i="81" s="1"/>
  <c r="BG16" i="81"/>
  <c r="BH16" i="81"/>
  <c r="BP16" i="81"/>
  <c r="BQ16" i="81"/>
  <c r="BR16" i="81"/>
  <c r="CI16" i="81"/>
  <c r="CJ16" i="81"/>
  <c r="CK16" i="81"/>
  <c r="CL16" i="81"/>
  <c r="CN16" i="81"/>
  <c r="CP16" i="81"/>
  <c r="CQ16" i="81"/>
  <c r="CR16" i="81"/>
  <c r="CS16" i="81"/>
  <c r="CT16" i="81"/>
  <c r="CU16" i="81"/>
  <c r="CV16" i="81"/>
  <c r="AE17" i="81"/>
  <c r="AF17" i="81"/>
  <c r="AT17" i="81" s="1"/>
  <c r="AG17" i="81"/>
  <c r="AU17" i="81" s="1"/>
  <c r="AH17" i="81"/>
  <c r="AI17" i="81"/>
  <c r="CM17" i="81" s="1"/>
  <c r="AJ17" i="81"/>
  <c r="AX17" i="81" s="1"/>
  <c r="AK17" i="81"/>
  <c r="CO17" i="81" s="1"/>
  <c r="AL17" i="81"/>
  <c r="AZ17" i="81" s="1"/>
  <c r="AM17" i="81"/>
  <c r="AN17" i="81"/>
  <c r="BB17" i="81" s="1"/>
  <c r="AO17" i="81"/>
  <c r="BC17" i="81" s="1"/>
  <c r="AP17" i="81"/>
  <c r="AQ17" i="81"/>
  <c r="AR17" i="81"/>
  <c r="CV17" i="81" s="1"/>
  <c r="AS17" i="81"/>
  <c r="AV17" i="81"/>
  <c r="AW17" i="81"/>
  <c r="BA17" i="81"/>
  <c r="BD17" i="81"/>
  <c r="BE17" i="81"/>
  <c r="BF17" i="81"/>
  <c r="CI17" i="81"/>
  <c r="CK17" i="81"/>
  <c r="CL17" i="81"/>
  <c r="CP17" i="81"/>
  <c r="CQ17" i="81"/>
  <c r="CS17" i="81"/>
  <c r="CT17" i="81"/>
  <c r="CU17" i="81"/>
  <c r="AE18" i="81"/>
  <c r="AF18" i="81"/>
  <c r="AT18" i="81" s="1"/>
  <c r="AG18" i="81"/>
  <c r="AU18" i="81" s="1"/>
  <c r="AH18" i="81"/>
  <c r="AV18" i="81" s="1"/>
  <c r="AI18" i="81"/>
  <c r="AW18" i="81" s="1"/>
  <c r="AJ18" i="81"/>
  <c r="AX18" i="81" s="1"/>
  <c r="AK18" i="81"/>
  <c r="CO18" i="81" s="1"/>
  <c r="AL18" i="81"/>
  <c r="AM18" i="81"/>
  <c r="AN18" i="81"/>
  <c r="AO18" i="81"/>
  <c r="BC18" i="81" s="1"/>
  <c r="AP18" i="81"/>
  <c r="BD18" i="81" s="1"/>
  <c r="AQ18" i="81"/>
  <c r="BE18" i="81" s="1"/>
  <c r="AR18" i="81"/>
  <c r="BF18" i="81" s="1"/>
  <c r="AS18" i="81"/>
  <c r="AZ18" i="81"/>
  <c r="BA18" i="81"/>
  <c r="BB18" i="81"/>
  <c r="CI18" i="81"/>
  <c r="CL18" i="81"/>
  <c r="CM18" i="81"/>
  <c r="CP18" i="81"/>
  <c r="CQ18" i="81"/>
  <c r="CR18" i="81"/>
  <c r="CU18" i="81"/>
  <c r="AE19" i="81"/>
  <c r="AF19" i="81"/>
  <c r="AG19" i="81"/>
  <c r="AU19" i="81" s="1"/>
  <c r="AH19" i="81"/>
  <c r="AV19" i="81" s="1"/>
  <c r="AI19" i="81"/>
  <c r="AJ19" i="81"/>
  <c r="AK19" i="81"/>
  <c r="CO19" i="81" s="1"/>
  <c r="AL19" i="81"/>
  <c r="AZ19" i="81" s="1"/>
  <c r="AM19" i="81"/>
  <c r="AN19" i="81"/>
  <c r="AO19" i="81"/>
  <c r="BC19" i="81" s="1"/>
  <c r="AP19" i="81"/>
  <c r="BD19" i="81" s="1"/>
  <c r="AQ19" i="81"/>
  <c r="AR19" i="81"/>
  <c r="AS19" i="81"/>
  <c r="AT19" i="81"/>
  <c r="AW19" i="81"/>
  <c r="AX19" i="81"/>
  <c r="AY19" i="81"/>
  <c r="BA19" i="81"/>
  <c r="BB19" i="81"/>
  <c r="BE19" i="81"/>
  <c r="BF19" i="81"/>
  <c r="CI19" i="81"/>
  <c r="CJ19" i="81"/>
  <c r="CM19" i="81"/>
  <c r="CN19" i="81"/>
  <c r="CQ19" i="81"/>
  <c r="CR19" i="81"/>
  <c r="CU19" i="81"/>
  <c r="CV19" i="81"/>
  <c r="AE20" i="81"/>
  <c r="AF20" i="81"/>
  <c r="AG20" i="81"/>
  <c r="AU20" i="81" s="1"/>
  <c r="AH20" i="81"/>
  <c r="AI20" i="81"/>
  <c r="AW20" i="81" s="1"/>
  <c r="AJ20" i="81"/>
  <c r="AX20" i="81" s="1"/>
  <c r="AK20" i="81"/>
  <c r="AY20" i="81" s="1"/>
  <c r="AL20" i="81"/>
  <c r="AZ20" i="81" s="1"/>
  <c r="AM20" i="81"/>
  <c r="AN20" i="81"/>
  <c r="AO20" i="81"/>
  <c r="BC20" i="81" s="1"/>
  <c r="AP20" i="81"/>
  <c r="AQ20" i="81"/>
  <c r="AR20" i="81"/>
  <c r="BF20" i="81" s="1"/>
  <c r="AS20" i="81"/>
  <c r="AT20" i="81"/>
  <c r="BH20" i="81" s="1"/>
  <c r="AV20" i="81"/>
  <c r="BA20" i="81"/>
  <c r="BB20" i="81"/>
  <c r="BD20" i="81"/>
  <c r="BE20" i="81"/>
  <c r="CI20" i="81"/>
  <c r="CJ20" i="81"/>
  <c r="CK20" i="81"/>
  <c r="CL20" i="81"/>
  <c r="CM20" i="81"/>
  <c r="CN20" i="81"/>
  <c r="CO20" i="81"/>
  <c r="CP20" i="81"/>
  <c r="CQ20" i="81"/>
  <c r="CR20" i="81"/>
  <c r="CS20" i="81"/>
  <c r="CT20" i="81"/>
  <c r="CU20" i="81"/>
  <c r="CV20" i="81"/>
  <c r="AE21" i="81"/>
  <c r="AF21" i="81"/>
  <c r="CJ21" i="81" s="1"/>
  <c r="AG21" i="81"/>
  <c r="CK21" i="81" s="1"/>
  <c r="AH21" i="81"/>
  <c r="AI21" i="81"/>
  <c r="AJ21" i="81"/>
  <c r="AX21" i="81" s="1"/>
  <c r="AK21" i="81"/>
  <c r="AY21" i="81" s="1"/>
  <c r="AL21" i="81"/>
  <c r="AM21" i="81"/>
  <c r="AN21" i="81"/>
  <c r="CR21" i="81" s="1"/>
  <c r="AO21" i="81"/>
  <c r="CS21" i="81" s="1"/>
  <c r="AP21" i="81"/>
  <c r="AQ21" i="81"/>
  <c r="AR21" i="81"/>
  <c r="BF21" i="81" s="1"/>
  <c r="AS21" i="81"/>
  <c r="AV21" i="81"/>
  <c r="AW21" i="81"/>
  <c r="AZ21" i="81"/>
  <c r="BA21" i="81"/>
  <c r="BD21" i="81"/>
  <c r="BE21" i="81"/>
  <c r="CI21" i="81"/>
  <c r="CL21" i="81"/>
  <c r="CM21" i="81"/>
  <c r="CN21" i="81"/>
  <c r="CP21" i="81"/>
  <c r="CQ21" i="81"/>
  <c r="CT21" i="81"/>
  <c r="CU21" i="81"/>
  <c r="CV21" i="81"/>
  <c r="AE22" i="81"/>
  <c r="AF22" i="81"/>
  <c r="CJ22" i="81" s="1"/>
  <c r="AG22" i="81"/>
  <c r="CK22" i="81" s="1"/>
  <c r="AH22" i="81"/>
  <c r="AI22" i="81"/>
  <c r="AJ22" i="81"/>
  <c r="AX22" i="81" s="1"/>
  <c r="AK22" i="81"/>
  <c r="AY22" i="81" s="1"/>
  <c r="AL22" i="81"/>
  <c r="AM22" i="81"/>
  <c r="AN22" i="81"/>
  <c r="CR22" i="81" s="1"/>
  <c r="AO22" i="81"/>
  <c r="CS22" i="81" s="1"/>
  <c r="AP22" i="81"/>
  <c r="AQ22" i="81"/>
  <c r="AR22" i="81"/>
  <c r="BF22" i="81" s="1"/>
  <c r="AS22" i="81"/>
  <c r="AV22" i="81"/>
  <c r="AW22" i="81"/>
  <c r="AZ22" i="81"/>
  <c r="BA22" i="81"/>
  <c r="BD22" i="81"/>
  <c r="BE22" i="81"/>
  <c r="CI22" i="81"/>
  <c r="CL22" i="81"/>
  <c r="CM22" i="81"/>
  <c r="CN22" i="81"/>
  <c r="CP22" i="81"/>
  <c r="CQ22" i="81"/>
  <c r="CT22" i="81"/>
  <c r="CU22" i="81"/>
  <c r="CV22" i="81"/>
  <c r="AE23" i="81"/>
  <c r="AF23" i="81"/>
  <c r="CJ23" i="81" s="1"/>
  <c r="AG23" i="81"/>
  <c r="CK23" i="81" s="1"/>
  <c r="AH23" i="81"/>
  <c r="AI23" i="81"/>
  <c r="AJ23" i="81"/>
  <c r="AX23" i="81" s="1"/>
  <c r="AK23" i="81"/>
  <c r="AY23" i="81" s="1"/>
  <c r="AL23" i="81"/>
  <c r="AM23" i="81"/>
  <c r="AN23" i="81"/>
  <c r="CR23" i="81" s="1"/>
  <c r="AO23" i="81"/>
  <c r="CS23" i="81" s="1"/>
  <c r="AP23" i="81"/>
  <c r="AQ23" i="81"/>
  <c r="AR23" i="81"/>
  <c r="BF23" i="81" s="1"/>
  <c r="AS23" i="81"/>
  <c r="AV23" i="81"/>
  <c r="AW23" i="81"/>
  <c r="AZ23" i="81"/>
  <c r="BA23" i="81"/>
  <c r="BD23" i="81"/>
  <c r="BE23" i="81"/>
  <c r="CI23" i="81"/>
  <c r="CL23" i="81"/>
  <c r="CM23" i="81"/>
  <c r="CN23" i="81"/>
  <c r="CP23" i="81"/>
  <c r="CQ23" i="81"/>
  <c r="CT23" i="81"/>
  <c r="CU23" i="81"/>
  <c r="CV23" i="81"/>
  <c r="AE24" i="81"/>
  <c r="AF24" i="81"/>
  <c r="CJ24" i="81" s="1"/>
  <c r="AG24" i="81"/>
  <c r="AH24" i="81"/>
  <c r="AI24" i="81"/>
  <c r="AJ24" i="81"/>
  <c r="AK24" i="81"/>
  <c r="AL24" i="81"/>
  <c r="AM24" i="81"/>
  <c r="AN24" i="81"/>
  <c r="CR24" i="81" s="1"/>
  <c r="AO24" i="81"/>
  <c r="CS24" i="81" s="1"/>
  <c r="AP24" i="81"/>
  <c r="AQ24" i="81"/>
  <c r="AR24" i="81"/>
  <c r="AS24" i="81"/>
  <c r="AU24" i="81"/>
  <c r="AV24" i="81"/>
  <c r="BJ24" i="81" s="1"/>
  <c r="AW24" i="81"/>
  <c r="BK24" i="81" s="1"/>
  <c r="AX24" i="81"/>
  <c r="AY24" i="81"/>
  <c r="AZ24" i="81"/>
  <c r="BN24" i="81" s="1"/>
  <c r="BA24" i="81"/>
  <c r="BD24" i="81"/>
  <c r="BR24" i="81" s="1"/>
  <c r="BE24" i="81"/>
  <c r="BS24" i="81" s="1"/>
  <c r="BF24" i="81"/>
  <c r="BI24" i="81"/>
  <c r="BL24" i="81"/>
  <c r="BM24" i="81"/>
  <c r="BT24" i="81"/>
  <c r="CI24" i="81"/>
  <c r="CK24" i="81"/>
  <c r="CL24" i="81"/>
  <c r="CM24" i="81"/>
  <c r="CN24" i="81"/>
  <c r="CO24" i="81"/>
  <c r="CP24" i="81"/>
  <c r="CQ24" i="81"/>
  <c r="CT24" i="81"/>
  <c r="CU24" i="81"/>
  <c r="CV24" i="81"/>
  <c r="AE25" i="81"/>
  <c r="AF25" i="81"/>
  <c r="CJ25" i="81" s="1"/>
  <c r="AG25" i="81"/>
  <c r="CK25" i="81" s="1"/>
  <c r="AH25" i="81"/>
  <c r="AI25" i="81"/>
  <c r="AJ25" i="81"/>
  <c r="AX25" i="81" s="1"/>
  <c r="AK25" i="81"/>
  <c r="AY25" i="81" s="1"/>
  <c r="AL25" i="81"/>
  <c r="AM25" i="81"/>
  <c r="AN25" i="81"/>
  <c r="CR25" i="81" s="1"/>
  <c r="AO25" i="81"/>
  <c r="CS25" i="81" s="1"/>
  <c r="AP25" i="81"/>
  <c r="AQ25" i="81"/>
  <c r="AR25" i="81"/>
  <c r="BF25" i="81" s="1"/>
  <c r="AS25" i="81"/>
  <c r="AV25" i="81"/>
  <c r="AW25" i="81"/>
  <c r="AZ25" i="81"/>
  <c r="BA25" i="81"/>
  <c r="BD25" i="81"/>
  <c r="BE25" i="81"/>
  <c r="CI25" i="81"/>
  <c r="CL25" i="81"/>
  <c r="CM25" i="81"/>
  <c r="CN25" i="81"/>
  <c r="CP25" i="81"/>
  <c r="CQ25" i="81"/>
  <c r="CT25" i="81"/>
  <c r="CU25" i="81"/>
  <c r="CV25" i="81"/>
  <c r="AE26" i="81"/>
  <c r="AF26" i="81"/>
  <c r="CJ26" i="81" s="1"/>
  <c r="AG26" i="81"/>
  <c r="CK26" i="81" s="1"/>
  <c r="AH26" i="81"/>
  <c r="AI26" i="81"/>
  <c r="AJ26" i="81"/>
  <c r="AX26" i="81" s="1"/>
  <c r="AK26" i="81"/>
  <c r="AY26" i="81" s="1"/>
  <c r="AL26" i="81"/>
  <c r="AM26" i="81"/>
  <c r="AN26" i="81"/>
  <c r="CR26" i="81" s="1"/>
  <c r="AO26" i="81"/>
  <c r="CS26" i="81" s="1"/>
  <c r="AP26" i="81"/>
  <c r="AQ26" i="81"/>
  <c r="AR26" i="81"/>
  <c r="BF26" i="81" s="1"/>
  <c r="AS26" i="81"/>
  <c r="AV26" i="81"/>
  <c r="AW26" i="81"/>
  <c r="AZ26" i="81"/>
  <c r="BA26" i="81"/>
  <c r="BD26" i="81"/>
  <c r="BE26" i="81"/>
  <c r="CI26" i="81"/>
  <c r="CL26" i="81"/>
  <c r="CM26" i="81"/>
  <c r="CN26" i="81"/>
  <c r="CP26" i="81"/>
  <c r="CQ26" i="81"/>
  <c r="CT26" i="81"/>
  <c r="CU26" i="81"/>
  <c r="CV26" i="81"/>
  <c r="AE27" i="81"/>
  <c r="AF27" i="81"/>
  <c r="AG27" i="81"/>
  <c r="AH27" i="81"/>
  <c r="AI27" i="81"/>
  <c r="AJ27" i="81"/>
  <c r="AX27" i="81" s="1"/>
  <c r="AK27" i="81"/>
  <c r="AY27" i="81" s="1"/>
  <c r="AL27" i="81"/>
  <c r="AM27" i="81"/>
  <c r="AN27" i="81"/>
  <c r="CR27" i="81" s="1"/>
  <c r="AO27" i="81"/>
  <c r="AP27" i="81"/>
  <c r="AQ27" i="81"/>
  <c r="AR27" i="81"/>
  <c r="AS27" i="81"/>
  <c r="BG27" i="81" s="1"/>
  <c r="AT27" i="81"/>
  <c r="AV27" i="81"/>
  <c r="AW27" i="81"/>
  <c r="AZ27" i="81"/>
  <c r="BA27" i="81"/>
  <c r="BO27" i="81" s="1"/>
  <c r="BD27" i="81"/>
  <c r="BR27" i="81" s="1"/>
  <c r="BE27" i="81"/>
  <c r="BS27" i="81" s="1"/>
  <c r="BF27" i="81"/>
  <c r="BH27" i="81"/>
  <c r="BT27" i="81"/>
  <c r="CI27" i="81"/>
  <c r="CJ27" i="81"/>
  <c r="CL27" i="81"/>
  <c r="CM27" i="81"/>
  <c r="CN27" i="81"/>
  <c r="CP27" i="81"/>
  <c r="CQ27" i="81"/>
  <c r="CT27" i="81"/>
  <c r="CU27" i="81"/>
  <c r="CV27" i="81"/>
  <c r="AE28" i="81"/>
  <c r="AF28" i="81"/>
  <c r="AG28" i="81"/>
  <c r="AH28" i="81"/>
  <c r="AI28" i="81"/>
  <c r="AJ28" i="81"/>
  <c r="AX28" i="81" s="1"/>
  <c r="AK28" i="81"/>
  <c r="AY28" i="81" s="1"/>
  <c r="AL28" i="81"/>
  <c r="AM28" i="81"/>
  <c r="AN28" i="81"/>
  <c r="AO28" i="81"/>
  <c r="AP28" i="81"/>
  <c r="AQ28" i="81"/>
  <c r="AR28" i="81"/>
  <c r="BF28" i="81" s="1"/>
  <c r="AS28" i="81"/>
  <c r="AV28" i="81"/>
  <c r="AW28" i="81"/>
  <c r="AZ28" i="81"/>
  <c r="BA28" i="81"/>
  <c r="BD28" i="81"/>
  <c r="BR28" i="81" s="1"/>
  <c r="BE28" i="81"/>
  <c r="CI28" i="81"/>
  <c r="CL28" i="81"/>
  <c r="CM28" i="81"/>
  <c r="CN28" i="81"/>
  <c r="CP28" i="81"/>
  <c r="CQ28" i="81"/>
  <c r="CT28" i="81"/>
  <c r="CU28" i="81"/>
  <c r="CV28" i="81"/>
  <c r="AE29" i="81"/>
  <c r="AF29" i="81"/>
  <c r="AG29" i="81"/>
  <c r="AH29" i="81"/>
  <c r="AI29" i="81"/>
  <c r="AJ29" i="81"/>
  <c r="AK29" i="81"/>
  <c r="AL29" i="81"/>
  <c r="AM29" i="81"/>
  <c r="AN29" i="81"/>
  <c r="AO29" i="81"/>
  <c r="AP29" i="81"/>
  <c r="AQ29" i="81"/>
  <c r="AR29" i="81"/>
  <c r="AS29" i="81"/>
  <c r="AU29" i="81"/>
  <c r="AV29" i="81"/>
  <c r="BJ29" i="81" s="1"/>
  <c r="AW29" i="81"/>
  <c r="BK29" i="81" s="1"/>
  <c r="AX29" i="81"/>
  <c r="AY29" i="81"/>
  <c r="AZ29" i="81"/>
  <c r="BN29" i="81" s="1"/>
  <c r="BA29" i="81"/>
  <c r="BO29" i="81" s="1"/>
  <c r="BD29" i="81"/>
  <c r="BR29" i="81" s="1"/>
  <c r="BE29" i="81"/>
  <c r="BS29" i="81" s="1"/>
  <c r="BF29" i="81"/>
  <c r="BI29" i="81"/>
  <c r="BL29" i="81"/>
  <c r="BM29" i="81"/>
  <c r="BT29" i="81"/>
  <c r="CI29" i="81"/>
  <c r="CK29" i="81"/>
  <c r="CL29" i="81"/>
  <c r="CM29" i="81"/>
  <c r="CN29" i="81"/>
  <c r="CO29" i="81"/>
  <c r="CP29" i="81"/>
  <c r="CQ29" i="81"/>
  <c r="CT29" i="81"/>
  <c r="CU29" i="81"/>
  <c r="CV29" i="81"/>
  <c r="AE30" i="81"/>
  <c r="AF30" i="81"/>
  <c r="AG30" i="81"/>
  <c r="AH30" i="81"/>
  <c r="AI30" i="81"/>
  <c r="AJ30" i="81"/>
  <c r="AK30" i="81"/>
  <c r="AL30" i="81"/>
  <c r="AM30" i="81"/>
  <c r="AN30" i="81"/>
  <c r="AO30" i="81"/>
  <c r="AP30" i="81"/>
  <c r="AQ30" i="81"/>
  <c r="AR30" i="81"/>
  <c r="AS30" i="81"/>
  <c r="AU30" i="81"/>
  <c r="AV30" i="81"/>
  <c r="BJ30" i="81" s="1"/>
  <c r="AW30" i="81"/>
  <c r="BK30" i="81" s="1"/>
  <c r="AX30" i="81"/>
  <c r="AY30" i="81"/>
  <c r="AZ30" i="81"/>
  <c r="BN30" i="81" s="1"/>
  <c r="BA30" i="81"/>
  <c r="BO30" i="81" s="1"/>
  <c r="BB30" i="81"/>
  <c r="BC30" i="81"/>
  <c r="BD30" i="81"/>
  <c r="BR30" i="81" s="1"/>
  <c r="BE30" i="81"/>
  <c r="BS30" i="81" s="1"/>
  <c r="BF30" i="81"/>
  <c r="BI30" i="81"/>
  <c r="BL30" i="81"/>
  <c r="BM30" i="81"/>
  <c r="BP30" i="81"/>
  <c r="BQ30" i="81"/>
  <c r="BT30" i="81"/>
  <c r="CI30" i="81"/>
  <c r="CK30" i="81"/>
  <c r="CL30" i="81"/>
  <c r="CM30" i="81"/>
  <c r="CN30" i="81"/>
  <c r="CO30" i="81"/>
  <c r="CP30" i="81"/>
  <c r="CQ30" i="81"/>
  <c r="CR30" i="81"/>
  <c r="CS30" i="81"/>
  <c r="CT30" i="81"/>
  <c r="CU30" i="81"/>
  <c r="CV30" i="81"/>
  <c r="AE31" i="81"/>
  <c r="AF31" i="81"/>
  <c r="AG31" i="81"/>
  <c r="CK31" i="81" s="1"/>
  <c r="AH31" i="81"/>
  <c r="AI31" i="81"/>
  <c r="AJ31" i="81"/>
  <c r="AX31" i="81" s="1"/>
  <c r="AK31" i="81"/>
  <c r="AY31" i="81" s="1"/>
  <c r="AL31" i="81"/>
  <c r="AM31" i="81"/>
  <c r="AN31" i="81"/>
  <c r="CR31" i="81" s="1"/>
  <c r="AO31" i="81"/>
  <c r="CS31" i="81" s="1"/>
  <c r="AP31" i="81"/>
  <c r="AQ31" i="81"/>
  <c r="AR31" i="81"/>
  <c r="AS31" i="81"/>
  <c r="AV31" i="81"/>
  <c r="AW31" i="81"/>
  <c r="AZ31" i="81"/>
  <c r="BA31" i="81"/>
  <c r="BB31" i="81"/>
  <c r="BC31" i="81"/>
  <c r="BD31" i="81"/>
  <c r="BE31" i="81"/>
  <c r="CI31" i="81"/>
  <c r="CL31" i="81"/>
  <c r="CM31" i="81"/>
  <c r="CN31" i="81"/>
  <c r="CP31" i="81"/>
  <c r="CQ31" i="81"/>
  <c r="CT31" i="81"/>
  <c r="CU31" i="81"/>
  <c r="AE32" i="81"/>
  <c r="AF32" i="81"/>
  <c r="AG32" i="81"/>
  <c r="CK32" i="81" s="1"/>
  <c r="AH32" i="81"/>
  <c r="AI32" i="81"/>
  <c r="AJ32" i="81"/>
  <c r="AX32" i="81" s="1"/>
  <c r="AK32" i="81"/>
  <c r="AY32" i="81" s="1"/>
  <c r="AL32" i="81"/>
  <c r="AZ32" i="81" s="1"/>
  <c r="AM32" i="81"/>
  <c r="AN32" i="81"/>
  <c r="CR32" i="81" s="1"/>
  <c r="AO32" i="81"/>
  <c r="CS32" i="81" s="1"/>
  <c r="AP32" i="81"/>
  <c r="AQ32" i="81"/>
  <c r="AR32" i="81"/>
  <c r="AS32" i="81"/>
  <c r="BG32" i="81" s="1"/>
  <c r="AT32" i="81"/>
  <c r="BH32" i="81" s="1"/>
  <c r="AU32" i="81"/>
  <c r="AV32" i="81"/>
  <c r="AW32" i="81"/>
  <c r="BB32" i="81"/>
  <c r="BC32" i="81"/>
  <c r="BQ32" i="81" s="1"/>
  <c r="BD32" i="81"/>
  <c r="BR32" i="81" s="1"/>
  <c r="BE32" i="81"/>
  <c r="BF32" i="81"/>
  <c r="BT32" i="81"/>
  <c r="CI32" i="81"/>
  <c r="CJ32" i="81"/>
  <c r="CL32" i="81"/>
  <c r="CM32" i="81"/>
  <c r="CT32" i="81"/>
  <c r="CU32" i="81"/>
  <c r="CV32" i="81"/>
  <c r="AE33" i="81"/>
  <c r="AF33" i="81"/>
  <c r="CJ33" i="81" s="1"/>
  <c r="AG33" i="81"/>
  <c r="AH33" i="81"/>
  <c r="AI33" i="81"/>
  <c r="AJ33" i="81"/>
  <c r="AX33" i="81" s="1"/>
  <c r="AK33" i="81"/>
  <c r="AY33" i="81" s="1"/>
  <c r="AL33" i="81"/>
  <c r="AZ33" i="81" s="1"/>
  <c r="AM33" i="81"/>
  <c r="AN33" i="81"/>
  <c r="CR33" i="81" s="1"/>
  <c r="AO33" i="81"/>
  <c r="AP33" i="81"/>
  <c r="AQ33" i="81"/>
  <c r="AR33" i="81"/>
  <c r="BF33" i="81" s="1"/>
  <c r="AT33" i="81"/>
  <c r="AU33" i="81"/>
  <c r="AV33" i="81"/>
  <c r="AW33" i="81"/>
  <c r="BB33" i="81"/>
  <c r="BP33" i="81" s="1"/>
  <c r="BC33" i="81"/>
  <c r="BD33" i="81"/>
  <c r="BE33" i="81"/>
  <c r="CK33" i="81"/>
  <c r="CL33" i="81"/>
  <c r="CM33" i="81"/>
  <c r="CS33" i="81"/>
  <c r="CT33" i="81"/>
  <c r="CU33" i="81"/>
  <c r="AE34" i="81"/>
  <c r="AF34" i="81"/>
  <c r="CJ34" i="81" s="1"/>
  <c r="AG34" i="81"/>
  <c r="AU34" i="81" s="1"/>
  <c r="AH34" i="81"/>
  <c r="AI34" i="81"/>
  <c r="AW34" i="81" s="1"/>
  <c r="AJ34" i="81"/>
  <c r="AX34" i="81" s="1"/>
  <c r="AK34" i="81"/>
  <c r="AL34" i="81"/>
  <c r="AM34" i="81"/>
  <c r="AN34" i="81"/>
  <c r="CR34" i="81" s="1"/>
  <c r="AO34" i="81"/>
  <c r="AP34" i="81"/>
  <c r="AQ34" i="81"/>
  <c r="BE34" i="81" s="1"/>
  <c r="AR34" i="81"/>
  <c r="BF34" i="81" s="1"/>
  <c r="AS34" i="81"/>
  <c r="AT34" i="81"/>
  <c r="AV34" i="81"/>
  <c r="AZ34" i="81"/>
  <c r="BA34" i="81"/>
  <c r="BB34" i="81"/>
  <c r="BC34" i="81"/>
  <c r="BD34" i="81"/>
  <c r="CI34" i="81"/>
  <c r="CL34" i="81"/>
  <c r="CN34" i="81"/>
  <c r="CP34" i="81"/>
  <c r="CQ34" i="81"/>
  <c r="CS34" i="81"/>
  <c r="CT34" i="81"/>
  <c r="AE35" i="81"/>
  <c r="AS35" i="81" s="1"/>
  <c r="AF35" i="81"/>
  <c r="CJ35" i="81" s="1"/>
  <c r="AG35" i="81"/>
  <c r="AH35" i="81"/>
  <c r="AI35" i="81"/>
  <c r="AJ35" i="81"/>
  <c r="AX35" i="81" s="1"/>
  <c r="AK35" i="81"/>
  <c r="AL35" i="81"/>
  <c r="CP35" i="81" s="1"/>
  <c r="AM35" i="81"/>
  <c r="BA35" i="81" s="1"/>
  <c r="AN35" i="81"/>
  <c r="CR35" i="81" s="1"/>
  <c r="AO35" i="81"/>
  <c r="BC35" i="81" s="1"/>
  <c r="AP35" i="81"/>
  <c r="AQ35" i="81"/>
  <c r="AR35" i="81"/>
  <c r="BF35" i="81" s="1"/>
  <c r="AU35" i="81"/>
  <c r="AV35" i="81"/>
  <c r="AW35" i="81"/>
  <c r="AY35" i="81"/>
  <c r="AZ35" i="81"/>
  <c r="BD35" i="81"/>
  <c r="BE35" i="81"/>
  <c r="CK35" i="81"/>
  <c r="CL35" i="81"/>
  <c r="CM35" i="81"/>
  <c r="CN35" i="81"/>
  <c r="CO35" i="81"/>
  <c r="CT35" i="81"/>
  <c r="CU35" i="81"/>
  <c r="CV35" i="81"/>
  <c r="AE36" i="81"/>
  <c r="AF36" i="81"/>
  <c r="CJ36" i="81" s="1"/>
  <c r="AG36" i="81"/>
  <c r="AH36" i="81"/>
  <c r="AI36" i="81"/>
  <c r="AW36" i="81" s="1"/>
  <c r="AJ36" i="81"/>
  <c r="AX36" i="81" s="1"/>
  <c r="AK36" i="81"/>
  <c r="AY36" i="81" s="1"/>
  <c r="AL36" i="81"/>
  <c r="AZ36" i="81" s="1"/>
  <c r="AM36" i="81"/>
  <c r="AN36" i="81"/>
  <c r="CR36" i="81" s="1"/>
  <c r="AO36" i="81"/>
  <c r="AP36" i="81"/>
  <c r="AQ36" i="81"/>
  <c r="AR36" i="81"/>
  <c r="BF36" i="81" s="1"/>
  <c r="BT36" i="81" s="1"/>
  <c r="AU36" i="81"/>
  <c r="AV36" i="81"/>
  <c r="BB36" i="81"/>
  <c r="BC36" i="81"/>
  <c r="BD36" i="81"/>
  <c r="BE36" i="81"/>
  <c r="CK36" i="81"/>
  <c r="CL36" i="81"/>
  <c r="CP36" i="81"/>
  <c r="CS36" i="81"/>
  <c r="CT36" i="81"/>
  <c r="CU36" i="81"/>
  <c r="AE37" i="81"/>
  <c r="AF37" i="81"/>
  <c r="AG37" i="81"/>
  <c r="AU37" i="81" s="1"/>
  <c r="AH37" i="81"/>
  <c r="AI37" i="81"/>
  <c r="AJ37" i="81"/>
  <c r="AK37" i="81"/>
  <c r="AY37" i="81" s="1"/>
  <c r="AL37" i="81"/>
  <c r="AM37" i="81"/>
  <c r="AN37" i="81"/>
  <c r="CR37" i="81" s="1"/>
  <c r="AO37" i="81"/>
  <c r="BC37" i="81" s="1"/>
  <c r="AP37" i="81"/>
  <c r="AQ37" i="81"/>
  <c r="BE37" i="81" s="1"/>
  <c r="AR37" i="81"/>
  <c r="AS37" i="81"/>
  <c r="AT37" i="81"/>
  <c r="AV37" i="81"/>
  <c r="AW37" i="81"/>
  <c r="AZ37" i="81"/>
  <c r="BA37" i="81"/>
  <c r="BB37" i="81"/>
  <c r="BD37" i="81"/>
  <c r="BG37" i="81"/>
  <c r="BH37" i="81"/>
  <c r="CI37" i="81"/>
  <c r="CJ37" i="81"/>
  <c r="CL37" i="81"/>
  <c r="CM37" i="81"/>
  <c r="CO37" i="81"/>
  <c r="CP37" i="81"/>
  <c r="CQ37" i="81"/>
  <c r="CT37" i="81"/>
  <c r="CU37" i="81"/>
  <c r="AE38" i="81"/>
  <c r="AF38" i="81"/>
  <c r="AG38" i="81"/>
  <c r="CK38" i="81" s="1"/>
  <c r="AH38" i="81"/>
  <c r="AI38" i="81"/>
  <c r="AJ38" i="81"/>
  <c r="AX38" i="81" s="1"/>
  <c r="AK38" i="81"/>
  <c r="AY38" i="81" s="1"/>
  <c r="AL38" i="81"/>
  <c r="AZ38" i="81" s="1"/>
  <c r="BN38" i="81" s="1"/>
  <c r="AM38" i="81"/>
  <c r="AN38" i="81"/>
  <c r="AO38" i="81"/>
  <c r="CS38" i="81" s="1"/>
  <c r="AP38" i="81"/>
  <c r="AQ38" i="81"/>
  <c r="AR38" i="81"/>
  <c r="BF38" i="81" s="1"/>
  <c r="AS38" i="81"/>
  <c r="BG38" i="81" s="1"/>
  <c r="AT38" i="81"/>
  <c r="BH38" i="81" s="1"/>
  <c r="AU38" i="81"/>
  <c r="AV38" i="81"/>
  <c r="AW38" i="81"/>
  <c r="BA38" i="81"/>
  <c r="BO38" i="81" s="1"/>
  <c r="BB38" i="81"/>
  <c r="BP38" i="81" s="1"/>
  <c r="BC38" i="81"/>
  <c r="BD38" i="81"/>
  <c r="BR38" i="81" s="1"/>
  <c r="BE38" i="81"/>
  <c r="BK38" i="81"/>
  <c r="CI38" i="81"/>
  <c r="CJ38" i="81"/>
  <c r="CL38" i="81"/>
  <c r="CM38" i="81"/>
  <c r="CN38" i="81"/>
  <c r="CP38" i="81"/>
  <c r="CQ38" i="81"/>
  <c r="CR38" i="81"/>
  <c r="CT38" i="81"/>
  <c r="CU38" i="81"/>
  <c r="CV38" i="81"/>
  <c r="AE39" i="81"/>
  <c r="AF39" i="81"/>
  <c r="AG39" i="81"/>
  <c r="CK39" i="81" s="1"/>
  <c r="AH39" i="81"/>
  <c r="AI39" i="81"/>
  <c r="AJ39" i="81"/>
  <c r="AX39" i="81" s="1"/>
  <c r="AK39" i="81"/>
  <c r="AY39" i="81" s="1"/>
  <c r="AL39" i="81"/>
  <c r="AZ39" i="81" s="1"/>
  <c r="AM39" i="81"/>
  <c r="AN39" i="81"/>
  <c r="AO39" i="81"/>
  <c r="CS39" i="81" s="1"/>
  <c r="AP39" i="81"/>
  <c r="AQ39" i="81"/>
  <c r="AR39" i="81"/>
  <c r="AS39" i="81"/>
  <c r="BG39" i="81" s="1"/>
  <c r="AT39" i="81"/>
  <c r="BH39" i="81" s="1"/>
  <c r="AU39" i="81"/>
  <c r="AV39" i="81"/>
  <c r="AW39" i="81"/>
  <c r="BA39" i="81"/>
  <c r="BO39" i="81" s="1"/>
  <c r="BB39" i="81"/>
  <c r="BP39" i="81" s="1"/>
  <c r="BC39" i="81"/>
  <c r="BD39" i="81"/>
  <c r="BR39" i="81" s="1"/>
  <c r="BE39" i="81"/>
  <c r="BF39" i="81"/>
  <c r="BQ39" i="81"/>
  <c r="BS39" i="81"/>
  <c r="BT39" i="81"/>
  <c r="CI39" i="81"/>
  <c r="CJ39" i="81"/>
  <c r="CL39" i="81"/>
  <c r="CM39" i="81"/>
  <c r="CN39" i="81"/>
  <c r="CO39" i="81"/>
  <c r="CP39" i="81"/>
  <c r="CQ39" i="81"/>
  <c r="CR39" i="81"/>
  <c r="CT39" i="81"/>
  <c r="CU39" i="81"/>
  <c r="CV39" i="81"/>
  <c r="AE40" i="81"/>
  <c r="AF40" i="81"/>
  <c r="AG40" i="81"/>
  <c r="AH40" i="81"/>
  <c r="AI40" i="81"/>
  <c r="AJ40" i="81"/>
  <c r="AK40" i="81"/>
  <c r="AL40" i="81"/>
  <c r="AZ40" i="81" s="1"/>
  <c r="AM40" i="81"/>
  <c r="AN40" i="81"/>
  <c r="AO40" i="81"/>
  <c r="CS40" i="81" s="1"/>
  <c r="AP40" i="81"/>
  <c r="AQ40" i="81"/>
  <c r="AR40" i="81"/>
  <c r="AS40" i="81"/>
  <c r="AU40" i="81"/>
  <c r="AV40" i="81"/>
  <c r="BJ40" i="81" s="1"/>
  <c r="AW40" i="81"/>
  <c r="AX40" i="81"/>
  <c r="AY40" i="81"/>
  <c r="BA40" i="81"/>
  <c r="BC40" i="81"/>
  <c r="BD40" i="81"/>
  <c r="BR40" i="81" s="1"/>
  <c r="BE40" i="81"/>
  <c r="BF40" i="81"/>
  <c r="BI40" i="81"/>
  <c r="BL40" i="81"/>
  <c r="BM40" i="81"/>
  <c r="BS40" i="81"/>
  <c r="BT40" i="81"/>
  <c r="CI40" i="81"/>
  <c r="CK40" i="81"/>
  <c r="CL40" i="81"/>
  <c r="CM40" i="81"/>
  <c r="CN40" i="81"/>
  <c r="CO40" i="81"/>
  <c r="CP40" i="81"/>
  <c r="CQ40" i="81"/>
  <c r="CT40" i="81"/>
  <c r="CU40" i="81"/>
  <c r="CV40" i="81"/>
  <c r="AE41" i="81"/>
  <c r="AF41" i="81"/>
  <c r="AG41" i="81"/>
  <c r="CK41" i="81" s="1"/>
  <c r="AH41" i="81"/>
  <c r="AI41" i="81"/>
  <c r="AJ41" i="81"/>
  <c r="AX41" i="81" s="1"/>
  <c r="AK41" i="81"/>
  <c r="AY41" i="81" s="1"/>
  <c r="AL41" i="81"/>
  <c r="AZ41" i="81" s="1"/>
  <c r="AM41" i="81"/>
  <c r="AN41" i="81"/>
  <c r="AO41" i="81"/>
  <c r="AP41" i="81"/>
  <c r="AQ41" i="81"/>
  <c r="AR41" i="81"/>
  <c r="AS41" i="81"/>
  <c r="BG41" i="81" s="1"/>
  <c r="AT41" i="81"/>
  <c r="BH41" i="81" s="1"/>
  <c r="AU41" i="81"/>
  <c r="AV41" i="81"/>
  <c r="AW41" i="81"/>
  <c r="BA41" i="81"/>
  <c r="BO41" i="81" s="1"/>
  <c r="BB41" i="81"/>
  <c r="BP41" i="81" s="1"/>
  <c r="BC41" i="81"/>
  <c r="BQ41" i="81" s="1"/>
  <c r="BD41" i="81"/>
  <c r="BR41" i="81" s="1"/>
  <c r="BE41" i="81"/>
  <c r="BF41" i="81"/>
  <c r="BS41" i="81"/>
  <c r="BT41" i="81"/>
  <c r="CI41" i="81"/>
  <c r="CJ41" i="81"/>
  <c r="CL41" i="81"/>
  <c r="CM41" i="81"/>
  <c r="CN41" i="81"/>
  <c r="CP41" i="81"/>
  <c r="CQ41" i="81"/>
  <c r="CR41" i="81"/>
  <c r="CS41" i="81"/>
  <c r="CT41" i="81"/>
  <c r="CU41" i="81"/>
  <c r="CV41" i="81"/>
  <c r="AE42" i="81"/>
  <c r="AF42" i="81"/>
  <c r="AG42" i="81"/>
  <c r="CK42" i="81" s="1"/>
  <c r="AH42" i="81"/>
  <c r="AI42" i="81"/>
  <c r="AJ42" i="81"/>
  <c r="AX42" i="81" s="1"/>
  <c r="AK42" i="81"/>
  <c r="AY42" i="81" s="1"/>
  <c r="AL42" i="81"/>
  <c r="AZ42" i="81" s="1"/>
  <c r="AM42" i="81"/>
  <c r="AN42" i="81"/>
  <c r="AO42" i="81"/>
  <c r="AP42" i="81"/>
  <c r="AQ42" i="81"/>
  <c r="AR42" i="81"/>
  <c r="AS42" i="81"/>
  <c r="BG42" i="81" s="1"/>
  <c r="AT42" i="81"/>
  <c r="BH42" i="81" s="1"/>
  <c r="AV42" i="81"/>
  <c r="AW42" i="81"/>
  <c r="BA42" i="81"/>
  <c r="BO42" i="81" s="1"/>
  <c r="BB42" i="81"/>
  <c r="BP42" i="81" s="1"/>
  <c r="BC42" i="81"/>
  <c r="BD42" i="81"/>
  <c r="BR42" i="81" s="1"/>
  <c r="BE42" i="81"/>
  <c r="BF42" i="81"/>
  <c r="BQ42" i="81"/>
  <c r="BS42" i="81"/>
  <c r="BT42" i="81"/>
  <c r="CI42" i="81"/>
  <c r="CJ42" i="81"/>
  <c r="CL42" i="81"/>
  <c r="CM42" i="81"/>
  <c r="CN42" i="81"/>
  <c r="CP42" i="81"/>
  <c r="CQ42" i="81"/>
  <c r="CR42" i="81"/>
  <c r="CS42" i="81"/>
  <c r="CT42" i="81"/>
  <c r="CU42" i="81"/>
  <c r="CV42" i="81"/>
  <c r="AE43" i="81"/>
  <c r="AF43" i="81"/>
  <c r="AG43" i="81"/>
  <c r="CK43" i="81" s="1"/>
  <c r="AH43" i="81"/>
  <c r="AI43" i="81"/>
  <c r="AJ43" i="81"/>
  <c r="AX43" i="81" s="1"/>
  <c r="AK43" i="81"/>
  <c r="AY43" i="81" s="1"/>
  <c r="AL43" i="81"/>
  <c r="AZ43" i="81" s="1"/>
  <c r="AM43" i="81"/>
  <c r="AN43" i="81"/>
  <c r="AO43" i="81"/>
  <c r="AP43" i="81"/>
  <c r="AQ43" i="81"/>
  <c r="AR43" i="81"/>
  <c r="AS43" i="81"/>
  <c r="BG43" i="81" s="1"/>
  <c r="AT43" i="81"/>
  <c r="BH43" i="81" s="1"/>
  <c r="AV43" i="81"/>
  <c r="AW43" i="81"/>
  <c r="BA43" i="81"/>
  <c r="BO43" i="81" s="1"/>
  <c r="BB43" i="81"/>
  <c r="BP43" i="81" s="1"/>
  <c r="BC43" i="81"/>
  <c r="BD43" i="81"/>
  <c r="BE43" i="81"/>
  <c r="BS43" i="81" s="1"/>
  <c r="BF43" i="81"/>
  <c r="BQ43" i="81"/>
  <c r="BR43" i="81"/>
  <c r="BT43" i="81"/>
  <c r="CI43" i="81"/>
  <c r="CJ43" i="81"/>
  <c r="CL43" i="81"/>
  <c r="CM43" i="81"/>
  <c r="CN43" i="81"/>
  <c r="CO43" i="81"/>
  <c r="CQ43" i="81"/>
  <c r="CR43" i="81"/>
  <c r="CS43" i="81"/>
  <c r="CT43" i="81"/>
  <c r="CU43" i="81"/>
  <c r="CV43" i="81"/>
  <c r="AE44" i="81"/>
  <c r="AS44" i="81" s="1"/>
  <c r="AF44" i="81"/>
  <c r="CJ44" i="81" s="1"/>
  <c r="AG44" i="81"/>
  <c r="CK44" i="81" s="1"/>
  <c r="AH44" i="81"/>
  <c r="AI44" i="81"/>
  <c r="AJ44" i="81"/>
  <c r="AK44" i="81"/>
  <c r="AY44" i="81" s="1"/>
  <c r="AL44" i="81"/>
  <c r="AM44" i="81"/>
  <c r="CQ44" i="81" s="1"/>
  <c r="AN44" i="81"/>
  <c r="CR44" i="81" s="1"/>
  <c r="AO44" i="81"/>
  <c r="CS44" i="81" s="1"/>
  <c r="AP44" i="81"/>
  <c r="AQ44" i="81"/>
  <c r="AR44" i="81"/>
  <c r="BF44" i="81" s="1"/>
  <c r="BT44" i="81" s="1"/>
  <c r="AT44" i="81"/>
  <c r="AU44" i="81"/>
  <c r="AV44" i="81"/>
  <c r="AW44" i="81"/>
  <c r="AZ44" i="81"/>
  <c r="BB44" i="81"/>
  <c r="BD44" i="81"/>
  <c r="BE44" i="81"/>
  <c r="BS44" i="81" s="1"/>
  <c r="BR44" i="81"/>
  <c r="CI44" i="81"/>
  <c r="CL44" i="81"/>
  <c r="CM44" i="81"/>
  <c r="CO44" i="81"/>
  <c r="CP44" i="81"/>
  <c r="CT44" i="81"/>
  <c r="CU44" i="81"/>
  <c r="AE45" i="81"/>
  <c r="AF45" i="81"/>
  <c r="CJ45" i="81" s="1"/>
  <c r="AG45" i="81"/>
  <c r="CK45" i="81" s="1"/>
  <c r="AH45" i="81"/>
  <c r="AI45" i="81"/>
  <c r="AJ45" i="81"/>
  <c r="AX45" i="81" s="1"/>
  <c r="AK45" i="81"/>
  <c r="AY45" i="81" s="1"/>
  <c r="AL45" i="81"/>
  <c r="AM45" i="81"/>
  <c r="AN45" i="81"/>
  <c r="CR45" i="81" s="1"/>
  <c r="AO45" i="81"/>
  <c r="CS45" i="81" s="1"/>
  <c r="AP45" i="81"/>
  <c r="AQ45" i="81"/>
  <c r="AR45" i="81"/>
  <c r="BF45" i="81" s="1"/>
  <c r="AS45" i="81"/>
  <c r="AT45" i="81"/>
  <c r="AV45" i="81"/>
  <c r="AW45" i="81"/>
  <c r="BA45" i="81"/>
  <c r="BB45" i="81"/>
  <c r="BC45" i="81"/>
  <c r="BD45" i="81"/>
  <c r="BE45" i="81"/>
  <c r="CI45" i="81"/>
  <c r="CL45" i="81"/>
  <c r="CM45" i="81"/>
  <c r="CN45" i="81"/>
  <c r="CQ45" i="81"/>
  <c r="CT45" i="81"/>
  <c r="CU45" i="81"/>
  <c r="CV45" i="81"/>
  <c r="AE46" i="81"/>
  <c r="AS46" i="81" s="1"/>
  <c r="AF46" i="81"/>
  <c r="AG46" i="81"/>
  <c r="CK46" i="81" s="1"/>
  <c r="AH46" i="81"/>
  <c r="AI46" i="81"/>
  <c r="AJ46" i="81"/>
  <c r="AX46" i="81" s="1"/>
  <c r="AK46" i="81"/>
  <c r="AY46" i="81" s="1"/>
  <c r="AL46" i="81"/>
  <c r="AZ46" i="81" s="1"/>
  <c r="AM46" i="81"/>
  <c r="CQ46" i="81" s="1"/>
  <c r="AN46" i="81"/>
  <c r="AO46" i="81"/>
  <c r="CS46" i="81" s="1"/>
  <c r="AP46" i="81"/>
  <c r="AQ46" i="81"/>
  <c r="AR46" i="81"/>
  <c r="BF46" i="81" s="1"/>
  <c r="AU46" i="81"/>
  <c r="AV46" i="81"/>
  <c r="AW46" i="81"/>
  <c r="BA46" i="81"/>
  <c r="BC46" i="81"/>
  <c r="BD46" i="81"/>
  <c r="BE46" i="81"/>
  <c r="CI46" i="81"/>
  <c r="CL46" i="81"/>
  <c r="CM46" i="81"/>
  <c r="CN46" i="81"/>
  <c r="CO46" i="81"/>
  <c r="CP46" i="81"/>
  <c r="CT46" i="81"/>
  <c r="CU46" i="81"/>
  <c r="CV46" i="81"/>
  <c r="AE47" i="81"/>
  <c r="AS47" i="81" s="1"/>
  <c r="AF47" i="81"/>
  <c r="AT47" i="81" s="1"/>
  <c r="AG47" i="81"/>
  <c r="AH47" i="81"/>
  <c r="AI47" i="81"/>
  <c r="AJ47" i="81"/>
  <c r="AX47" i="81" s="1"/>
  <c r="AK47" i="81"/>
  <c r="AY47" i="81" s="1"/>
  <c r="AL47" i="81"/>
  <c r="AZ47" i="81" s="1"/>
  <c r="AM47" i="81"/>
  <c r="CQ47" i="81" s="1"/>
  <c r="AN47" i="81"/>
  <c r="BB47" i="81" s="1"/>
  <c r="AO47" i="81"/>
  <c r="AP47" i="81"/>
  <c r="AQ47" i="81"/>
  <c r="AR47" i="81"/>
  <c r="CV47" i="81" s="1"/>
  <c r="AV47" i="81"/>
  <c r="AW47" i="81"/>
  <c r="BK47" i="81" s="1"/>
  <c r="BA47" i="81"/>
  <c r="BO47" i="81" s="1"/>
  <c r="BC47" i="81"/>
  <c r="BQ47" i="81" s="1"/>
  <c r="BD47" i="81"/>
  <c r="BE47" i="81"/>
  <c r="BF47" i="81"/>
  <c r="BJ47" i="81"/>
  <c r="BP47" i="81"/>
  <c r="CL47" i="81"/>
  <c r="CM47" i="81"/>
  <c r="CP47" i="81"/>
  <c r="CS47" i="81"/>
  <c r="CT47" i="81"/>
  <c r="CU47" i="81"/>
  <c r="AE48" i="81"/>
  <c r="AF48" i="81"/>
  <c r="AT48" i="81" s="1"/>
  <c r="AG48" i="81"/>
  <c r="AH48" i="81"/>
  <c r="AI48" i="81"/>
  <c r="AJ48" i="81"/>
  <c r="CN48" i="81" s="1"/>
  <c r="AK48" i="81"/>
  <c r="AL48" i="81"/>
  <c r="AM48" i="81"/>
  <c r="CQ48" i="81" s="1"/>
  <c r="AN48" i="81"/>
  <c r="BB48" i="81" s="1"/>
  <c r="AO48" i="81"/>
  <c r="AP48" i="81"/>
  <c r="AQ48" i="81"/>
  <c r="BE48" i="81" s="1"/>
  <c r="BS48" i="81" s="1"/>
  <c r="AR48" i="81"/>
  <c r="CV48" i="81" s="1"/>
  <c r="AS48" i="81"/>
  <c r="AU48" i="81"/>
  <c r="AV48" i="81"/>
  <c r="BJ48" i="81" s="1"/>
  <c r="AW48" i="81"/>
  <c r="AZ48" i="81"/>
  <c r="BA48" i="81"/>
  <c r="BC48" i="81"/>
  <c r="BD48" i="81"/>
  <c r="BI48" i="81"/>
  <c r="BK48" i="81"/>
  <c r="BQ48" i="81"/>
  <c r="CI48" i="81"/>
  <c r="CK48" i="81"/>
  <c r="CL48" i="81"/>
  <c r="CM48" i="81"/>
  <c r="CP48" i="81"/>
  <c r="CS48" i="81"/>
  <c r="CT48" i="81"/>
  <c r="CU48" i="81"/>
  <c r="AE49" i="81"/>
  <c r="AF49" i="81"/>
  <c r="AG49" i="81"/>
  <c r="AH49" i="81"/>
  <c r="AI49" i="81"/>
  <c r="AW49" i="81" s="1"/>
  <c r="AJ49" i="81"/>
  <c r="CN49" i="81" s="1"/>
  <c r="AK49" i="81"/>
  <c r="AL49" i="81"/>
  <c r="AM49" i="81"/>
  <c r="CQ49" i="81" s="1"/>
  <c r="AN49" i="81"/>
  <c r="BB49" i="81" s="1"/>
  <c r="BP49" i="81" s="1"/>
  <c r="AO49" i="81"/>
  <c r="AP49" i="81"/>
  <c r="AQ49" i="81"/>
  <c r="BE49" i="81" s="1"/>
  <c r="AR49" i="81"/>
  <c r="CV49" i="81" s="1"/>
  <c r="AS49" i="81"/>
  <c r="BG49" i="81" s="1"/>
  <c r="AT49" i="81"/>
  <c r="AU49" i="81"/>
  <c r="AV49" i="81"/>
  <c r="AZ49" i="81"/>
  <c r="BA49" i="81"/>
  <c r="BO49" i="81" s="1"/>
  <c r="BC49" i="81"/>
  <c r="BD49" i="81"/>
  <c r="BH49" i="81"/>
  <c r="CI49" i="81"/>
  <c r="CJ49" i="81"/>
  <c r="CK49" i="81"/>
  <c r="CL49" i="81"/>
  <c r="CM49" i="81"/>
  <c r="CP49" i="81"/>
  <c r="CS49" i="81"/>
  <c r="CT49" i="81"/>
  <c r="CU49" i="81"/>
  <c r="AE50" i="81"/>
  <c r="CI50" i="81" s="1"/>
  <c r="AF50" i="81"/>
  <c r="AT50" i="81" s="1"/>
  <c r="AG50" i="81"/>
  <c r="AH50" i="81"/>
  <c r="AI50" i="81"/>
  <c r="AW50" i="81" s="1"/>
  <c r="AJ50" i="81"/>
  <c r="CN50" i="81" s="1"/>
  <c r="AK50" i="81"/>
  <c r="AL50" i="81"/>
  <c r="AM50" i="81"/>
  <c r="CQ50" i="81" s="1"/>
  <c r="AN50" i="81"/>
  <c r="BB50" i="81" s="1"/>
  <c r="AO50" i="81"/>
  <c r="AP50" i="81"/>
  <c r="AQ50" i="81"/>
  <c r="BE50" i="81" s="1"/>
  <c r="AR50" i="81"/>
  <c r="CV50" i="81" s="1"/>
  <c r="AS50" i="81"/>
  <c r="AU50" i="81"/>
  <c r="AV50" i="81"/>
  <c r="AZ50" i="81"/>
  <c r="BA50" i="81"/>
  <c r="BC50" i="81"/>
  <c r="BD50" i="81"/>
  <c r="CK50" i="81"/>
  <c r="CL50" i="81"/>
  <c r="CM50" i="81"/>
  <c r="CP50" i="81"/>
  <c r="CS50" i="81"/>
  <c r="CT50" i="81"/>
  <c r="CU50" i="81"/>
  <c r="AE51" i="81"/>
  <c r="AF51" i="81"/>
  <c r="AG51" i="81"/>
  <c r="AH51" i="81"/>
  <c r="AI51" i="81"/>
  <c r="AW51" i="81" s="1"/>
  <c r="AJ51" i="81"/>
  <c r="AK51" i="81"/>
  <c r="AL51" i="81"/>
  <c r="AM51" i="81"/>
  <c r="AN51" i="81"/>
  <c r="AO51" i="81"/>
  <c r="AP51" i="81"/>
  <c r="AQ51" i="81"/>
  <c r="AR51" i="81"/>
  <c r="AS51" i="81"/>
  <c r="BG51" i="81" s="1"/>
  <c r="AT51" i="81"/>
  <c r="AU51" i="81"/>
  <c r="AV51" i="81"/>
  <c r="AX51" i="81"/>
  <c r="AY51" i="81"/>
  <c r="BM51" i="81" s="1"/>
  <c r="AZ51" i="81"/>
  <c r="BN51" i="81" s="1"/>
  <c r="BA51" i="81"/>
  <c r="BO51" i="81" s="1"/>
  <c r="BB51" i="81"/>
  <c r="BC51" i="81"/>
  <c r="BD51" i="81"/>
  <c r="BR51" i="81" s="1"/>
  <c r="BE51" i="81"/>
  <c r="BF51" i="81"/>
  <c r="BH51" i="81"/>
  <c r="BL51" i="81"/>
  <c r="BP51" i="81"/>
  <c r="BS51" i="81"/>
  <c r="BT51" i="81"/>
  <c r="CI51" i="81"/>
  <c r="CJ51" i="81"/>
  <c r="CK51" i="81"/>
  <c r="CL51" i="81"/>
  <c r="CM51" i="81"/>
  <c r="CN51" i="81"/>
  <c r="CO51" i="81"/>
  <c r="CP51" i="81"/>
  <c r="CQ51" i="81"/>
  <c r="CR51" i="81"/>
  <c r="CS51" i="81"/>
  <c r="CT51" i="81"/>
  <c r="CU51" i="81"/>
  <c r="CV51" i="81"/>
  <c r="AE52" i="81"/>
  <c r="CI52" i="81" s="1"/>
  <c r="AF52" i="81"/>
  <c r="AT52" i="81" s="1"/>
  <c r="BH52" i="81" s="1"/>
  <c r="AG52" i="81"/>
  <c r="AH52" i="81"/>
  <c r="AI52" i="81"/>
  <c r="AW52" i="81" s="1"/>
  <c r="AJ52" i="81"/>
  <c r="CN52" i="81" s="1"/>
  <c r="AK52" i="81"/>
  <c r="AL52" i="81"/>
  <c r="AM52" i="81"/>
  <c r="CQ52" i="81" s="1"/>
  <c r="AN52" i="81"/>
  <c r="BB52" i="81" s="1"/>
  <c r="AO52" i="81"/>
  <c r="AP52" i="81"/>
  <c r="AQ52" i="81"/>
  <c r="BE52" i="81" s="1"/>
  <c r="AR52" i="81"/>
  <c r="CV52" i="81" s="1"/>
  <c r="AS52" i="81"/>
  <c r="BG52" i="81" s="1"/>
  <c r="AU52" i="81"/>
  <c r="AV52" i="81"/>
  <c r="AZ52" i="81"/>
  <c r="BA52" i="81"/>
  <c r="BC52" i="81"/>
  <c r="BD52" i="81"/>
  <c r="CK52" i="81"/>
  <c r="CL52" i="81"/>
  <c r="CM52" i="81"/>
  <c r="CP52" i="81"/>
  <c r="CS52" i="81"/>
  <c r="CT52" i="81"/>
  <c r="CU52" i="81"/>
  <c r="AE53" i="81"/>
  <c r="CI53" i="81" s="1"/>
  <c r="AF53" i="81"/>
  <c r="AT53" i="81" s="1"/>
  <c r="AG53" i="81"/>
  <c r="AH53" i="81"/>
  <c r="AI53" i="81"/>
  <c r="AW53" i="81" s="1"/>
  <c r="AJ53" i="81"/>
  <c r="CN53" i="81" s="1"/>
  <c r="AK53" i="81"/>
  <c r="AL53" i="81"/>
  <c r="AM53" i="81"/>
  <c r="CQ53" i="81" s="1"/>
  <c r="AN53" i="81"/>
  <c r="BB53" i="81" s="1"/>
  <c r="AO53" i="81"/>
  <c r="AP53" i="81"/>
  <c r="AQ53" i="81"/>
  <c r="BE53" i="81" s="1"/>
  <c r="AR53" i="81"/>
  <c r="CV53" i="81" s="1"/>
  <c r="AS53" i="81"/>
  <c r="AU53" i="81"/>
  <c r="AV53" i="81"/>
  <c r="AZ53" i="81"/>
  <c r="BA53" i="81"/>
  <c r="BC53" i="81"/>
  <c r="BD53" i="81"/>
  <c r="CK53" i="81"/>
  <c r="CL53" i="81"/>
  <c r="CM53" i="81"/>
  <c r="CP53" i="81"/>
  <c r="CS53" i="81"/>
  <c r="CT53" i="81"/>
  <c r="CU53" i="81"/>
  <c r="AE54" i="81"/>
  <c r="AF54" i="81"/>
  <c r="AG54" i="81"/>
  <c r="AH54" i="81"/>
  <c r="AI54" i="81"/>
  <c r="AW54" i="81" s="1"/>
  <c r="AJ54" i="81"/>
  <c r="CN54" i="81" s="1"/>
  <c r="AK54" i="81"/>
  <c r="AL54" i="81"/>
  <c r="AM54" i="81"/>
  <c r="CQ54" i="81" s="1"/>
  <c r="AN54" i="81"/>
  <c r="BB54" i="81" s="1"/>
  <c r="AO54" i="81"/>
  <c r="AP54" i="81"/>
  <c r="AQ54" i="81"/>
  <c r="BE54" i="81" s="1"/>
  <c r="AR54" i="81"/>
  <c r="CV54" i="81" s="1"/>
  <c r="AS54" i="81"/>
  <c r="BG54" i="81" s="1"/>
  <c r="AT54" i="81"/>
  <c r="AU54" i="81"/>
  <c r="AV54" i="81"/>
  <c r="AZ54" i="81"/>
  <c r="BN54" i="81" s="1"/>
  <c r="BA54" i="81"/>
  <c r="BC54" i="81"/>
  <c r="BD54" i="81"/>
  <c r="BH54" i="81"/>
  <c r="CI54" i="81"/>
  <c r="CJ54" i="81"/>
  <c r="CK54" i="81"/>
  <c r="CL54" i="81"/>
  <c r="CM54" i="81"/>
  <c r="CP54" i="81"/>
  <c r="CS54" i="81"/>
  <c r="CT54" i="81"/>
  <c r="CU54" i="81"/>
  <c r="AE55" i="81"/>
  <c r="AF55" i="81"/>
  <c r="AG55" i="81"/>
  <c r="AH55" i="81"/>
  <c r="AI55" i="81"/>
  <c r="AW55" i="81" s="1"/>
  <c r="AJ55" i="81"/>
  <c r="CN55" i="81" s="1"/>
  <c r="AK55" i="81"/>
  <c r="AL55" i="81"/>
  <c r="AM55" i="81"/>
  <c r="AN55" i="81"/>
  <c r="AO55" i="81"/>
  <c r="AP55" i="81"/>
  <c r="AQ55" i="81"/>
  <c r="AR55" i="81"/>
  <c r="AS55" i="81"/>
  <c r="BG55" i="81" s="1"/>
  <c r="AT55" i="81"/>
  <c r="AU55" i="81"/>
  <c r="AV55" i="81"/>
  <c r="AZ55" i="81"/>
  <c r="BA55" i="81"/>
  <c r="BO55" i="81" s="1"/>
  <c r="BB55" i="81"/>
  <c r="BC55" i="81"/>
  <c r="BD55" i="81"/>
  <c r="BR55" i="81" s="1"/>
  <c r="BE55" i="81"/>
  <c r="BF55" i="81"/>
  <c r="BH55" i="81"/>
  <c r="BP55" i="81"/>
  <c r="BQ55" i="81"/>
  <c r="BS55" i="81"/>
  <c r="BT55" i="81"/>
  <c r="CI55" i="81"/>
  <c r="CJ55" i="81"/>
  <c r="CK55" i="81"/>
  <c r="CL55" i="81"/>
  <c r="CM55" i="81"/>
  <c r="CP55" i="81"/>
  <c r="CQ55" i="81"/>
  <c r="CR55" i="81"/>
  <c r="CS55" i="81"/>
  <c r="CT55" i="81"/>
  <c r="CU55" i="81"/>
  <c r="CV55" i="81"/>
  <c r="AE56" i="81"/>
  <c r="CI56" i="81" s="1"/>
  <c r="AF56" i="81"/>
  <c r="AT56" i="81" s="1"/>
  <c r="AG56" i="81"/>
  <c r="AH56" i="81"/>
  <c r="AI56" i="81"/>
  <c r="AW56" i="81" s="1"/>
  <c r="AJ56" i="81"/>
  <c r="CN56" i="81" s="1"/>
  <c r="AK56" i="81"/>
  <c r="AL56" i="81"/>
  <c r="AM56" i="81"/>
  <c r="CQ56" i="81" s="1"/>
  <c r="AN56" i="81"/>
  <c r="BB56" i="81" s="1"/>
  <c r="AO56" i="81"/>
  <c r="AP56" i="81"/>
  <c r="AQ56" i="81"/>
  <c r="BE56" i="81" s="1"/>
  <c r="AR56" i="81"/>
  <c r="CV56" i="81" s="1"/>
  <c r="AS56" i="81"/>
  <c r="AU56" i="81"/>
  <c r="AV56" i="81"/>
  <c r="AZ56" i="81"/>
  <c r="BA56" i="81"/>
  <c r="BC56" i="81"/>
  <c r="BD56" i="81"/>
  <c r="CK56" i="81"/>
  <c r="CL56" i="81"/>
  <c r="CM56" i="81"/>
  <c r="CP56" i="81"/>
  <c r="CS56" i="81"/>
  <c r="CT56" i="81"/>
  <c r="CU56" i="81"/>
  <c r="AE57" i="81"/>
  <c r="CI57" i="81" s="1"/>
  <c r="AF57" i="81"/>
  <c r="AT57" i="81" s="1"/>
  <c r="AG57" i="81"/>
  <c r="AH57" i="81"/>
  <c r="AI57" i="81"/>
  <c r="AW57" i="81" s="1"/>
  <c r="AJ57" i="81"/>
  <c r="CN57" i="81" s="1"/>
  <c r="AK57" i="81"/>
  <c r="AL57" i="81"/>
  <c r="AM57" i="81"/>
  <c r="CQ57" i="81" s="1"/>
  <c r="AN57" i="81"/>
  <c r="BB57" i="81" s="1"/>
  <c r="AO57" i="81"/>
  <c r="AP57" i="81"/>
  <c r="AQ57" i="81"/>
  <c r="BE57" i="81" s="1"/>
  <c r="AR57" i="81"/>
  <c r="CV57" i="81" s="1"/>
  <c r="AS57" i="81"/>
  <c r="AU57" i="81"/>
  <c r="AV57" i="81"/>
  <c r="AZ57" i="81"/>
  <c r="BA57" i="81"/>
  <c r="BC57" i="81"/>
  <c r="BD57" i="81"/>
  <c r="CK57" i="81"/>
  <c r="CL57" i="81"/>
  <c r="CM57" i="81"/>
  <c r="CP57" i="81"/>
  <c r="CS57" i="81"/>
  <c r="CT57" i="81"/>
  <c r="CU57" i="81"/>
  <c r="AE58" i="81"/>
  <c r="CI58" i="81" s="1"/>
  <c r="AF58" i="81"/>
  <c r="AT58" i="81" s="1"/>
  <c r="AG58" i="81"/>
  <c r="AH58" i="81"/>
  <c r="AI58" i="81"/>
  <c r="AJ58" i="81"/>
  <c r="AK58" i="81"/>
  <c r="AL58" i="81"/>
  <c r="AM58" i="81"/>
  <c r="AN58" i="81"/>
  <c r="AO58" i="81"/>
  <c r="AP58" i="81"/>
  <c r="AQ58" i="81"/>
  <c r="AR58" i="81"/>
  <c r="AS58" i="81"/>
  <c r="AU58" i="81"/>
  <c r="BI58" i="81" s="1"/>
  <c r="AV58" i="81"/>
  <c r="BJ58" i="81" s="1"/>
  <c r="AW58" i="81"/>
  <c r="AX58" i="81"/>
  <c r="AY58" i="81"/>
  <c r="BM58" i="81" s="1"/>
  <c r="AZ58" i="81"/>
  <c r="BN58" i="81" s="1"/>
  <c r="BA58" i="81"/>
  <c r="BO58" i="81" s="1"/>
  <c r="BB58" i="81"/>
  <c r="BC58" i="81"/>
  <c r="BD58" i="81"/>
  <c r="BR58" i="81" s="1"/>
  <c r="BE58" i="81"/>
  <c r="BF58" i="81"/>
  <c r="BK58" i="81"/>
  <c r="BL58" i="81"/>
  <c r="BP58" i="81"/>
  <c r="BQ58" i="81"/>
  <c r="BS58" i="81"/>
  <c r="BT58" i="81"/>
  <c r="CK58" i="81"/>
  <c r="CL58" i="81"/>
  <c r="CM58" i="81"/>
  <c r="CN58" i="81"/>
  <c r="CO58" i="81"/>
  <c r="CP58" i="81"/>
  <c r="CQ58" i="81"/>
  <c r="CR58" i="81"/>
  <c r="CS58" i="81"/>
  <c r="CT58" i="81"/>
  <c r="CU58" i="81"/>
  <c r="CV58" i="81"/>
  <c r="AE59" i="81"/>
  <c r="CI59" i="81" s="1"/>
  <c r="AF59" i="81"/>
  <c r="AG59" i="81"/>
  <c r="AH59" i="81"/>
  <c r="AI59" i="81"/>
  <c r="AW59" i="81" s="1"/>
  <c r="AJ59" i="81"/>
  <c r="CN59" i="81" s="1"/>
  <c r="AK59" i="81"/>
  <c r="AL59" i="81"/>
  <c r="AM59" i="81"/>
  <c r="AN59" i="81"/>
  <c r="AO59" i="81"/>
  <c r="AP59" i="81"/>
  <c r="AQ59" i="81"/>
  <c r="AR59" i="81"/>
  <c r="AS59" i="81"/>
  <c r="AU59" i="81"/>
  <c r="AV59" i="81"/>
  <c r="AZ59" i="81"/>
  <c r="BC59" i="81"/>
  <c r="BD59" i="81"/>
  <c r="BR59" i="81" s="1"/>
  <c r="BE59" i="81"/>
  <c r="BF59" i="81"/>
  <c r="BS59" i="81"/>
  <c r="BT59" i="81"/>
  <c r="CK59" i="81"/>
  <c r="CL59" i="81"/>
  <c r="CM59" i="81"/>
  <c r="CP59" i="81"/>
  <c r="CS59" i="81"/>
  <c r="CT59" i="81"/>
  <c r="CU59" i="81"/>
  <c r="CV59" i="81"/>
  <c r="AE60" i="81"/>
  <c r="AF60" i="81"/>
  <c r="AG60" i="81"/>
  <c r="AH60" i="81"/>
  <c r="AI60" i="81"/>
  <c r="AW60" i="81" s="1"/>
  <c r="AJ60" i="81"/>
  <c r="CN60" i="81" s="1"/>
  <c r="AK60" i="81"/>
  <c r="AY60" i="81" s="1"/>
  <c r="AL60" i="81"/>
  <c r="AM60" i="81"/>
  <c r="CQ60" i="81" s="1"/>
  <c r="AN60" i="81"/>
  <c r="AO60" i="81"/>
  <c r="AP60" i="81"/>
  <c r="AQ60" i="81"/>
  <c r="BE60" i="81" s="1"/>
  <c r="AR60" i="81"/>
  <c r="CV60" i="81" s="1"/>
  <c r="AU60" i="81"/>
  <c r="AV60" i="81"/>
  <c r="AZ60" i="81"/>
  <c r="BC60" i="81"/>
  <c r="BD60" i="81"/>
  <c r="CK60" i="81"/>
  <c r="CL60" i="81"/>
  <c r="CM60" i="81"/>
  <c r="CO60" i="81"/>
  <c r="CP60" i="81"/>
  <c r="CS60" i="81"/>
  <c r="CT60" i="81"/>
  <c r="CU60" i="81"/>
  <c r="AE61" i="81"/>
  <c r="CI61" i="81" s="1"/>
  <c r="AF61" i="81"/>
  <c r="AG61" i="81"/>
  <c r="AH61" i="81"/>
  <c r="AI61" i="81"/>
  <c r="AJ61" i="81"/>
  <c r="AK61" i="81"/>
  <c r="AL61" i="81"/>
  <c r="AM61" i="81"/>
  <c r="CQ61" i="81" s="1"/>
  <c r="AN61" i="81"/>
  <c r="AO61" i="81"/>
  <c r="AP61" i="81"/>
  <c r="AQ61" i="81"/>
  <c r="AR61" i="81"/>
  <c r="AS61" i="81"/>
  <c r="AU61" i="81"/>
  <c r="AV61" i="81"/>
  <c r="BJ61" i="81" s="1"/>
  <c r="AW61" i="81"/>
  <c r="AX61" i="81"/>
  <c r="AY61" i="81"/>
  <c r="BM61" i="81" s="1"/>
  <c r="AZ61" i="81"/>
  <c r="BN61" i="81" s="1"/>
  <c r="BA61" i="81"/>
  <c r="BC61" i="81"/>
  <c r="BQ61" i="81" s="1"/>
  <c r="BD61" i="81"/>
  <c r="BR61" i="81" s="1"/>
  <c r="BE61" i="81"/>
  <c r="BF61" i="81"/>
  <c r="BI61" i="81"/>
  <c r="BK61" i="81"/>
  <c r="BL61" i="81"/>
  <c r="BS61" i="81"/>
  <c r="BT61" i="81"/>
  <c r="CK61" i="81"/>
  <c r="CL61" i="81"/>
  <c r="CM61" i="81"/>
  <c r="CN61" i="81"/>
  <c r="CO61" i="81"/>
  <c r="CP61" i="81"/>
  <c r="CS61" i="81"/>
  <c r="CT61" i="81"/>
  <c r="CU61" i="81"/>
  <c r="CV61" i="81"/>
  <c r="AE62" i="81"/>
  <c r="CI62" i="81" s="1"/>
  <c r="AF62" i="81"/>
  <c r="AT62" i="81" s="1"/>
  <c r="AG62" i="81"/>
  <c r="AH62" i="81"/>
  <c r="AI62" i="81"/>
  <c r="AJ62" i="81"/>
  <c r="AK62" i="81"/>
  <c r="AL62" i="81"/>
  <c r="AM62" i="81"/>
  <c r="AN62" i="81"/>
  <c r="AO62" i="81"/>
  <c r="AP62" i="81"/>
  <c r="AQ62" i="81"/>
  <c r="AR62" i="81"/>
  <c r="CV62" i="81" s="1"/>
  <c r="AU62" i="81"/>
  <c r="BI62" i="81" s="1"/>
  <c r="AV62" i="81"/>
  <c r="BJ62" i="81" s="1"/>
  <c r="AW62" i="81"/>
  <c r="AX62" i="81"/>
  <c r="AY62" i="81"/>
  <c r="BM62" i="81" s="1"/>
  <c r="AZ62" i="81"/>
  <c r="BA62" i="81"/>
  <c r="BB62" i="81"/>
  <c r="BC62" i="81"/>
  <c r="BQ62" i="81" s="1"/>
  <c r="BD62" i="81"/>
  <c r="BR62" i="81" s="1"/>
  <c r="BE62" i="81"/>
  <c r="BF62" i="81"/>
  <c r="BK62" i="81"/>
  <c r="BL62" i="81"/>
  <c r="BN62" i="81"/>
  <c r="BO62" i="81"/>
  <c r="BP62" i="81"/>
  <c r="BS62" i="81"/>
  <c r="CJ62" i="81"/>
  <c r="CK62" i="81"/>
  <c r="CL62" i="81"/>
  <c r="CM62" i="81"/>
  <c r="CN62" i="81"/>
  <c r="CO62" i="81"/>
  <c r="CP62" i="81"/>
  <c r="CQ62" i="81"/>
  <c r="CR62" i="81"/>
  <c r="CS62" i="81"/>
  <c r="CT62" i="81"/>
  <c r="CU62" i="81"/>
  <c r="AE63" i="81"/>
  <c r="AF63" i="81"/>
  <c r="AG63" i="81"/>
  <c r="AH63" i="81"/>
  <c r="AI63" i="81"/>
  <c r="AJ63" i="81"/>
  <c r="AK63" i="81"/>
  <c r="AL63" i="81"/>
  <c r="AM63" i="81"/>
  <c r="CQ63" i="81" s="1"/>
  <c r="AN63" i="81"/>
  <c r="BB63" i="81" s="1"/>
  <c r="AO63" i="81"/>
  <c r="AP63" i="81"/>
  <c r="AQ63" i="81"/>
  <c r="BE63" i="81" s="1"/>
  <c r="AR63" i="81"/>
  <c r="AS63" i="81"/>
  <c r="BG63" i="81" s="1"/>
  <c r="AT63" i="81"/>
  <c r="AU63" i="81"/>
  <c r="AV63" i="81"/>
  <c r="AZ63" i="81"/>
  <c r="BA63" i="81"/>
  <c r="BO63" i="81" s="1"/>
  <c r="BC63" i="81"/>
  <c r="BQ63" i="81" s="1"/>
  <c r="BD63" i="81"/>
  <c r="BR63" i="81" s="1"/>
  <c r="BF63" i="81"/>
  <c r="BT63" i="81" s="1"/>
  <c r="BH63" i="81"/>
  <c r="BP63" i="81"/>
  <c r="CI63" i="81"/>
  <c r="CJ63" i="81"/>
  <c r="CK63" i="81"/>
  <c r="CL63" i="81"/>
  <c r="CP63" i="81"/>
  <c r="CS63" i="81"/>
  <c r="CT63" i="81"/>
  <c r="CU63" i="81"/>
  <c r="CV63" i="81"/>
  <c r="AE64" i="81"/>
  <c r="AF64" i="81"/>
  <c r="AG64" i="81"/>
  <c r="AH64" i="81"/>
  <c r="AI64" i="81"/>
  <c r="AJ64" i="81"/>
  <c r="AK64" i="81"/>
  <c r="AL64" i="81"/>
  <c r="AM64" i="81"/>
  <c r="AN64" i="81"/>
  <c r="BB64" i="81" s="1"/>
  <c r="AO64" i="81"/>
  <c r="AP64" i="81"/>
  <c r="AQ64" i="81"/>
  <c r="AR64" i="81"/>
  <c r="AS64" i="81"/>
  <c r="BG64" i="81" s="1"/>
  <c r="AT64" i="81"/>
  <c r="AU64" i="81"/>
  <c r="AV64" i="81"/>
  <c r="AZ64" i="81"/>
  <c r="BA64" i="81"/>
  <c r="BC64" i="81"/>
  <c r="BD64" i="81"/>
  <c r="BR64" i="81" s="1"/>
  <c r="BH64" i="81"/>
  <c r="CI64" i="81"/>
  <c r="CJ64" i="81"/>
  <c r="CK64" i="81"/>
  <c r="CL64" i="81"/>
  <c r="CP64" i="81"/>
  <c r="CQ64" i="81"/>
  <c r="CR64" i="81"/>
  <c r="CS64" i="81"/>
  <c r="CT64" i="81"/>
  <c r="AE65" i="81"/>
  <c r="AF65" i="81"/>
  <c r="AG65" i="81"/>
  <c r="AU65" i="81" s="1"/>
  <c r="AH65" i="81"/>
  <c r="AV65" i="81" s="1"/>
  <c r="AI65" i="81"/>
  <c r="AW65" i="81" s="1"/>
  <c r="AJ65" i="81"/>
  <c r="CN65" i="81" s="1"/>
  <c r="AK65" i="81"/>
  <c r="CO65" i="81" s="1"/>
  <c r="AL65" i="81"/>
  <c r="AM65" i="81"/>
  <c r="AN65" i="81"/>
  <c r="AO65" i="81"/>
  <c r="AP65" i="81"/>
  <c r="AQ65" i="81"/>
  <c r="AR65" i="81"/>
  <c r="AS65" i="81"/>
  <c r="AT65" i="81"/>
  <c r="AX65" i="81"/>
  <c r="AY65" i="81"/>
  <c r="AZ65" i="81"/>
  <c r="BA65" i="81"/>
  <c r="BB65" i="81"/>
  <c r="BC65" i="81"/>
  <c r="BD65" i="81"/>
  <c r="BR65" i="81" s="1"/>
  <c r="BE65" i="81"/>
  <c r="BS65" i="81" s="1"/>
  <c r="BF65" i="81"/>
  <c r="BT65" i="81" s="1"/>
  <c r="BG65" i="81"/>
  <c r="BH65" i="81"/>
  <c r="BN65" i="81"/>
  <c r="BO65" i="81"/>
  <c r="BP65" i="81"/>
  <c r="BQ65" i="81"/>
  <c r="CI65" i="81"/>
  <c r="CJ65" i="81"/>
  <c r="CK65" i="81"/>
  <c r="CL65" i="81"/>
  <c r="CM65" i="81"/>
  <c r="CP65" i="81"/>
  <c r="CQ65" i="81"/>
  <c r="CR65" i="81"/>
  <c r="CS65" i="81"/>
  <c r="CT65" i="81"/>
  <c r="CU65" i="81"/>
  <c r="CV65" i="81"/>
  <c r="AE66" i="81"/>
  <c r="AF66" i="81"/>
  <c r="AG66" i="81"/>
  <c r="CK66" i="81" s="1"/>
  <c r="AH66" i="81"/>
  <c r="AI66" i="81"/>
  <c r="AJ66" i="81"/>
  <c r="AX66" i="81" s="1"/>
  <c r="AK66" i="81"/>
  <c r="AL66" i="81"/>
  <c r="CP66" i="81" s="1"/>
  <c r="AM66" i="81"/>
  <c r="AN66" i="81"/>
  <c r="AO66" i="81"/>
  <c r="AP66" i="81"/>
  <c r="AQ66" i="81"/>
  <c r="AR66" i="81"/>
  <c r="BF66" i="81" s="1"/>
  <c r="AS66" i="81"/>
  <c r="BG66" i="81" s="1"/>
  <c r="AT66" i="81"/>
  <c r="AU66" i="81"/>
  <c r="AV66" i="81"/>
  <c r="AW66" i="81"/>
  <c r="AZ66" i="81"/>
  <c r="BA66" i="81"/>
  <c r="BO66" i="81" s="1"/>
  <c r="BB66" i="81"/>
  <c r="BP66" i="81" s="1"/>
  <c r="BC66" i="81"/>
  <c r="BD66" i="81"/>
  <c r="BE66" i="81"/>
  <c r="BH66" i="81"/>
  <c r="BQ66" i="81"/>
  <c r="BR66" i="81"/>
  <c r="CI66" i="81"/>
  <c r="CJ66" i="81"/>
  <c r="CL66" i="81"/>
  <c r="CM66" i="81"/>
  <c r="CQ66" i="81"/>
  <c r="CR66" i="81"/>
  <c r="CS66" i="81"/>
  <c r="CT66" i="81"/>
  <c r="CU66" i="81"/>
  <c r="AE67" i="81"/>
  <c r="AF67" i="81"/>
  <c r="AG67" i="81"/>
  <c r="AH67" i="81"/>
  <c r="AI67" i="81"/>
  <c r="AJ67" i="81"/>
  <c r="AK67" i="81"/>
  <c r="AL67" i="81"/>
  <c r="AM67" i="81"/>
  <c r="AN67" i="81"/>
  <c r="AO67" i="81"/>
  <c r="AP67" i="81"/>
  <c r="AQ67" i="81"/>
  <c r="AR67" i="81"/>
  <c r="BF67" i="81" s="1"/>
  <c r="AS67" i="81"/>
  <c r="BG67" i="81" s="1"/>
  <c r="AT67" i="81"/>
  <c r="AU67" i="81"/>
  <c r="AV67" i="81"/>
  <c r="AW67" i="81"/>
  <c r="AX67" i="81"/>
  <c r="AY67" i="81"/>
  <c r="AZ67" i="81"/>
  <c r="BN67" i="81" s="1"/>
  <c r="BA67" i="81"/>
  <c r="BO67" i="81" s="1"/>
  <c r="BB67" i="81"/>
  <c r="BC67" i="81"/>
  <c r="BD67" i="81"/>
  <c r="BE67" i="81"/>
  <c r="BH67" i="81"/>
  <c r="BI67" i="81"/>
  <c r="BJ67" i="81"/>
  <c r="BK67" i="81"/>
  <c r="BL67" i="81"/>
  <c r="BM67" i="81"/>
  <c r="BP67" i="81"/>
  <c r="BQ67" i="81"/>
  <c r="BR67" i="81"/>
  <c r="BS67" i="81"/>
  <c r="CI67" i="81"/>
  <c r="CJ67" i="81"/>
  <c r="CK67" i="81"/>
  <c r="CL67" i="81"/>
  <c r="CM67" i="81"/>
  <c r="CN67" i="81"/>
  <c r="CO67" i="81"/>
  <c r="CP67" i="81"/>
  <c r="CQ67" i="81"/>
  <c r="CR67" i="81"/>
  <c r="CS67" i="81"/>
  <c r="CT67" i="81"/>
  <c r="CU67" i="81"/>
  <c r="CV67" i="81"/>
  <c r="AE68" i="81"/>
  <c r="AF68" i="81"/>
  <c r="AG68" i="81"/>
  <c r="CK68" i="81" s="1"/>
  <c r="AH68" i="81"/>
  <c r="AI68" i="81"/>
  <c r="AJ68" i="81"/>
  <c r="AX68" i="81" s="1"/>
  <c r="AK68" i="81"/>
  <c r="AL68" i="81"/>
  <c r="CP68" i="81" s="1"/>
  <c r="AM68" i="81"/>
  <c r="AN68" i="81"/>
  <c r="AO68" i="81"/>
  <c r="AP68" i="81"/>
  <c r="AQ68" i="81"/>
  <c r="AR68" i="81"/>
  <c r="AS68" i="81"/>
  <c r="BG68" i="81" s="1"/>
  <c r="AT68" i="81"/>
  <c r="AU68" i="81"/>
  <c r="AV68" i="81"/>
  <c r="AW68" i="81"/>
  <c r="BA68" i="81"/>
  <c r="BO68" i="81" s="1"/>
  <c r="BB68" i="81"/>
  <c r="BC68" i="81"/>
  <c r="BD68" i="81"/>
  <c r="BR68" i="81" s="1"/>
  <c r="BE68" i="81"/>
  <c r="BF68" i="81"/>
  <c r="BH68" i="81"/>
  <c r="BP68" i="81"/>
  <c r="BQ68" i="81"/>
  <c r="BS68" i="81"/>
  <c r="BT68" i="81"/>
  <c r="CI68" i="81"/>
  <c r="CJ68" i="81"/>
  <c r="CL68" i="81"/>
  <c r="CM68" i="81"/>
  <c r="CN68" i="81"/>
  <c r="CQ68" i="81"/>
  <c r="CR68" i="81"/>
  <c r="CS68" i="81"/>
  <c r="CT68" i="81"/>
  <c r="CU68" i="81"/>
  <c r="CV68" i="81"/>
  <c r="AE69" i="81"/>
  <c r="CI69" i="81" s="1"/>
  <c r="AF69" i="81"/>
  <c r="CJ69" i="81" s="1"/>
  <c r="AG69" i="81"/>
  <c r="CK69" i="81" s="1"/>
  <c r="AH69" i="81"/>
  <c r="AI69" i="81"/>
  <c r="AJ69" i="81"/>
  <c r="AX69" i="81" s="1"/>
  <c r="AK69" i="81"/>
  <c r="AL69" i="81"/>
  <c r="CP69" i="81" s="1"/>
  <c r="AM69" i="81"/>
  <c r="CQ69" i="81" s="1"/>
  <c r="AN69" i="81"/>
  <c r="CR69" i="81" s="1"/>
  <c r="AO69" i="81"/>
  <c r="CS69" i="81" s="1"/>
  <c r="AP69" i="81"/>
  <c r="AQ69" i="81"/>
  <c r="AR69" i="81"/>
  <c r="BF69" i="81" s="1"/>
  <c r="AS69" i="81"/>
  <c r="AT69" i="81"/>
  <c r="AU69" i="81"/>
  <c r="AV69" i="81"/>
  <c r="AW69" i="81"/>
  <c r="AZ69" i="81"/>
  <c r="BA69" i="81"/>
  <c r="BC69" i="81"/>
  <c r="BD69" i="81"/>
  <c r="BE69" i="81"/>
  <c r="CL69" i="81"/>
  <c r="CM69" i="81"/>
  <c r="CN69" i="81"/>
  <c r="CT69" i="81"/>
  <c r="CU69" i="81"/>
  <c r="CV69" i="81"/>
  <c r="AE70" i="81"/>
  <c r="CI70" i="81" s="1"/>
  <c r="AF70" i="81"/>
  <c r="CJ70" i="81" s="1"/>
  <c r="AG70" i="81"/>
  <c r="CK70" i="81" s="1"/>
  <c r="AH70" i="81"/>
  <c r="AI70" i="81"/>
  <c r="AJ70" i="81"/>
  <c r="AX70" i="81" s="1"/>
  <c r="AK70" i="81"/>
  <c r="AL70" i="81"/>
  <c r="CP70" i="81" s="1"/>
  <c r="AM70" i="81"/>
  <c r="CQ70" i="81" s="1"/>
  <c r="AN70" i="81"/>
  <c r="CR70" i="81" s="1"/>
  <c r="AO70" i="81"/>
  <c r="CS70" i="81" s="1"/>
  <c r="AP70" i="81"/>
  <c r="AQ70" i="81"/>
  <c r="AR70" i="81"/>
  <c r="BF70" i="81" s="1"/>
  <c r="AS70" i="81"/>
  <c r="AT70" i="81"/>
  <c r="AU70" i="81"/>
  <c r="AV70" i="81"/>
  <c r="AW70" i="81"/>
  <c r="AZ70" i="81"/>
  <c r="BA70" i="81"/>
  <c r="BC70" i="81"/>
  <c r="BD70" i="81"/>
  <c r="BE70" i="81"/>
  <c r="CL70" i="81"/>
  <c r="CM70" i="81"/>
  <c r="CN70" i="81"/>
  <c r="CT70" i="81"/>
  <c r="CU70" i="81"/>
  <c r="CV70" i="81"/>
  <c r="AE71" i="81"/>
  <c r="CI71" i="81" s="1"/>
  <c r="AF71" i="81"/>
  <c r="CJ71" i="81" s="1"/>
  <c r="AG71" i="81"/>
  <c r="CK71" i="81" s="1"/>
  <c r="AH71" i="81"/>
  <c r="AI71" i="81"/>
  <c r="AJ71" i="81"/>
  <c r="AX71" i="81" s="1"/>
  <c r="AK71" i="81"/>
  <c r="AL71" i="81"/>
  <c r="CP71" i="81" s="1"/>
  <c r="AM71" i="81"/>
  <c r="CQ71" i="81" s="1"/>
  <c r="AN71" i="81"/>
  <c r="CR71" i="81" s="1"/>
  <c r="AO71" i="81"/>
  <c r="CS71" i="81" s="1"/>
  <c r="AP71" i="81"/>
  <c r="AQ71" i="81"/>
  <c r="AR71" i="81"/>
  <c r="BF71" i="81" s="1"/>
  <c r="AS71" i="81"/>
  <c r="AT71" i="81"/>
  <c r="AU71" i="81"/>
  <c r="AV71" i="81"/>
  <c r="AW71" i="81"/>
  <c r="AZ71" i="81"/>
  <c r="BA71" i="81"/>
  <c r="BO71" i="81" s="1"/>
  <c r="BC71" i="81"/>
  <c r="BD71" i="81"/>
  <c r="BE71" i="81"/>
  <c r="BI71" i="81"/>
  <c r="BJ71" i="81"/>
  <c r="BQ71" i="81"/>
  <c r="BR71" i="81"/>
  <c r="BS71" i="81"/>
  <c r="BT71" i="81"/>
  <c r="CL71" i="81"/>
  <c r="CM71" i="81"/>
  <c r="CT71" i="81"/>
  <c r="CU71" i="81"/>
  <c r="CV71" i="81"/>
  <c r="AE72" i="81"/>
  <c r="AF72" i="81"/>
  <c r="AG72" i="81"/>
  <c r="CK72" i="81" s="1"/>
  <c r="AH72" i="81"/>
  <c r="AI72" i="81"/>
  <c r="AJ72" i="81"/>
  <c r="AX72" i="81" s="1"/>
  <c r="AK72" i="81"/>
  <c r="AY72" i="81" s="1"/>
  <c r="AL72" i="81"/>
  <c r="CP72" i="81" s="1"/>
  <c r="AM72" i="81"/>
  <c r="AN72" i="81"/>
  <c r="AO72" i="81"/>
  <c r="CS72" i="81" s="1"/>
  <c r="AP72" i="81"/>
  <c r="AQ72" i="81"/>
  <c r="AR72" i="81"/>
  <c r="AS72" i="81"/>
  <c r="BG72" i="81" s="1"/>
  <c r="AT72" i="81"/>
  <c r="AU72" i="81"/>
  <c r="AV72" i="81"/>
  <c r="AW72" i="81"/>
  <c r="BA72" i="81"/>
  <c r="BO72" i="81" s="1"/>
  <c r="BB72" i="81"/>
  <c r="BC72" i="81"/>
  <c r="BD72" i="81"/>
  <c r="BR72" i="81" s="1"/>
  <c r="BE72" i="81"/>
  <c r="BF72" i="81"/>
  <c r="BH72" i="81"/>
  <c r="BP72" i="81"/>
  <c r="BT72" i="81"/>
  <c r="CI72" i="81"/>
  <c r="CJ72" i="81"/>
  <c r="CL72" i="81"/>
  <c r="CM72" i="81"/>
  <c r="CN72" i="81"/>
  <c r="CQ72" i="81"/>
  <c r="CR72" i="81"/>
  <c r="CT72" i="81"/>
  <c r="CU72" i="81"/>
  <c r="CV72" i="81"/>
  <c r="AE73" i="81"/>
  <c r="CI73" i="81" s="1"/>
  <c r="AF73" i="81"/>
  <c r="CJ73" i="81" s="1"/>
  <c r="AG73" i="81"/>
  <c r="CK73" i="81" s="1"/>
  <c r="AH73" i="81"/>
  <c r="AI73" i="81"/>
  <c r="AJ73" i="81"/>
  <c r="AX73" i="81" s="1"/>
  <c r="AK73" i="81"/>
  <c r="AY73" i="81" s="1"/>
  <c r="AL73" i="81"/>
  <c r="AM73" i="81"/>
  <c r="CQ73" i="81" s="1"/>
  <c r="AN73" i="81"/>
  <c r="CR73" i="81" s="1"/>
  <c r="AO73" i="81"/>
  <c r="CS73" i="81" s="1"/>
  <c r="AP73" i="81"/>
  <c r="AQ73" i="81"/>
  <c r="AR73" i="81"/>
  <c r="AT73" i="81"/>
  <c r="BH73" i="81" s="1"/>
  <c r="AU73" i="81"/>
  <c r="AV73" i="81"/>
  <c r="AW73" i="81"/>
  <c r="AZ73" i="81"/>
  <c r="BN73" i="81" s="1"/>
  <c r="BC73" i="81"/>
  <c r="BD73" i="81"/>
  <c r="BE73" i="81"/>
  <c r="BF73" i="81"/>
  <c r="BQ73" i="81"/>
  <c r="BS73" i="81"/>
  <c r="BT73" i="81"/>
  <c r="CL73" i="81"/>
  <c r="CM73" i="81"/>
  <c r="CN73" i="81"/>
  <c r="CO73" i="81"/>
  <c r="CP73" i="81"/>
  <c r="CT73" i="81"/>
  <c r="CU73" i="81"/>
  <c r="CV73" i="81"/>
  <c r="AE74" i="81"/>
  <c r="CI74" i="81" s="1"/>
  <c r="AF74" i="81"/>
  <c r="CJ74" i="81" s="1"/>
  <c r="AG74" i="81"/>
  <c r="CK74" i="81" s="1"/>
  <c r="AH74" i="81"/>
  <c r="AI74" i="81"/>
  <c r="AJ74" i="81"/>
  <c r="AX74" i="81" s="1"/>
  <c r="AK74" i="81"/>
  <c r="AY74" i="81" s="1"/>
  <c r="AL74" i="81"/>
  <c r="AZ74" i="81" s="1"/>
  <c r="AM74" i="81"/>
  <c r="CQ74" i="81" s="1"/>
  <c r="AN74" i="81"/>
  <c r="CR74" i="81" s="1"/>
  <c r="AO74" i="81"/>
  <c r="CS74" i="81" s="1"/>
  <c r="AP74" i="81"/>
  <c r="AQ74" i="81"/>
  <c r="AR74" i="81"/>
  <c r="BF74" i="81" s="1"/>
  <c r="AS74" i="81"/>
  <c r="AT74" i="81"/>
  <c r="AU74" i="81"/>
  <c r="AV74" i="81"/>
  <c r="AW74" i="81"/>
  <c r="BA74" i="81"/>
  <c r="BB74" i="81"/>
  <c r="BC74" i="81"/>
  <c r="BD74" i="81"/>
  <c r="BE74" i="81"/>
  <c r="CL74" i="81"/>
  <c r="CM74" i="81"/>
  <c r="CN74" i="81"/>
  <c r="CO74" i="81"/>
  <c r="CP74" i="81"/>
  <c r="CT74" i="81"/>
  <c r="CU74" i="81"/>
  <c r="CV74" i="81"/>
  <c r="AE75" i="81"/>
  <c r="AF75" i="81"/>
  <c r="AG75" i="81"/>
  <c r="CK75" i="81" s="1"/>
  <c r="AH75" i="81"/>
  <c r="AI75" i="81"/>
  <c r="AJ75" i="81"/>
  <c r="AX75" i="81" s="1"/>
  <c r="AK75" i="81"/>
  <c r="AY75" i="81" s="1"/>
  <c r="AL75" i="81"/>
  <c r="AM75" i="81"/>
  <c r="CQ75" i="81" s="1"/>
  <c r="AN75" i="81"/>
  <c r="CR75" i="81" s="1"/>
  <c r="AO75" i="81"/>
  <c r="CS75" i="81" s="1"/>
  <c r="AP75" i="81"/>
  <c r="AQ75" i="81"/>
  <c r="AR75" i="81"/>
  <c r="BF75" i="81" s="1"/>
  <c r="AS75" i="81"/>
  <c r="BG75" i="81" s="1"/>
  <c r="AT75" i="81"/>
  <c r="AU75" i="81"/>
  <c r="AV75" i="81"/>
  <c r="AW75" i="81"/>
  <c r="AZ75" i="81"/>
  <c r="BN75" i="81" s="1"/>
  <c r="BA75" i="81"/>
  <c r="BC75" i="81"/>
  <c r="BD75" i="81"/>
  <c r="BE75" i="81"/>
  <c r="BH75" i="81"/>
  <c r="CI75" i="81"/>
  <c r="CJ75" i="81"/>
  <c r="CL75" i="81"/>
  <c r="CM75" i="81"/>
  <c r="CN75" i="81"/>
  <c r="CO75" i="81"/>
  <c r="CP75" i="81"/>
  <c r="CT75" i="81"/>
  <c r="CU75" i="81"/>
  <c r="CV75" i="81"/>
  <c r="AE76" i="81"/>
  <c r="AF76" i="81"/>
  <c r="AT76" i="81" s="1"/>
  <c r="AG76" i="81"/>
  <c r="CK76" i="81" s="1"/>
  <c r="AH76" i="81"/>
  <c r="AI76" i="81"/>
  <c r="AJ76" i="81"/>
  <c r="AX76" i="81" s="1"/>
  <c r="AK76" i="81"/>
  <c r="AL76" i="81"/>
  <c r="AM76" i="81"/>
  <c r="CQ76" i="81" s="1"/>
  <c r="AN76" i="81"/>
  <c r="BB76" i="81" s="1"/>
  <c r="AO76" i="81"/>
  <c r="CS76" i="81" s="1"/>
  <c r="AP76" i="81"/>
  <c r="AQ76" i="81"/>
  <c r="AR76" i="81"/>
  <c r="AS76" i="81"/>
  <c r="AV76" i="81"/>
  <c r="AW76" i="81"/>
  <c r="AZ76" i="81"/>
  <c r="BN76" i="81" s="1"/>
  <c r="BA76" i="81"/>
  <c r="BC76" i="81"/>
  <c r="BD76" i="81"/>
  <c r="BE76" i="81"/>
  <c r="BF76" i="81"/>
  <c r="CI76" i="81"/>
  <c r="CL76" i="81"/>
  <c r="CM76" i="81"/>
  <c r="CN76" i="81"/>
  <c r="CP76" i="81"/>
  <c r="CR76" i="81"/>
  <c r="CT76" i="81"/>
  <c r="CU76" i="81"/>
  <c r="CV76" i="81"/>
  <c r="AE77" i="81"/>
  <c r="AS77" i="81" s="1"/>
  <c r="AF77" i="81"/>
  <c r="AT77" i="81" s="1"/>
  <c r="AG77" i="81"/>
  <c r="CK77" i="81" s="1"/>
  <c r="AH77" i="81"/>
  <c r="AI77" i="81"/>
  <c r="AJ77" i="81"/>
  <c r="AK77" i="81"/>
  <c r="AY77" i="81" s="1"/>
  <c r="AL77" i="81"/>
  <c r="CP77" i="81" s="1"/>
  <c r="AM77" i="81"/>
  <c r="BA77" i="81" s="1"/>
  <c r="AN77" i="81"/>
  <c r="BB77" i="81" s="1"/>
  <c r="AO77" i="81"/>
  <c r="CS77" i="81" s="1"/>
  <c r="AP77" i="81"/>
  <c r="AQ77" i="81"/>
  <c r="AR77" i="81"/>
  <c r="AU77" i="81"/>
  <c r="AV77" i="81"/>
  <c r="AW77" i="81"/>
  <c r="AX77" i="81"/>
  <c r="AZ77" i="81"/>
  <c r="BC77" i="81"/>
  <c r="BD77" i="81"/>
  <c r="BE77" i="81"/>
  <c r="BF77" i="81"/>
  <c r="CI77" i="81"/>
  <c r="CL77" i="81"/>
  <c r="CM77" i="81"/>
  <c r="CN77" i="81"/>
  <c r="CO77" i="81"/>
  <c r="CT77" i="81"/>
  <c r="CU77" i="81"/>
  <c r="CV77" i="81"/>
  <c r="AE78" i="81"/>
  <c r="AF78" i="81"/>
  <c r="AG78" i="81"/>
  <c r="CK78" i="81" s="1"/>
  <c r="AH78" i="81"/>
  <c r="AI78" i="81"/>
  <c r="AJ78" i="81"/>
  <c r="AX78" i="81" s="1"/>
  <c r="AK78" i="81"/>
  <c r="AY78" i="81" s="1"/>
  <c r="AL78" i="81"/>
  <c r="AM78" i="81"/>
  <c r="AN78" i="81"/>
  <c r="AO78" i="81"/>
  <c r="CS78" i="81" s="1"/>
  <c r="AP78" i="81"/>
  <c r="BD78" i="81" s="1"/>
  <c r="AQ78" i="81"/>
  <c r="AR78" i="81"/>
  <c r="BF78" i="81" s="1"/>
  <c r="AS78" i="81"/>
  <c r="AU78" i="81"/>
  <c r="AV78" i="81"/>
  <c r="AW78" i="81"/>
  <c r="AZ78" i="81"/>
  <c r="BA78" i="81"/>
  <c r="BC78" i="81"/>
  <c r="BE78" i="81"/>
  <c r="BS78" i="81" s="1"/>
  <c r="CI78" i="81"/>
  <c r="CL78" i="81"/>
  <c r="CM78" i="81"/>
  <c r="CP78" i="81"/>
  <c r="CQ78" i="81"/>
  <c r="CU78" i="81"/>
  <c r="AE79" i="81"/>
  <c r="AF79" i="81"/>
  <c r="AG79" i="81"/>
  <c r="AU79" i="81" s="1"/>
  <c r="AH79" i="81"/>
  <c r="CL79" i="81" s="1"/>
  <c r="AI79" i="81"/>
  <c r="AJ79" i="81"/>
  <c r="AK79" i="81"/>
  <c r="AL79" i="81"/>
  <c r="AM79" i="81"/>
  <c r="AN79" i="81"/>
  <c r="AO79" i="81"/>
  <c r="AP79" i="81"/>
  <c r="AQ79" i="81"/>
  <c r="AR79" i="81"/>
  <c r="AS79" i="81"/>
  <c r="BG79" i="81" s="1"/>
  <c r="AT79" i="81"/>
  <c r="AW79" i="81"/>
  <c r="AX79" i="81"/>
  <c r="AZ79" i="81"/>
  <c r="BA79" i="81"/>
  <c r="BB79" i="81"/>
  <c r="BP79" i="81" s="1"/>
  <c r="BC79" i="81"/>
  <c r="BQ79" i="81" s="1"/>
  <c r="BD79" i="81"/>
  <c r="BE79" i="81"/>
  <c r="BS79" i="81" s="1"/>
  <c r="BF79" i="81"/>
  <c r="BT79" i="81" s="1"/>
  <c r="BH79" i="81"/>
  <c r="BO79" i="81"/>
  <c r="BR79" i="81"/>
  <c r="CI79" i="81"/>
  <c r="CJ79" i="81"/>
  <c r="CK79" i="81"/>
  <c r="CM79" i="81"/>
  <c r="CN79" i="81"/>
  <c r="CP79" i="81"/>
  <c r="CQ79" i="81"/>
  <c r="CR79" i="81"/>
  <c r="CS79" i="81"/>
  <c r="CT79" i="81"/>
  <c r="CU79" i="81"/>
  <c r="CV79" i="81"/>
  <c r="AE80" i="81"/>
  <c r="AF80" i="81"/>
  <c r="AG80" i="81"/>
  <c r="AU80" i="81" s="1"/>
  <c r="AH80" i="81"/>
  <c r="CL80" i="81" s="1"/>
  <c r="AI80" i="81"/>
  <c r="CM80" i="81" s="1"/>
  <c r="AJ80" i="81"/>
  <c r="AK80" i="81"/>
  <c r="AL80" i="81"/>
  <c r="AM80" i="81"/>
  <c r="AN80" i="81"/>
  <c r="AO80" i="81"/>
  <c r="BC80" i="81" s="1"/>
  <c r="AP80" i="81"/>
  <c r="CT80" i="81" s="1"/>
  <c r="AQ80" i="81"/>
  <c r="CU80" i="81" s="1"/>
  <c r="AR80" i="81"/>
  <c r="AS80" i="81"/>
  <c r="AT80" i="81"/>
  <c r="AX80" i="81"/>
  <c r="AY80" i="81"/>
  <c r="BA80" i="81"/>
  <c r="BB80" i="81"/>
  <c r="BF80" i="81"/>
  <c r="CI80" i="81"/>
  <c r="CJ80" i="81"/>
  <c r="CK80" i="81"/>
  <c r="CN80" i="81"/>
  <c r="CO80" i="81"/>
  <c r="CQ80" i="81"/>
  <c r="CR80" i="81"/>
  <c r="CS80" i="81"/>
  <c r="CV80" i="81"/>
  <c r="AE81" i="81"/>
  <c r="AF81" i="81"/>
  <c r="AG81" i="81"/>
  <c r="AU81" i="81" s="1"/>
  <c r="AH81" i="81"/>
  <c r="CL81" i="81" s="1"/>
  <c r="AI81" i="81"/>
  <c r="CM81" i="81" s="1"/>
  <c r="AJ81" i="81"/>
  <c r="AK81" i="81"/>
  <c r="AL81" i="81"/>
  <c r="AM81" i="81"/>
  <c r="AN81" i="81"/>
  <c r="AO81" i="81"/>
  <c r="BC81" i="81" s="1"/>
  <c r="AP81" i="81"/>
  <c r="CT81" i="81" s="1"/>
  <c r="AQ81" i="81"/>
  <c r="CU81" i="81" s="1"/>
  <c r="AR81" i="81"/>
  <c r="AS81" i="81"/>
  <c r="AT81" i="81"/>
  <c r="AX81" i="81"/>
  <c r="AY81" i="81"/>
  <c r="BA81" i="81"/>
  <c r="BB81" i="81"/>
  <c r="BF81" i="81"/>
  <c r="CI81" i="81"/>
  <c r="CJ81" i="81"/>
  <c r="CK81" i="81"/>
  <c r="CN81" i="81"/>
  <c r="CO81" i="81"/>
  <c r="CQ81" i="81"/>
  <c r="CR81" i="81"/>
  <c r="CS81" i="81"/>
  <c r="CV81" i="81"/>
  <c r="AE82" i="81"/>
  <c r="AF82" i="81"/>
  <c r="AG82" i="81"/>
  <c r="AU82" i="81" s="1"/>
  <c r="AH82" i="81"/>
  <c r="CL82" i="81" s="1"/>
  <c r="AI82" i="81"/>
  <c r="CM82" i="81" s="1"/>
  <c r="AJ82" i="81"/>
  <c r="AK82" i="81"/>
  <c r="AL82" i="81"/>
  <c r="AM82" i="81"/>
  <c r="AN82" i="81"/>
  <c r="AO82" i="81"/>
  <c r="BC82" i="81" s="1"/>
  <c r="AP82" i="81"/>
  <c r="AQ82" i="81"/>
  <c r="CU82" i="81" s="1"/>
  <c r="AR82" i="81"/>
  <c r="AS82" i="81"/>
  <c r="AT82" i="81"/>
  <c r="BH82" i="81" s="1"/>
  <c r="AX82" i="81"/>
  <c r="AY82" i="81"/>
  <c r="AZ82" i="81"/>
  <c r="BA82" i="81"/>
  <c r="BB82" i="81"/>
  <c r="BD82" i="81"/>
  <c r="BF82" i="81"/>
  <c r="BT82" i="81" s="1"/>
  <c r="BG82" i="81"/>
  <c r="BN82" i="81"/>
  <c r="BR82" i="81"/>
  <c r="CI82" i="81"/>
  <c r="CJ82" i="81"/>
  <c r="CK82" i="81"/>
  <c r="CN82" i="81"/>
  <c r="CO82" i="81"/>
  <c r="CP82" i="81"/>
  <c r="CQ82" i="81"/>
  <c r="CR82" i="81"/>
  <c r="CS82" i="81"/>
  <c r="CT82" i="81"/>
  <c r="CV82" i="81"/>
  <c r="AE83" i="81"/>
  <c r="AF83" i="81"/>
  <c r="AG83" i="81"/>
  <c r="AU83" i="81" s="1"/>
  <c r="BI83" i="81" s="1"/>
  <c r="AH83" i="81"/>
  <c r="CL83" i="81" s="1"/>
  <c r="AI83" i="81"/>
  <c r="CM83" i="81" s="1"/>
  <c r="AJ83" i="81"/>
  <c r="AK83" i="81"/>
  <c r="AL83" i="81"/>
  <c r="AM83" i="81"/>
  <c r="AN83" i="81"/>
  <c r="AO83" i="81"/>
  <c r="BC83" i="81" s="1"/>
  <c r="AP83" i="81"/>
  <c r="CT83" i="81" s="1"/>
  <c r="AQ83" i="81"/>
  <c r="CU83" i="81" s="1"/>
  <c r="AR83" i="81"/>
  <c r="AS83" i="81"/>
  <c r="AT83" i="81"/>
  <c r="BH83" i="81" s="1"/>
  <c r="AX83" i="81"/>
  <c r="BL83" i="81" s="1"/>
  <c r="AY83" i="81"/>
  <c r="BM83" i="81" s="1"/>
  <c r="BA83" i="81"/>
  <c r="BB83" i="81"/>
  <c r="BP83" i="81" s="1"/>
  <c r="BF83" i="81"/>
  <c r="BT83" i="81" s="1"/>
  <c r="BO83" i="81"/>
  <c r="CI83" i="81"/>
  <c r="CJ83" i="81"/>
  <c r="CK83" i="81"/>
  <c r="CN83" i="81"/>
  <c r="CO83" i="81"/>
  <c r="CQ83" i="81"/>
  <c r="CR83" i="81"/>
  <c r="CS83" i="81"/>
  <c r="CV83" i="81"/>
  <c r="AE84" i="81"/>
  <c r="AF84" i="81"/>
  <c r="AG84" i="81"/>
  <c r="AU84" i="81" s="1"/>
  <c r="AH84" i="81"/>
  <c r="CL84" i="81" s="1"/>
  <c r="AI84" i="81"/>
  <c r="CM84" i="81" s="1"/>
  <c r="AJ84" i="81"/>
  <c r="AK84" i="81"/>
  <c r="AL84" i="81"/>
  <c r="AM84" i="81"/>
  <c r="AN84" i="81"/>
  <c r="AO84" i="81"/>
  <c r="BC84" i="81" s="1"/>
  <c r="AP84" i="81"/>
  <c r="AQ84" i="81"/>
  <c r="AR84" i="81"/>
  <c r="AS84" i="81"/>
  <c r="AT84" i="81"/>
  <c r="AX84" i="81"/>
  <c r="AY84" i="81"/>
  <c r="BA84" i="81"/>
  <c r="BB84" i="81"/>
  <c r="BD84" i="81"/>
  <c r="BE84" i="81"/>
  <c r="BS84" i="81" s="1"/>
  <c r="BF84" i="81"/>
  <c r="BT84" i="81" s="1"/>
  <c r="BR84" i="81"/>
  <c r="CI84" i="81"/>
  <c r="CJ84" i="81"/>
  <c r="CK84" i="81"/>
  <c r="CN84" i="81"/>
  <c r="CO84" i="81"/>
  <c r="CQ84" i="81"/>
  <c r="CR84" i="81"/>
  <c r="CS84" i="81"/>
  <c r="CT84" i="81"/>
  <c r="CU84" i="81"/>
  <c r="CV84" i="81"/>
  <c r="AE85" i="81"/>
  <c r="AF85" i="81"/>
  <c r="AG85" i="81"/>
  <c r="AU85" i="81" s="1"/>
  <c r="AH85" i="81"/>
  <c r="CL85" i="81" s="1"/>
  <c r="AI85" i="81"/>
  <c r="CM85" i="81" s="1"/>
  <c r="AJ85" i="81"/>
  <c r="AK85" i="81"/>
  <c r="AL85" i="81"/>
  <c r="AM85" i="81"/>
  <c r="AN85" i="81"/>
  <c r="AO85" i="81"/>
  <c r="BC85" i="81" s="1"/>
  <c r="AP85" i="81"/>
  <c r="CT85" i="81" s="1"/>
  <c r="AQ85" i="81"/>
  <c r="CU85" i="81" s="1"/>
  <c r="AR85" i="81"/>
  <c r="AS85" i="81"/>
  <c r="AT85" i="81"/>
  <c r="AX85" i="81"/>
  <c r="AY85" i="81"/>
  <c r="BA85" i="81"/>
  <c r="BB85" i="81"/>
  <c r="BF85" i="81"/>
  <c r="BT85" i="81" s="1"/>
  <c r="BG85" i="81"/>
  <c r="CI85" i="81"/>
  <c r="CJ85" i="81"/>
  <c r="CK85" i="81"/>
  <c r="CN85" i="81"/>
  <c r="CO85" i="81"/>
  <c r="CQ85" i="81"/>
  <c r="CR85" i="81"/>
  <c r="CS85" i="81"/>
  <c r="CV85" i="81"/>
  <c r="AE86" i="81"/>
  <c r="AF86" i="81"/>
  <c r="AG86" i="81"/>
  <c r="AU86" i="81" s="1"/>
  <c r="AH86" i="81"/>
  <c r="CL86" i="81" s="1"/>
  <c r="AI86" i="81"/>
  <c r="AJ86" i="81"/>
  <c r="AK86" i="81"/>
  <c r="AL86" i="81"/>
  <c r="AM86" i="81"/>
  <c r="AN86" i="81"/>
  <c r="AO86" i="81"/>
  <c r="BC86" i="81" s="1"/>
  <c r="AP86" i="81"/>
  <c r="CT86" i="81" s="1"/>
  <c r="AQ86" i="81"/>
  <c r="AR86" i="81"/>
  <c r="AS86" i="81"/>
  <c r="AT86" i="81"/>
  <c r="AX86" i="81"/>
  <c r="AY86" i="81"/>
  <c r="BA86" i="81"/>
  <c r="BB86" i="81"/>
  <c r="BF86" i="81"/>
  <c r="CI86" i="81"/>
  <c r="CJ86" i="81"/>
  <c r="CK86" i="81"/>
  <c r="CN86" i="81"/>
  <c r="CO86" i="81"/>
  <c r="CQ86" i="81"/>
  <c r="CR86" i="81"/>
  <c r="CS86" i="81"/>
  <c r="CV86" i="81"/>
  <c r="AE87" i="81"/>
  <c r="AF87" i="81"/>
  <c r="AG87" i="81"/>
  <c r="AU87" i="81" s="1"/>
  <c r="AH87" i="81"/>
  <c r="CL87" i="81" s="1"/>
  <c r="AI87" i="81"/>
  <c r="AJ87" i="81"/>
  <c r="AK87" i="81"/>
  <c r="AL87" i="81"/>
  <c r="AM87" i="81"/>
  <c r="AN87" i="81"/>
  <c r="AO87" i="81"/>
  <c r="BC87" i="81" s="1"/>
  <c r="AP87" i="81"/>
  <c r="CT87" i="81" s="1"/>
  <c r="AQ87" i="81"/>
  <c r="AR87" i="81"/>
  <c r="AS87" i="81"/>
  <c r="AT87" i="81"/>
  <c r="AX87" i="81"/>
  <c r="AY87" i="81"/>
  <c r="BA87" i="81"/>
  <c r="BB87" i="81"/>
  <c r="BF87" i="81"/>
  <c r="CI87" i="81"/>
  <c r="CJ87" i="81"/>
  <c r="CK87" i="81"/>
  <c r="CN87" i="81"/>
  <c r="CO87" i="81"/>
  <c r="CQ87" i="81"/>
  <c r="CR87" i="81"/>
  <c r="CS87" i="81"/>
  <c r="CV87" i="81"/>
  <c r="AE88" i="81"/>
  <c r="AF88" i="81"/>
  <c r="AG88" i="81"/>
  <c r="AU88" i="81" s="1"/>
  <c r="AH88" i="81"/>
  <c r="CL88" i="81" s="1"/>
  <c r="AI88" i="81"/>
  <c r="AJ88" i="81"/>
  <c r="AK88" i="81"/>
  <c r="AL88" i="81"/>
  <c r="AM88" i="81"/>
  <c r="AN88" i="81"/>
  <c r="AO88" i="81"/>
  <c r="BC88" i="81" s="1"/>
  <c r="AP88" i="81"/>
  <c r="CT88" i="81" s="1"/>
  <c r="AQ88" i="81"/>
  <c r="AR88" i="81"/>
  <c r="AS88" i="81"/>
  <c r="AT88" i="81"/>
  <c r="AX88" i="81"/>
  <c r="AY88" i="81"/>
  <c r="BA88" i="81"/>
  <c r="BB88" i="81"/>
  <c r="BF88" i="81"/>
  <c r="CI88" i="81"/>
  <c r="CJ88" i="81"/>
  <c r="CK88" i="81"/>
  <c r="CN88" i="81"/>
  <c r="CO88" i="81"/>
  <c r="CQ88" i="81"/>
  <c r="CR88" i="81"/>
  <c r="CS88" i="81"/>
  <c r="CV88" i="81"/>
  <c r="AE89" i="81"/>
  <c r="AF89" i="81"/>
  <c r="AG89" i="81"/>
  <c r="AU89" i="81" s="1"/>
  <c r="AH89" i="81"/>
  <c r="CL89" i="81" s="1"/>
  <c r="AI89" i="81"/>
  <c r="AJ89" i="81"/>
  <c r="AK89" i="81"/>
  <c r="AL89" i="81"/>
  <c r="AM89" i="81"/>
  <c r="AN89" i="81"/>
  <c r="AO89" i="81"/>
  <c r="BC89" i="81" s="1"/>
  <c r="AP89" i="81"/>
  <c r="CT89" i="81" s="1"/>
  <c r="AQ89" i="81"/>
  <c r="AR89" i="81"/>
  <c r="AS89" i="81"/>
  <c r="AT89" i="81"/>
  <c r="AX89" i="81"/>
  <c r="AY89" i="81"/>
  <c r="BA89" i="81"/>
  <c r="BB89" i="81"/>
  <c r="BF89" i="81"/>
  <c r="CI89" i="81"/>
  <c r="CJ89" i="81"/>
  <c r="CK89" i="81"/>
  <c r="CN89" i="81"/>
  <c r="CO89" i="81"/>
  <c r="CQ89" i="81"/>
  <c r="CR89" i="81"/>
  <c r="CS89" i="81"/>
  <c r="CV89" i="81"/>
  <c r="AE90" i="81"/>
  <c r="AF90" i="81"/>
  <c r="AG90" i="81"/>
  <c r="AH90" i="81"/>
  <c r="AI90" i="81"/>
  <c r="AJ90" i="81"/>
  <c r="AK90" i="81"/>
  <c r="AL90" i="81"/>
  <c r="AM90" i="81"/>
  <c r="AN90" i="81"/>
  <c r="AO90" i="81"/>
  <c r="BC90" i="81" s="1"/>
  <c r="AP90" i="81"/>
  <c r="AQ90" i="81"/>
  <c r="AR90" i="81"/>
  <c r="AS90" i="81"/>
  <c r="AT90" i="81"/>
  <c r="BH90" i="81" s="1"/>
  <c r="AU90" i="81"/>
  <c r="AV90" i="81"/>
  <c r="AW90" i="81"/>
  <c r="BK90" i="81" s="1"/>
  <c r="AX90" i="81"/>
  <c r="BL90" i="81" s="1"/>
  <c r="AY90" i="81"/>
  <c r="BM90" i="81" s="1"/>
  <c r="AZ90" i="81"/>
  <c r="BA90" i="81"/>
  <c r="BB90" i="81"/>
  <c r="BP90" i="81" s="1"/>
  <c r="BD90" i="81"/>
  <c r="BE90" i="81"/>
  <c r="BS90" i="81" s="1"/>
  <c r="BF90" i="81"/>
  <c r="BT90" i="81" s="1"/>
  <c r="BG90" i="81"/>
  <c r="BI90" i="81"/>
  <c r="BJ90" i="81"/>
  <c r="BN90" i="81"/>
  <c r="BO90" i="81"/>
  <c r="BR90" i="81"/>
  <c r="CI90" i="81"/>
  <c r="CJ90" i="81"/>
  <c r="CK90" i="81"/>
  <c r="CL90" i="81"/>
  <c r="CM90" i="81"/>
  <c r="CN90" i="81"/>
  <c r="CO90" i="81"/>
  <c r="CP90" i="81"/>
  <c r="CQ90" i="81"/>
  <c r="CR90" i="81"/>
  <c r="CS90" i="81"/>
  <c r="CT90" i="81"/>
  <c r="CU90" i="81"/>
  <c r="CV90" i="81"/>
  <c r="AE91" i="81"/>
  <c r="AF91" i="81"/>
  <c r="AG91" i="81"/>
  <c r="AU91" i="81" s="1"/>
  <c r="AH91" i="81"/>
  <c r="CL91" i="81" s="1"/>
  <c r="AI91" i="81"/>
  <c r="AJ91" i="81"/>
  <c r="AK91" i="81"/>
  <c r="AL91" i="81"/>
  <c r="AM91" i="81"/>
  <c r="AN91" i="81"/>
  <c r="AO91" i="81"/>
  <c r="BC91" i="81" s="1"/>
  <c r="AP91" i="81"/>
  <c r="CT91" i="81" s="1"/>
  <c r="AQ91" i="81"/>
  <c r="AR91" i="81"/>
  <c r="AS91" i="81"/>
  <c r="AT91" i="81"/>
  <c r="AX91" i="81"/>
  <c r="AY91" i="81"/>
  <c r="BA91" i="81"/>
  <c r="BB91" i="81"/>
  <c r="BF91" i="81"/>
  <c r="CI91" i="81"/>
  <c r="CJ91" i="81"/>
  <c r="CK91" i="81"/>
  <c r="CN91" i="81"/>
  <c r="CO91" i="81"/>
  <c r="CQ91" i="81"/>
  <c r="CR91" i="81"/>
  <c r="CS91" i="81"/>
  <c r="CV91" i="81"/>
  <c r="AE92" i="81"/>
  <c r="AF92" i="81"/>
  <c r="AG92" i="81"/>
  <c r="AU92" i="81" s="1"/>
  <c r="AH92" i="81"/>
  <c r="CL92" i="81" s="1"/>
  <c r="AI92" i="81"/>
  <c r="AJ92" i="81"/>
  <c r="AK92" i="81"/>
  <c r="AL92" i="81"/>
  <c r="AM92" i="81"/>
  <c r="AN92" i="81"/>
  <c r="AO92" i="81"/>
  <c r="AP92" i="81"/>
  <c r="AQ92" i="81"/>
  <c r="AR92" i="81"/>
  <c r="AS92" i="81"/>
  <c r="AT92" i="81"/>
  <c r="BH92" i="81" s="1"/>
  <c r="AX92" i="81"/>
  <c r="AY92" i="81"/>
  <c r="BA92" i="81"/>
  <c r="BB92" i="81"/>
  <c r="BP92" i="81" s="1"/>
  <c r="BC92" i="81"/>
  <c r="BD92" i="81"/>
  <c r="BE92" i="81"/>
  <c r="BS92" i="81" s="1"/>
  <c r="BF92" i="81"/>
  <c r="BT92" i="81" s="1"/>
  <c r="BG92" i="81"/>
  <c r="BO92" i="81"/>
  <c r="BQ92" i="81"/>
  <c r="BR92" i="81"/>
  <c r="CI92" i="81"/>
  <c r="CJ92" i="81"/>
  <c r="CK92" i="81"/>
  <c r="CN92" i="81"/>
  <c r="CO92" i="81"/>
  <c r="CQ92" i="81"/>
  <c r="CR92" i="81"/>
  <c r="CS92" i="81"/>
  <c r="CT92" i="81"/>
  <c r="CU92" i="81"/>
  <c r="CV92" i="81"/>
  <c r="AE93" i="81"/>
  <c r="AF93" i="81"/>
  <c r="AG93" i="81"/>
  <c r="AU93" i="81" s="1"/>
  <c r="AH93" i="81"/>
  <c r="CL93" i="81" s="1"/>
  <c r="AI93" i="81"/>
  <c r="AJ93" i="81"/>
  <c r="AK93" i="81"/>
  <c r="AL93" i="81"/>
  <c r="AM93" i="81"/>
  <c r="AN93" i="81"/>
  <c r="AO93" i="81"/>
  <c r="AP93" i="81"/>
  <c r="AQ93" i="81"/>
  <c r="AR93" i="81"/>
  <c r="AS93" i="81"/>
  <c r="AT93" i="81"/>
  <c r="BH93" i="81" s="1"/>
  <c r="AX93" i="81"/>
  <c r="AY93" i="81"/>
  <c r="BA93" i="81"/>
  <c r="BB93" i="81"/>
  <c r="BP93" i="81" s="1"/>
  <c r="BC93" i="81"/>
  <c r="BD93" i="81"/>
  <c r="BE93" i="81"/>
  <c r="BS93" i="81" s="1"/>
  <c r="BF93" i="81"/>
  <c r="BT93" i="81" s="1"/>
  <c r="BG93" i="81"/>
  <c r="BO93" i="81"/>
  <c r="BQ93" i="81"/>
  <c r="BR93" i="81"/>
  <c r="CI93" i="81"/>
  <c r="CJ93" i="81"/>
  <c r="CK93" i="81"/>
  <c r="CN93" i="81"/>
  <c r="CO93" i="81"/>
  <c r="CQ93" i="81"/>
  <c r="CR93" i="81"/>
  <c r="CS93" i="81"/>
  <c r="CT93" i="81"/>
  <c r="CU93" i="81"/>
  <c r="CV93" i="81"/>
  <c r="AE94" i="81"/>
  <c r="AF94" i="81"/>
  <c r="AG94" i="81"/>
  <c r="AU94" i="81" s="1"/>
  <c r="AH94" i="81"/>
  <c r="CL94" i="81" s="1"/>
  <c r="AI94" i="81"/>
  <c r="AJ94" i="81"/>
  <c r="AK94" i="81"/>
  <c r="AL94" i="81"/>
  <c r="AM94" i="81"/>
  <c r="AN94" i="81"/>
  <c r="AO94" i="81"/>
  <c r="BC94" i="81" s="1"/>
  <c r="AP94" i="81"/>
  <c r="CT94" i="81" s="1"/>
  <c r="AQ94" i="81"/>
  <c r="AR94" i="81"/>
  <c r="AS94" i="81"/>
  <c r="AT94" i="81"/>
  <c r="AX94" i="81"/>
  <c r="AY94" i="81"/>
  <c r="BA94" i="81"/>
  <c r="BB94" i="81"/>
  <c r="BF94" i="81"/>
  <c r="CI94" i="81"/>
  <c r="CJ94" i="81"/>
  <c r="CK94" i="81"/>
  <c r="CN94" i="81"/>
  <c r="CO94" i="81"/>
  <c r="CQ94" i="81"/>
  <c r="CR94" i="81"/>
  <c r="CS94" i="81"/>
  <c r="CV94" i="81"/>
  <c r="AE95" i="81"/>
  <c r="AF95" i="81"/>
  <c r="AG95" i="81"/>
  <c r="AU95" i="81" s="1"/>
  <c r="AH95" i="81"/>
  <c r="CL95" i="81" s="1"/>
  <c r="AI95" i="81"/>
  <c r="AJ95" i="81"/>
  <c r="AK95" i="81"/>
  <c r="CO95" i="81" s="1"/>
  <c r="AL95" i="81"/>
  <c r="AM95" i="81"/>
  <c r="AN95" i="81"/>
  <c r="AO95" i="81"/>
  <c r="BC95" i="81" s="1"/>
  <c r="AP95" i="81"/>
  <c r="CT95" i="81" s="1"/>
  <c r="AQ95" i="81"/>
  <c r="AR95" i="81"/>
  <c r="AS95" i="81"/>
  <c r="AT95" i="81"/>
  <c r="AX95" i="81"/>
  <c r="AY95" i="81"/>
  <c r="BA95" i="81"/>
  <c r="BB95" i="81"/>
  <c r="BF95" i="81"/>
  <c r="CI95" i="81"/>
  <c r="CJ95" i="81"/>
  <c r="CK95" i="81"/>
  <c r="CN95" i="81"/>
  <c r="CQ95" i="81"/>
  <c r="CR95" i="81"/>
  <c r="CS95" i="81"/>
  <c r="CV95" i="81"/>
  <c r="AE96" i="81"/>
  <c r="AF96" i="81"/>
  <c r="AG96" i="81"/>
  <c r="AU96" i="81" s="1"/>
  <c r="AH96" i="81"/>
  <c r="AI96" i="81"/>
  <c r="AJ96" i="81"/>
  <c r="AK96" i="81"/>
  <c r="CO96" i="81" s="1"/>
  <c r="AL96" i="81"/>
  <c r="AM96" i="81"/>
  <c r="AN96" i="81"/>
  <c r="AO96" i="81"/>
  <c r="BC96" i="81" s="1"/>
  <c r="AP96" i="81"/>
  <c r="AQ96" i="81"/>
  <c r="AR96" i="81"/>
  <c r="AS96" i="81"/>
  <c r="AT96" i="81"/>
  <c r="AX96" i="81"/>
  <c r="AY96" i="81"/>
  <c r="BA96" i="81"/>
  <c r="BB96" i="81"/>
  <c r="BF96" i="81"/>
  <c r="CI96" i="81"/>
  <c r="CJ96" i="81"/>
  <c r="CK96" i="81"/>
  <c r="CN96" i="81"/>
  <c r="CQ96" i="81"/>
  <c r="CR96" i="81"/>
  <c r="CS96" i="81"/>
  <c r="CV96" i="81"/>
  <c r="AE97" i="81"/>
  <c r="AF97" i="81"/>
  <c r="AG97" i="81"/>
  <c r="AU97" i="81" s="1"/>
  <c r="AH97" i="81"/>
  <c r="AI97" i="81"/>
  <c r="AJ97" i="81"/>
  <c r="AK97" i="81"/>
  <c r="CO97" i="81" s="1"/>
  <c r="AL97" i="81"/>
  <c r="AM97" i="81"/>
  <c r="AN97" i="81"/>
  <c r="AO97" i="81"/>
  <c r="BC97" i="81" s="1"/>
  <c r="AP97" i="81"/>
  <c r="AQ97" i="81"/>
  <c r="AR97" i="81"/>
  <c r="AS97" i="81"/>
  <c r="AT97" i="81"/>
  <c r="AX97" i="81"/>
  <c r="AY97" i="81"/>
  <c r="BA97" i="81"/>
  <c r="BB97" i="81"/>
  <c r="BF97" i="81"/>
  <c r="CI97" i="81"/>
  <c r="CJ97" i="81"/>
  <c r="CK97" i="81"/>
  <c r="CN97" i="81"/>
  <c r="CQ97" i="81"/>
  <c r="CR97" i="81"/>
  <c r="CS97" i="81"/>
  <c r="CV97" i="81"/>
  <c r="AE98" i="81"/>
  <c r="AF98" i="81"/>
  <c r="AG98" i="81"/>
  <c r="AU98" i="81" s="1"/>
  <c r="AH98" i="81"/>
  <c r="AI98" i="81"/>
  <c r="AJ98" i="81"/>
  <c r="AK98" i="81"/>
  <c r="CO98" i="81" s="1"/>
  <c r="AL98" i="81"/>
  <c r="AM98" i="81"/>
  <c r="AN98" i="81"/>
  <c r="AO98" i="81"/>
  <c r="BC98" i="81" s="1"/>
  <c r="AP98" i="81"/>
  <c r="AQ98" i="81"/>
  <c r="CU98" i="81" s="1"/>
  <c r="AR98" i="81"/>
  <c r="AS98" i="81"/>
  <c r="AT98" i="81"/>
  <c r="AX98" i="81"/>
  <c r="AY98" i="81"/>
  <c r="BA98" i="81"/>
  <c r="BB98" i="81"/>
  <c r="BE98" i="81"/>
  <c r="BF98" i="81"/>
  <c r="CI98" i="81"/>
  <c r="CJ98" i="81"/>
  <c r="CK98" i="81"/>
  <c r="CN98" i="81"/>
  <c r="CQ98" i="81"/>
  <c r="CR98" i="81"/>
  <c r="CS98" i="81"/>
  <c r="CV98" i="81"/>
  <c r="AE99" i="81"/>
  <c r="AF99" i="81"/>
  <c r="AG99" i="81"/>
  <c r="AU99" i="81" s="1"/>
  <c r="AH99" i="81"/>
  <c r="AI99" i="81"/>
  <c r="AJ99" i="81"/>
  <c r="AK99" i="81"/>
  <c r="CO99" i="81" s="1"/>
  <c r="AL99" i="81"/>
  <c r="AM99" i="81"/>
  <c r="AN99" i="81"/>
  <c r="AO99" i="81"/>
  <c r="BC99" i="81" s="1"/>
  <c r="AP99" i="81"/>
  <c r="AQ99" i="81"/>
  <c r="AR99" i="81"/>
  <c r="AS99" i="81"/>
  <c r="AT99" i="81"/>
  <c r="AX99" i="81"/>
  <c r="AY99" i="81"/>
  <c r="BA99" i="81"/>
  <c r="BB99" i="81"/>
  <c r="BF99" i="81"/>
  <c r="CI99" i="81"/>
  <c r="CJ99" i="81"/>
  <c r="CK99" i="81"/>
  <c r="CN99" i="81"/>
  <c r="CQ99" i="81"/>
  <c r="CR99" i="81"/>
  <c r="CV99" i="81"/>
  <c r="AE100" i="81"/>
  <c r="AF100" i="81"/>
  <c r="AG100" i="81"/>
  <c r="AU100" i="81" s="1"/>
  <c r="AH100" i="81"/>
  <c r="AI100" i="81"/>
  <c r="CM100" i="81" s="1"/>
  <c r="AJ100" i="81"/>
  <c r="AK100" i="81"/>
  <c r="CO100" i="81" s="1"/>
  <c r="AL100" i="81"/>
  <c r="AM100" i="81"/>
  <c r="AN100" i="81"/>
  <c r="AO100" i="81"/>
  <c r="AP100" i="81"/>
  <c r="AQ100" i="81"/>
  <c r="AR100" i="81"/>
  <c r="AS100" i="81"/>
  <c r="AT100" i="81"/>
  <c r="BH100" i="81" s="1"/>
  <c r="AX100" i="81"/>
  <c r="AY100" i="81"/>
  <c r="AZ100" i="81"/>
  <c r="BA100" i="81"/>
  <c r="BB100" i="81"/>
  <c r="BP100" i="81" s="1"/>
  <c r="BC100" i="81"/>
  <c r="BD100" i="81"/>
  <c r="BE100" i="81"/>
  <c r="BS100" i="81" s="1"/>
  <c r="BF100" i="81"/>
  <c r="BT100" i="81" s="1"/>
  <c r="BG100" i="81"/>
  <c r="BN100" i="81"/>
  <c r="BO100" i="81"/>
  <c r="BQ100" i="81"/>
  <c r="BR100" i="81"/>
  <c r="CI100" i="81"/>
  <c r="CJ100" i="81"/>
  <c r="CN100" i="81"/>
  <c r="CP100" i="81"/>
  <c r="CQ100" i="81"/>
  <c r="CR100" i="81"/>
  <c r="CS100" i="81"/>
  <c r="CT100" i="81"/>
  <c r="CU100" i="81"/>
  <c r="CV100" i="81"/>
  <c r="AE101" i="81"/>
  <c r="AF101" i="81"/>
  <c r="AG101" i="81"/>
  <c r="AU101" i="81" s="1"/>
  <c r="AH101" i="81"/>
  <c r="AI101" i="81"/>
  <c r="AJ101" i="81"/>
  <c r="AK101" i="81"/>
  <c r="CO101" i="81" s="1"/>
  <c r="AL101" i="81"/>
  <c r="AZ101" i="81" s="1"/>
  <c r="AM101" i="81"/>
  <c r="AN101" i="81"/>
  <c r="AO101" i="81"/>
  <c r="AP101" i="81"/>
  <c r="AQ101" i="81"/>
  <c r="AR101" i="81"/>
  <c r="AS101" i="81"/>
  <c r="AT101" i="81"/>
  <c r="BH101" i="81" s="1"/>
  <c r="AW101" i="81"/>
  <c r="AX101" i="81"/>
  <c r="AY101" i="81"/>
  <c r="BA101" i="81"/>
  <c r="BO101" i="81" s="1"/>
  <c r="BB101" i="81"/>
  <c r="BC101" i="81"/>
  <c r="BD101" i="81"/>
  <c r="BE101" i="81"/>
  <c r="BS101" i="81" s="1"/>
  <c r="BF101" i="81"/>
  <c r="BG101" i="81"/>
  <c r="BP101" i="81"/>
  <c r="BQ101" i="81"/>
  <c r="BR101" i="81"/>
  <c r="BT101" i="81"/>
  <c r="CI101" i="81"/>
  <c r="CJ101" i="81"/>
  <c r="CK101" i="81"/>
  <c r="CM101" i="81"/>
  <c r="CN101" i="81"/>
  <c r="CQ101" i="81"/>
  <c r="CR101" i="81"/>
  <c r="CS101" i="81"/>
  <c r="CT101" i="81"/>
  <c r="CU101" i="81"/>
  <c r="CV101" i="81"/>
  <c r="AE102" i="81"/>
  <c r="AF102" i="81"/>
  <c r="AG102" i="81"/>
  <c r="CK102" i="81" s="1"/>
  <c r="AH102" i="81"/>
  <c r="CL102" i="81" s="1"/>
  <c r="AI102" i="81"/>
  <c r="CM102" i="81" s="1"/>
  <c r="AJ102" i="81"/>
  <c r="AK102" i="81"/>
  <c r="AL102" i="81"/>
  <c r="AM102" i="81"/>
  <c r="AN102" i="81"/>
  <c r="AO102" i="81"/>
  <c r="AP102" i="81"/>
  <c r="AQ102" i="81"/>
  <c r="AR102" i="81"/>
  <c r="AS102" i="81"/>
  <c r="AT102" i="81"/>
  <c r="BH102" i="81" s="1"/>
  <c r="AW102" i="81"/>
  <c r="AX102" i="81"/>
  <c r="AY102" i="81"/>
  <c r="BA102" i="81"/>
  <c r="BB102" i="81"/>
  <c r="BP102" i="81" s="1"/>
  <c r="BC102" i="81"/>
  <c r="BD102" i="81"/>
  <c r="BE102" i="81"/>
  <c r="BS102" i="81" s="1"/>
  <c r="BF102" i="81"/>
  <c r="BT102" i="81" s="1"/>
  <c r="BG102" i="81"/>
  <c r="BO102" i="81"/>
  <c r="BQ102" i="81"/>
  <c r="BR102" i="81"/>
  <c r="CI102" i="81"/>
  <c r="CJ102" i="81"/>
  <c r="CN102" i="81"/>
  <c r="CO102" i="81"/>
  <c r="CQ102" i="81"/>
  <c r="CR102" i="81"/>
  <c r="CS102" i="81"/>
  <c r="CT102" i="81"/>
  <c r="CU102" i="81"/>
  <c r="CV102" i="81"/>
  <c r="AE103" i="81"/>
  <c r="AF103" i="81"/>
  <c r="AG103" i="81"/>
  <c r="CK103" i="81" s="1"/>
  <c r="AH103" i="81"/>
  <c r="CL103" i="81" s="1"/>
  <c r="AI103" i="81"/>
  <c r="CM103" i="81" s="1"/>
  <c r="AJ103" i="81"/>
  <c r="AK103" i="81"/>
  <c r="AL103" i="81"/>
  <c r="AM103" i="81"/>
  <c r="AN103" i="81"/>
  <c r="AO103" i="81"/>
  <c r="CS103" i="81" s="1"/>
  <c r="AP103" i="81"/>
  <c r="CT103" i="81" s="1"/>
  <c r="AQ103" i="81"/>
  <c r="CU103" i="81" s="1"/>
  <c r="AR103" i="81"/>
  <c r="AS103" i="81"/>
  <c r="AT103" i="81"/>
  <c r="AW103" i="81"/>
  <c r="AX103" i="81"/>
  <c r="AY103" i="81"/>
  <c r="BA103" i="81"/>
  <c r="BB103" i="81"/>
  <c r="BE103" i="81"/>
  <c r="BF103" i="81"/>
  <c r="CI103" i="81"/>
  <c r="CJ103" i="81"/>
  <c r="CN103" i="81"/>
  <c r="CO103" i="81"/>
  <c r="CQ103" i="81"/>
  <c r="CR103" i="81"/>
  <c r="CV103" i="81"/>
  <c r="AE104" i="81"/>
  <c r="AF104" i="81"/>
  <c r="AG104" i="81"/>
  <c r="CK104" i="81" s="1"/>
  <c r="AH104" i="81"/>
  <c r="CL104" i="81" s="1"/>
  <c r="AI104" i="81"/>
  <c r="CM104" i="81" s="1"/>
  <c r="AJ104" i="81"/>
  <c r="AK104" i="81"/>
  <c r="AL104" i="81"/>
  <c r="AM104" i="81"/>
  <c r="AN104" i="81"/>
  <c r="AO104" i="81"/>
  <c r="CS104" i="81" s="1"/>
  <c r="AP104" i="81"/>
  <c r="CT104" i="81" s="1"/>
  <c r="AQ104" i="81"/>
  <c r="CU104" i="81" s="1"/>
  <c r="AR104" i="81"/>
  <c r="AS104" i="81"/>
  <c r="AT104" i="81"/>
  <c r="BH104" i="81" s="1"/>
  <c r="AW104" i="81"/>
  <c r="AX104" i="81"/>
  <c r="AY104" i="81"/>
  <c r="BA104" i="81"/>
  <c r="BB104" i="81"/>
  <c r="BP104" i="81" s="1"/>
  <c r="BE104" i="81"/>
  <c r="BF104" i="81"/>
  <c r="BT104" i="81" s="1"/>
  <c r="BG104" i="81"/>
  <c r="BO104" i="81"/>
  <c r="CI104" i="81"/>
  <c r="CJ104" i="81"/>
  <c r="CN104" i="81"/>
  <c r="CO104" i="81"/>
  <c r="CQ104" i="81"/>
  <c r="CR104" i="81"/>
  <c r="CV104" i="81"/>
  <c r="AE105" i="81"/>
  <c r="AF105" i="81"/>
  <c r="AG105" i="81"/>
  <c r="CK105" i="81" s="1"/>
  <c r="AH105" i="81"/>
  <c r="CL105" i="81" s="1"/>
  <c r="AI105" i="81"/>
  <c r="CM105" i="81" s="1"/>
  <c r="AJ105" i="81"/>
  <c r="AK105" i="81"/>
  <c r="AL105" i="81"/>
  <c r="AM105" i="81"/>
  <c r="AN105" i="81"/>
  <c r="AO105" i="81"/>
  <c r="CS105" i="81" s="1"/>
  <c r="AP105" i="81"/>
  <c r="CT105" i="81" s="1"/>
  <c r="AQ105" i="81"/>
  <c r="CU105" i="81" s="1"/>
  <c r="AR105" i="81"/>
  <c r="AS105" i="81"/>
  <c r="AT105" i="81"/>
  <c r="BH105" i="81" s="1"/>
  <c r="AW105" i="81"/>
  <c r="AX105" i="81"/>
  <c r="AY105" i="81"/>
  <c r="BA105" i="81"/>
  <c r="BB105" i="81"/>
  <c r="BP105" i="81" s="1"/>
  <c r="BE105" i="81"/>
  <c r="BF105" i="81"/>
  <c r="BT105" i="81" s="1"/>
  <c r="BG105" i="81"/>
  <c r="BO105" i="81"/>
  <c r="CI105" i="81"/>
  <c r="CJ105" i="81"/>
  <c r="CN105" i="81"/>
  <c r="CO105" i="81"/>
  <c r="CQ105" i="81"/>
  <c r="CR105" i="81"/>
  <c r="CV105" i="81"/>
  <c r="AE106" i="81"/>
  <c r="AF106" i="81"/>
  <c r="AG106" i="81"/>
  <c r="CK106" i="81" s="1"/>
  <c r="AH106" i="81"/>
  <c r="CL106" i="81" s="1"/>
  <c r="AI106" i="81"/>
  <c r="CM106" i="81" s="1"/>
  <c r="AJ106" i="81"/>
  <c r="AK106" i="81"/>
  <c r="AL106" i="81"/>
  <c r="AM106" i="81"/>
  <c r="AN106" i="81"/>
  <c r="AO106" i="81"/>
  <c r="CS106" i="81" s="1"/>
  <c r="AP106" i="81"/>
  <c r="AQ106" i="81"/>
  <c r="AR106" i="81"/>
  <c r="AS106" i="81"/>
  <c r="AT106" i="81"/>
  <c r="BH106" i="81" s="1"/>
  <c r="AW106" i="81"/>
  <c r="AX106" i="81"/>
  <c r="AY106" i="81"/>
  <c r="BA106" i="81"/>
  <c r="BB106" i="81"/>
  <c r="BP106" i="81" s="1"/>
  <c r="BD106" i="81"/>
  <c r="BE106" i="81"/>
  <c r="BS106" i="81" s="1"/>
  <c r="BF106" i="81"/>
  <c r="BT106" i="81" s="1"/>
  <c r="BG106" i="81"/>
  <c r="BO106" i="81"/>
  <c r="BR106" i="81"/>
  <c r="CI106" i="81"/>
  <c r="CJ106" i="81"/>
  <c r="CN106" i="81"/>
  <c r="CO106" i="81"/>
  <c r="CQ106" i="81"/>
  <c r="CR106" i="81"/>
  <c r="CT106" i="81"/>
  <c r="CU106" i="81"/>
  <c r="CV106" i="81"/>
  <c r="AE107" i="81"/>
  <c r="AF107" i="81"/>
  <c r="AG107" i="81"/>
  <c r="CK107" i="81" s="1"/>
  <c r="AH107" i="81"/>
  <c r="CL107" i="81" s="1"/>
  <c r="AI107" i="81"/>
  <c r="CM107" i="81" s="1"/>
  <c r="AJ107" i="81"/>
  <c r="AK107" i="81"/>
  <c r="AL107" i="81"/>
  <c r="AM107" i="81"/>
  <c r="AN107" i="81"/>
  <c r="AO107" i="81"/>
  <c r="CS107" i="81" s="1"/>
  <c r="AP107" i="81"/>
  <c r="CT107" i="81" s="1"/>
  <c r="AQ107" i="81"/>
  <c r="CU107" i="81" s="1"/>
  <c r="AR107" i="81"/>
  <c r="AS107" i="81"/>
  <c r="AT107" i="81"/>
  <c r="BH107" i="81" s="1"/>
  <c r="AW107" i="81"/>
  <c r="AX107" i="81"/>
  <c r="AY107" i="81"/>
  <c r="BA107" i="81"/>
  <c r="BB107" i="81"/>
  <c r="BE107" i="81"/>
  <c r="BF107" i="81"/>
  <c r="BG107" i="81"/>
  <c r="CI107" i="81"/>
  <c r="CJ107" i="81"/>
  <c r="CN107" i="81"/>
  <c r="CO107" i="81"/>
  <c r="CQ107" i="81"/>
  <c r="CR107" i="81"/>
  <c r="CV107" i="81"/>
  <c r="AE108" i="81"/>
  <c r="AF108" i="81"/>
  <c r="AG108" i="81"/>
  <c r="CK108" i="81" s="1"/>
  <c r="AH108" i="81"/>
  <c r="CL108" i="81" s="1"/>
  <c r="AI108" i="81"/>
  <c r="CM108" i="81" s="1"/>
  <c r="AJ108" i="81"/>
  <c r="AK108" i="81"/>
  <c r="AL108" i="81"/>
  <c r="AM108" i="81"/>
  <c r="AN108" i="81"/>
  <c r="AO108" i="81"/>
  <c r="CS108" i="81" s="1"/>
  <c r="AP108" i="81"/>
  <c r="CT108" i="81" s="1"/>
  <c r="AQ108" i="81"/>
  <c r="CU108" i="81" s="1"/>
  <c r="AR108" i="81"/>
  <c r="AS108" i="81"/>
  <c r="AT108" i="81"/>
  <c r="AW108" i="81"/>
  <c r="AX108" i="81"/>
  <c r="AY108" i="81"/>
  <c r="BA108" i="81"/>
  <c r="BB108" i="81"/>
  <c r="BE108" i="81"/>
  <c r="BF108" i="81"/>
  <c r="CI108" i="81"/>
  <c r="CJ108" i="81"/>
  <c r="CN108" i="81"/>
  <c r="CO108" i="81"/>
  <c r="CQ108" i="81"/>
  <c r="CR108" i="81"/>
  <c r="CV108" i="81"/>
  <c r="AE109" i="81"/>
  <c r="AF109" i="81"/>
  <c r="AG109" i="81"/>
  <c r="CK109" i="81" s="1"/>
  <c r="AH109" i="81"/>
  <c r="CL109" i="81" s="1"/>
  <c r="AI109" i="81"/>
  <c r="CM109" i="81" s="1"/>
  <c r="AJ109" i="81"/>
  <c r="AK109" i="81"/>
  <c r="AL109" i="81"/>
  <c r="AM109" i="81"/>
  <c r="AN109" i="81"/>
  <c r="AO109" i="81"/>
  <c r="CS109" i="81" s="1"/>
  <c r="AP109" i="81"/>
  <c r="CT109" i="81" s="1"/>
  <c r="AQ109" i="81"/>
  <c r="CU109" i="81" s="1"/>
  <c r="AR109" i="81"/>
  <c r="AS109" i="81"/>
  <c r="AT109" i="81"/>
  <c r="AW109" i="81"/>
  <c r="AX109" i="81"/>
  <c r="AY109" i="81"/>
  <c r="BA109" i="81"/>
  <c r="BB109" i="81"/>
  <c r="BE109" i="81"/>
  <c r="BF109" i="81"/>
  <c r="CI109" i="81"/>
  <c r="CJ109" i="81"/>
  <c r="CN109" i="81"/>
  <c r="CO109" i="81"/>
  <c r="CQ109" i="81"/>
  <c r="CR109" i="81"/>
  <c r="CV109" i="81"/>
  <c r="AE110" i="81"/>
  <c r="AF110" i="81"/>
  <c r="AG110" i="81"/>
  <c r="CK110" i="81" s="1"/>
  <c r="AH110" i="81"/>
  <c r="CL110" i="81" s="1"/>
  <c r="AI110" i="81"/>
  <c r="CM110" i="81" s="1"/>
  <c r="AJ110" i="81"/>
  <c r="AK110" i="81"/>
  <c r="AL110" i="81"/>
  <c r="AM110" i="81"/>
  <c r="AN110" i="81"/>
  <c r="AO110" i="81"/>
  <c r="CS110" i="81" s="1"/>
  <c r="AP110" i="81"/>
  <c r="AQ110" i="81"/>
  <c r="AR110" i="81"/>
  <c r="AS110" i="81"/>
  <c r="AT110" i="81"/>
  <c r="AW110" i="81"/>
  <c r="AX110" i="81"/>
  <c r="AY110" i="81"/>
  <c r="BA110" i="81"/>
  <c r="BB110" i="81"/>
  <c r="BD110" i="81"/>
  <c r="BE110" i="81"/>
  <c r="BS110" i="81" s="1"/>
  <c r="BF110" i="81"/>
  <c r="BT110" i="81" s="1"/>
  <c r="BR110" i="81"/>
  <c r="CI110" i="81"/>
  <c r="CJ110" i="81"/>
  <c r="CN110" i="81"/>
  <c r="CO110" i="81"/>
  <c r="CQ110" i="81"/>
  <c r="CR110" i="81"/>
  <c r="CT110" i="81"/>
  <c r="CU110" i="81"/>
  <c r="CV110" i="81"/>
  <c r="AE111" i="81"/>
  <c r="AF111" i="81"/>
  <c r="AG111" i="81"/>
  <c r="CK111" i="81" s="1"/>
  <c r="AH111" i="81"/>
  <c r="CL111" i="81" s="1"/>
  <c r="AI111" i="81"/>
  <c r="AJ111" i="81"/>
  <c r="AK111" i="81"/>
  <c r="AL111" i="81"/>
  <c r="AM111" i="81"/>
  <c r="AN111" i="81"/>
  <c r="AO111" i="81"/>
  <c r="CS111" i="81" s="1"/>
  <c r="AP111" i="81"/>
  <c r="AQ111" i="81"/>
  <c r="AR111" i="81"/>
  <c r="AS111" i="81"/>
  <c r="AT111" i="81"/>
  <c r="AW111" i="81"/>
  <c r="BK111" i="81" s="1"/>
  <c r="AX111" i="81"/>
  <c r="BL111" i="81" s="1"/>
  <c r="AY111" i="81"/>
  <c r="AZ111" i="81"/>
  <c r="BA111" i="81"/>
  <c r="BB111" i="81"/>
  <c r="BD111" i="81"/>
  <c r="BE111" i="81"/>
  <c r="BS111" i="81" s="1"/>
  <c r="BF111" i="81"/>
  <c r="BT111" i="81" s="1"/>
  <c r="BM111" i="81"/>
  <c r="BN111" i="81"/>
  <c r="BR111" i="81"/>
  <c r="CI111" i="81"/>
  <c r="CJ111" i="81"/>
  <c r="CM111" i="81"/>
  <c r="CN111" i="81"/>
  <c r="CO111" i="81"/>
  <c r="CP111" i="81"/>
  <c r="CQ111" i="81"/>
  <c r="CR111" i="81"/>
  <c r="CT111" i="81"/>
  <c r="CU111" i="81"/>
  <c r="CV111" i="81"/>
  <c r="AE112" i="81"/>
  <c r="AF112" i="81"/>
  <c r="AG112" i="81"/>
  <c r="CK112" i="81" s="1"/>
  <c r="AH112" i="81"/>
  <c r="CL112" i="81" s="1"/>
  <c r="AI112" i="81"/>
  <c r="CM112" i="81" s="1"/>
  <c r="AJ112" i="81"/>
  <c r="AK112" i="81"/>
  <c r="AL112" i="81"/>
  <c r="AM112" i="81"/>
  <c r="AN112" i="81"/>
  <c r="AO112" i="81"/>
  <c r="AP112" i="81"/>
  <c r="CT112" i="81" s="1"/>
  <c r="AQ112" i="81"/>
  <c r="CU112" i="81" s="1"/>
  <c r="AR112" i="81"/>
  <c r="AS112" i="81"/>
  <c r="AT112" i="81"/>
  <c r="BH112" i="81" s="1"/>
  <c r="AW112" i="81"/>
  <c r="BK112" i="81" s="1"/>
  <c r="AX112" i="81"/>
  <c r="BL112" i="81" s="1"/>
  <c r="AY112" i="81"/>
  <c r="BA112" i="81"/>
  <c r="BB112" i="81"/>
  <c r="BP112" i="81" s="1"/>
  <c r="BC112" i="81"/>
  <c r="BE112" i="81"/>
  <c r="BS112" i="81" s="1"/>
  <c r="BF112" i="81"/>
  <c r="BT112" i="81" s="1"/>
  <c r="BG112" i="81"/>
  <c r="BM112" i="81"/>
  <c r="BO112" i="81"/>
  <c r="BQ112" i="81"/>
  <c r="CI112" i="81"/>
  <c r="CJ112" i="81"/>
  <c r="CN112" i="81"/>
  <c r="CO112" i="81"/>
  <c r="CQ112" i="81"/>
  <c r="CR112" i="81"/>
  <c r="CS112" i="81"/>
  <c r="CV112" i="81"/>
  <c r="AE113" i="81"/>
  <c r="AF113" i="81"/>
  <c r="AG113" i="81"/>
  <c r="AH113" i="81"/>
  <c r="AI113" i="81"/>
  <c r="AJ113" i="81"/>
  <c r="AK113" i="81"/>
  <c r="AL113" i="81"/>
  <c r="AM113" i="81"/>
  <c r="AN113" i="81"/>
  <c r="AO113" i="81"/>
  <c r="AP113" i="81"/>
  <c r="CT113" i="81" s="1"/>
  <c r="AQ113" i="81"/>
  <c r="CU113" i="81" s="1"/>
  <c r="AR113" i="81"/>
  <c r="AS113" i="81"/>
  <c r="AT113" i="81"/>
  <c r="BH113" i="81" s="1"/>
  <c r="AU113" i="81"/>
  <c r="AV113" i="81"/>
  <c r="AW113" i="81"/>
  <c r="BK113" i="81" s="1"/>
  <c r="AX113" i="81"/>
  <c r="BL113" i="81" s="1"/>
  <c r="AY113" i="81"/>
  <c r="AZ113" i="81"/>
  <c r="BA113" i="81"/>
  <c r="BB113" i="81"/>
  <c r="BP113" i="81" s="1"/>
  <c r="BC113" i="81"/>
  <c r="BE113" i="81"/>
  <c r="BS113" i="81" s="1"/>
  <c r="BF113" i="81"/>
  <c r="BT113" i="81" s="1"/>
  <c r="BG113" i="81"/>
  <c r="BI113" i="81"/>
  <c r="BJ113" i="81"/>
  <c r="BM113" i="81"/>
  <c r="BN113" i="81"/>
  <c r="BO113" i="81"/>
  <c r="BQ113" i="81"/>
  <c r="CI113" i="81"/>
  <c r="CJ113" i="81"/>
  <c r="CK113" i="81"/>
  <c r="CL113" i="81"/>
  <c r="CM113" i="81"/>
  <c r="CN113" i="81"/>
  <c r="CO113" i="81"/>
  <c r="CP113" i="81"/>
  <c r="CQ113" i="81"/>
  <c r="CR113" i="81"/>
  <c r="CS113" i="81"/>
  <c r="CV113" i="81"/>
  <c r="AE114" i="81"/>
  <c r="AF114" i="81"/>
  <c r="AG114" i="81"/>
  <c r="CK114" i="81" s="1"/>
  <c r="AH114" i="81"/>
  <c r="CL114" i="81" s="1"/>
  <c r="AI114" i="81"/>
  <c r="CM114" i="81" s="1"/>
  <c r="AJ114" i="81"/>
  <c r="AK114" i="81"/>
  <c r="AL114" i="81"/>
  <c r="AM114" i="81"/>
  <c r="AN114" i="81"/>
  <c r="AO114" i="81"/>
  <c r="AP114" i="81"/>
  <c r="CT114" i="81" s="1"/>
  <c r="AQ114" i="81"/>
  <c r="CU114" i="81" s="1"/>
  <c r="AR114" i="81"/>
  <c r="AS114" i="81"/>
  <c r="AT114" i="81"/>
  <c r="AW114" i="81"/>
  <c r="BK114" i="81" s="1"/>
  <c r="AX114" i="81"/>
  <c r="AY114" i="81"/>
  <c r="BA114" i="81"/>
  <c r="BB114" i="81"/>
  <c r="BP114" i="81" s="1"/>
  <c r="BC114" i="81"/>
  <c r="BE114" i="81"/>
  <c r="BF114" i="81"/>
  <c r="BO114" i="81"/>
  <c r="BQ114" i="81"/>
  <c r="CI114" i="81"/>
  <c r="CJ114" i="81"/>
  <c r="CN114" i="81"/>
  <c r="CO114" i="81"/>
  <c r="CQ114" i="81"/>
  <c r="CR114" i="81"/>
  <c r="CS114" i="81"/>
  <c r="CV114" i="81"/>
  <c r="AE115" i="81"/>
  <c r="AF115" i="81"/>
  <c r="AG115" i="81"/>
  <c r="CK115" i="81" s="1"/>
  <c r="AH115" i="81"/>
  <c r="CL115" i="81" s="1"/>
  <c r="AI115" i="81"/>
  <c r="AJ115" i="81"/>
  <c r="AK115" i="81"/>
  <c r="AL115" i="81"/>
  <c r="AM115" i="81"/>
  <c r="AN115" i="81"/>
  <c r="AO115" i="81"/>
  <c r="AP115" i="81"/>
  <c r="CT115" i="81" s="1"/>
  <c r="AQ115" i="81"/>
  <c r="CU115" i="81" s="1"/>
  <c r="AR115" i="81"/>
  <c r="AS115" i="81"/>
  <c r="AT115" i="81"/>
  <c r="BH115" i="81" s="1"/>
  <c r="AW115" i="81"/>
  <c r="BK115" i="81" s="1"/>
  <c r="AX115" i="81"/>
  <c r="BL115" i="81" s="1"/>
  <c r="AY115" i="81"/>
  <c r="BA115" i="81"/>
  <c r="BB115" i="81"/>
  <c r="BP115" i="81" s="1"/>
  <c r="BC115" i="81"/>
  <c r="BE115" i="81"/>
  <c r="BS115" i="81" s="1"/>
  <c r="BF115" i="81"/>
  <c r="BT115" i="81" s="1"/>
  <c r="BG115" i="81"/>
  <c r="BM115" i="81"/>
  <c r="BO115" i="81"/>
  <c r="BQ115" i="81"/>
  <c r="CI115" i="81"/>
  <c r="CJ115" i="81"/>
  <c r="CM115" i="81"/>
  <c r="CN115" i="81"/>
  <c r="CO115" i="81"/>
  <c r="CQ115" i="81"/>
  <c r="CR115" i="81"/>
  <c r="CS115" i="81"/>
  <c r="CV115" i="81"/>
  <c r="AE116" i="81"/>
  <c r="AF116" i="81"/>
  <c r="AG116" i="81"/>
  <c r="CK116" i="81" s="1"/>
  <c r="AH116" i="81"/>
  <c r="CL116" i="81" s="1"/>
  <c r="AI116" i="81"/>
  <c r="CM116" i="81" s="1"/>
  <c r="AJ116" i="81"/>
  <c r="AK116" i="81"/>
  <c r="AL116" i="81"/>
  <c r="AM116" i="81"/>
  <c r="AN116" i="81"/>
  <c r="AO116" i="81"/>
  <c r="CS116" i="81" s="1"/>
  <c r="AP116" i="81"/>
  <c r="AQ116" i="81"/>
  <c r="CU116" i="81" s="1"/>
  <c r="AR116" i="81"/>
  <c r="AS116" i="81"/>
  <c r="AT116" i="81"/>
  <c r="BH116" i="81" s="1"/>
  <c r="AW116" i="81"/>
  <c r="AX116" i="81"/>
  <c r="AY116" i="81"/>
  <c r="BA116" i="81"/>
  <c r="BB116" i="81"/>
  <c r="BP116" i="81" s="1"/>
  <c r="BD116" i="81"/>
  <c r="BE116" i="81"/>
  <c r="BF116" i="81"/>
  <c r="BG116" i="81"/>
  <c r="BO116" i="81"/>
  <c r="BR116" i="81"/>
  <c r="CI116" i="81"/>
  <c r="CJ116" i="81"/>
  <c r="CN116" i="81"/>
  <c r="CO116" i="81"/>
  <c r="CQ116" i="81"/>
  <c r="CR116" i="81"/>
  <c r="CT116" i="81"/>
  <c r="CV116" i="81"/>
  <c r="AE117" i="81"/>
  <c r="AF117" i="81"/>
  <c r="AG117" i="81"/>
  <c r="CK117" i="81" s="1"/>
  <c r="AH117" i="81"/>
  <c r="CL117" i="81" s="1"/>
  <c r="AI117" i="81"/>
  <c r="CM117" i="81" s="1"/>
  <c r="AJ117" i="81"/>
  <c r="AK117" i="81"/>
  <c r="AL117" i="81"/>
  <c r="AM117" i="81"/>
  <c r="AN117" i="81"/>
  <c r="AO117" i="81"/>
  <c r="CS117" i="81" s="1"/>
  <c r="AP117" i="81"/>
  <c r="CT117" i="81" s="1"/>
  <c r="AQ117" i="81"/>
  <c r="CU117" i="81" s="1"/>
  <c r="AR117" i="81"/>
  <c r="AS117" i="81"/>
  <c r="AT117" i="81"/>
  <c r="AW117" i="81"/>
  <c r="AX117" i="81"/>
  <c r="AY117" i="81"/>
  <c r="BA117" i="81"/>
  <c r="BB117" i="81"/>
  <c r="BE117" i="81"/>
  <c r="BF117" i="81"/>
  <c r="BG117" i="81"/>
  <c r="CI117" i="81"/>
  <c r="CJ117" i="81"/>
  <c r="CN117" i="81"/>
  <c r="CO117" i="81"/>
  <c r="CQ117" i="81"/>
  <c r="CR117" i="81"/>
  <c r="CV117" i="81"/>
  <c r="AE118" i="81"/>
  <c r="AF118" i="81"/>
  <c r="AG118" i="81"/>
  <c r="CK118" i="81" s="1"/>
  <c r="AH118" i="81"/>
  <c r="CL118" i="81" s="1"/>
  <c r="AI118" i="81"/>
  <c r="CM118" i="81" s="1"/>
  <c r="AJ118" i="81"/>
  <c r="AK118" i="81"/>
  <c r="AL118" i="81"/>
  <c r="AM118" i="81"/>
  <c r="AN118" i="81"/>
  <c r="AO118" i="81"/>
  <c r="CS118" i="81" s="1"/>
  <c r="AP118" i="81"/>
  <c r="AQ118" i="81"/>
  <c r="CU118" i="81" s="1"/>
  <c r="AR118" i="81"/>
  <c r="AS118" i="81"/>
  <c r="AT118" i="81"/>
  <c r="BH118" i="81" s="1"/>
  <c r="AW118" i="81"/>
  <c r="BK118" i="81" s="1"/>
  <c r="AX118" i="81"/>
  <c r="AY118" i="81"/>
  <c r="BA118" i="81"/>
  <c r="BB118" i="81"/>
  <c r="BD118" i="81"/>
  <c r="BE118" i="81"/>
  <c r="BF118" i="81"/>
  <c r="BG118" i="81"/>
  <c r="BR118" i="81"/>
  <c r="CI118" i="81"/>
  <c r="CJ118" i="81"/>
  <c r="CN118" i="81"/>
  <c r="CO118" i="81"/>
  <c r="CQ118" i="81"/>
  <c r="CR118" i="81"/>
  <c r="CT118" i="81"/>
  <c r="CV118" i="81"/>
  <c r="AE119" i="81"/>
  <c r="AF119" i="81"/>
  <c r="AG119" i="81"/>
  <c r="CK119" i="81" s="1"/>
  <c r="AH119" i="81"/>
  <c r="CL119" i="81" s="1"/>
  <c r="AI119" i="81"/>
  <c r="CM119" i="81" s="1"/>
  <c r="AJ119" i="81"/>
  <c r="AK119" i="81"/>
  <c r="AL119" i="81"/>
  <c r="AM119" i="81"/>
  <c r="AN119" i="81"/>
  <c r="AO119" i="81"/>
  <c r="CS119" i="81" s="1"/>
  <c r="AP119" i="81"/>
  <c r="CT119" i="81" s="1"/>
  <c r="AQ119" i="81"/>
  <c r="CU119" i="81" s="1"/>
  <c r="AR119" i="81"/>
  <c r="AS119" i="81"/>
  <c r="AT119" i="81"/>
  <c r="BH119" i="81" s="1"/>
  <c r="AW119" i="81"/>
  <c r="AX119" i="81"/>
  <c r="AY119" i="81"/>
  <c r="BA119" i="81"/>
  <c r="BB119" i="81"/>
  <c r="BE119" i="81"/>
  <c r="BS119" i="81" s="1"/>
  <c r="BF119" i="81"/>
  <c r="BG119" i="81"/>
  <c r="CI119" i="81"/>
  <c r="CJ119" i="81"/>
  <c r="CN119" i="81"/>
  <c r="CO119" i="81"/>
  <c r="CQ119" i="81"/>
  <c r="CR119" i="81"/>
  <c r="CV119" i="81"/>
  <c r="AE120" i="81"/>
  <c r="AF120" i="81"/>
  <c r="AG120" i="81"/>
  <c r="CK120" i="81" s="1"/>
  <c r="AH120" i="81"/>
  <c r="CL120" i="81" s="1"/>
  <c r="AI120" i="81"/>
  <c r="CM120" i="81" s="1"/>
  <c r="AJ120" i="81"/>
  <c r="AK120" i="81"/>
  <c r="AL120" i="81"/>
  <c r="AM120" i="81"/>
  <c r="AN120" i="81"/>
  <c r="AO120" i="81"/>
  <c r="CS120" i="81" s="1"/>
  <c r="AP120" i="81"/>
  <c r="AQ120" i="81"/>
  <c r="AR120" i="81"/>
  <c r="AS120" i="81"/>
  <c r="AT120" i="81"/>
  <c r="BH120" i="81" s="1"/>
  <c r="AW120" i="81"/>
  <c r="BK120" i="81" s="1"/>
  <c r="AX120" i="81"/>
  <c r="BL120" i="81" s="1"/>
  <c r="AY120" i="81"/>
  <c r="BA120" i="81"/>
  <c r="BB120" i="81"/>
  <c r="BD120" i="81"/>
  <c r="BE120" i="81"/>
  <c r="BS120" i="81" s="1"/>
  <c r="BF120" i="81"/>
  <c r="BT120" i="81" s="1"/>
  <c r="BG120" i="81"/>
  <c r="BM120" i="81"/>
  <c r="BR120" i="81"/>
  <c r="CI120" i="81"/>
  <c r="CJ120" i="81"/>
  <c r="CN120" i="81"/>
  <c r="CO120" i="81"/>
  <c r="CQ120" i="81"/>
  <c r="CR120" i="81"/>
  <c r="CT120" i="81"/>
  <c r="CU120" i="81"/>
  <c r="CV120" i="81"/>
  <c r="AE121" i="81"/>
  <c r="AF121" i="81"/>
  <c r="AG121" i="81"/>
  <c r="AH121" i="81"/>
  <c r="CL121" i="81" s="1"/>
  <c r="AI121" i="81"/>
  <c r="CM121" i="81" s="1"/>
  <c r="AJ121" i="81"/>
  <c r="AK121" i="81"/>
  <c r="AL121" i="81"/>
  <c r="AM121" i="81"/>
  <c r="AN121" i="81"/>
  <c r="AO121" i="81"/>
  <c r="AP121" i="81"/>
  <c r="AQ121" i="81"/>
  <c r="AR121" i="81"/>
  <c r="AS121" i="81"/>
  <c r="AT121" i="81"/>
  <c r="AW121" i="81"/>
  <c r="AX121" i="81"/>
  <c r="AY121" i="81"/>
  <c r="BA121" i="81"/>
  <c r="BB121" i="81"/>
  <c r="BD121" i="81"/>
  <c r="BE121" i="81"/>
  <c r="BS121" i="81" s="1"/>
  <c r="BF121" i="81"/>
  <c r="BR121" i="81"/>
  <c r="CI121" i="81"/>
  <c r="CJ121" i="81"/>
  <c r="CN121" i="81"/>
  <c r="CO121" i="81"/>
  <c r="CQ121" i="81"/>
  <c r="CR121" i="81"/>
  <c r="CT121" i="81"/>
  <c r="CU121" i="81"/>
  <c r="CV121" i="81"/>
  <c r="AE122" i="81"/>
  <c r="AF122" i="81"/>
  <c r="AG122" i="81"/>
  <c r="AH122" i="81"/>
  <c r="CL122" i="81" s="1"/>
  <c r="AI122" i="81"/>
  <c r="CM122" i="81" s="1"/>
  <c r="AJ122" i="81"/>
  <c r="AK122" i="81"/>
  <c r="AL122" i="81"/>
  <c r="AM122" i="81"/>
  <c r="AN122" i="81"/>
  <c r="AO122" i="81"/>
  <c r="AP122" i="81"/>
  <c r="CT122" i="81" s="1"/>
  <c r="AQ122" i="81"/>
  <c r="CU122" i="81" s="1"/>
  <c r="AR122" i="81"/>
  <c r="AS122" i="81"/>
  <c r="AT122" i="81"/>
  <c r="BH122" i="81" s="1"/>
  <c r="AW122" i="81"/>
  <c r="AX122" i="81"/>
  <c r="AY122" i="81"/>
  <c r="BA122" i="81"/>
  <c r="BB122" i="81"/>
  <c r="BE122" i="81"/>
  <c r="BF122" i="81"/>
  <c r="BG122" i="81"/>
  <c r="CI122" i="81"/>
  <c r="CJ122" i="81"/>
  <c r="CN122" i="81"/>
  <c r="CO122" i="81"/>
  <c r="CQ122" i="81"/>
  <c r="CR122" i="81"/>
  <c r="CV122" i="81"/>
  <c r="AE123" i="81"/>
  <c r="AF123" i="81"/>
  <c r="AG123" i="81"/>
  <c r="AH123" i="81"/>
  <c r="CL123" i="81" s="1"/>
  <c r="AI123" i="81"/>
  <c r="CM123" i="81" s="1"/>
  <c r="AJ123" i="81"/>
  <c r="AK123" i="81"/>
  <c r="AL123" i="81"/>
  <c r="AM123" i="81"/>
  <c r="AN123" i="81"/>
  <c r="AO123" i="81"/>
  <c r="BC123" i="81" s="1"/>
  <c r="AP123" i="81"/>
  <c r="CT123" i="81" s="1"/>
  <c r="AQ123" i="81"/>
  <c r="CU123" i="81" s="1"/>
  <c r="AR123" i="81"/>
  <c r="AS123" i="81"/>
  <c r="AT123" i="81"/>
  <c r="AW123" i="81"/>
  <c r="AX123" i="81"/>
  <c r="AY123" i="81"/>
  <c r="BA123" i="81"/>
  <c r="BB123" i="81"/>
  <c r="BE123" i="81"/>
  <c r="BF123" i="81"/>
  <c r="CI123" i="81"/>
  <c r="CJ123" i="81"/>
  <c r="CN123" i="81"/>
  <c r="CO123" i="81"/>
  <c r="CQ123" i="81"/>
  <c r="CR123" i="81"/>
  <c r="CS123" i="81"/>
  <c r="CV123" i="81"/>
  <c r="AE124" i="81"/>
  <c r="AF124" i="81"/>
  <c r="AG124" i="81"/>
  <c r="AU124" i="81" s="1"/>
  <c r="AH124" i="81"/>
  <c r="CL124" i="81" s="1"/>
  <c r="AI124" i="81"/>
  <c r="CM124" i="81" s="1"/>
  <c r="AJ124" i="81"/>
  <c r="AK124" i="81"/>
  <c r="AL124" i="81"/>
  <c r="AM124" i="81"/>
  <c r="AN124" i="81"/>
  <c r="AO124" i="81"/>
  <c r="BC124" i="81" s="1"/>
  <c r="AP124" i="81"/>
  <c r="AQ124" i="81"/>
  <c r="CU124" i="81" s="1"/>
  <c r="AR124" i="81"/>
  <c r="AS124" i="81"/>
  <c r="AT124" i="81"/>
  <c r="AX124" i="81"/>
  <c r="AY124" i="81"/>
  <c r="BA124" i="81"/>
  <c r="BB124" i="81"/>
  <c r="BF124" i="81"/>
  <c r="CI124" i="81"/>
  <c r="CJ124" i="81"/>
  <c r="CK124" i="81"/>
  <c r="CN124" i="81"/>
  <c r="CO124" i="81"/>
  <c r="CQ124" i="81"/>
  <c r="CR124" i="81"/>
  <c r="CV124" i="81"/>
  <c r="AE125" i="81"/>
  <c r="AF125" i="81"/>
  <c r="AG125" i="81"/>
  <c r="AU125" i="81" s="1"/>
  <c r="AH125" i="81"/>
  <c r="AI125" i="81"/>
  <c r="CM125" i="81" s="1"/>
  <c r="AJ125" i="81"/>
  <c r="AK125" i="81"/>
  <c r="AL125" i="81"/>
  <c r="AM125" i="81"/>
  <c r="AN125" i="81"/>
  <c r="AO125" i="81"/>
  <c r="BC125" i="81" s="1"/>
  <c r="AP125" i="81"/>
  <c r="AQ125" i="81"/>
  <c r="CU125" i="81" s="1"/>
  <c r="AR125" i="81"/>
  <c r="AS125" i="81"/>
  <c r="AT125" i="81"/>
  <c r="AW125" i="81"/>
  <c r="AX125" i="81"/>
  <c r="AY125" i="81"/>
  <c r="BA125" i="81"/>
  <c r="BB125" i="81"/>
  <c r="BF125" i="81"/>
  <c r="CI125" i="81"/>
  <c r="CJ125" i="81"/>
  <c r="CK125" i="81"/>
  <c r="CN125" i="81"/>
  <c r="CO125" i="81"/>
  <c r="CQ125" i="81"/>
  <c r="CR125" i="81"/>
  <c r="CS125" i="81"/>
  <c r="CV125" i="81"/>
  <c r="AE126" i="81"/>
  <c r="AF126" i="81"/>
  <c r="AG126" i="81"/>
  <c r="AH126" i="81"/>
  <c r="AI126" i="81"/>
  <c r="AJ126" i="81"/>
  <c r="AK126" i="81"/>
  <c r="AL126" i="81"/>
  <c r="AM126" i="81"/>
  <c r="AN126" i="81"/>
  <c r="AO126" i="81"/>
  <c r="BC126" i="81" s="1"/>
  <c r="AP126" i="81"/>
  <c r="AQ126" i="81"/>
  <c r="CU126" i="81" s="1"/>
  <c r="AR126" i="81"/>
  <c r="AS126" i="81"/>
  <c r="AT126" i="81"/>
  <c r="AU126" i="81"/>
  <c r="AV126" i="81"/>
  <c r="AW126" i="81"/>
  <c r="BK126" i="81" s="1"/>
  <c r="AX126" i="81"/>
  <c r="BL126" i="81" s="1"/>
  <c r="AY126" i="81"/>
  <c r="AZ126" i="81"/>
  <c r="BA126" i="81"/>
  <c r="BB126" i="81"/>
  <c r="BD126" i="81"/>
  <c r="BE126" i="81"/>
  <c r="BF126" i="81"/>
  <c r="BI126" i="81"/>
  <c r="BJ126" i="81"/>
  <c r="BM126" i="81"/>
  <c r="BN126" i="81"/>
  <c r="BR126" i="81"/>
  <c r="CI126" i="81"/>
  <c r="CJ126" i="81"/>
  <c r="CK126" i="81"/>
  <c r="CL126" i="81"/>
  <c r="CM126" i="81"/>
  <c r="CN126" i="81"/>
  <c r="CO126" i="81"/>
  <c r="CP126" i="81"/>
  <c r="CQ126" i="81"/>
  <c r="CR126" i="81"/>
  <c r="CS126" i="81"/>
  <c r="CT126" i="81"/>
  <c r="CV126" i="81"/>
  <c r="AE127" i="81"/>
  <c r="AF127" i="81"/>
  <c r="AG127" i="81"/>
  <c r="AU127" i="81" s="1"/>
  <c r="AH127" i="81"/>
  <c r="AI127" i="81"/>
  <c r="CM127" i="81" s="1"/>
  <c r="AJ127" i="81"/>
  <c r="AK127" i="81"/>
  <c r="AL127" i="81"/>
  <c r="AM127" i="81"/>
  <c r="AN127" i="81"/>
  <c r="AO127" i="81"/>
  <c r="BC127" i="81" s="1"/>
  <c r="AP127" i="81"/>
  <c r="AQ127" i="81"/>
  <c r="CU127" i="81" s="1"/>
  <c r="AR127" i="81"/>
  <c r="AS127" i="81"/>
  <c r="AT127" i="81"/>
  <c r="AX127" i="81"/>
  <c r="AY127" i="81"/>
  <c r="BA127" i="81"/>
  <c r="BB127" i="81"/>
  <c r="BE127" i="81"/>
  <c r="BF127" i="81"/>
  <c r="CI127" i="81"/>
  <c r="CJ127" i="81"/>
  <c r="CK127" i="81"/>
  <c r="CN127" i="81"/>
  <c r="CO127" i="81"/>
  <c r="CQ127" i="81"/>
  <c r="CR127" i="81"/>
  <c r="CS127" i="81"/>
  <c r="CV127" i="81"/>
  <c r="AE128" i="81"/>
  <c r="AF128" i="81"/>
  <c r="AG128" i="81"/>
  <c r="AH128" i="81"/>
  <c r="AI128" i="81"/>
  <c r="AJ128" i="81"/>
  <c r="AK128" i="81"/>
  <c r="AL128" i="81"/>
  <c r="AM128" i="81"/>
  <c r="AN128" i="81"/>
  <c r="AO128" i="81"/>
  <c r="BC128" i="81" s="1"/>
  <c r="BQ128" i="81" s="1"/>
  <c r="AP128" i="81"/>
  <c r="AQ128" i="81"/>
  <c r="AR128" i="81"/>
  <c r="AS128" i="81"/>
  <c r="AT128" i="81"/>
  <c r="AU128" i="81"/>
  <c r="AV128" i="81"/>
  <c r="AW128" i="81"/>
  <c r="BK128" i="81" s="1"/>
  <c r="AX128" i="81"/>
  <c r="BL128" i="81" s="1"/>
  <c r="AY128" i="81"/>
  <c r="AZ128" i="81"/>
  <c r="BA128" i="81"/>
  <c r="BB128" i="81"/>
  <c r="BP128" i="81" s="1"/>
  <c r="BD128" i="81"/>
  <c r="BE128" i="81"/>
  <c r="BS128" i="81" s="1"/>
  <c r="BF128" i="81"/>
  <c r="BT128" i="81" s="1"/>
  <c r="BI128" i="81"/>
  <c r="BJ128" i="81"/>
  <c r="BM128" i="81"/>
  <c r="BN128" i="81"/>
  <c r="BO128" i="81"/>
  <c r="BR128" i="81"/>
  <c r="CI128" i="81"/>
  <c r="CJ128" i="81"/>
  <c r="CK128" i="81"/>
  <c r="CL128" i="81"/>
  <c r="CM128" i="81"/>
  <c r="CN128" i="81"/>
  <c r="CO128" i="81"/>
  <c r="CP128" i="81"/>
  <c r="CQ128" i="81"/>
  <c r="CR128" i="81"/>
  <c r="CS128" i="81"/>
  <c r="CT128" i="81"/>
  <c r="CU128" i="81"/>
  <c r="CV128" i="81"/>
  <c r="AE129" i="81"/>
  <c r="AF129" i="81"/>
  <c r="AG129" i="81"/>
  <c r="AU129" i="81" s="1"/>
  <c r="AH129" i="81"/>
  <c r="AI129" i="81"/>
  <c r="CM129" i="81" s="1"/>
  <c r="AJ129" i="81"/>
  <c r="AK129" i="81"/>
  <c r="AL129" i="81"/>
  <c r="AM129" i="81"/>
  <c r="AN129" i="81"/>
  <c r="AO129" i="81"/>
  <c r="BC129" i="81" s="1"/>
  <c r="AP129" i="81"/>
  <c r="AQ129" i="81"/>
  <c r="CU129" i="81" s="1"/>
  <c r="AR129" i="81"/>
  <c r="AS129" i="81"/>
  <c r="AT129" i="81"/>
  <c r="AX129" i="81"/>
  <c r="AY129" i="81"/>
  <c r="BA129" i="81"/>
  <c r="BB129" i="81"/>
  <c r="BE129" i="81"/>
  <c r="BF129" i="81"/>
  <c r="CI129" i="81"/>
  <c r="CJ129" i="81"/>
  <c r="CK129" i="81"/>
  <c r="CN129" i="81"/>
  <c r="CO129" i="81"/>
  <c r="CQ129" i="81"/>
  <c r="CR129" i="81"/>
  <c r="CS129" i="81"/>
  <c r="CV129" i="81"/>
  <c r="AE130" i="81"/>
  <c r="AF130" i="81"/>
  <c r="AG130" i="81"/>
  <c r="AU130" i="81" s="1"/>
  <c r="AH130" i="81"/>
  <c r="AI130" i="81"/>
  <c r="AJ130" i="81"/>
  <c r="AK130" i="81"/>
  <c r="AL130" i="81"/>
  <c r="AM130" i="81"/>
  <c r="AN130" i="81"/>
  <c r="AO130" i="81"/>
  <c r="AP130" i="81"/>
  <c r="AQ130" i="81"/>
  <c r="CU130" i="81" s="1"/>
  <c r="AR130" i="81"/>
  <c r="AS130" i="81"/>
  <c r="AT130" i="81"/>
  <c r="AW130" i="81"/>
  <c r="BK130" i="81" s="1"/>
  <c r="AX130" i="81"/>
  <c r="BL130" i="81" s="1"/>
  <c r="AY130" i="81"/>
  <c r="AZ130" i="81"/>
  <c r="BA130" i="81"/>
  <c r="BB130" i="81"/>
  <c r="BP130" i="81" s="1"/>
  <c r="BC130" i="81"/>
  <c r="BD130" i="81"/>
  <c r="BE130" i="81"/>
  <c r="BS130" i="81" s="1"/>
  <c r="BF130" i="81"/>
  <c r="BT130" i="81" s="1"/>
  <c r="BM130" i="81"/>
  <c r="BN130" i="81"/>
  <c r="BO130" i="81"/>
  <c r="BQ130" i="81"/>
  <c r="BR130" i="81"/>
  <c r="CI130" i="81"/>
  <c r="CJ130" i="81"/>
  <c r="CK130" i="81"/>
  <c r="CM130" i="81"/>
  <c r="CN130" i="81"/>
  <c r="CO130" i="81"/>
  <c r="CP130" i="81"/>
  <c r="CQ130" i="81"/>
  <c r="CR130" i="81"/>
  <c r="CS130" i="81"/>
  <c r="CT130" i="81"/>
  <c r="CV130" i="81"/>
  <c r="AE131" i="81"/>
  <c r="AF131" i="81"/>
  <c r="AG131" i="81"/>
  <c r="AH131" i="81"/>
  <c r="AI131" i="81"/>
  <c r="AJ131" i="81"/>
  <c r="AK131" i="81"/>
  <c r="AL131" i="81"/>
  <c r="AM131" i="81"/>
  <c r="AN131" i="81"/>
  <c r="AO131" i="81"/>
  <c r="BC131" i="81" s="1"/>
  <c r="AP131" i="81"/>
  <c r="AQ131" i="81"/>
  <c r="AR131" i="81"/>
  <c r="AS131" i="81"/>
  <c r="AT131" i="81"/>
  <c r="AX131" i="81"/>
  <c r="AY131" i="81"/>
  <c r="BA131" i="81"/>
  <c r="BB131" i="81"/>
  <c r="BF131" i="81"/>
  <c r="CI131" i="81"/>
  <c r="CJ131" i="81"/>
  <c r="CN131" i="81"/>
  <c r="CO131" i="81"/>
  <c r="CQ131" i="81"/>
  <c r="CR131" i="81"/>
  <c r="CS131" i="81"/>
  <c r="CV131" i="81"/>
  <c r="AE132" i="81"/>
  <c r="AF132" i="81"/>
  <c r="AG132" i="81"/>
  <c r="AH132" i="81"/>
  <c r="AI132" i="81"/>
  <c r="AJ132" i="81"/>
  <c r="AK132" i="81"/>
  <c r="AL132" i="81"/>
  <c r="AM132" i="81"/>
  <c r="AN132" i="81"/>
  <c r="AO132" i="81"/>
  <c r="BC132" i="81" s="1"/>
  <c r="AP132" i="81"/>
  <c r="AQ132" i="81"/>
  <c r="AR132" i="81"/>
  <c r="AS132" i="81"/>
  <c r="AT132" i="81"/>
  <c r="AU132" i="81"/>
  <c r="AV132" i="81"/>
  <c r="AW132" i="81"/>
  <c r="BK132" i="81" s="1"/>
  <c r="AX132" i="81"/>
  <c r="BL132" i="81" s="1"/>
  <c r="AY132" i="81"/>
  <c r="AZ132" i="81"/>
  <c r="BA132" i="81"/>
  <c r="BB132" i="81"/>
  <c r="BD132" i="81"/>
  <c r="BF132" i="81"/>
  <c r="BT132" i="81" s="1"/>
  <c r="BI132" i="81"/>
  <c r="BJ132" i="81"/>
  <c r="BM132" i="81"/>
  <c r="BN132" i="81"/>
  <c r="BQ132" i="81"/>
  <c r="BR132" i="81"/>
  <c r="CI132" i="81"/>
  <c r="CJ132" i="81"/>
  <c r="CK132" i="81"/>
  <c r="CL132" i="81"/>
  <c r="CM132" i="81"/>
  <c r="CN132" i="81"/>
  <c r="CO132" i="81"/>
  <c r="CP132" i="81"/>
  <c r="CQ132" i="81"/>
  <c r="CR132" i="81"/>
  <c r="CS132" i="81"/>
  <c r="CT132" i="81"/>
  <c r="CV132" i="81"/>
  <c r="AE133" i="81"/>
  <c r="AF133" i="81"/>
  <c r="AG133" i="81"/>
  <c r="AU133" i="81" s="1"/>
  <c r="AH133" i="81"/>
  <c r="CL133" i="81" s="1"/>
  <c r="AI133" i="81"/>
  <c r="CM133" i="81" s="1"/>
  <c r="AJ133" i="81"/>
  <c r="AK133" i="81"/>
  <c r="CO133" i="81" s="1"/>
  <c r="AL133" i="81"/>
  <c r="AM133" i="81"/>
  <c r="AN133" i="81"/>
  <c r="BB133" i="81" s="1"/>
  <c r="AO133" i="81"/>
  <c r="BC133" i="81" s="1"/>
  <c r="AP133" i="81"/>
  <c r="AQ133" i="81"/>
  <c r="AR133" i="81"/>
  <c r="AS133" i="81"/>
  <c r="AT133" i="81"/>
  <c r="BH133" i="81" s="1"/>
  <c r="AX133" i="81"/>
  <c r="AY133" i="81"/>
  <c r="AZ133" i="81"/>
  <c r="BA133" i="81"/>
  <c r="BD133" i="81"/>
  <c r="BR133" i="81" s="1"/>
  <c r="BE133" i="81"/>
  <c r="BS133" i="81" s="1"/>
  <c r="BF133" i="81"/>
  <c r="BG133" i="81"/>
  <c r="BN133" i="81"/>
  <c r="CI133" i="81"/>
  <c r="CJ133" i="81"/>
  <c r="CN133" i="81"/>
  <c r="CP133" i="81"/>
  <c r="CQ133" i="81"/>
  <c r="CR133" i="81"/>
  <c r="CT133" i="81"/>
  <c r="CU133" i="81"/>
  <c r="CV133" i="81"/>
  <c r="AE134" i="81"/>
  <c r="AF134" i="81"/>
  <c r="AT134" i="81" s="1"/>
  <c r="AG134" i="81"/>
  <c r="AU134" i="81" s="1"/>
  <c r="BI134" i="81" s="1"/>
  <c r="AH134" i="81"/>
  <c r="CL134" i="81" s="1"/>
  <c r="AI134" i="81"/>
  <c r="CM134" i="81" s="1"/>
  <c r="AJ134" i="81"/>
  <c r="AK134" i="81"/>
  <c r="CO134" i="81" s="1"/>
  <c r="AL134" i="81"/>
  <c r="AZ134" i="81" s="1"/>
  <c r="AM134" i="81"/>
  <c r="AN134" i="81"/>
  <c r="BB134" i="81" s="1"/>
  <c r="BP134" i="81" s="1"/>
  <c r="AO134" i="81"/>
  <c r="BC134" i="81" s="1"/>
  <c r="BQ134" i="81" s="1"/>
  <c r="AP134" i="81"/>
  <c r="CT134" i="81" s="1"/>
  <c r="AQ134" i="81"/>
  <c r="CU134" i="81" s="1"/>
  <c r="AR134" i="81"/>
  <c r="AS134" i="81"/>
  <c r="AW134" i="81"/>
  <c r="BK134" i="81" s="1"/>
  <c r="AX134" i="81"/>
  <c r="AY134" i="81"/>
  <c r="BA134" i="81"/>
  <c r="BE134" i="81"/>
  <c r="BS134" i="81" s="1"/>
  <c r="BF134" i="81"/>
  <c r="BO134" i="81"/>
  <c r="CI134" i="81"/>
  <c r="CJ134" i="81"/>
  <c r="CK134" i="81"/>
  <c r="CN134" i="81"/>
  <c r="CP134" i="81"/>
  <c r="CQ134" i="81"/>
  <c r="CR134" i="81"/>
  <c r="CV134" i="81"/>
  <c r="AE135" i="81"/>
  <c r="AF135" i="81"/>
  <c r="AT135" i="81" s="1"/>
  <c r="AG135" i="81"/>
  <c r="AH135" i="81"/>
  <c r="AI135" i="81"/>
  <c r="AJ135" i="81"/>
  <c r="AK135" i="81"/>
  <c r="AL135" i="81"/>
  <c r="AM135" i="81"/>
  <c r="AN135" i="81"/>
  <c r="BB135" i="81" s="1"/>
  <c r="AO135" i="81"/>
  <c r="BC135" i="81" s="1"/>
  <c r="AP135" i="81"/>
  <c r="AQ135" i="81"/>
  <c r="AR135" i="81"/>
  <c r="AS135" i="81"/>
  <c r="AU135" i="81"/>
  <c r="AV135" i="81"/>
  <c r="BJ135" i="81" s="1"/>
  <c r="AW135" i="81"/>
  <c r="BK135" i="81" s="1"/>
  <c r="AX135" i="81"/>
  <c r="BL135" i="81" s="1"/>
  <c r="AY135" i="81"/>
  <c r="AZ135" i="81"/>
  <c r="BA135" i="81"/>
  <c r="BD135" i="81"/>
  <c r="BR135" i="81" s="1"/>
  <c r="BE135" i="81"/>
  <c r="BS135" i="81" s="1"/>
  <c r="BF135" i="81"/>
  <c r="BT135" i="81" s="1"/>
  <c r="BI135" i="81"/>
  <c r="BM135" i="81"/>
  <c r="BN135" i="81"/>
  <c r="CI135" i="81"/>
  <c r="CJ135" i="81"/>
  <c r="CK135" i="81"/>
  <c r="CL135" i="81"/>
  <c r="CM135" i="81"/>
  <c r="CN135" i="81"/>
  <c r="CO135" i="81"/>
  <c r="CP135" i="81"/>
  <c r="CQ135" i="81"/>
  <c r="CR135" i="81"/>
  <c r="CT135" i="81"/>
  <c r="CU135" i="81"/>
  <c r="CV135" i="81"/>
  <c r="AE136" i="81"/>
  <c r="AF136" i="81"/>
  <c r="AT136" i="81" s="1"/>
  <c r="AG136" i="81"/>
  <c r="AU136" i="81" s="1"/>
  <c r="AH136" i="81"/>
  <c r="AI136" i="81"/>
  <c r="CM136" i="81" s="1"/>
  <c r="AJ136" i="81"/>
  <c r="AK136" i="81"/>
  <c r="CO136" i="81" s="1"/>
  <c r="AL136" i="81"/>
  <c r="AZ136" i="81" s="1"/>
  <c r="AM136" i="81"/>
  <c r="AN136" i="81"/>
  <c r="BB136" i="81" s="1"/>
  <c r="AO136" i="81"/>
  <c r="BC136" i="81" s="1"/>
  <c r="AP136" i="81"/>
  <c r="AQ136" i="81"/>
  <c r="CU136" i="81" s="1"/>
  <c r="AR136" i="81"/>
  <c r="AS136" i="81"/>
  <c r="AX136" i="81"/>
  <c r="AY136" i="81"/>
  <c r="BA136" i="81"/>
  <c r="BF136" i="81"/>
  <c r="CI136" i="81"/>
  <c r="CJ136" i="81"/>
  <c r="CK136" i="81"/>
  <c r="CN136" i="81"/>
  <c r="CP136" i="81"/>
  <c r="CQ136" i="81"/>
  <c r="CR136" i="81"/>
  <c r="CS136" i="81"/>
  <c r="CV136" i="81"/>
  <c r="AE137" i="81"/>
  <c r="AF137" i="81"/>
  <c r="AG137" i="81"/>
  <c r="AU137" i="81" s="1"/>
  <c r="AH137" i="81"/>
  <c r="AI137" i="81"/>
  <c r="CM137" i="81" s="1"/>
  <c r="AJ137" i="81"/>
  <c r="AK137" i="81"/>
  <c r="CO137" i="81" s="1"/>
  <c r="AL137" i="81"/>
  <c r="AZ137" i="81" s="1"/>
  <c r="AM137" i="81"/>
  <c r="AN137" i="81"/>
  <c r="AO137" i="81"/>
  <c r="AP137" i="81"/>
  <c r="AQ137" i="81"/>
  <c r="CU137" i="81" s="1"/>
  <c r="AR137" i="81"/>
  <c r="AS137" i="81"/>
  <c r="AT137" i="81"/>
  <c r="BH137" i="81" s="1"/>
  <c r="AX137" i="81"/>
  <c r="AY137" i="81"/>
  <c r="BA137" i="81"/>
  <c r="BB137" i="81"/>
  <c r="BP137" i="81" s="1"/>
  <c r="BC137" i="81"/>
  <c r="BD137" i="81"/>
  <c r="BR137" i="81" s="1"/>
  <c r="BF137" i="81"/>
  <c r="BG137" i="81"/>
  <c r="BO137" i="81"/>
  <c r="BQ137" i="81"/>
  <c r="CI137" i="81"/>
  <c r="CJ137" i="81"/>
  <c r="CN137" i="81"/>
  <c r="CP137" i="81"/>
  <c r="CQ137" i="81"/>
  <c r="CR137" i="81"/>
  <c r="CS137" i="81"/>
  <c r="CT137" i="81"/>
  <c r="CV137" i="81"/>
  <c r="AE138" i="81"/>
  <c r="AF138" i="81"/>
  <c r="AT138" i="81" s="1"/>
  <c r="AG138" i="81"/>
  <c r="AU138" i="81" s="1"/>
  <c r="AH138" i="81"/>
  <c r="AI138" i="81"/>
  <c r="CM138" i="81" s="1"/>
  <c r="AJ138" i="81"/>
  <c r="AK138" i="81"/>
  <c r="CO138" i="81" s="1"/>
  <c r="AL138" i="81"/>
  <c r="AZ138" i="81" s="1"/>
  <c r="AM138" i="81"/>
  <c r="AN138" i="81"/>
  <c r="BB138" i="81" s="1"/>
  <c r="AO138" i="81"/>
  <c r="BC138" i="81" s="1"/>
  <c r="AP138" i="81"/>
  <c r="AQ138" i="81"/>
  <c r="CU138" i="81" s="1"/>
  <c r="AR138" i="81"/>
  <c r="AS138" i="81"/>
  <c r="AX138" i="81"/>
  <c r="AY138" i="81"/>
  <c r="BA138" i="81"/>
  <c r="BE138" i="81"/>
  <c r="BF138" i="81"/>
  <c r="BT138" i="81" s="1"/>
  <c r="CI138" i="81"/>
  <c r="CJ138" i="81"/>
  <c r="CK138" i="81"/>
  <c r="CN138" i="81"/>
  <c r="CP138" i="81"/>
  <c r="CQ138" i="81"/>
  <c r="CR138" i="81"/>
  <c r="CV138" i="81"/>
  <c r="AE139" i="81"/>
  <c r="AF139" i="81"/>
  <c r="AT139" i="81" s="1"/>
  <c r="AG139" i="81"/>
  <c r="AU139" i="81" s="1"/>
  <c r="AH139" i="81"/>
  <c r="AI139" i="81"/>
  <c r="CM139" i="81" s="1"/>
  <c r="AJ139" i="81"/>
  <c r="AK139" i="81"/>
  <c r="CO139" i="81" s="1"/>
  <c r="AL139" i="81"/>
  <c r="AZ139" i="81" s="1"/>
  <c r="AM139" i="81"/>
  <c r="AN139" i="81"/>
  <c r="BB139" i="81" s="1"/>
  <c r="AO139" i="81"/>
  <c r="BC139" i="81" s="1"/>
  <c r="AP139" i="81"/>
  <c r="AQ139" i="81"/>
  <c r="CU139" i="81" s="1"/>
  <c r="AR139" i="81"/>
  <c r="AS139" i="81"/>
  <c r="AX139" i="81"/>
  <c r="AY139" i="81"/>
  <c r="BA139" i="81"/>
  <c r="BF139" i="81"/>
  <c r="CI139" i="81"/>
  <c r="CJ139" i="81"/>
  <c r="CN139" i="81"/>
  <c r="CP139" i="81"/>
  <c r="CQ139" i="81"/>
  <c r="CR139" i="81"/>
  <c r="CV139" i="81"/>
  <c r="AE140" i="81"/>
  <c r="AF140" i="81"/>
  <c r="AG140" i="81"/>
  <c r="AU140" i="81" s="1"/>
  <c r="AH140" i="81"/>
  <c r="AI140" i="81"/>
  <c r="CM140" i="81" s="1"/>
  <c r="AJ140" i="81"/>
  <c r="AK140" i="81"/>
  <c r="AL140" i="81"/>
  <c r="AM140" i="81"/>
  <c r="AN140" i="81"/>
  <c r="AO140" i="81"/>
  <c r="AP140" i="81"/>
  <c r="AQ140" i="81"/>
  <c r="CU140" i="81" s="1"/>
  <c r="AR140" i="81"/>
  <c r="AS140" i="81"/>
  <c r="AT140" i="81"/>
  <c r="AW140" i="81"/>
  <c r="AX140" i="81"/>
  <c r="BL140" i="81" s="1"/>
  <c r="AY140" i="81"/>
  <c r="BM140" i="81" s="1"/>
  <c r="CA138" i="67" s="1"/>
  <c r="AZ140" i="81"/>
  <c r="BA140" i="81"/>
  <c r="BB140" i="81"/>
  <c r="BC140" i="81"/>
  <c r="BD140" i="81"/>
  <c r="BR140" i="81" s="1"/>
  <c r="BE140" i="81"/>
  <c r="BS140" i="81" s="1"/>
  <c r="BF140" i="81"/>
  <c r="BG140" i="81"/>
  <c r="BH140" i="81"/>
  <c r="BN140" i="81"/>
  <c r="BO140" i="81"/>
  <c r="BP140" i="81"/>
  <c r="BQ140" i="81"/>
  <c r="CI140" i="81"/>
  <c r="CJ140" i="81"/>
  <c r="CN140" i="81"/>
  <c r="CO140" i="81"/>
  <c r="CP140" i="81"/>
  <c r="CQ140" i="81"/>
  <c r="CR140" i="81"/>
  <c r="CS140" i="81"/>
  <c r="CT140" i="81"/>
  <c r="CV140" i="81"/>
  <c r="AE141" i="81"/>
  <c r="AF141" i="81"/>
  <c r="AG141" i="81"/>
  <c r="AU141" i="81" s="1"/>
  <c r="AH141" i="81"/>
  <c r="AI141" i="81"/>
  <c r="CM141" i="81" s="1"/>
  <c r="AJ141" i="81"/>
  <c r="AK141" i="81"/>
  <c r="CO141" i="81" s="1"/>
  <c r="AL141" i="81"/>
  <c r="AM141" i="81"/>
  <c r="AN141" i="81"/>
  <c r="AO141" i="81"/>
  <c r="BC141" i="81" s="1"/>
  <c r="AP141" i="81"/>
  <c r="AQ141" i="81"/>
  <c r="CU141" i="81" s="1"/>
  <c r="AR141" i="81"/>
  <c r="AS141" i="81"/>
  <c r="AT141" i="81"/>
  <c r="AX141" i="81"/>
  <c r="AY141" i="81"/>
  <c r="AZ141" i="81"/>
  <c r="BA141" i="81"/>
  <c r="BB141" i="81"/>
  <c r="BE141" i="81"/>
  <c r="BF141" i="81"/>
  <c r="BG141" i="81"/>
  <c r="BH141" i="81"/>
  <c r="BO141" i="81"/>
  <c r="BP141" i="81"/>
  <c r="CI141" i="81"/>
  <c r="CJ141" i="81"/>
  <c r="CN141" i="81"/>
  <c r="CP141" i="81"/>
  <c r="CQ141" i="81"/>
  <c r="CR141" i="81"/>
  <c r="CV141" i="81"/>
  <c r="AE142" i="81"/>
  <c r="AF142" i="81"/>
  <c r="AG142" i="81"/>
  <c r="AU142" i="81" s="1"/>
  <c r="AH142" i="81"/>
  <c r="AI142" i="81"/>
  <c r="CM142" i="81" s="1"/>
  <c r="AJ142" i="81"/>
  <c r="AK142" i="81"/>
  <c r="AL142" i="81"/>
  <c r="AM142" i="81"/>
  <c r="AN142" i="81"/>
  <c r="AO142" i="81"/>
  <c r="BC142" i="81" s="1"/>
  <c r="AP142" i="81"/>
  <c r="AQ142" i="81"/>
  <c r="AR142" i="81"/>
  <c r="AS142" i="81"/>
  <c r="AT142" i="81"/>
  <c r="AX142" i="81"/>
  <c r="AY142" i="81"/>
  <c r="AZ142" i="81"/>
  <c r="BA142" i="81"/>
  <c r="BB142" i="81"/>
  <c r="BE142" i="81"/>
  <c r="BS142" i="81" s="1"/>
  <c r="BF142" i="81"/>
  <c r="BT142" i="81" s="1"/>
  <c r="BG142" i="81"/>
  <c r="BH142" i="81"/>
  <c r="BO142" i="81"/>
  <c r="BP142" i="81"/>
  <c r="CI142" i="81"/>
  <c r="CJ142" i="81"/>
  <c r="CN142" i="81"/>
  <c r="CO142" i="81"/>
  <c r="CP142" i="81"/>
  <c r="CQ142" i="81"/>
  <c r="CR142" i="81"/>
  <c r="CU142" i="81"/>
  <c r="CV142" i="81"/>
  <c r="AE143" i="81"/>
  <c r="AF143" i="81"/>
  <c r="AG143" i="81"/>
  <c r="AU143" i="81" s="1"/>
  <c r="AH143" i="81"/>
  <c r="AI143" i="81"/>
  <c r="CM143" i="81" s="1"/>
  <c r="AJ143" i="81"/>
  <c r="AK143" i="81"/>
  <c r="AL143" i="81"/>
  <c r="AM143" i="81"/>
  <c r="AN143" i="81"/>
  <c r="AO143" i="81"/>
  <c r="BC143" i="81" s="1"/>
  <c r="AP143" i="81"/>
  <c r="AQ143" i="81"/>
  <c r="CU143" i="81" s="1"/>
  <c r="AR143" i="81"/>
  <c r="AS143" i="81"/>
  <c r="AT143" i="81"/>
  <c r="AX143" i="81"/>
  <c r="AY143" i="81"/>
  <c r="AZ143" i="81"/>
  <c r="BA143" i="81"/>
  <c r="BB143" i="81"/>
  <c r="BE143" i="81"/>
  <c r="BF143" i="81"/>
  <c r="BT143" i="81" s="1"/>
  <c r="BG143" i="81"/>
  <c r="BH143" i="81"/>
  <c r="BO143" i="81"/>
  <c r="BP143" i="81"/>
  <c r="CI143" i="81"/>
  <c r="CJ143" i="81"/>
  <c r="CN143" i="81"/>
  <c r="CO143" i="81"/>
  <c r="CP143" i="81"/>
  <c r="CQ143" i="81"/>
  <c r="CR143" i="81"/>
  <c r="CS143" i="81"/>
  <c r="CV143" i="81"/>
  <c r="AE144" i="81"/>
  <c r="AF144" i="81"/>
  <c r="AG144" i="81"/>
  <c r="AU144" i="81" s="1"/>
  <c r="AH144" i="81"/>
  <c r="AI144" i="81"/>
  <c r="CM144" i="81" s="1"/>
  <c r="AJ144" i="81"/>
  <c r="AK144" i="81"/>
  <c r="AL144" i="81"/>
  <c r="AM144" i="81"/>
  <c r="AN144" i="81"/>
  <c r="AO144" i="81"/>
  <c r="BC144" i="81" s="1"/>
  <c r="AP144" i="81"/>
  <c r="AQ144" i="81"/>
  <c r="CU144" i="81" s="1"/>
  <c r="AR144" i="81"/>
  <c r="AS144" i="81"/>
  <c r="AT144" i="81"/>
  <c r="AX144" i="81"/>
  <c r="AY144" i="81"/>
  <c r="AZ144" i="81"/>
  <c r="BA144" i="81"/>
  <c r="BB144" i="81"/>
  <c r="BE144" i="81"/>
  <c r="BF144" i="81"/>
  <c r="BT144" i="81" s="1"/>
  <c r="BG144" i="81"/>
  <c r="BH144" i="81"/>
  <c r="BO144" i="81"/>
  <c r="BP144" i="81"/>
  <c r="CI144" i="81"/>
  <c r="CJ144" i="81"/>
  <c r="CN144" i="81"/>
  <c r="CO144" i="81"/>
  <c r="CP144" i="81"/>
  <c r="CQ144" i="81"/>
  <c r="CR144" i="81"/>
  <c r="CS144" i="81"/>
  <c r="CV144" i="81"/>
  <c r="AE145" i="81"/>
  <c r="AF145" i="81"/>
  <c r="AG145" i="81"/>
  <c r="AU145" i="81" s="1"/>
  <c r="AH145" i="81"/>
  <c r="AI145" i="81"/>
  <c r="CM145" i="81" s="1"/>
  <c r="AJ145" i="81"/>
  <c r="AK145" i="81"/>
  <c r="AL145" i="81"/>
  <c r="AM145" i="81"/>
  <c r="AN145" i="81"/>
  <c r="AO145" i="81"/>
  <c r="BC145" i="81" s="1"/>
  <c r="AP145" i="81"/>
  <c r="AQ145" i="81"/>
  <c r="CU145" i="81" s="1"/>
  <c r="AR145" i="81"/>
  <c r="AS145" i="81"/>
  <c r="AT145" i="81"/>
  <c r="AX145" i="81"/>
  <c r="AY145" i="81"/>
  <c r="AZ145" i="81"/>
  <c r="BA145" i="81"/>
  <c r="BB145" i="81"/>
  <c r="BE145" i="81"/>
  <c r="BF145" i="81"/>
  <c r="CI145" i="81"/>
  <c r="CJ145" i="81"/>
  <c r="CK145" i="81"/>
  <c r="CN145" i="81"/>
  <c r="CO145" i="81"/>
  <c r="CP145" i="81"/>
  <c r="CQ145" i="81"/>
  <c r="CR145" i="81"/>
  <c r="CS145" i="81"/>
  <c r="CV145" i="81"/>
  <c r="AE146" i="81"/>
  <c r="AF146" i="81"/>
  <c r="AG146" i="81"/>
  <c r="AU146" i="81" s="1"/>
  <c r="AH146" i="81"/>
  <c r="AI146" i="81"/>
  <c r="CM146" i="81" s="1"/>
  <c r="AJ146" i="81"/>
  <c r="AK146" i="81"/>
  <c r="AL146" i="81"/>
  <c r="AM146" i="81"/>
  <c r="AN146" i="81"/>
  <c r="AO146" i="81"/>
  <c r="BC146" i="81" s="1"/>
  <c r="AP146" i="81"/>
  <c r="AQ146" i="81"/>
  <c r="CU146" i="81" s="1"/>
  <c r="AR146" i="81"/>
  <c r="AS146" i="81"/>
  <c r="AT146" i="81"/>
  <c r="AW146" i="81"/>
  <c r="AX146" i="81"/>
  <c r="AY146" i="81"/>
  <c r="AZ146" i="81"/>
  <c r="BA146" i="81"/>
  <c r="BB146" i="81"/>
  <c r="BE146" i="81"/>
  <c r="BF146" i="81"/>
  <c r="CI146" i="81"/>
  <c r="CJ146" i="81"/>
  <c r="CK146" i="81"/>
  <c r="CN146" i="81"/>
  <c r="CO146" i="81"/>
  <c r="CP146" i="81"/>
  <c r="CQ146" i="81"/>
  <c r="CR146" i="81"/>
  <c r="CS146" i="81"/>
  <c r="CV146" i="81"/>
  <c r="AE147" i="81"/>
  <c r="AF147" i="81"/>
  <c r="AG147" i="81"/>
  <c r="AU147" i="81" s="1"/>
  <c r="AH147" i="81"/>
  <c r="AI147" i="81"/>
  <c r="CM147" i="81" s="1"/>
  <c r="AJ147" i="81"/>
  <c r="AK147" i="81"/>
  <c r="AL147" i="81"/>
  <c r="AZ147" i="81" s="1"/>
  <c r="AM147" i="81"/>
  <c r="AN147" i="81"/>
  <c r="AO147" i="81"/>
  <c r="BC147" i="81" s="1"/>
  <c r="AP147" i="81"/>
  <c r="BD147" i="81" s="1"/>
  <c r="AQ147" i="81"/>
  <c r="AR147" i="81"/>
  <c r="AS147" i="81"/>
  <c r="AT147" i="81"/>
  <c r="AW147" i="81"/>
  <c r="AX147" i="81"/>
  <c r="AY147" i="81"/>
  <c r="BA147" i="81"/>
  <c r="BB147" i="81"/>
  <c r="BE147" i="81"/>
  <c r="BF147" i="81"/>
  <c r="CI147" i="81"/>
  <c r="CJ147" i="81"/>
  <c r="CK147" i="81"/>
  <c r="CN147" i="81"/>
  <c r="CO147" i="81"/>
  <c r="CP147" i="81"/>
  <c r="CQ147" i="81"/>
  <c r="CR147" i="81"/>
  <c r="CS147" i="81"/>
  <c r="CU147" i="81"/>
  <c r="CV147" i="81"/>
  <c r="AE148" i="81"/>
  <c r="AF148" i="81"/>
  <c r="AT148" i="81" s="1"/>
  <c r="AG148" i="81"/>
  <c r="AU148" i="81" s="1"/>
  <c r="AH148" i="81"/>
  <c r="CL148" i="81" s="1"/>
  <c r="U144" i="67" s="1"/>
  <c r="AI148" i="81"/>
  <c r="AW148" i="81" s="1"/>
  <c r="AJ148" i="81"/>
  <c r="AK148" i="81"/>
  <c r="CO148" i="81" s="1"/>
  <c r="AL148" i="81"/>
  <c r="AZ148" i="81" s="1"/>
  <c r="AM148" i="81"/>
  <c r="AN148" i="81"/>
  <c r="BB148" i="81" s="1"/>
  <c r="AO148" i="81"/>
  <c r="BC148" i="81" s="1"/>
  <c r="AP148" i="81"/>
  <c r="CT148" i="81" s="1"/>
  <c r="AB144" i="67" s="1"/>
  <c r="AQ148" i="81"/>
  <c r="BE148" i="81" s="1"/>
  <c r="AR148" i="81"/>
  <c r="AS148" i="81"/>
  <c r="AX148" i="81"/>
  <c r="BA148" i="81"/>
  <c r="BF148" i="81"/>
  <c r="CI148" i="81"/>
  <c r="CJ148" i="81"/>
  <c r="CK148" i="81"/>
  <c r="CM148" i="81"/>
  <c r="CN148" i="81"/>
  <c r="CP148" i="81"/>
  <c r="CQ148" i="81"/>
  <c r="CR148" i="81"/>
  <c r="CS148" i="81"/>
  <c r="CU148" i="81"/>
  <c r="CV148" i="81"/>
  <c r="AE149" i="81"/>
  <c r="AF149" i="81"/>
  <c r="AT149" i="81" s="1"/>
  <c r="AG149" i="81"/>
  <c r="AU149" i="81" s="1"/>
  <c r="AH149" i="81"/>
  <c r="CL149" i="81" s="1"/>
  <c r="U70" i="67" s="1"/>
  <c r="AI149" i="81"/>
  <c r="AW149" i="81" s="1"/>
  <c r="AJ149" i="81"/>
  <c r="AK149" i="81"/>
  <c r="CO149" i="81" s="1"/>
  <c r="AL149" i="81"/>
  <c r="AZ149" i="81" s="1"/>
  <c r="AM149" i="81"/>
  <c r="AN149" i="81"/>
  <c r="BB149" i="81" s="1"/>
  <c r="AO149" i="81"/>
  <c r="BC149" i="81" s="1"/>
  <c r="AP149" i="81"/>
  <c r="CT149" i="81" s="1"/>
  <c r="AB70" i="67" s="1"/>
  <c r="AQ149" i="81"/>
  <c r="BE149" i="81" s="1"/>
  <c r="AR149" i="81"/>
  <c r="AS149" i="81"/>
  <c r="AX149" i="81"/>
  <c r="BA149" i="81"/>
  <c r="BF149" i="81"/>
  <c r="BT149" i="81" s="1"/>
  <c r="CH70" i="67" s="1"/>
  <c r="CI149" i="81"/>
  <c r="CJ149" i="81"/>
  <c r="CK149" i="81"/>
  <c r="CM149" i="81"/>
  <c r="CN149" i="81"/>
  <c r="CP149" i="81"/>
  <c r="CQ149" i="81"/>
  <c r="CR149" i="81"/>
  <c r="CS149" i="81"/>
  <c r="CU149" i="81"/>
  <c r="CV149" i="81"/>
  <c r="AE150" i="81"/>
  <c r="AF150" i="81"/>
  <c r="AT150" i="81" s="1"/>
  <c r="AG150" i="81"/>
  <c r="AU150" i="81" s="1"/>
  <c r="AH150" i="81"/>
  <c r="CL150" i="81" s="1"/>
  <c r="U145" i="67" s="1"/>
  <c r="AI150" i="81"/>
  <c r="AW150" i="81" s="1"/>
  <c r="AJ150" i="81"/>
  <c r="AK150" i="81"/>
  <c r="CO150" i="81" s="1"/>
  <c r="W145" i="67" s="1"/>
  <c r="AL150" i="81"/>
  <c r="AZ150" i="81" s="1"/>
  <c r="AM150" i="81"/>
  <c r="AN150" i="81"/>
  <c r="BB150" i="81" s="1"/>
  <c r="AO150" i="81"/>
  <c r="BC150" i="81" s="1"/>
  <c r="AP150" i="81"/>
  <c r="CT150" i="81" s="1"/>
  <c r="AB145" i="67" s="1"/>
  <c r="AQ150" i="81"/>
  <c r="BE150" i="81" s="1"/>
  <c r="AR150" i="81"/>
  <c r="AS150" i="81"/>
  <c r="AX150" i="81"/>
  <c r="BA150" i="81"/>
  <c r="BF150" i="81"/>
  <c r="BT150" i="81" s="1"/>
  <c r="CH145" i="67" s="1"/>
  <c r="CI150" i="81"/>
  <c r="CJ150" i="81"/>
  <c r="CK150" i="81"/>
  <c r="CM150" i="81"/>
  <c r="CN150" i="81"/>
  <c r="CP150" i="81"/>
  <c r="CQ150" i="81"/>
  <c r="CR150" i="81"/>
  <c r="CS150" i="81"/>
  <c r="CU150" i="81"/>
  <c r="CV150" i="81"/>
  <c r="AE151" i="81"/>
  <c r="AF151" i="81"/>
  <c r="AT151" i="81" s="1"/>
  <c r="AG151" i="81"/>
  <c r="AH151" i="81"/>
  <c r="AI151" i="81"/>
  <c r="AJ151" i="81"/>
  <c r="AK151" i="81"/>
  <c r="AL151" i="81"/>
  <c r="AM151" i="81"/>
  <c r="AN151" i="81"/>
  <c r="BB151" i="81" s="1"/>
  <c r="AO151" i="81"/>
  <c r="AP151" i="81"/>
  <c r="AQ151" i="81"/>
  <c r="AR151" i="81"/>
  <c r="AS151" i="81"/>
  <c r="AU151" i="81"/>
  <c r="AV151" i="81"/>
  <c r="BJ151" i="81" s="1"/>
  <c r="BY71" i="67" s="1"/>
  <c r="AW151" i="81"/>
  <c r="BK151" i="81" s="1"/>
  <c r="AX151" i="81"/>
  <c r="BL151" i="81" s="1"/>
  <c r="BZ71" i="67" s="1"/>
  <c r="AY151" i="81"/>
  <c r="BM151" i="81" s="1"/>
  <c r="CA71" i="67" s="1"/>
  <c r="AZ151" i="81"/>
  <c r="BA151" i="81"/>
  <c r="BC151" i="81"/>
  <c r="BD151" i="81"/>
  <c r="BR151" i="81" s="1"/>
  <c r="CF71" i="67" s="1"/>
  <c r="BE151" i="81"/>
  <c r="BS151" i="81" s="1"/>
  <c r="CG71" i="67" s="1"/>
  <c r="BF151" i="81"/>
  <c r="BT151" i="81" s="1"/>
  <c r="CH71" i="67" s="1"/>
  <c r="BI151" i="81"/>
  <c r="BN151" i="81"/>
  <c r="BQ151" i="81"/>
  <c r="CI151" i="81"/>
  <c r="CJ151" i="81"/>
  <c r="CK151" i="81"/>
  <c r="CL151" i="81"/>
  <c r="CM151" i="81"/>
  <c r="CN151" i="81"/>
  <c r="CO151" i="81"/>
  <c r="CP151" i="81"/>
  <c r="CQ151" i="81"/>
  <c r="CR151" i="81"/>
  <c r="CS151" i="81"/>
  <c r="CT151" i="81"/>
  <c r="CU151" i="81"/>
  <c r="CV151" i="81"/>
  <c r="AG2" i="80"/>
  <c r="AV2" i="80" s="1"/>
  <c r="BK2" i="80" s="1"/>
  <c r="AH2" i="80"/>
  <c r="AW2" i="80" s="1"/>
  <c r="AI2" i="80"/>
  <c r="AX2" i="80" s="1"/>
  <c r="AJ2" i="80"/>
  <c r="AK2" i="80"/>
  <c r="AZ2" i="80" s="1"/>
  <c r="AL2" i="80"/>
  <c r="CT2" i="80" s="1"/>
  <c r="AM2" i="80"/>
  <c r="BB2" i="80" s="1"/>
  <c r="BQ2" i="80" s="1"/>
  <c r="AN2" i="80"/>
  <c r="AO2" i="80"/>
  <c r="BD2" i="80" s="1"/>
  <c r="AP2" i="80"/>
  <c r="BE2" i="80" s="1"/>
  <c r="AQ2" i="80"/>
  <c r="BF2" i="80" s="1"/>
  <c r="BU2" i="80" s="1"/>
  <c r="AR2" i="80"/>
  <c r="AS2" i="80"/>
  <c r="BH2" i="80" s="1"/>
  <c r="AT2" i="80"/>
  <c r="DB2" i="80" s="1"/>
  <c r="AU2" i="80"/>
  <c r="DC2" i="80" s="1"/>
  <c r="AY2" i="80"/>
  <c r="BC2" i="80"/>
  <c r="BR2" i="80" s="1"/>
  <c r="BG2" i="80"/>
  <c r="BV2" i="80" s="1"/>
  <c r="CO2" i="80"/>
  <c r="CQ2" i="80"/>
  <c r="CR2" i="80"/>
  <c r="CS2" i="80"/>
  <c r="CU2" i="80"/>
  <c r="CV2" i="80"/>
  <c r="CY2" i="80"/>
  <c r="CZ2" i="80"/>
  <c r="DA2" i="80"/>
  <c r="AG3" i="80"/>
  <c r="AV3" i="80" s="1"/>
  <c r="BK3" i="80" s="1"/>
  <c r="AH3" i="80"/>
  <c r="CP3" i="80" s="1"/>
  <c r="AI3" i="80"/>
  <c r="CQ3" i="80" s="1"/>
  <c r="AJ3" i="80"/>
  <c r="CR3" i="80" s="1"/>
  <c r="AK3" i="80"/>
  <c r="AL3" i="80"/>
  <c r="BA3" i="80" s="1"/>
  <c r="AM3" i="80"/>
  <c r="BB3" i="80" s="1"/>
  <c r="BQ3" i="80" s="1"/>
  <c r="AN3" i="80"/>
  <c r="BC3" i="80" s="1"/>
  <c r="BR3" i="80" s="1"/>
  <c r="AO3" i="80"/>
  <c r="BD3" i="80" s="1"/>
  <c r="AP3" i="80"/>
  <c r="CX3" i="80" s="1"/>
  <c r="AQ3" i="80"/>
  <c r="BF3" i="80" s="1"/>
  <c r="BU3" i="80" s="1"/>
  <c r="AR3" i="80"/>
  <c r="AS3" i="80"/>
  <c r="AT3" i="80"/>
  <c r="BI3" i="80" s="1"/>
  <c r="AU3" i="80"/>
  <c r="AY3" i="80"/>
  <c r="AZ3" i="80"/>
  <c r="BG3" i="80"/>
  <c r="BV3" i="80" s="1"/>
  <c r="BH3" i="80"/>
  <c r="CO3" i="80"/>
  <c r="CS3" i="80"/>
  <c r="CU3" i="80"/>
  <c r="CV3" i="80"/>
  <c r="CW3" i="80"/>
  <c r="CY3" i="80"/>
  <c r="CZ3" i="80"/>
  <c r="DA3" i="80"/>
  <c r="DB3" i="80"/>
  <c r="AG4" i="80"/>
  <c r="AH4" i="80"/>
  <c r="AW4" i="80" s="1"/>
  <c r="AI4" i="80"/>
  <c r="AJ4" i="80"/>
  <c r="AK4" i="80"/>
  <c r="AZ4" i="80" s="1"/>
  <c r="AL4" i="80"/>
  <c r="CT4" i="80" s="1"/>
  <c r="AM4" i="80"/>
  <c r="BB4" i="80" s="1"/>
  <c r="BQ4" i="80" s="1"/>
  <c r="AN4" i="80"/>
  <c r="BC4" i="80" s="1"/>
  <c r="AO4" i="80"/>
  <c r="BD4" i="80" s="1"/>
  <c r="BS4" i="80" s="1"/>
  <c r="AP4" i="80"/>
  <c r="BE4" i="80" s="1"/>
  <c r="BT4" i="80" s="1"/>
  <c r="AQ4" i="80"/>
  <c r="AR4" i="80"/>
  <c r="AS4" i="80"/>
  <c r="BH4" i="80" s="1"/>
  <c r="BW4" i="80" s="1"/>
  <c r="AT4" i="80"/>
  <c r="BI4" i="80" s="1"/>
  <c r="BX4" i="80" s="1"/>
  <c r="AU4" i="80"/>
  <c r="BJ4" i="80" s="1"/>
  <c r="BY4" i="80" s="1"/>
  <c r="AV4" i="80"/>
  <c r="BK4" i="80" s="1"/>
  <c r="AY4" i="80"/>
  <c r="BF4" i="80"/>
  <c r="BU4" i="80" s="1"/>
  <c r="BG4" i="80"/>
  <c r="BV4" i="80" s="1"/>
  <c r="CO4" i="80"/>
  <c r="CP4" i="80"/>
  <c r="CR4" i="80"/>
  <c r="CS4" i="80"/>
  <c r="CU4" i="80"/>
  <c r="CV4" i="80"/>
  <c r="CW4" i="80"/>
  <c r="CX4" i="80"/>
  <c r="CY4" i="80"/>
  <c r="CZ4" i="80"/>
  <c r="DA4" i="80"/>
  <c r="DB4" i="80"/>
  <c r="DC4" i="80"/>
  <c r="AG5" i="80"/>
  <c r="AV5" i="80" s="1"/>
  <c r="BK5" i="80" s="1"/>
  <c r="AH5" i="80"/>
  <c r="CP5" i="80" s="1"/>
  <c r="AI5" i="80"/>
  <c r="CQ5" i="80" s="1"/>
  <c r="AJ5" i="80"/>
  <c r="AK5" i="80"/>
  <c r="AL5" i="80"/>
  <c r="AM5" i="80"/>
  <c r="AN5" i="80"/>
  <c r="AO5" i="80"/>
  <c r="BD5" i="80" s="1"/>
  <c r="AP5" i="80"/>
  <c r="CX5" i="80" s="1"/>
  <c r="AQ5" i="80"/>
  <c r="BF5" i="80" s="1"/>
  <c r="BU5" i="80" s="1"/>
  <c r="AR5" i="80"/>
  <c r="BG5" i="80" s="1"/>
  <c r="AS5" i="80"/>
  <c r="AT5" i="80"/>
  <c r="AU5" i="80"/>
  <c r="DC5" i="80" s="1"/>
  <c r="AZ5" i="80"/>
  <c r="BC5" i="80"/>
  <c r="BH5" i="80"/>
  <c r="CO5" i="80"/>
  <c r="CS5" i="80"/>
  <c r="CV5" i="80"/>
  <c r="CW5" i="80"/>
  <c r="CY5" i="80"/>
  <c r="CZ5" i="80"/>
  <c r="DA5" i="80"/>
  <c r="AG6" i="80"/>
  <c r="AH6" i="80"/>
  <c r="AW6" i="80" s="1"/>
  <c r="BL6" i="80" s="1"/>
  <c r="AI6" i="80"/>
  <c r="AX6" i="80" s="1"/>
  <c r="BM6" i="80" s="1"/>
  <c r="AJ6" i="80"/>
  <c r="AK6" i="80"/>
  <c r="AZ6" i="80" s="1"/>
  <c r="AL6" i="80"/>
  <c r="CT6" i="80" s="1"/>
  <c r="AM6" i="80"/>
  <c r="CU6" i="80" s="1"/>
  <c r="AN6" i="80"/>
  <c r="CV6" i="80" s="1"/>
  <c r="AO6" i="80"/>
  <c r="BD6" i="80" s="1"/>
  <c r="AP6" i="80"/>
  <c r="BE6" i="80" s="1"/>
  <c r="AQ6" i="80"/>
  <c r="AR6" i="80"/>
  <c r="AS6" i="80"/>
  <c r="BH6" i="80" s="1"/>
  <c r="AT6" i="80"/>
  <c r="DB6" i="80" s="1"/>
  <c r="AU6" i="80"/>
  <c r="DC6" i="80" s="1"/>
  <c r="AV6" i="80"/>
  <c r="BK6" i="80" s="1"/>
  <c r="AY6" i="80"/>
  <c r="BC6" i="80"/>
  <c r="BF6" i="80"/>
  <c r="BU6" i="80" s="1"/>
  <c r="BG6" i="80"/>
  <c r="BV6" i="80" s="1"/>
  <c r="BN6" i="80"/>
  <c r="CO6" i="80"/>
  <c r="CP6" i="80"/>
  <c r="CQ6" i="80"/>
  <c r="CR6" i="80"/>
  <c r="CS6" i="80"/>
  <c r="CW6" i="80"/>
  <c r="CX6" i="80"/>
  <c r="CY6" i="80"/>
  <c r="CZ6" i="80"/>
  <c r="DA6" i="80"/>
  <c r="AG7" i="80"/>
  <c r="AV7" i="80" s="1"/>
  <c r="BK7" i="80" s="1"/>
  <c r="AH7" i="80"/>
  <c r="CP7" i="80" s="1"/>
  <c r="AI7" i="80"/>
  <c r="AJ7" i="80"/>
  <c r="CR7" i="80" s="1"/>
  <c r="AK7" i="80"/>
  <c r="AZ7" i="80" s="1"/>
  <c r="AL7" i="80"/>
  <c r="BA7" i="80" s="1"/>
  <c r="AM7" i="80"/>
  <c r="BB7" i="80" s="1"/>
  <c r="AN7" i="80"/>
  <c r="AO7" i="80"/>
  <c r="BD7" i="80" s="1"/>
  <c r="BS7" i="80" s="1"/>
  <c r="AP7" i="80"/>
  <c r="CX7" i="80" s="1"/>
  <c r="AQ7" i="80"/>
  <c r="AR7" i="80"/>
  <c r="CZ7" i="80" s="1"/>
  <c r="AS7" i="80"/>
  <c r="AT7" i="80"/>
  <c r="BI7" i="80" s="1"/>
  <c r="AU7" i="80"/>
  <c r="DC7" i="80" s="1"/>
  <c r="BC7" i="80"/>
  <c r="BR7" i="80" s="1"/>
  <c r="BH7" i="80"/>
  <c r="CO7" i="80"/>
  <c r="CU7" i="80"/>
  <c r="CV7" i="80"/>
  <c r="CW7" i="80"/>
  <c r="DA7" i="80"/>
  <c r="AG8" i="80"/>
  <c r="AH8" i="80"/>
  <c r="AI8" i="80"/>
  <c r="AJ8" i="80"/>
  <c r="CR8" i="80" s="1"/>
  <c r="AK8" i="80"/>
  <c r="AL8" i="80"/>
  <c r="CT8" i="80" s="1"/>
  <c r="AM8" i="80"/>
  <c r="BB8" i="80" s="1"/>
  <c r="BQ8" i="80" s="1"/>
  <c r="AN8" i="80"/>
  <c r="BC8" i="80" s="1"/>
  <c r="BR8" i="80" s="1"/>
  <c r="AO8" i="80"/>
  <c r="BD8" i="80" s="1"/>
  <c r="AP8" i="80"/>
  <c r="BE8" i="80" s="1"/>
  <c r="AQ8" i="80"/>
  <c r="AR8" i="80"/>
  <c r="BG8" i="80" s="1"/>
  <c r="BV8" i="80" s="1"/>
  <c r="AS8" i="80"/>
  <c r="BH8" i="80" s="1"/>
  <c r="AT8" i="80"/>
  <c r="DB8" i="80" s="1"/>
  <c r="AU8" i="80"/>
  <c r="AV8" i="80"/>
  <c r="BK8" i="80" s="1"/>
  <c r="AX8" i="80"/>
  <c r="BM8" i="80" s="1"/>
  <c r="BF8" i="80"/>
  <c r="AQ8" i="67" s="1"/>
  <c r="CO8" i="80"/>
  <c r="CQ8" i="80"/>
  <c r="CU8" i="80"/>
  <c r="CV8" i="80"/>
  <c r="CW8" i="80"/>
  <c r="CY8" i="80"/>
  <c r="CZ8" i="80"/>
  <c r="DA8" i="80"/>
  <c r="AG9" i="80"/>
  <c r="AV9" i="80" s="1"/>
  <c r="AH9" i="80"/>
  <c r="AW9" i="80" s="1"/>
  <c r="BL9" i="80" s="1"/>
  <c r="AI9" i="80"/>
  <c r="AX9" i="80" s="1"/>
  <c r="BM9" i="80" s="1"/>
  <c r="AJ9" i="80"/>
  <c r="AK9" i="80"/>
  <c r="AZ9" i="80" s="1"/>
  <c r="AL9" i="80"/>
  <c r="BA9" i="80" s="1"/>
  <c r="BP9" i="80" s="1"/>
  <c r="AM9" i="80"/>
  <c r="BB9" i="80" s="1"/>
  <c r="BQ9" i="80" s="1"/>
  <c r="AN9" i="80"/>
  <c r="BC9" i="80" s="1"/>
  <c r="BR9" i="80" s="1"/>
  <c r="AO9" i="80"/>
  <c r="BD9" i="80" s="1"/>
  <c r="BS9" i="80" s="1"/>
  <c r="AP9" i="80"/>
  <c r="CX9" i="80" s="1"/>
  <c r="AQ9" i="80"/>
  <c r="AR9" i="80"/>
  <c r="CZ9" i="80" s="1"/>
  <c r="AS9" i="80"/>
  <c r="AT9" i="80"/>
  <c r="BI9" i="80" s="1"/>
  <c r="BX9" i="80" s="1"/>
  <c r="AU9" i="80"/>
  <c r="BJ9" i="80" s="1"/>
  <c r="BY9" i="80" s="1"/>
  <c r="AY9" i="80"/>
  <c r="BN9" i="80" s="1"/>
  <c r="BG9" i="80"/>
  <c r="BH9" i="80"/>
  <c r="BW9" i="80" s="1"/>
  <c r="BO9" i="80"/>
  <c r="CP9" i="80"/>
  <c r="CQ9" i="80"/>
  <c r="CR9" i="80"/>
  <c r="CS9" i="80"/>
  <c r="CT9" i="80"/>
  <c r="CU9" i="80"/>
  <c r="CV9" i="80"/>
  <c r="CW9" i="80"/>
  <c r="DA9" i="80"/>
  <c r="DB9" i="80"/>
  <c r="DC9" i="80"/>
  <c r="AG10" i="80"/>
  <c r="AH10" i="80"/>
  <c r="AW10" i="80" s="1"/>
  <c r="AI10" i="80"/>
  <c r="AX10" i="80" s="1"/>
  <c r="AJ10" i="80"/>
  <c r="AY10" i="80" s="1"/>
  <c r="BN10" i="80" s="1"/>
  <c r="AK10" i="80"/>
  <c r="AZ10" i="80" s="1"/>
  <c r="BO10" i="80" s="1"/>
  <c r="AL10" i="80"/>
  <c r="BA10" i="80" s="1"/>
  <c r="BP10" i="80" s="1"/>
  <c r="AM10" i="80"/>
  <c r="BB10" i="80" s="1"/>
  <c r="BQ10" i="80" s="1"/>
  <c r="AN10" i="80"/>
  <c r="BC10" i="80" s="1"/>
  <c r="BR10" i="80" s="1"/>
  <c r="AO10" i="80"/>
  <c r="BD10" i="80" s="1"/>
  <c r="AP10" i="80"/>
  <c r="BE10" i="80" s="1"/>
  <c r="AQ10" i="80"/>
  <c r="BF10" i="80" s="1"/>
  <c r="AR10" i="80"/>
  <c r="BG10" i="80" s="1"/>
  <c r="BV10" i="80" s="1"/>
  <c r="AS10" i="80"/>
  <c r="BH10" i="80" s="1"/>
  <c r="BW10" i="80" s="1"/>
  <c r="AT10" i="80"/>
  <c r="BI10" i="80" s="1"/>
  <c r="BX10" i="80" s="1"/>
  <c r="AU10" i="80"/>
  <c r="BJ10" i="80" s="1"/>
  <c r="BY10" i="80" s="1"/>
  <c r="BL10" i="80"/>
  <c r="CP10" i="80"/>
  <c r="CQ10" i="80"/>
  <c r="CR10" i="80"/>
  <c r="CS10" i="80"/>
  <c r="CT10" i="80"/>
  <c r="CU10" i="80"/>
  <c r="CV10" i="80"/>
  <c r="CW10" i="80"/>
  <c r="CX10" i="80"/>
  <c r="CY10" i="80"/>
  <c r="CZ10" i="80"/>
  <c r="DA10" i="80"/>
  <c r="DB10" i="80"/>
  <c r="DC10" i="80"/>
  <c r="AG11" i="80"/>
  <c r="AV11" i="80" s="1"/>
  <c r="BK11" i="80" s="1"/>
  <c r="AH11" i="80"/>
  <c r="AI11" i="80"/>
  <c r="CQ11" i="80" s="1"/>
  <c r="AJ11" i="80"/>
  <c r="CR11" i="80" s="1"/>
  <c r="AK11" i="80"/>
  <c r="CS11" i="80" s="1"/>
  <c r="AL11" i="80"/>
  <c r="BA11" i="80" s="1"/>
  <c r="AM11" i="80"/>
  <c r="BB11" i="80" s="1"/>
  <c r="AN11" i="80"/>
  <c r="BC11" i="80" s="1"/>
  <c r="BR11" i="80" s="1"/>
  <c r="AO11" i="80"/>
  <c r="BD11" i="80" s="1"/>
  <c r="BS11" i="80" s="1"/>
  <c r="AP11" i="80"/>
  <c r="AQ11" i="80"/>
  <c r="BF11" i="80" s="1"/>
  <c r="AR11" i="80"/>
  <c r="BG11" i="80" s="1"/>
  <c r="AS11" i="80"/>
  <c r="AT11" i="80"/>
  <c r="BI11" i="80" s="1"/>
  <c r="BX11" i="80" s="1"/>
  <c r="AU11" i="80"/>
  <c r="BJ11" i="80" s="1"/>
  <c r="BY11" i="80" s="1"/>
  <c r="BH11" i="80"/>
  <c r="BW11" i="80" s="1"/>
  <c r="BP11" i="80"/>
  <c r="CO11" i="80"/>
  <c r="CT11" i="80"/>
  <c r="CU11" i="80"/>
  <c r="CV11" i="80"/>
  <c r="CW11" i="80"/>
  <c r="CY11" i="80"/>
  <c r="CZ11" i="80"/>
  <c r="DA11" i="80"/>
  <c r="DB11" i="80"/>
  <c r="DC11" i="80"/>
  <c r="AG12" i="80"/>
  <c r="CO12" i="80" s="1"/>
  <c r="AH12" i="80"/>
  <c r="AW12" i="80" s="1"/>
  <c r="AI12" i="80"/>
  <c r="AJ12" i="80"/>
  <c r="AY12" i="80" s="1"/>
  <c r="AK12" i="80"/>
  <c r="AZ12" i="80" s="1"/>
  <c r="AL12" i="80"/>
  <c r="AM12" i="80"/>
  <c r="CU12" i="80" s="1"/>
  <c r="AN12" i="80"/>
  <c r="AO12" i="80"/>
  <c r="BD12" i="80" s="1"/>
  <c r="AP12" i="80"/>
  <c r="BE12" i="80" s="1"/>
  <c r="AP12" i="67" s="1"/>
  <c r="AQ12" i="80"/>
  <c r="AR12" i="80"/>
  <c r="BG12" i="80" s="1"/>
  <c r="AS12" i="80"/>
  <c r="BH12" i="80" s="1"/>
  <c r="BW12" i="80" s="1"/>
  <c r="AT12" i="80"/>
  <c r="AU12" i="80"/>
  <c r="DC12" i="80" s="1"/>
  <c r="AX12" i="80"/>
  <c r="BB12" i="80"/>
  <c r="BF12" i="80"/>
  <c r="BU12" i="80" s="1"/>
  <c r="BV12" i="80"/>
  <c r="CQ12" i="80"/>
  <c r="CR12" i="80"/>
  <c r="CS12" i="80"/>
  <c r="CY12" i="80"/>
  <c r="CZ12" i="80"/>
  <c r="DA12" i="80"/>
  <c r="AG13" i="80"/>
  <c r="AV13" i="80" s="1"/>
  <c r="AH13" i="80"/>
  <c r="AI13" i="80"/>
  <c r="CQ13" i="80" s="1"/>
  <c r="AJ13" i="80"/>
  <c r="CR13" i="80" s="1"/>
  <c r="AK13" i="80"/>
  <c r="AL13" i="80"/>
  <c r="BA13" i="80" s="1"/>
  <c r="AM13" i="80"/>
  <c r="BB13" i="80" s="1"/>
  <c r="BQ13" i="80" s="1"/>
  <c r="AN13" i="80"/>
  <c r="BC13" i="80" s="1"/>
  <c r="BR13" i="80" s="1"/>
  <c r="BP13" i="67" s="1"/>
  <c r="AO13" i="80"/>
  <c r="BD13" i="80" s="1"/>
  <c r="AP13" i="80"/>
  <c r="AQ13" i="80"/>
  <c r="BF13" i="80" s="1"/>
  <c r="BU13" i="80" s="1"/>
  <c r="AR13" i="80"/>
  <c r="BG13" i="80" s="1"/>
  <c r="BV13" i="80" s="1"/>
  <c r="AS13" i="80"/>
  <c r="BH13" i="80" s="1"/>
  <c r="AT13" i="80"/>
  <c r="BI13" i="80" s="1"/>
  <c r="AU13" i="80"/>
  <c r="AX13" i="80"/>
  <c r="CO13" i="80"/>
  <c r="CU13" i="80"/>
  <c r="CV13" i="80"/>
  <c r="CY13" i="80"/>
  <c r="CZ13" i="80"/>
  <c r="AG14" i="80"/>
  <c r="AH14" i="80"/>
  <c r="AW14" i="80" s="1"/>
  <c r="AI14" i="80"/>
  <c r="AJ14" i="80"/>
  <c r="AK14" i="80"/>
  <c r="CS14" i="80" s="1"/>
  <c r="AL14" i="80"/>
  <c r="AM14" i="80"/>
  <c r="CU14" i="80" s="1"/>
  <c r="AN14" i="80"/>
  <c r="AO14" i="80"/>
  <c r="BD14" i="80" s="1"/>
  <c r="AP14" i="80"/>
  <c r="BE14" i="80" s="1"/>
  <c r="AQ14" i="80"/>
  <c r="AR14" i="80"/>
  <c r="BG14" i="80" s="1"/>
  <c r="AS14" i="80"/>
  <c r="AT14" i="80"/>
  <c r="AU14" i="80"/>
  <c r="DC14" i="80" s="1"/>
  <c r="AV14" i="80"/>
  <c r="BK14" i="80" s="1"/>
  <c r="AY14" i="80"/>
  <c r="BF14" i="80"/>
  <c r="BU14" i="80" s="1"/>
  <c r="CO14" i="80"/>
  <c r="CR14" i="80"/>
  <c r="CX14" i="80"/>
  <c r="CY14" i="80"/>
  <c r="CZ14" i="80"/>
  <c r="AG15" i="80"/>
  <c r="AH15" i="80"/>
  <c r="AI15" i="80"/>
  <c r="CQ15" i="80" s="1"/>
  <c r="AJ15" i="80"/>
  <c r="CR15" i="80" s="1"/>
  <c r="AK15" i="80"/>
  <c r="AZ15" i="80" s="1"/>
  <c r="AL15" i="80"/>
  <c r="BA15" i="80" s="1"/>
  <c r="AM15" i="80"/>
  <c r="CU15" i="80" s="1"/>
  <c r="AN15" i="80"/>
  <c r="BC15" i="80" s="1"/>
  <c r="AO15" i="80"/>
  <c r="CW15" i="80" s="1"/>
  <c r="AP15" i="80"/>
  <c r="AQ15" i="80"/>
  <c r="BF15" i="80" s="1"/>
  <c r="BU15" i="80" s="1"/>
  <c r="AR15" i="80"/>
  <c r="BG15" i="80" s="1"/>
  <c r="BV15" i="80" s="1"/>
  <c r="AS15" i="80"/>
  <c r="DA15" i="80" s="1"/>
  <c r="AT15" i="80"/>
  <c r="BI15" i="80" s="1"/>
  <c r="AU15" i="80"/>
  <c r="BJ15" i="80" s="1"/>
  <c r="AV15" i="80"/>
  <c r="BK15" i="80" s="1"/>
  <c r="CO15" i="80"/>
  <c r="CT15" i="80"/>
  <c r="CV15" i="80"/>
  <c r="CY15" i="80"/>
  <c r="CZ15" i="80"/>
  <c r="DB15" i="80"/>
  <c r="AG16" i="80"/>
  <c r="AH16" i="80"/>
  <c r="AW16" i="80" s="1"/>
  <c r="AI16" i="80"/>
  <c r="AX16" i="80" s="1"/>
  <c r="AJ16" i="80"/>
  <c r="CR16" i="80" s="1"/>
  <c r="AK16" i="80"/>
  <c r="AL16" i="80"/>
  <c r="BA16" i="80" s="1"/>
  <c r="BP16" i="80" s="1"/>
  <c r="AM16" i="80"/>
  <c r="CU16" i="80" s="1"/>
  <c r="AN16" i="80"/>
  <c r="AO16" i="80"/>
  <c r="BD16" i="80" s="1"/>
  <c r="AP16" i="80"/>
  <c r="AQ16" i="80"/>
  <c r="BF16" i="80" s="1"/>
  <c r="BU16" i="80" s="1"/>
  <c r="AR16" i="80"/>
  <c r="BG16" i="80" s="1"/>
  <c r="AS16" i="80"/>
  <c r="AT16" i="80"/>
  <c r="BI16" i="80" s="1"/>
  <c r="BX16" i="80" s="1"/>
  <c r="AU16" i="80"/>
  <c r="DC16" i="80" s="1"/>
  <c r="AZ16" i="80"/>
  <c r="BO16" i="80" s="1"/>
  <c r="BH16" i="80"/>
  <c r="BW16" i="80" s="1"/>
  <c r="BV16" i="80"/>
  <c r="CQ16" i="80"/>
  <c r="CS16" i="80"/>
  <c r="CT16" i="80"/>
  <c r="CW16" i="80"/>
  <c r="CY16" i="80"/>
  <c r="CZ16" i="80"/>
  <c r="DA16" i="80"/>
  <c r="DB16" i="80"/>
  <c r="AG17" i="80"/>
  <c r="AH17" i="80"/>
  <c r="AI17" i="80"/>
  <c r="AJ17" i="80"/>
  <c r="CR17" i="80" s="1"/>
  <c r="AK17" i="80"/>
  <c r="AZ17" i="80" s="1"/>
  <c r="AL17" i="80"/>
  <c r="AM17" i="80"/>
  <c r="BB17" i="80" s="1"/>
  <c r="AN17" i="80"/>
  <c r="CV17" i="80" s="1"/>
  <c r="AO17" i="80"/>
  <c r="BD17" i="80" s="1"/>
  <c r="AP17" i="80"/>
  <c r="BE17" i="80" s="1"/>
  <c r="AQ17" i="80"/>
  <c r="CY17" i="80" s="1"/>
  <c r="AR17" i="80"/>
  <c r="CZ17" i="80" s="1"/>
  <c r="AS17" i="80"/>
  <c r="AT17" i="80"/>
  <c r="AU17" i="80"/>
  <c r="DC17" i="80" s="1"/>
  <c r="AV17" i="80"/>
  <c r="AY17" i="80"/>
  <c r="BC17" i="80"/>
  <c r="BG17" i="80"/>
  <c r="CO17" i="80"/>
  <c r="CS17" i="80"/>
  <c r="CW17" i="80"/>
  <c r="CX17" i="80"/>
  <c r="AG18" i="80"/>
  <c r="AV18" i="80" s="1"/>
  <c r="BK18" i="80" s="1"/>
  <c r="AH18" i="80"/>
  <c r="AI18" i="80"/>
  <c r="CQ18" i="80" s="1"/>
  <c r="AJ18" i="80"/>
  <c r="AK18" i="80"/>
  <c r="AZ18" i="80" s="1"/>
  <c r="AK18" i="67" s="1"/>
  <c r="AL18" i="80"/>
  <c r="BA18" i="80" s="1"/>
  <c r="AM18" i="80"/>
  <c r="BB18" i="80" s="1"/>
  <c r="BQ18" i="80" s="1"/>
  <c r="AN18" i="80"/>
  <c r="AO18" i="80"/>
  <c r="AP18" i="80"/>
  <c r="AQ18" i="80"/>
  <c r="BF18" i="80" s="1"/>
  <c r="BU18" i="80" s="1"/>
  <c r="AR18" i="80"/>
  <c r="BG18" i="80" s="1"/>
  <c r="BV18" i="80" s="1"/>
  <c r="AS18" i="80"/>
  <c r="AT18" i="80"/>
  <c r="BI18" i="80" s="1"/>
  <c r="AU18" i="80"/>
  <c r="BJ18" i="80" s="1"/>
  <c r="BC18" i="80"/>
  <c r="BR18" i="80" s="1"/>
  <c r="BD18" i="80"/>
  <c r="BS18" i="80" s="1"/>
  <c r="CO18" i="80"/>
  <c r="CU18" i="80"/>
  <c r="CV18" i="80"/>
  <c r="CW18" i="80"/>
  <c r="CY18" i="80"/>
  <c r="CZ18" i="80"/>
  <c r="AG19" i="80"/>
  <c r="AV19" i="80" s="1"/>
  <c r="BK19" i="80" s="1"/>
  <c r="AH19" i="80"/>
  <c r="AI19" i="80"/>
  <c r="AJ19" i="80"/>
  <c r="AY19" i="80" s="1"/>
  <c r="AJ19" i="67" s="1"/>
  <c r="AK19" i="80"/>
  <c r="AZ19" i="80" s="1"/>
  <c r="AL19" i="80"/>
  <c r="BA19" i="80" s="1"/>
  <c r="AM19" i="80"/>
  <c r="BB19" i="80" s="1"/>
  <c r="BQ19" i="80" s="1"/>
  <c r="AN19" i="80"/>
  <c r="AO19" i="80"/>
  <c r="BD19" i="80" s="1"/>
  <c r="AP19" i="80"/>
  <c r="AQ19" i="80"/>
  <c r="BF19" i="80" s="1"/>
  <c r="AR19" i="80"/>
  <c r="BG19" i="80" s="1"/>
  <c r="AS19" i="80"/>
  <c r="DA19" i="80" s="1"/>
  <c r="AT19" i="80"/>
  <c r="BI19" i="80" s="1"/>
  <c r="AU19" i="80"/>
  <c r="DC19" i="80" s="1"/>
  <c r="BC19" i="80"/>
  <c r="BR19" i="80" s="1"/>
  <c r="BS19" i="80"/>
  <c r="BU19" i="80"/>
  <c r="CO19" i="80"/>
  <c r="CU19" i="80"/>
  <c r="CV19" i="80"/>
  <c r="CW19" i="80"/>
  <c r="CY19" i="80"/>
  <c r="AG20" i="80"/>
  <c r="AH20" i="80"/>
  <c r="AI20" i="80"/>
  <c r="AX20" i="80" s="1"/>
  <c r="BM20" i="80" s="1"/>
  <c r="AJ20" i="80"/>
  <c r="CR20" i="80" s="1"/>
  <c r="AK20" i="80"/>
  <c r="AL20" i="80"/>
  <c r="CT20" i="80" s="1"/>
  <c r="AM20" i="80"/>
  <c r="CU20" i="80" s="1"/>
  <c r="AN20" i="80"/>
  <c r="BC20" i="80" s="1"/>
  <c r="AO20" i="80"/>
  <c r="AP20" i="80"/>
  <c r="AQ20" i="80"/>
  <c r="BF20" i="80" s="1"/>
  <c r="AR20" i="80"/>
  <c r="CZ20" i="80" s="1"/>
  <c r="AS20" i="80"/>
  <c r="AT20" i="80"/>
  <c r="DB20" i="80" s="1"/>
  <c r="AU20" i="80"/>
  <c r="BJ20" i="80" s="1"/>
  <c r="AW20" i="80"/>
  <c r="BL20" i="80" s="1"/>
  <c r="BE20" i="80"/>
  <c r="CP20" i="80"/>
  <c r="CQ20" i="80"/>
  <c r="CV20" i="80"/>
  <c r="CX20" i="80"/>
  <c r="CY20" i="80"/>
  <c r="AG21" i="80"/>
  <c r="AH21" i="80"/>
  <c r="AW21" i="80" s="1"/>
  <c r="BL21" i="80" s="1"/>
  <c r="AI21" i="80"/>
  <c r="AX21" i="80" s="1"/>
  <c r="AJ21" i="80"/>
  <c r="AY21" i="80" s="1"/>
  <c r="AK21" i="80"/>
  <c r="AL21" i="80"/>
  <c r="AM21" i="80"/>
  <c r="BB21" i="80" s="1"/>
  <c r="BQ21" i="80" s="1"/>
  <c r="AN21" i="80"/>
  <c r="BC21" i="80" s="1"/>
  <c r="BR21" i="80" s="1"/>
  <c r="AO21" i="80"/>
  <c r="BD21" i="80" s="1"/>
  <c r="AP21" i="80"/>
  <c r="AQ21" i="80"/>
  <c r="BF21" i="80" s="1"/>
  <c r="BU21" i="80" s="1"/>
  <c r="AR21" i="80"/>
  <c r="AS21" i="80"/>
  <c r="AT21" i="80"/>
  <c r="AU21" i="80"/>
  <c r="BJ21" i="80" s="1"/>
  <c r="AZ21" i="80"/>
  <c r="AK21" i="67" s="1"/>
  <c r="BA21" i="80"/>
  <c r="BP21" i="80" s="1"/>
  <c r="BG21" i="80"/>
  <c r="BV21" i="80" s="1"/>
  <c r="BH21" i="80"/>
  <c r="BI21" i="80"/>
  <c r="CP21" i="80"/>
  <c r="CQ21" i="80"/>
  <c r="CR21" i="80"/>
  <c r="CS21" i="80"/>
  <c r="CT21" i="80"/>
  <c r="CU21" i="80"/>
  <c r="CV21" i="80"/>
  <c r="CW21" i="80"/>
  <c r="CY21" i="80"/>
  <c r="CZ21" i="80"/>
  <c r="DA21" i="80"/>
  <c r="DB21" i="80"/>
  <c r="AG22" i="80"/>
  <c r="AH22" i="80"/>
  <c r="AW22" i="80" s="1"/>
  <c r="AI22" i="80"/>
  <c r="AX22" i="80" s="1"/>
  <c r="AJ22" i="80"/>
  <c r="AK22" i="80"/>
  <c r="AL22" i="80"/>
  <c r="CT22" i="80" s="1"/>
  <c r="AM22" i="80"/>
  <c r="AN22" i="80"/>
  <c r="BC22" i="80" s="1"/>
  <c r="AO22" i="80"/>
  <c r="AP22" i="80"/>
  <c r="CX22" i="80" s="1"/>
  <c r="AQ22" i="80"/>
  <c r="BF22" i="80" s="1"/>
  <c r="AR22" i="80"/>
  <c r="AS22" i="80"/>
  <c r="DA22" i="80" s="1"/>
  <c r="AT22" i="80"/>
  <c r="DB22" i="80" s="1"/>
  <c r="AU22" i="80"/>
  <c r="AV22" i="80"/>
  <c r="BK22" i="80" s="1"/>
  <c r="BD22" i="80"/>
  <c r="CO22" i="80"/>
  <c r="CV22" i="80"/>
  <c r="CW22" i="80"/>
  <c r="CY22" i="80"/>
  <c r="AG23" i="80"/>
  <c r="AV23" i="80" s="1"/>
  <c r="BK23" i="80" s="1"/>
  <c r="AH23" i="80"/>
  <c r="CP23" i="80" s="1"/>
  <c r="AI23" i="80"/>
  <c r="AJ23" i="80"/>
  <c r="CR23" i="80" s="1"/>
  <c r="AK23" i="80"/>
  <c r="AL23" i="80"/>
  <c r="CT23" i="80" s="1"/>
  <c r="AM23" i="80"/>
  <c r="BB23" i="80" s="1"/>
  <c r="BQ23" i="80" s="1"/>
  <c r="AN23" i="80"/>
  <c r="BC23" i="80" s="1"/>
  <c r="BR23" i="80" s="1"/>
  <c r="AO23" i="80"/>
  <c r="AP23" i="80"/>
  <c r="AQ23" i="80"/>
  <c r="AR23" i="80"/>
  <c r="BG23" i="80" s="1"/>
  <c r="AS23" i="80"/>
  <c r="BH23" i="80" s="1"/>
  <c r="AT23" i="80"/>
  <c r="BI23" i="80" s="1"/>
  <c r="AU23" i="80"/>
  <c r="BJ23" i="80" s="1"/>
  <c r="AX23" i="80"/>
  <c r="BD23" i="80"/>
  <c r="BS23" i="80" s="1"/>
  <c r="BF23" i="80"/>
  <c r="CO23" i="80"/>
  <c r="CQ23" i="80"/>
  <c r="CU23" i="80"/>
  <c r="CV23" i="80"/>
  <c r="CW23" i="80"/>
  <c r="CY23" i="80"/>
  <c r="AG24" i="80"/>
  <c r="AV24" i="80" s="1"/>
  <c r="AH24" i="80"/>
  <c r="AW24" i="80" s="1"/>
  <c r="AI24" i="80"/>
  <c r="AX24" i="80" s="1"/>
  <c r="AJ24" i="80"/>
  <c r="AK24" i="80"/>
  <c r="AL24" i="80"/>
  <c r="CT24" i="80" s="1"/>
  <c r="AM24" i="80"/>
  <c r="BB24" i="80" s="1"/>
  <c r="AN24" i="80"/>
  <c r="CV24" i="80" s="1"/>
  <c r="AO24" i="80"/>
  <c r="BD24" i="80" s="1"/>
  <c r="AO24" i="67" s="1"/>
  <c r="AP24" i="80"/>
  <c r="BE24" i="80" s="1"/>
  <c r="AQ24" i="80"/>
  <c r="BF24" i="80" s="1"/>
  <c r="BU24" i="80" s="1"/>
  <c r="AR24" i="80"/>
  <c r="BG24" i="80" s="1"/>
  <c r="BV24" i="80" s="1"/>
  <c r="AS24" i="80"/>
  <c r="BH24" i="80" s="1"/>
  <c r="BW24" i="80" s="1"/>
  <c r="AT24" i="80"/>
  <c r="BI24" i="80" s="1"/>
  <c r="BX24" i="80" s="1"/>
  <c r="AU24" i="80"/>
  <c r="BA24" i="80"/>
  <c r="AL24" i="67" s="1"/>
  <c r="BC24" i="80"/>
  <c r="BJ24" i="80"/>
  <c r="BY24" i="80" s="1"/>
  <c r="CO24" i="80"/>
  <c r="CU24" i="80"/>
  <c r="CY24" i="80"/>
  <c r="CZ24" i="80"/>
  <c r="DA24" i="80"/>
  <c r="DB24" i="80"/>
  <c r="DC24" i="80"/>
  <c r="AG25" i="80"/>
  <c r="AV25" i="80" s="1"/>
  <c r="BK25" i="80" s="1"/>
  <c r="AH25" i="80"/>
  <c r="CP25" i="80" s="1"/>
  <c r="AI25" i="80"/>
  <c r="AJ25" i="80"/>
  <c r="AY25" i="80" s="1"/>
  <c r="AK25" i="80"/>
  <c r="AL25" i="80"/>
  <c r="BA25" i="80" s="1"/>
  <c r="AM25" i="80"/>
  <c r="AN25" i="80"/>
  <c r="AO25" i="80"/>
  <c r="CW25" i="80" s="1"/>
  <c r="AP25" i="80"/>
  <c r="CX25" i="80" s="1"/>
  <c r="AQ25" i="80"/>
  <c r="AR25" i="80"/>
  <c r="BG25" i="80" s="1"/>
  <c r="AS25" i="80"/>
  <c r="DA25" i="80" s="1"/>
  <c r="AT25" i="80"/>
  <c r="DB25" i="80" s="1"/>
  <c r="AU25" i="80"/>
  <c r="AX25" i="80"/>
  <c r="BD25" i="80"/>
  <c r="BF25" i="80"/>
  <c r="BH25" i="80"/>
  <c r="BI25" i="80"/>
  <c r="CO25" i="80"/>
  <c r="CQ25" i="80"/>
  <c r="CY25" i="80"/>
  <c r="AG26" i="80"/>
  <c r="AV26" i="80" s="1"/>
  <c r="BK26" i="80" s="1"/>
  <c r="AH26" i="80"/>
  <c r="AI26" i="80"/>
  <c r="AX26" i="80" s="1"/>
  <c r="AJ26" i="80"/>
  <c r="AK26" i="80"/>
  <c r="CS26" i="80" s="1"/>
  <c r="AL26" i="80"/>
  <c r="CT26" i="80" s="1"/>
  <c r="AM26" i="80"/>
  <c r="BB26" i="80" s="1"/>
  <c r="BQ26" i="80" s="1"/>
  <c r="AN26" i="80"/>
  <c r="BC26" i="80" s="1"/>
  <c r="AO26" i="80"/>
  <c r="AP26" i="80"/>
  <c r="CX26" i="80" s="1"/>
  <c r="AQ26" i="80"/>
  <c r="BF26" i="80" s="1"/>
  <c r="BU26" i="80" s="1"/>
  <c r="AR26" i="80"/>
  <c r="BG26" i="80" s="1"/>
  <c r="BV26" i="80" s="1"/>
  <c r="AS26" i="80"/>
  <c r="DA26" i="80" s="1"/>
  <c r="AT26" i="80"/>
  <c r="DB26" i="80" s="1"/>
  <c r="AU26" i="80"/>
  <c r="BJ26" i="80" s="1"/>
  <c r="BD26" i="80"/>
  <c r="BS26" i="80" s="1"/>
  <c r="BE26" i="80"/>
  <c r="BR26" i="80"/>
  <c r="CO26" i="80"/>
  <c r="CU26" i="80"/>
  <c r="CV26" i="80"/>
  <c r="CW26" i="80"/>
  <c r="CY26" i="80"/>
  <c r="CZ26" i="80"/>
  <c r="AG27" i="80"/>
  <c r="CO27" i="80" s="1"/>
  <c r="AH27" i="80"/>
  <c r="CP27" i="80" s="1"/>
  <c r="AI27" i="80"/>
  <c r="AJ27" i="80"/>
  <c r="AY27" i="80" s="1"/>
  <c r="AK27" i="80"/>
  <c r="AL27" i="80"/>
  <c r="BA27" i="80" s="1"/>
  <c r="AM27" i="80"/>
  <c r="BB27" i="80" s="1"/>
  <c r="AN27" i="80"/>
  <c r="AO27" i="80"/>
  <c r="CW27" i="80" s="1"/>
  <c r="AP27" i="80"/>
  <c r="CX27" i="80" s="1"/>
  <c r="AQ27" i="80"/>
  <c r="BF27" i="80" s="1"/>
  <c r="AQ163" i="67" s="1"/>
  <c r="AR27" i="80"/>
  <c r="BG27" i="80" s="1"/>
  <c r="AS27" i="80"/>
  <c r="AT27" i="80"/>
  <c r="DB27" i="80" s="1"/>
  <c r="AU27" i="80"/>
  <c r="BJ27" i="80" s="1"/>
  <c r="AZ27" i="80"/>
  <c r="BD27" i="80"/>
  <c r="BH27" i="80"/>
  <c r="BI27" i="80"/>
  <c r="CS27" i="80"/>
  <c r="CT27" i="80"/>
  <c r="CU27" i="80"/>
  <c r="CY27" i="80"/>
  <c r="DA27" i="80"/>
  <c r="AG28" i="80"/>
  <c r="AV28" i="80" s="1"/>
  <c r="AG164" i="67" s="1"/>
  <c r="AH28" i="80"/>
  <c r="AW28" i="80" s="1"/>
  <c r="BL28" i="80" s="1"/>
  <c r="AI28" i="80"/>
  <c r="AX28" i="80" s="1"/>
  <c r="BM28" i="80" s="1"/>
  <c r="AJ28" i="80"/>
  <c r="AY28" i="80" s="1"/>
  <c r="BN28" i="80" s="1"/>
  <c r="AK28" i="80"/>
  <c r="AZ28" i="80" s="1"/>
  <c r="BO28" i="80" s="1"/>
  <c r="AL28" i="80"/>
  <c r="BA28" i="80" s="1"/>
  <c r="AM28" i="80"/>
  <c r="BB28" i="80" s="1"/>
  <c r="BQ28" i="80" s="1"/>
  <c r="AN28" i="80"/>
  <c r="BC28" i="80" s="1"/>
  <c r="BR28" i="80" s="1"/>
  <c r="AO28" i="80"/>
  <c r="AP28" i="80"/>
  <c r="AQ28" i="80"/>
  <c r="BF28" i="80" s="1"/>
  <c r="AR28" i="80"/>
  <c r="AS28" i="80"/>
  <c r="BH28" i="80" s="1"/>
  <c r="BW28" i="80" s="1"/>
  <c r="AT28" i="80"/>
  <c r="BI28" i="80" s="1"/>
  <c r="BX28" i="80" s="1"/>
  <c r="AU28" i="80"/>
  <c r="BJ28" i="80" s="1"/>
  <c r="BY28" i="80" s="1"/>
  <c r="BD28" i="80"/>
  <c r="BE28" i="80"/>
  <c r="BS28" i="80"/>
  <c r="CO28" i="80"/>
  <c r="CP28" i="80"/>
  <c r="CQ28" i="80"/>
  <c r="CR28" i="80"/>
  <c r="CS28" i="80"/>
  <c r="CT28" i="80"/>
  <c r="CU28" i="80"/>
  <c r="CV28" i="80"/>
  <c r="CW28" i="80"/>
  <c r="CX28" i="80"/>
  <c r="DA28" i="80"/>
  <c r="DB28" i="80"/>
  <c r="DC28" i="80"/>
  <c r="AG29" i="80"/>
  <c r="CO29" i="80" s="1"/>
  <c r="AH29" i="80"/>
  <c r="AI29" i="80"/>
  <c r="AX29" i="80" s="1"/>
  <c r="AJ29" i="80"/>
  <c r="AY29" i="80" s="1"/>
  <c r="AJ26" i="67" s="1"/>
  <c r="AK29" i="80"/>
  <c r="CS29" i="80" s="1"/>
  <c r="AL29" i="80"/>
  <c r="BA29" i="80" s="1"/>
  <c r="AM29" i="80"/>
  <c r="BB29" i="80" s="1"/>
  <c r="AN29" i="80"/>
  <c r="AO29" i="80"/>
  <c r="CW29" i="80" s="1"/>
  <c r="AP29" i="80"/>
  <c r="CX29" i="80" s="1"/>
  <c r="AQ29" i="80"/>
  <c r="CY29" i="80" s="1"/>
  <c r="AR29" i="80"/>
  <c r="AS29" i="80"/>
  <c r="AT29" i="80"/>
  <c r="BI29" i="80" s="1"/>
  <c r="AU29" i="80"/>
  <c r="BJ29" i="80" s="1"/>
  <c r="BE29" i="80"/>
  <c r="CQ29" i="80"/>
  <c r="CR29" i="80"/>
  <c r="CT29" i="80"/>
  <c r="CU29" i="80"/>
  <c r="DC29" i="80"/>
  <c r="AG30" i="80"/>
  <c r="AH30" i="80"/>
  <c r="AW30" i="80" s="1"/>
  <c r="AI30" i="80"/>
  <c r="AJ30" i="80"/>
  <c r="AK30" i="80"/>
  <c r="CS30" i="80" s="1"/>
  <c r="AL30" i="80"/>
  <c r="CT30" i="80" s="1"/>
  <c r="AM30" i="80"/>
  <c r="BB30" i="80" s="1"/>
  <c r="BQ30" i="80" s="1"/>
  <c r="AN30" i="80"/>
  <c r="BC30" i="80" s="1"/>
  <c r="BR30" i="80" s="1"/>
  <c r="AO30" i="80"/>
  <c r="AP30" i="80"/>
  <c r="BE30" i="80" s="1"/>
  <c r="AQ30" i="80"/>
  <c r="BF30" i="80" s="1"/>
  <c r="BU30" i="80" s="1"/>
  <c r="AR30" i="80"/>
  <c r="BG30" i="80" s="1"/>
  <c r="BV30" i="80" s="1"/>
  <c r="AS30" i="80"/>
  <c r="DA30" i="80" s="1"/>
  <c r="AT30" i="80"/>
  <c r="DB30" i="80" s="1"/>
  <c r="AU30" i="80"/>
  <c r="DC30" i="80" s="1"/>
  <c r="AV30" i="80"/>
  <c r="BK30" i="80" s="1"/>
  <c r="BA30" i="80"/>
  <c r="BD30" i="80"/>
  <c r="BS30" i="80" s="1"/>
  <c r="BI30" i="80"/>
  <c r="BJ30" i="80"/>
  <c r="CO30" i="80"/>
  <c r="CP30" i="80"/>
  <c r="CU30" i="80"/>
  <c r="CV30" i="80"/>
  <c r="CW30" i="80"/>
  <c r="CX30" i="80"/>
  <c r="CY30" i="80"/>
  <c r="CZ30" i="80"/>
  <c r="AG31" i="80"/>
  <c r="AV31" i="80" s="1"/>
  <c r="BK31" i="80" s="1"/>
  <c r="AH31" i="80"/>
  <c r="CP31" i="80" s="1"/>
  <c r="AI31" i="80"/>
  <c r="CQ31" i="80" s="1"/>
  <c r="AJ31" i="80"/>
  <c r="CR31" i="80" s="1"/>
  <c r="AK31" i="80"/>
  <c r="CS31" i="80" s="1"/>
  <c r="AL31" i="80"/>
  <c r="CT31" i="80" s="1"/>
  <c r="AM31" i="80"/>
  <c r="BB31" i="80" s="1"/>
  <c r="BQ31" i="80" s="1"/>
  <c r="AN31" i="80"/>
  <c r="BC31" i="80" s="1"/>
  <c r="BR31" i="80" s="1"/>
  <c r="AO31" i="80"/>
  <c r="BD31" i="80" s="1"/>
  <c r="BS31" i="80" s="1"/>
  <c r="AP31" i="80"/>
  <c r="CX31" i="80" s="1"/>
  <c r="AQ31" i="80"/>
  <c r="CY31" i="80" s="1"/>
  <c r="AR31" i="80"/>
  <c r="BG31" i="80" s="1"/>
  <c r="BV31" i="80" s="1"/>
  <c r="AS31" i="80"/>
  <c r="DA31" i="80" s="1"/>
  <c r="AT31" i="80"/>
  <c r="AU31" i="80"/>
  <c r="BJ31" i="80" s="1"/>
  <c r="AZ31" i="80"/>
  <c r="BH31" i="80"/>
  <c r="CO31" i="80"/>
  <c r="CU31" i="80"/>
  <c r="CV31" i="80"/>
  <c r="CW31" i="80"/>
  <c r="CZ31" i="80"/>
  <c r="AG32" i="80"/>
  <c r="AV32" i="80" s="1"/>
  <c r="AH32" i="80"/>
  <c r="AI32" i="80"/>
  <c r="CQ32" i="80" s="1"/>
  <c r="AJ32" i="80"/>
  <c r="AK32" i="80"/>
  <c r="CS32" i="80" s="1"/>
  <c r="AL32" i="80"/>
  <c r="CT32" i="80" s="1"/>
  <c r="AM32" i="80"/>
  <c r="CU32" i="80" s="1"/>
  <c r="AN32" i="80"/>
  <c r="AO32" i="80"/>
  <c r="AP32" i="80"/>
  <c r="BE32" i="80" s="1"/>
  <c r="AQ32" i="80"/>
  <c r="BF32" i="80" s="1"/>
  <c r="AR32" i="80"/>
  <c r="BG32" i="80" s="1"/>
  <c r="BV32" i="80" s="1"/>
  <c r="AS32" i="80"/>
  <c r="DA32" i="80" s="1"/>
  <c r="AT32" i="80"/>
  <c r="DB32" i="80" s="1"/>
  <c r="AU32" i="80"/>
  <c r="DC32" i="80" s="1"/>
  <c r="AX32" i="80"/>
  <c r="BD32" i="80"/>
  <c r="AO27" i="67" s="1"/>
  <c r="BI32" i="80"/>
  <c r="BJ32" i="80"/>
  <c r="CO32" i="80"/>
  <c r="CW32" i="80"/>
  <c r="CY32" i="80"/>
  <c r="CZ32" i="80"/>
  <c r="AG33" i="80"/>
  <c r="AV33" i="80" s="1"/>
  <c r="BK33" i="80" s="1"/>
  <c r="AH33" i="80"/>
  <c r="CP33" i="80" s="1"/>
  <c r="AI33" i="80"/>
  <c r="AJ33" i="80"/>
  <c r="AK33" i="80"/>
  <c r="AZ33" i="80" s="1"/>
  <c r="AL33" i="80"/>
  <c r="CT33" i="80" s="1"/>
  <c r="AM33" i="80"/>
  <c r="BB33" i="80" s="1"/>
  <c r="AN33" i="80"/>
  <c r="AO33" i="80"/>
  <c r="CW33" i="80" s="1"/>
  <c r="AP33" i="80"/>
  <c r="CX33" i="80" s="1"/>
  <c r="AQ33" i="80"/>
  <c r="AR33" i="80"/>
  <c r="CZ33" i="80" s="1"/>
  <c r="AS33" i="80"/>
  <c r="DA33" i="80" s="1"/>
  <c r="AT33" i="80"/>
  <c r="DB33" i="80" s="1"/>
  <c r="AU33" i="80"/>
  <c r="BH33" i="80"/>
  <c r="BI33" i="80"/>
  <c r="BJ33" i="80"/>
  <c r="CO33" i="80"/>
  <c r="CS33" i="80"/>
  <c r="CU33" i="80"/>
  <c r="DC33" i="80"/>
  <c r="AG34" i="80"/>
  <c r="AV34" i="80" s="1"/>
  <c r="AH34" i="80"/>
  <c r="AW34" i="80" s="1"/>
  <c r="AI34" i="80"/>
  <c r="AX34" i="80" s="1"/>
  <c r="AJ34" i="80"/>
  <c r="AY34" i="80" s="1"/>
  <c r="AK34" i="80"/>
  <c r="AL34" i="80"/>
  <c r="CT34" i="80" s="1"/>
  <c r="AM34" i="80"/>
  <c r="BB34" i="80" s="1"/>
  <c r="AN34" i="80"/>
  <c r="BC34" i="80" s="1"/>
  <c r="BR34" i="80" s="1"/>
  <c r="AO34" i="80"/>
  <c r="BD34" i="80" s="1"/>
  <c r="AO29" i="67" s="1"/>
  <c r="AP34" i="80"/>
  <c r="CX34" i="80" s="1"/>
  <c r="AQ34" i="80"/>
  <c r="CY34" i="80" s="1"/>
  <c r="AR34" i="80"/>
  <c r="BG34" i="80" s="1"/>
  <c r="AS34" i="80"/>
  <c r="BH34" i="80" s="1"/>
  <c r="BW34" i="80" s="1"/>
  <c r="AT34" i="80"/>
  <c r="DB34" i="80" s="1"/>
  <c r="AU34" i="80"/>
  <c r="BJ34" i="80" s="1"/>
  <c r="AZ34" i="80"/>
  <c r="BQ34" i="80"/>
  <c r="CO34" i="80"/>
  <c r="CR34" i="80"/>
  <c r="CS34" i="80"/>
  <c r="CU34" i="80"/>
  <c r="CV34" i="80"/>
  <c r="CZ34" i="80"/>
  <c r="DA34" i="80"/>
  <c r="AG35" i="80"/>
  <c r="AV35" i="80" s="1"/>
  <c r="BK35" i="80" s="1"/>
  <c r="BI30" i="67" s="1"/>
  <c r="AH35" i="80"/>
  <c r="CP35" i="80" s="1"/>
  <c r="AI35" i="80"/>
  <c r="CQ35" i="80" s="1"/>
  <c r="AJ35" i="80"/>
  <c r="AK35" i="80"/>
  <c r="CS35" i="80" s="1"/>
  <c r="AL35" i="80"/>
  <c r="CT35" i="80" s="1"/>
  <c r="AM35" i="80"/>
  <c r="BB35" i="80" s="1"/>
  <c r="BQ35" i="80" s="1"/>
  <c r="AN35" i="80"/>
  <c r="BC35" i="80" s="1"/>
  <c r="AO35" i="80"/>
  <c r="BD35" i="80" s="1"/>
  <c r="BS35" i="80" s="1"/>
  <c r="AP35" i="80"/>
  <c r="CX35" i="80" s="1"/>
  <c r="AQ35" i="80"/>
  <c r="BF35" i="80" s="1"/>
  <c r="BU35" i="80" s="1"/>
  <c r="AR35" i="80"/>
  <c r="BG35" i="80" s="1"/>
  <c r="BV35" i="80" s="1"/>
  <c r="AS35" i="80"/>
  <c r="DA35" i="80" s="1"/>
  <c r="AT35" i="80"/>
  <c r="AU35" i="80"/>
  <c r="BJ35" i="80" s="1"/>
  <c r="AZ35" i="80"/>
  <c r="BA35" i="80"/>
  <c r="BI35" i="80"/>
  <c r="CO35" i="80"/>
  <c r="CU35" i="80"/>
  <c r="CV35" i="80"/>
  <c r="CW35" i="80"/>
  <c r="CY35" i="80"/>
  <c r="CZ35" i="80"/>
  <c r="DB35" i="80"/>
  <c r="DC35" i="80"/>
  <c r="AG36" i="80"/>
  <c r="CO36" i="80" s="1"/>
  <c r="AH36" i="80"/>
  <c r="AI36" i="80"/>
  <c r="AX36" i="80" s="1"/>
  <c r="AJ36" i="80"/>
  <c r="AY36" i="80" s="1"/>
  <c r="AK36" i="80"/>
  <c r="AZ36" i="80" s="1"/>
  <c r="AL36" i="80"/>
  <c r="CT36" i="80" s="1"/>
  <c r="AM36" i="80"/>
  <c r="BB36" i="80" s="1"/>
  <c r="BQ36" i="80" s="1"/>
  <c r="AN36" i="80"/>
  <c r="BC36" i="80" s="1"/>
  <c r="BR36" i="80" s="1"/>
  <c r="AO36" i="80"/>
  <c r="CW36" i="80" s="1"/>
  <c r="AP36" i="80"/>
  <c r="BE36" i="80" s="1"/>
  <c r="AQ36" i="80"/>
  <c r="BF36" i="80" s="1"/>
  <c r="BU36" i="80" s="1"/>
  <c r="AR36" i="80"/>
  <c r="AS36" i="80"/>
  <c r="BH36" i="80" s="1"/>
  <c r="AT36" i="80"/>
  <c r="DB36" i="80" s="1"/>
  <c r="AU36" i="80"/>
  <c r="DC36" i="80" s="1"/>
  <c r="AW36" i="80"/>
  <c r="BG36" i="80"/>
  <c r="BV36" i="80" s="1"/>
  <c r="CP36" i="80"/>
  <c r="CQ36" i="80"/>
  <c r="CU36" i="80"/>
  <c r="CV36" i="80"/>
  <c r="CY36" i="80"/>
  <c r="CZ36" i="80"/>
  <c r="AG37" i="80"/>
  <c r="CO37" i="80" s="1"/>
  <c r="AH37" i="80"/>
  <c r="CP37" i="80" s="1"/>
  <c r="AI37" i="80"/>
  <c r="CQ37" i="80" s="1"/>
  <c r="AJ37" i="80"/>
  <c r="AY37" i="80" s="1"/>
  <c r="BN37" i="80" s="1"/>
  <c r="AK37" i="80"/>
  <c r="CS37" i="80" s="1"/>
  <c r="AL37" i="80"/>
  <c r="AM37" i="80"/>
  <c r="BB37" i="80" s="1"/>
  <c r="BQ37" i="80" s="1"/>
  <c r="AN37" i="80"/>
  <c r="BC37" i="80" s="1"/>
  <c r="AO37" i="80"/>
  <c r="BD37" i="80" s="1"/>
  <c r="BS37" i="80" s="1"/>
  <c r="AP37" i="80"/>
  <c r="CX37" i="80" s="1"/>
  <c r="AQ37" i="80"/>
  <c r="AR37" i="80"/>
  <c r="CZ37" i="80" s="1"/>
  <c r="AS37" i="80"/>
  <c r="DA37" i="80" s="1"/>
  <c r="AT37" i="80"/>
  <c r="AU37" i="80"/>
  <c r="AV37" i="80"/>
  <c r="BA37" i="80"/>
  <c r="BG37" i="80"/>
  <c r="BI37" i="80"/>
  <c r="CR37" i="80"/>
  <c r="CT37" i="80"/>
  <c r="CU37" i="80"/>
  <c r="CV37" i="80"/>
  <c r="CW37" i="80"/>
  <c r="DB37" i="80"/>
  <c r="AG38" i="80"/>
  <c r="AV38" i="80" s="1"/>
  <c r="BK38" i="80" s="1"/>
  <c r="AH38" i="80"/>
  <c r="AI38" i="80"/>
  <c r="AX38" i="80" s="1"/>
  <c r="AJ38" i="80"/>
  <c r="CR38" i="80" s="1"/>
  <c r="AK38" i="80"/>
  <c r="CS38" i="80" s="1"/>
  <c r="AL38" i="80"/>
  <c r="CT38" i="80" s="1"/>
  <c r="AM38" i="80"/>
  <c r="BB38" i="80" s="1"/>
  <c r="BQ38" i="80" s="1"/>
  <c r="AN38" i="80"/>
  <c r="BC38" i="80" s="1"/>
  <c r="BR38" i="80" s="1"/>
  <c r="AO38" i="80"/>
  <c r="BD38" i="80" s="1"/>
  <c r="BS38" i="80" s="1"/>
  <c r="AP38" i="80"/>
  <c r="BE38" i="80" s="1"/>
  <c r="AQ38" i="80"/>
  <c r="BF38" i="80" s="1"/>
  <c r="BU38" i="80" s="1"/>
  <c r="AR38" i="80"/>
  <c r="BG38" i="80" s="1"/>
  <c r="BV38" i="80" s="1"/>
  <c r="AS38" i="80"/>
  <c r="BH38" i="80" s="1"/>
  <c r="AT38" i="80"/>
  <c r="DB38" i="80" s="1"/>
  <c r="AU38" i="80"/>
  <c r="AW38" i="80"/>
  <c r="AZ38" i="80"/>
  <c r="CO38" i="80"/>
  <c r="CP38" i="80"/>
  <c r="CU38" i="80"/>
  <c r="CV38" i="80"/>
  <c r="CW38" i="80"/>
  <c r="CX38" i="80"/>
  <c r="CY38" i="80"/>
  <c r="CZ38" i="80"/>
  <c r="DA38" i="80"/>
  <c r="AG39" i="80"/>
  <c r="AH39" i="80"/>
  <c r="CP39" i="80" s="1"/>
  <c r="AI39" i="80"/>
  <c r="AJ39" i="80"/>
  <c r="CR39" i="80" s="1"/>
  <c r="AK39" i="80"/>
  <c r="CS39" i="80" s="1"/>
  <c r="AL39" i="80"/>
  <c r="AM39" i="80"/>
  <c r="BB39" i="80" s="1"/>
  <c r="BQ39" i="80" s="1"/>
  <c r="AN39" i="80"/>
  <c r="BC39" i="80" s="1"/>
  <c r="BR39" i="80" s="1"/>
  <c r="AO39" i="80"/>
  <c r="AP39" i="80"/>
  <c r="BE39" i="80" s="1"/>
  <c r="BT39" i="80" s="1"/>
  <c r="AQ39" i="80"/>
  <c r="BF39" i="80" s="1"/>
  <c r="BU39" i="80" s="1"/>
  <c r="AR39" i="80"/>
  <c r="BG39" i="80" s="1"/>
  <c r="BV39" i="80" s="1"/>
  <c r="AS39" i="80"/>
  <c r="DA39" i="80" s="1"/>
  <c r="AT39" i="80"/>
  <c r="BI39" i="80" s="1"/>
  <c r="AU39" i="80"/>
  <c r="BJ39" i="80" s="1"/>
  <c r="AV39" i="80"/>
  <c r="BK39" i="80" s="1"/>
  <c r="BD39" i="80"/>
  <c r="BS39" i="80" s="1"/>
  <c r="CO39" i="80"/>
  <c r="CU39" i="80"/>
  <c r="CV39" i="80"/>
  <c r="CW39" i="80"/>
  <c r="CX39" i="80"/>
  <c r="CY39" i="80"/>
  <c r="CZ39" i="80"/>
  <c r="AG40" i="80"/>
  <c r="AV40" i="80" s="1"/>
  <c r="BK40" i="80" s="1"/>
  <c r="AH40" i="80"/>
  <c r="AI40" i="80"/>
  <c r="AX40" i="80" s="1"/>
  <c r="AJ40" i="80"/>
  <c r="AY40" i="80" s="1"/>
  <c r="AK40" i="80"/>
  <c r="CS40" i="80" s="1"/>
  <c r="AL40" i="80"/>
  <c r="AM40" i="80"/>
  <c r="BB40" i="80" s="1"/>
  <c r="BQ40" i="80" s="1"/>
  <c r="AN40" i="80"/>
  <c r="BC40" i="80" s="1"/>
  <c r="BR40" i="80" s="1"/>
  <c r="AO40" i="80"/>
  <c r="BD40" i="80" s="1"/>
  <c r="BS40" i="80" s="1"/>
  <c r="AP40" i="80"/>
  <c r="BE40" i="80" s="1"/>
  <c r="BT40" i="80" s="1"/>
  <c r="AQ40" i="80"/>
  <c r="BF40" i="80" s="1"/>
  <c r="AR40" i="80"/>
  <c r="AS40" i="80"/>
  <c r="BH40" i="80" s="1"/>
  <c r="AT40" i="80"/>
  <c r="AU40" i="80"/>
  <c r="DC40" i="80" s="1"/>
  <c r="BG40" i="80"/>
  <c r="BV40" i="80" s="1"/>
  <c r="BJ40" i="80"/>
  <c r="BU40" i="80"/>
  <c r="CO40" i="80"/>
  <c r="CQ40" i="80"/>
  <c r="CU40" i="80"/>
  <c r="CV40" i="80"/>
  <c r="CW40" i="80"/>
  <c r="CX40" i="80"/>
  <c r="CY40" i="80"/>
  <c r="CZ40" i="80"/>
  <c r="AG41" i="80"/>
  <c r="AV41" i="80" s="1"/>
  <c r="AG31" i="67" s="1"/>
  <c r="AH41" i="80"/>
  <c r="AW41" i="80" s="1"/>
  <c r="BL41" i="80" s="1"/>
  <c r="AI41" i="80"/>
  <c r="AJ41" i="80"/>
  <c r="AY41" i="80" s="1"/>
  <c r="BN41" i="80" s="1"/>
  <c r="AK41" i="80"/>
  <c r="CS41" i="80" s="1"/>
  <c r="AL41" i="80"/>
  <c r="CT41" i="80" s="1"/>
  <c r="AM41" i="80"/>
  <c r="BB41" i="80" s="1"/>
  <c r="BQ41" i="80" s="1"/>
  <c r="AN41" i="80"/>
  <c r="BC41" i="80" s="1"/>
  <c r="BR41" i="80" s="1"/>
  <c r="AO41" i="80"/>
  <c r="BD41" i="80" s="1"/>
  <c r="AP41" i="80"/>
  <c r="AQ41" i="80"/>
  <c r="BF41" i="80" s="1"/>
  <c r="AR41" i="80"/>
  <c r="BG41" i="80" s="1"/>
  <c r="BV41" i="80" s="1"/>
  <c r="AS41" i="80"/>
  <c r="BH41" i="80" s="1"/>
  <c r="AT41" i="80"/>
  <c r="BI41" i="80" s="1"/>
  <c r="AU41" i="80"/>
  <c r="AX41" i="80"/>
  <c r="BM41" i="80" s="1"/>
  <c r="BA41" i="80"/>
  <c r="CP41" i="80"/>
  <c r="CQ41" i="80"/>
  <c r="CR41" i="80"/>
  <c r="CU41" i="80"/>
  <c r="CV41" i="80"/>
  <c r="CW41" i="80"/>
  <c r="CY41" i="80"/>
  <c r="CZ41" i="80"/>
  <c r="DB41" i="80"/>
  <c r="AG42" i="80"/>
  <c r="AV42" i="80" s="1"/>
  <c r="BK42" i="80" s="1"/>
  <c r="AH42" i="80"/>
  <c r="AI42" i="80"/>
  <c r="AJ42" i="80"/>
  <c r="AK42" i="80"/>
  <c r="AZ42" i="80" s="1"/>
  <c r="AK32" i="67" s="1"/>
  <c r="AL42" i="80"/>
  <c r="AM42" i="80"/>
  <c r="BB42" i="80" s="1"/>
  <c r="AN42" i="80"/>
  <c r="BC42" i="80" s="1"/>
  <c r="BR42" i="80" s="1"/>
  <c r="AO42" i="80"/>
  <c r="AP42" i="80"/>
  <c r="AQ42" i="80"/>
  <c r="BF42" i="80" s="1"/>
  <c r="BU42" i="80" s="1"/>
  <c r="AR42" i="80"/>
  <c r="BG42" i="80" s="1"/>
  <c r="BV42" i="80" s="1"/>
  <c r="AS42" i="80"/>
  <c r="DA42" i="80" s="1"/>
  <c r="AT42" i="80"/>
  <c r="AU42" i="80"/>
  <c r="DC42" i="80" s="1"/>
  <c r="AW42" i="80"/>
  <c r="BD42" i="80"/>
  <c r="BS42" i="80" s="1"/>
  <c r="BE42" i="80"/>
  <c r="BT42" i="80" s="1"/>
  <c r="BH42" i="80"/>
  <c r="CO42" i="80"/>
  <c r="CP42" i="80"/>
  <c r="CU42" i="80"/>
  <c r="CV42" i="80"/>
  <c r="CW42" i="80"/>
  <c r="CX42" i="80"/>
  <c r="CY42" i="80"/>
  <c r="CZ42" i="80"/>
  <c r="AG43" i="80"/>
  <c r="AH43" i="80"/>
  <c r="AI43" i="80"/>
  <c r="CQ43" i="80" s="1"/>
  <c r="AJ43" i="80"/>
  <c r="AY43" i="80" s="1"/>
  <c r="BN43" i="80" s="1"/>
  <c r="AK43" i="80"/>
  <c r="AZ43" i="80" s="1"/>
  <c r="AL43" i="80"/>
  <c r="AM43" i="80"/>
  <c r="BB43" i="80" s="1"/>
  <c r="BQ43" i="80" s="1"/>
  <c r="AN43" i="80"/>
  <c r="BC43" i="80" s="1"/>
  <c r="AO43" i="80"/>
  <c r="BD43" i="80" s="1"/>
  <c r="BS43" i="80" s="1"/>
  <c r="BQ33" i="67" s="1"/>
  <c r="AP43" i="80"/>
  <c r="AQ43" i="80"/>
  <c r="AR43" i="80"/>
  <c r="BG43" i="80" s="1"/>
  <c r="BV43" i="80" s="1"/>
  <c r="AS43" i="80"/>
  <c r="BH43" i="80" s="1"/>
  <c r="AT43" i="80"/>
  <c r="DB43" i="80" s="1"/>
  <c r="AU43" i="80"/>
  <c r="BJ43" i="80" s="1"/>
  <c r="AX43" i="80"/>
  <c r="BA43" i="80"/>
  <c r="BP43" i="80" s="1"/>
  <c r="BF43" i="80"/>
  <c r="BU43" i="80" s="1"/>
  <c r="BI43" i="80"/>
  <c r="CR43" i="80"/>
  <c r="CS43" i="80"/>
  <c r="CT43" i="80"/>
  <c r="CU43" i="80"/>
  <c r="CV43" i="80"/>
  <c r="CW43" i="80"/>
  <c r="CY43" i="80"/>
  <c r="CZ43" i="80"/>
  <c r="DC43" i="80"/>
  <c r="AG44" i="80"/>
  <c r="AH44" i="80"/>
  <c r="CP44" i="80" s="1"/>
  <c r="AI44" i="80"/>
  <c r="AJ44" i="80"/>
  <c r="AY44" i="80" s="1"/>
  <c r="AK44" i="80"/>
  <c r="CS44" i="80" s="1"/>
  <c r="AL44" i="80"/>
  <c r="AM44" i="80"/>
  <c r="CU44" i="80" s="1"/>
  <c r="AN44" i="80"/>
  <c r="CV44" i="80" s="1"/>
  <c r="AO44" i="80"/>
  <c r="BD44" i="80" s="1"/>
  <c r="AP44" i="80"/>
  <c r="CX44" i="80" s="1"/>
  <c r="AQ44" i="80"/>
  <c r="AR44" i="80"/>
  <c r="BG44" i="80" s="1"/>
  <c r="AS44" i="80"/>
  <c r="BH44" i="80" s="1"/>
  <c r="AT44" i="80"/>
  <c r="AU44" i="80"/>
  <c r="DC44" i="80" s="1"/>
  <c r="AW44" i="80"/>
  <c r="AZ44" i="80"/>
  <c r="BE44" i="80"/>
  <c r="CZ44" i="80"/>
  <c r="AG45" i="80"/>
  <c r="AV45" i="80" s="1"/>
  <c r="BK45" i="80" s="1"/>
  <c r="AH45" i="80"/>
  <c r="AW45" i="80" s="1"/>
  <c r="AI45" i="80"/>
  <c r="CQ45" i="80" s="1"/>
  <c r="AJ45" i="80"/>
  <c r="AY45" i="80" s="1"/>
  <c r="AK45" i="80"/>
  <c r="AZ45" i="80" s="1"/>
  <c r="BO45" i="80" s="1"/>
  <c r="AL45" i="80"/>
  <c r="BA45" i="80" s="1"/>
  <c r="AM45" i="80"/>
  <c r="BB45" i="80" s="1"/>
  <c r="AN45" i="80"/>
  <c r="AO45" i="80"/>
  <c r="BD45" i="80" s="1"/>
  <c r="AO35" i="67" s="1"/>
  <c r="AP45" i="80"/>
  <c r="BE45" i="80" s="1"/>
  <c r="BT45" i="80" s="1"/>
  <c r="AQ45" i="80"/>
  <c r="BF45" i="80" s="1"/>
  <c r="AR45" i="80"/>
  <c r="BG45" i="80" s="1"/>
  <c r="BV45" i="80" s="1"/>
  <c r="AS45" i="80"/>
  <c r="BH45" i="80" s="1"/>
  <c r="BW45" i="80" s="1"/>
  <c r="AT45" i="80"/>
  <c r="AU45" i="80"/>
  <c r="BJ45" i="80" s="1"/>
  <c r="BY45" i="80" s="1"/>
  <c r="BC45" i="80"/>
  <c r="BI45" i="80"/>
  <c r="BX45" i="80" s="1"/>
  <c r="BN45" i="80"/>
  <c r="CO45" i="80"/>
  <c r="CR45" i="80"/>
  <c r="CS45" i="80"/>
  <c r="CT45" i="80"/>
  <c r="CV45" i="80"/>
  <c r="CX45" i="80"/>
  <c r="CY45" i="80"/>
  <c r="CZ45" i="80"/>
  <c r="DA45" i="80"/>
  <c r="DB45" i="80"/>
  <c r="DC45" i="80"/>
  <c r="AG46" i="80"/>
  <c r="AV46" i="80" s="1"/>
  <c r="AH46" i="80"/>
  <c r="AI46" i="80"/>
  <c r="AJ46" i="80"/>
  <c r="AK46" i="80"/>
  <c r="AL46" i="80"/>
  <c r="BA46" i="80" s="1"/>
  <c r="AM46" i="80"/>
  <c r="AN46" i="80"/>
  <c r="BC46" i="80" s="1"/>
  <c r="BR46" i="80" s="1"/>
  <c r="AO46" i="80"/>
  <c r="BD46" i="80" s="1"/>
  <c r="BS46" i="80" s="1"/>
  <c r="AP46" i="80"/>
  <c r="BE46" i="80" s="1"/>
  <c r="AQ46" i="80"/>
  <c r="AR46" i="80"/>
  <c r="AS46" i="80"/>
  <c r="BH46" i="80" s="1"/>
  <c r="BW46" i="80" s="1"/>
  <c r="AT46" i="80"/>
  <c r="BI46" i="80" s="1"/>
  <c r="BX46" i="80" s="1"/>
  <c r="AU46" i="80"/>
  <c r="AW46" i="80"/>
  <c r="AY46" i="80"/>
  <c r="BB46" i="80"/>
  <c r="BQ46" i="80" s="1"/>
  <c r="BG46" i="80"/>
  <c r="BJ46" i="80"/>
  <c r="BY46" i="80" s="1"/>
  <c r="BK46" i="80"/>
  <c r="CO46" i="80"/>
  <c r="CP46" i="80"/>
  <c r="CR46" i="80"/>
  <c r="CU46" i="80"/>
  <c r="CV46" i="80"/>
  <c r="CW46" i="80"/>
  <c r="CX46" i="80"/>
  <c r="CZ46" i="80"/>
  <c r="DA46" i="80"/>
  <c r="DB46" i="80"/>
  <c r="DC46" i="80"/>
  <c r="AG47" i="80"/>
  <c r="AV47" i="80" s="1"/>
  <c r="AH47" i="80"/>
  <c r="AI47" i="80"/>
  <c r="CQ47" i="80" s="1"/>
  <c r="AJ47" i="80"/>
  <c r="CR47" i="80" s="1"/>
  <c r="AK47" i="80"/>
  <c r="AL47" i="80"/>
  <c r="BA47" i="80" s="1"/>
  <c r="AM47" i="80"/>
  <c r="BB47" i="80" s="1"/>
  <c r="AM37" i="67" s="1"/>
  <c r="AN47" i="80"/>
  <c r="AO47" i="80"/>
  <c r="BD47" i="80" s="1"/>
  <c r="AO37" i="67" s="1"/>
  <c r="AP47" i="80"/>
  <c r="AQ47" i="80"/>
  <c r="BF47" i="80" s="1"/>
  <c r="BU47" i="80" s="1"/>
  <c r="AR47" i="80"/>
  <c r="CZ47" i="80" s="1"/>
  <c r="AS47" i="80"/>
  <c r="AT47" i="80"/>
  <c r="DB47" i="80" s="1"/>
  <c r="AU47" i="80"/>
  <c r="BJ47" i="80" s="1"/>
  <c r="AY47" i="80"/>
  <c r="BG47" i="80"/>
  <c r="BI47" i="80"/>
  <c r="CO47" i="80"/>
  <c r="CT47" i="80"/>
  <c r="CW47" i="80"/>
  <c r="CY47" i="80"/>
  <c r="AG48" i="80"/>
  <c r="AV48" i="80" s="1"/>
  <c r="AH48" i="80"/>
  <c r="AW48" i="80" s="1"/>
  <c r="AI48" i="80"/>
  <c r="AJ48" i="80"/>
  <c r="CR48" i="80" s="1"/>
  <c r="AK48" i="80"/>
  <c r="CS48" i="80" s="1"/>
  <c r="AL48" i="80"/>
  <c r="BA48" i="80" s="1"/>
  <c r="AM48" i="80"/>
  <c r="CU48" i="80" s="1"/>
  <c r="AN48" i="80"/>
  <c r="AO48" i="80"/>
  <c r="BD48" i="80" s="1"/>
  <c r="AP48" i="80"/>
  <c r="AQ48" i="80"/>
  <c r="AR48" i="80"/>
  <c r="CZ48" i="80" s="1"/>
  <c r="AS48" i="80"/>
  <c r="AT48" i="80"/>
  <c r="BI48" i="80" s="1"/>
  <c r="AU48" i="80"/>
  <c r="DC48" i="80" s="1"/>
  <c r="AZ48" i="80"/>
  <c r="BJ48" i="80"/>
  <c r="CO48" i="80"/>
  <c r="CP48" i="80"/>
  <c r="CW48" i="80"/>
  <c r="AG49" i="80"/>
  <c r="AV49" i="80" s="1"/>
  <c r="AG72" i="67" s="1"/>
  <c r="AH49" i="80"/>
  <c r="AI49" i="80"/>
  <c r="AX49" i="80" s="1"/>
  <c r="AJ49" i="80"/>
  <c r="CR49" i="80" s="1"/>
  <c r="AK49" i="80"/>
  <c r="AZ49" i="80" s="1"/>
  <c r="AL49" i="80"/>
  <c r="CT49" i="80" s="1"/>
  <c r="AM49" i="80"/>
  <c r="BB49" i="80" s="1"/>
  <c r="AN49" i="80"/>
  <c r="BC49" i="80" s="1"/>
  <c r="BR49" i="80" s="1"/>
  <c r="AO49" i="80"/>
  <c r="BD49" i="80" s="1"/>
  <c r="BS49" i="80" s="1"/>
  <c r="AP49" i="80"/>
  <c r="AQ49" i="80"/>
  <c r="BF49" i="80" s="1"/>
  <c r="BU49" i="80" s="1"/>
  <c r="AR49" i="80"/>
  <c r="BG49" i="80" s="1"/>
  <c r="BV49" i="80" s="1"/>
  <c r="AS49" i="80"/>
  <c r="AT49" i="80"/>
  <c r="AU49" i="80"/>
  <c r="BJ49" i="80" s="1"/>
  <c r="AY49" i="80"/>
  <c r="BA49" i="80"/>
  <c r="AL72" i="67" s="1"/>
  <c r="BH49" i="80"/>
  <c r="BQ49" i="80"/>
  <c r="CU49" i="80"/>
  <c r="CV49" i="80"/>
  <c r="CY49" i="80"/>
  <c r="CZ49" i="80"/>
  <c r="DA49" i="80"/>
  <c r="DC49" i="80"/>
  <c r="AG50" i="80"/>
  <c r="AH50" i="80"/>
  <c r="AI50" i="80"/>
  <c r="AX50" i="80" s="1"/>
  <c r="AJ50" i="80"/>
  <c r="AY50" i="80" s="1"/>
  <c r="AK50" i="80"/>
  <c r="AZ50" i="80" s="1"/>
  <c r="AL50" i="80"/>
  <c r="AM50" i="80"/>
  <c r="BB50" i="80" s="1"/>
  <c r="BQ50" i="80" s="1"/>
  <c r="AN50" i="80"/>
  <c r="BC50" i="80" s="1"/>
  <c r="AO50" i="80"/>
  <c r="BD50" i="80" s="1"/>
  <c r="AP50" i="80"/>
  <c r="AQ50" i="80"/>
  <c r="BF50" i="80" s="1"/>
  <c r="BU50" i="80" s="1"/>
  <c r="AR50" i="80"/>
  <c r="CZ50" i="80" s="1"/>
  <c r="AS50" i="80"/>
  <c r="DA50" i="80" s="1"/>
  <c r="AT50" i="80"/>
  <c r="AU50" i="80"/>
  <c r="BJ50" i="80" s="1"/>
  <c r="AW50" i="80"/>
  <c r="BE50" i="80"/>
  <c r="BH50" i="80"/>
  <c r="CP50" i="80"/>
  <c r="CS50" i="80"/>
  <c r="CU50" i="80"/>
  <c r="CV50" i="80"/>
  <c r="CW50" i="80"/>
  <c r="CX50" i="80"/>
  <c r="CY50" i="80"/>
  <c r="AG51" i="80"/>
  <c r="AH51" i="80"/>
  <c r="CP51" i="80" s="1"/>
  <c r="AI51" i="80"/>
  <c r="CQ51" i="80" s="1"/>
  <c r="AJ51" i="80"/>
  <c r="CR51" i="80" s="1"/>
  <c r="AK51" i="80"/>
  <c r="AZ51" i="80" s="1"/>
  <c r="AL51" i="80"/>
  <c r="BA51" i="80" s="1"/>
  <c r="AM51" i="80"/>
  <c r="BB51" i="80" s="1"/>
  <c r="BQ51" i="80" s="1"/>
  <c r="AN51" i="80"/>
  <c r="BC51" i="80" s="1"/>
  <c r="BR51" i="80" s="1"/>
  <c r="AO51" i="80"/>
  <c r="BD51" i="80" s="1"/>
  <c r="BS51" i="80" s="1"/>
  <c r="AP51" i="80"/>
  <c r="CX51" i="80" s="1"/>
  <c r="AQ51" i="80"/>
  <c r="BF51" i="80" s="1"/>
  <c r="BU51" i="80" s="1"/>
  <c r="AR51" i="80"/>
  <c r="BG51" i="80" s="1"/>
  <c r="BV51" i="80" s="1"/>
  <c r="AS51" i="80"/>
  <c r="BH51" i="80" s="1"/>
  <c r="AT51" i="80"/>
  <c r="BI51" i="80" s="1"/>
  <c r="AU51" i="80"/>
  <c r="DC51" i="80" s="1"/>
  <c r="AX51" i="80"/>
  <c r="BE51" i="80"/>
  <c r="CS51" i="80"/>
  <c r="CU51" i="80"/>
  <c r="CV51" i="80"/>
  <c r="CW51" i="80"/>
  <c r="CY51" i="80"/>
  <c r="CZ51" i="80"/>
  <c r="DA51" i="80"/>
  <c r="DB51" i="80"/>
  <c r="AG52" i="80"/>
  <c r="AV52" i="80" s="1"/>
  <c r="AH52" i="80"/>
  <c r="AI52" i="80"/>
  <c r="CQ52" i="80" s="1"/>
  <c r="AJ52" i="80"/>
  <c r="AK52" i="80"/>
  <c r="CS52" i="80" s="1"/>
  <c r="AL52" i="80"/>
  <c r="CT52" i="80" s="1"/>
  <c r="AM52" i="80"/>
  <c r="AN52" i="80"/>
  <c r="CV52" i="80" s="1"/>
  <c r="AO52" i="80"/>
  <c r="BD52" i="80" s="1"/>
  <c r="AP52" i="80"/>
  <c r="BE52" i="80" s="1"/>
  <c r="AQ52" i="80"/>
  <c r="BF52" i="80" s="1"/>
  <c r="BU52" i="80" s="1"/>
  <c r="AR52" i="80"/>
  <c r="AS52" i="80"/>
  <c r="DA52" i="80" s="1"/>
  <c r="AT52" i="80"/>
  <c r="DB52" i="80" s="1"/>
  <c r="AU52" i="80"/>
  <c r="AZ52" i="80"/>
  <c r="AK169" i="67" s="1"/>
  <c r="BB52" i="80"/>
  <c r="BJ52" i="80"/>
  <c r="CU52" i="80"/>
  <c r="CY52" i="80"/>
  <c r="DC52" i="80"/>
  <c r="AG53" i="80"/>
  <c r="AH53" i="80"/>
  <c r="AW53" i="80" s="1"/>
  <c r="BL53" i="80" s="1"/>
  <c r="AI53" i="80"/>
  <c r="AX53" i="80" s="1"/>
  <c r="BM53" i="80" s="1"/>
  <c r="AJ53" i="80"/>
  <c r="AK53" i="80"/>
  <c r="AZ53" i="80" s="1"/>
  <c r="BO53" i="80" s="1"/>
  <c r="AL53" i="80"/>
  <c r="BA53" i="80" s="1"/>
  <c r="BP53" i="80" s="1"/>
  <c r="AM53" i="80"/>
  <c r="CU53" i="80" s="1"/>
  <c r="AN53" i="80"/>
  <c r="AO53" i="80"/>
  <c r="CW53" i="80" s="1"/>
  <c r="AP53" i="80"/>
  <c r="CX53" i="80" s="1"/>
  <c r="AQ53" i="80"/>
  <c r="AR53" i="80"/>
  <c r="AS53" i="80"/>
  <c r="BH53" i="80" s="1"/>
  <c r="BW53" i="80" s="1"/>
  <c r="AT53" i="80"/>
  <c r="BI53" i="80" s="1"/>
  <c r="BX53" i="80" s="1"/>
  <c r="AU53" i="80"/>
  <c r="BJ53" i="80" s="1"/>
  <c r="BY53" i="80" s="1"/>
  <c r="AV53" i="80"/>
  <c r="BK53" i="80" s="1"/>
  <c r="AY53" i="80"/>
  <c r="BN53" i="80" s="1"/>
  <c r="BD53" i="80"/>
  <c r="BF53" i="80"/>
  <c r="BU53" i="80" s="1"/>
  <c r="BG53" i="80"/>
  <c r="BV53" i="80" s="1"/>
  <c r="CO53" i="80"/>
  <c r="CP53" i="80"/>
  <c r="CQ53" i="80"/>
  <c r="CR53" i="80"/>
  <c r="CS53" i="80"/>
  <c r="CT53" i="80"/>
  <c r="CY53" i="80"/>
  <c r="CZ53" i="80"/>
  <c r="DA53" i="80"/>
  <c r="DB53" i="80"/>
  <c r="DC53" i="80"/>
  <c r="AG54" i="80"/>
  <c r="AV54" i="80" s="1"/>
  <c r="BK54" i="80" s="1"/>
  <c r="AH54" i="80"/>
  <c r="AW54" i="80" s="1"/>
  <c r="AI54" i="80"/>
  <c r="CQ54" i="80" s="1"/>
  <c r="AJ54" i="80"/>
  <c r="AK54" i="80"/>
  <c r="CS54" i="80" s="1"/>
  <c r="AL54" i="80"/>
  <c r="CT54" i="80" s="1"/>
  <c r="AM54" i="80"/>
  <c r="BB54" i="80" s="1"/>
  <c r="BQ54" i="80" s="1"/>
  <c r="BO40" i="67" s="1"/>
  <c r="AN54" i="80"/>
  <c r="AO54" i="80"/>
  <c r="BD54" i="80" s="1"/>
  <c r="BS54" i="80" s="1"/>
  <c r="AP54" i="80"/>
  <c r="BE54" i="80" s="1"/>
  <c r="AQ54" i="80"/>
  <c r="CY54" i="80" s="1"/>
  <c r="AR54" i="80"/>
  <c r="BG54" i="80" s="1"/>
  <c r="BV54" i="80" s="1"/>
  <c r="AS54" i="80"/>
  <c r="DA54" i="80" s="1"/>
  <c r="AT54" i="80"/>
  <c r="DB54" i="80" s="1"/>
  <c r="AU54" i="80"/>
  <c r="DC54" i="80" s="1"/>
  <c r="BC54" i="80"/>
  <c r="BR54" i="80" s="1"/>
  <c r="BH54" i="80"/>
  <c r="CO54" i="80"/>
  <c r="CU54" i="80"/>
  <c r="CV54" i="80"/>
  <c r="CW54" i="80"/>
  <c r="CZ54" i="80"/>
  <c r="AG55" i="80"/>
  <c r="CO55" i="80" s="1"/>
  <c r="AH55" i="80"/>
  <c r="AI55" i="80"/>
  <c r="AX55" i="80" s="1"/>
  <c r="BM55" i="80" s="1"/>
  <c r="AJ55" i="80"/>
  <c r="AK55" i="80"/>
  <c r="AZ55" i="80" s="1"/>
  <c r="BO55" i="80" s="1"/>
  <c r="AL55" i="80"/>
  <c r="BA55" i="80" s="1"/>
  <c r="BP55" i="80" s="1"/>
  <c r="AM55" i="80"/>
  <c r="BB55" i="80" s="1"/>
  <c r="BQ55" i="80" s="1"/>
  <c r="AN55" i="80"/>
  <c r="BC55" i="80" s="1"/>
  <c r="BR55" i="80" s="1"/>
  <c r="AO55" i="80"/>
  <c r="AP55" i="80"/>
  <c r="BE55" i="80" s="1"/>
  <c r="BT55" i="80" s="1"/>
  <c r="AQ55" i="80"/>
  <c r="AR55" i="80"/>
  <c r="AS55" i="80"/>
  <c r="BH55" i="80" s="1"/>
  <c r="BW55" i="80" s="1"/>
  <c r="AT55" i="80"/>
  <c r="BI55" i="80" s="1"/>
  <c r="BX55" i="80" s="1"/>
  <c r="AU55" i="80"/>
  <c r="BJ55" i="80" s="1"/>
  <c r="BY55" i="80" s="1"/>
  <c r="AW55" i="80"/>
  <c r="BL55" i="80" s="1"/>
  <c r="AY55" i="80"/>
  <c r="BN55" i="80" s="1"/>
  <c r="BD55" i="80"/>
  <c r="BS55" i="80" s="1"/>
  <c r="BF55" i="80"/>
  <c r="BU55" i="80" s="1"/>
  <c r="BG55" i="80"/>
  <c r="BV55" i="80" s="1"/>
  <c r="CP55" i="80"/>
  <c r="CQ55" i="80"/>
  <c r="CR55" i="80"/>
  <c r="CS55" i="80"/>
  <c r="CT55" i="80"/>
  <c r="CU55" i="80"/>
  <c r="CV55" i="80"/>
  <c r="CW55" i="80"/>
  <c r="CX55" i="80"/>
  <c r="CY55" i="80"/>
  <c r="CZ55" i="80"/>
  <c r="DA55" i="80"/>
  <c r="DB55" i="80"/>
  <c r="DC55" i="80"/>
  <c r="AG56" i="80"/>
  <c r="AV56" i="80" s="1"/>
  <c r="BK56" i="80" s="1"/>
  <c r="AH56" i="80"/>
  <c r="AW56" i="80" s="1"/>
  <c r="AI56" i="80"/>
  <c r="CQ56" i="80" s="1"/>
  <c r="AJ56" i="80"/>
  <c r="AK56" i="80"/>
  <c r="CS56" i="80" s="1"/>
  <c r="AL56" i="80"/>
  <c r="BA56" i="80" s="1"/>
  <c r="BP56" i="80" s="1"/>
  <c r="AM56" i="80"/>
  <c r="BB56" i="80" s="1"/>
  <c r="AM155" i="67" s="1"/>
  <c r="AN56" i="80"/>
  <c r="CV56" i="80" s="1"/>
  <c r="AO56" i="80"/>
  <c r="BD56" i="80" s="1"/>
  <c r="AP56" i="80"/>
  <c r="BE56" i="80" s="1"/>
  <c r="AQ56" i="80"/>
  <c r="BF56" i="80" s="1"/>
  <c r="BU56" i="80" s="1"/>
  <c r="AR56" i="80"/>
  <c r="AS56" i="80"/>
  <c r="BH56" i="80" s="1"/>
  <c r="BW56" i="80" s="1"/>
  <c r="AT56" i="80"/>
  <c r="AU56" i="80"/>
  <c r="BJ56" i="80" s="1"/>
  <c r="CO56" i="80"/>
  <c r="CT56" i="80"/>
  <c r="CW56" i="80"/>
  <c r="CX56" i="80"/>
  <c r="CY56" i="80"/>
  <c r="DA56" i="80"/>
  <c r="AG57" i="80"/>
  <c r="CO57" i="80" s="1"/>
  <c r="AH57" i="80"/>
  <c r="CP57" i="80" s="1"/>
  <c r="AI57" i="80"/>
  <c r="CQ57" i="80" s="1"/>
  <c r="AJ57" i="80"/>
  <c r="AY57" i="80" s="1"/>
  <c r="AK57" i="80"/>
  <c r="AZ57" i="80" s="1"/>
  <c r="BO57" i="80" s="1"/>
  <c r="AL57" i="80"/>
  <c r="BA57" i="80" s="1"/>
  <c r="BP57" i="80" s="1"/>
  <c r="AM57" i="80"/>
  <c r="CU57" i="80" s="1"/>
  <c r="AN57" i="80"/>
  <c r="AO57" i="80"/>
  <c r="CW57" i="80" s="1"/>
  <c r="AP57" i="80"/>
  <c r="CX57" i="80" s="1"/>
  <c r="AQ57" i="80"/>
  <c r="BF57" i="80" s="1"/>
  <c r="BU57" i="80" s="1"/>
  <c r="AR57" i="80"/>
  <c r="BG57" i="80" s="1"/>
  <c r="AS57" i="80"/>
  <c r="BH57" i="80" s="1"/>
  <c r="AT57" i="80"/>
  <c r="BI57" i="80" s="1"/>
  <c r="AU57" i="80"/>
  <c r="BJ57" i="80" s="1"/>
  <c r="BY57" i="80" s="1"/>
  <c r="CR57" i="80"/>
  <c r="CS57" i="80"/>
  <c r="CT57" i="80"/>
  <c r="CY57" i="80"/>
  <c r="CZ57" i="80"/>
  <c r="DB57" i="80"/>
  <c r="DC57" i="80"/>
  <c r="AG58" i="80"/>
  <c r="AV58" i="80" s="1"/>
  <c r="BK58" i="80" s="1"/>
  <c r="AH58" i="80"/>
  <c r="AW58" i="80" s="1"/>
  <c r="AI58" i="80"/>
  <c r="CQ58" i="80" s="1"/>
  <c r="AJ58" i="80"/>
  <c r="AK58" i="80"/>
  <c r="AZ58" i="80" s="1"/>
  <c r="AL58" i="80"/>
  <c r="CT58" i="80" s="1"/>
  <c r="AM58" i="80"/>
  <c r="BB58" i="80" s="1"/>
  <c r="BQ58" i="80" s="1"/>
  <c r="AN58" i="80"/>
  <c r="AO58" i="80"/>
  <c r="BD58" i="80" s="1"/>
  <c r="BS58" i="80" s="1"/>
  <c r="BQ41" i="67" s="1"/>
  <c r="AP58" i="80"/>
  <c r="BE58" i="80" s="1"/>
  <c r="BT58" i="80" s="1"/>
  <c r="AQ58" i="80"/>
  <c r="BF58" i="80" s="1"/>
  <c r="BU58" i="80" s="1"/>
  <c r="AR58" i="80"/>
  <c r="BG58" i="80" s="1"/>
  <c r="BV58" i="80" s="1"/>
  <c r="AS58" i="80"/>
  <c r="BH58" i="80" s="1"/>
  <c r="BW58" i="80" s="1"/>
  <c r="AT58" i="80"/>
  <c r="BI58" i="80" s="1"/>
  <c r="BX58" i="80" s="1"/>
  <c r="AU58" i="80"/>
  <c r="BA58" i="80"/>
  <c r="BC58" i="80"/>
  <c r="BR58" i="80" s="1"/>
  <c r="BJ58" i="80"/>
  <c r="CO58" i="80"/>
  <c r="CP58" i="80"/>
  <c r="CS58" i="80"/>
  <c r="CU58" i="80"/>
  <c r="CV58" i="80"/>
  <c r="CW58" i="80"/>
  <c r="CX58" i="80"/>
  <c r="CY58" i="80"/>
  <c r="CZ58" i="80"/>
  <c r="DA58" i="80"/>
  <c r="DB58" i="80"/>
  <c r="DC58" i="80"/>
  <c r="AG59" i="80"/>
  <c r="AV59" i="80" s="1"/>
  <c r="BK59" i="80" s="1"/>
  <c r="AH59" i="80"/>
  <c r="CP59" i="80" s="1"/>
  <c r="AI59" i="80"/>
  <c r="CQ59" i="80" s="1"/>
  <c r="AJ59" i="80"/>
  <c r="AY59" i="80" s="1"/>
  <c r="AK59" i="80"/>
  <c r="AZ59" i="80" s="1"/>
  <c r="AL59" i="80"/>
  <c r="BA59" i="80" s="1"/>
  <c r="AM59" i="80"/>
  <c r="BB59" i="80" s="1"/>
  <c r="BQ59" i="80" s="1"/>
  <c r="AN59" i="80"/>
  <c r="BC59" i="80" s="1"/>
  <c r="BR59" i="80" s="1"/>
  <c r="AO59" i="80"/>
  <c r="BD59" i="80" s="1"/>
  <c r="BS59" i="80" s="1"/>
  <c r="AP59" i="80"/>
  <c r="CX59" i="80" s="1"/>
  <c r="AQ59" i="80"/>
  <c r="BF59" i="80" s="1"/>
  <c r="BU59" i="80" s="1"/>
  <c r="AR59" i="80"/>
  <c r="BG59" i="80" s="1"/>
  <c r="BV59" i="80" s="1"/>
  <c r="AS59" i="80"/>
  <c r="BH59" i="80" s="1"/>
  <c r="AT59" i="80"/>
  <c r="BI59" i="80" s="1"/>
  <c r="BX59" i="80" s="1"/>
  <c r="AU59" i="80"/>
  <c r="BJ59" i="80" s="1"/>
  <c r="BY59" i="80" s="1"/>
  <c r="AX59" i="80"/>
  <c r="BW59" i="80"/>
  <c r="CO59" i="80"/>
  <c r="CS59" i="80"/>
  <c r="CU59" i="80"/>
  <c r="CV59" i="80"/>
  <c r="CW59" i="80"/>
  <c r="CY59" i="80"/>
  <c r="CZ59" i="80"/>
  <c r="DA59" i="80"/>
  <c r="DB59" i="80"/>
  <c r="DC59" i="80"/>
  <c r="AG60" i="80"/>
  <c r="AV60" i="80" s="1"/>
  <c r="BK60" i="80" s="1"/>
  <c r="AH60" i="80"/>
  <c r="AW60" i="80" s="1"/>
  <c r="AI60" i="80"/>
  <c r="AX60" i="80" s="1"/>
  <c r="BM60" i="80" s="1"/>
  <c r="AJ60" i="80"/>
  <c r="CR60" i="80" s="1"/>
  <c r="AK60" i="80"/>
  <c r="AZ60" i="80" s="1"/>
  <c r="AL60" i="80"/>
  <c r="BA60" i="80" s="1"/>
  <c r="BP60" i="80" s="1"/>
  <c r="AM60" i="80"/>
  <c r="BB60" i="80" s="1"/>
  <c r="BQ60" i="80" s="1"/>
  <c r="AN60" i="80"/>
  <c r="BC60" i="80" s="1"/>
  <c r="AO60" i="80"/>
  <c r="BD60" i="80" s="1"/>
  <c r="BS60" i="80" s="1"/>
  <c r="AP60" i="80"/>
  <c r="BE60" i="80" s="1"/>
  <c r="BT60" i="80" s="1"/>
  <c r="AQ60" i="80"/>
  <c r="BF60" i="80" s="1"/>
  <c r="BU60" i="80" s="1"/>
  <c r="AR60" i="80"/>
  <c r="AS60" i="80"/>
  <c r="BH60" i="80" s="1"/>
  <c r="BW60" i="80" s="1"/>
  <c r="AT60" i="80"/>
  <c r="AU60" i="80"/>
  <c r="BJ60" i="80" s="1"/>
  <c r="BY60" i="80" s="1"/>
  <c r="AY60" i="80"/>
  <c r="BG60" i="80"/>
  <c r="BV60" i="80" s="1"/>
  <c r="BI60" i="80"/>
  <c r="BX60" i="80" s="1"/>
  <c r="CO60" i="80"/>
  <c r="CP60" i="80"/>
  <c r="CQ60" i="80"/>
  <c r="CT60" i="80"/>
  <c r="CU60" i="80"/>
  <c r="CV60" i="80"/>
  <c r="CW60" i="80"/>
  <c r="CX60" i="80"/>
  <c r="CY60" i="80"/>
  <c r="CZ60" i="80"/>
  <c r="DA60" i="80"/>
  <c r="DB60" i="80"/>
  <c r="DC60" i="80"/>
  <c r="AG61" i="80"/>
  <c r="AV61" i="80" s="1"/>
  <c r="BK61" i="80" s="1"/>
  <c r="AH61" i="80"/>
  <c r="AW61" i="80" s="1"/>
  <c r="AI61" i="80"/>
  <c r="AX61" i="80" s="1"/>
  <c r="AJ61" i="80"/>
  <c r="CR61" i="80" s="1"/>
  <c r="AK61" i="80"/>
  <c r="AZ61" i="80" s="1"/>
  <c r="AL61" i="80"/>
  <c r="BA61" i="80" s="1"/>
  <c r="AM61" i="80"/>
  <c r="CU61" i="80" s="1"/>
  <c r="AN61" i="80"/>
  <c r="CV61" i="80" s="1"/>
  <c r="AO61" i="80"/>
  <c r="CW61" i="80" s="1"/>
  <c r="AP61" i="80"/>
  <c r="BE61" i="80" s="1"/>
  <c r="AQ61" i="80"/>
  <c r="BF61" i="80" s="1"/>
  <c r="BU61" i="80" s="1"/>
  <c r="AR61" i="80"/>
  <c r="BG61" i="80" s="1"/>
  <c r="BV61" i="80" s="1"/>
  <c r="AS61" i="80"/>
  <c r="BH61" i="80" s="1"/>
  <c r="AT61" i="80"/>
  <c r="BI61" i="80" s="1"/>
  <c r="AU61" i="80"/>
  <c r="BB61" i="80"/>
  <c r="BC61" i="80"/>
  <c r="BJ61" i="80"/>
  <c r="BY61" i="80" s="1"/>
  <c r="BW61" i="80"/>
  <c r="CO61" i="80"/>
  <c r="CS61" i="80"/>
  <c r="CY61" i="80"/>
  <c r="CZ61" i="80"/>
  <c r="DA61" i="80"/>
  <c r="DC61" i="80"/>
  <c r="AG62" i="80"/>
  <c r="AV62" i="80" s="1"/>
  <c r="BK62" i="80" s="1"/>
  <c r="AH62" i="80"/>
  <c r="CP62" i="80" s="1"/>
  <c r="AI62" i="80"/>
  <c r="AJ62" i="80"/>
  <c r="AY62" i="80" s="1"/>
  <c r="AK62" i="80"/>
  <c r="AL62" i="80"/>
  <c r="BA62" i="80" s="1"/>
  <c r="AM62" i="80"/>
  <c r="BB62" i="80" s="1"/>
  <c r="BQ62" i="80" s="1"/>
  <c r="AN62" i="80"/>
  <c r="BC62" i="80" s="1"/>
  <c r="BR62" i="80" s="1"/>
  <c r="AO62" i="80"/>
  <c r="BD62" i="80" s="1"/>
  <c r="BS62" i="80" s="1"/>
  <c r="AP62" i="80"/>
  <c r="BE62" i="80" s="1"/>
  <c r="AQ62" i="80"/>
  <c r="BF62" i="80" s="1"/>
  <c r="AR62" i="80"/>
  <c r="BG62" i="80" s="1"/>
  <c r="AS62" i="80"/>
  <c r="BH62" i="80" s="1"/>
  <c r="BW62" i="80" s="1"/>
  <c r="AT62" i="80"/>
  <c r="BI62" i="80" s="1"/>
  <c r="BX62" i="80" s="1"/>
  <c r="AU62" i="80"/>
  <c r="BJ62" i="80" s="1"/>
  <c r="BY62" i="80" s="1"/>
  <c r="AW62" i="80"/>
  <c r="AH174" i="67" s="1"/>
  <c r="AX62" i="80"/>
  <c r="AZ62" i="80"/>
  <c r="CO62" i="80"/>
  <c r="CQ62" i="80"/>
  <c r="CS62" i="80"/>
  <c r="CU62" i="80"/>
  <c r="CV62" i="80"/>
  <c r="CW62" i="80"/>
  <c r="CX62" i="80"/>
  <c r="CY62" i="80"/>
  <c r="CZ62" i="80"/>
  <c r="DA62" i="80"/>
  <c r="DB62" i="80"/>
  <c r="DC62" i="80"/>
  <c r="AG63" i="80"/>
  <c r="AV63" i="80" s="1"/>
  <c r="BK63" i="80" s="1"/>
  <c r="AH63" i="80"/>
  <c r="AW63" i="80" s="1"/>
  <c r="AI63" i="80"/>
  <c r="CQ63" i="80" s="1"/>
  <c r="AJ63" i="80"/>
  <c r="CR63" i="80" s="1"/>
  <c r="AK63" i="80"/>
  <c r="CS63" i="80" s="1"/>
  <c r="AL63" i="80"/>
  <c r="CT63" i="80" s="1"/>
  <c r="AM63" i="80"/>
  <c r="BB63" i="80" s="1"/>
  <c r="BQ63" i="80" s="1"/>
  <c r="AN63" i="80"/>
  <c r="AO63" i="80"/>
  <c r="BD63" i="80" s="1"/>
  <c r="BS63" i="80" s="1"/>
  <c r="AP63" i="80"/>
  <c r="BE63" i="80" s="1"/>
  <c r="BT63" i="80" s="1"/>
  <c r="AQ63" i="80"/>
  <c r="BF63" i="80" s="1"/>
  <c r="BU63" i="80" s="1"/>
  <c r="AR63" i="80"/>
  <c r="BG63" i="80" s="1"/>
  <c r="BV63" i="80" s="1"/>
  <c r="AS63" i="80"/>
  <c r="BH63" i="80" s="1"/>
  <c r="BW63" i="80" s="1"/>
  <c r="AT63" i="80"/>
  <c r="BI63" i="80" s="1"/>
  <c r="BX63" i="80" s="1"/>
  <c r="AU63" i="80"/>
  <c r="BJ63" i="80" s="1"/>
  <c r="BY63" i="80" s="1"/>
  <c r="BC63" i="80"/>
  <c r="BR63" i="80" s="1"/>
  <c r="CO63" i="80"/>
  <c r="CU63" i="80"/>
  <c r="CV63" i="80"/>
  <c r="CW63" i="80"/>
  <c r="CX63" i="80"/>
  <c r="CY63" i="80"/>
  <c r="CZ63" i="80"/>
  <c r="DA63" i="80"/>
  <c r="DB63" i="80"/>
  <c r="DC63" i="80"/>
  <c r="AG64" i="80"/>
  <c r="AV64" i="80" s="1"/>
  <c r="AH64" i="80"/>
  <c r="CP64" i="80" s="1"/>
  <c r="AI64" i="80"/>
  <c r="CQ64" i="80" s="1"/>
  <c r="AJ64" i="80"/>
  <c r="CR64" i="80" s="1"/>
  <c r="AK64" i="80"/>
  <c r="AZ64" i="80" s="1"/>
  <c r="AL64" i="80"/>
  <c r="BA64" i="80" s="1"/>
  <c r="AM64" i="80"/>
  <c r="AN64" i="80"/>
  <c r="BC64" i="80" s="1"/>
  <c r="BR64" i="80" s="1"/>
  <c r="AO64" i="80"/>
  <c r="AP64" i="80"/>
  <c r="BE64" i="80" s="1"/>
  <c r="BT64" i="80" s="1"/>
  <c r="AQ64" i="80"/>
  <c r="BF64" i="80" s="1"/>
  <c r="BU64" i="80" s="1"/>
  <c r="AR64" i="80"/>
  <c r="CZ64" i="80" s="1"/>
  <c r="AS64" i="80"/>
  <c r="BH64" i="80" s="1"/>
  <c r="AT64" i="80"/>
  <c r="BI64" i="80" s="1"/>
  <c r="AU64" i="80"/>
  <c r="DC64" i="80" s="1"/>
  <c r="BB64" i="80"/>
  <c r="BQ64" i="80" s="1"/>
  <c r="BD64" i="80"/>
  <c r="BS64" i="80" s="1"/>
  <c r="BG64" i="80"/>
  <c r="BJ64" i="80"/>
  <c r="CO64" i="80"/>
  <c r="CU64" i="80"/>
  <c r="CV64" i="80"/>
  <c r="CW64" i="80"/>
  <c r="CX64" i="80"/>
  <c r="CY64" i="80"/>
  <c r="AG65" i="80"/>
  <c r="AV65" i="80" s="1"/>
  <c r="BK65" i="80" s="1"/>
  <c r="AH65" i="80"/>
  <c r="AW65" i="80" s="1"/>
  <c r="AI65" i="80"/>
  <c r="CQ65" i="80" s="1"/>
  <c r="AJ65" i="80"/>
  <c r="CR65" i="80" s="1"/>
  <c r="AK65" i="80"/>
  <c r="CS65" i="80" s="1"/>
  <c r="AL65" i="80"/>
  <c r="CT65" i="80" s="1"/>
  <c r="AM65" i="80"/>
  <c r="BB65" i="80" s="1"/>
  <c r="BQ65" i="80" s="1"/>
  <c r="AN65" i="80"/>
  <c r="AO65" i="80"/>
  <c r="BD65" i="80" s="1"/>
  <c r="BS65" i="80" s="1"/>
  <c r="AP65" i="80"/>
  <c r="BE65" i="80" s="1"/>
  <c r="BT65" i="80" s="1"/>
  <c r="AQ65" i="80"/>
  <c r="BF65" i="80" s="1"/>
  <c r="AR65" i="80"/>
  <c r="CZ65" i="80" s="1"/>
  <c r="AS65" i="80"/>
  <c r="DA65" i="80" s="1"/>
  <c r="AT65" i="80"/>
  <c r="DB65" i="80" s="1"/>
  <c r="AU65" i="80"/>
  <c r="DC65" i="80" s="1"/>
  <c r="BC65" i="80"/>
  <c r="BR65" i="80" s="1"/>
  <c r="CO65" i="80"/>
  <c r="CU65" i="80"/>
  <c r="CV65" i="80"/>
  <c r="CW65" i="80"/>
  <c r="CX65" i="80"/>
  <c r="CY65" i="80"/>
  <c r="AG66" i="80"/>
  <c r="CO66" i="80" s="1"/>
  <c r="AH66" i="80"/>
  <c r="CP66" i="80" s="1"/>
  <c r="AI66" i="80"/>
  <c r="CQ66" i="80" s="1"/>
  <c r="AJ66" i="80"/>
  <c r="AY66" i="80" s="1"/>
  <c r="AJ42" i="67" s="1"/>
  <c r="AK66" i="80"/>
  <c r="AZ66" i="80" s="1"/>
  <c r="AL66" i="80"/>
  <c r="BA66" i="80" s="1"/>
  <c r="AL42" i="67" s="1"/>
  <c r="AM66" i="80"/>
  <c r="CU66" i="80" s="1"/>
  <c r="AN66" i="80"/>
  <c r="CV66" i="80" s="1"/>
  <c r="AO66" i="80"/>
  <c r="CW66" i="80" s="1"/>
  <c r="AP66" i="80"/>
  <c r="CX66" i="80" s="1"/>
  <c r="AQ66" i="80"/>
  <c r="CY66" i="80" s="1"/>
  <c r="AR66" i="80"/>
  <c r="BG66" i="80" s="1"/>
  <c r="AR42" i="67" s="1"/>
  <c r="AS66" i="80"/>
  <c r="BH66" i="80" s="1"/>
  <c r="AT66" i="80"/>
  <c r="BI66" i="80" s="1"/>
  <c r="AU66" i="80"/>
  <c r="DC66" i="80" s="1"/>
  <c r="AV66" i="80"/>
  <c r="CS66" i="80"/>
  <c r="CZ66" i="80"/>
  <c r="AG67" i="80"/>
  <c r="AV67" i="80" s="1"/>
  <c r="AH67" i="80"/>
  <c r="AW67" i="80" s="1"/>
  <c r="BL67" i="80" s="1"/>
  <c r="AI67" i="80"/>
  <c r="AX67" i="80" s="1"/>
  <c r="AJ67" i="80"/>
  <c r="CR67" i="80" s="1"/>
  <c r="AK67" i="80"/>
  <c r="CS67" i="80" s="1"/>
  <c r="AL67" i="80"/>
  <c r="CT67" i="80" s="1"/>
  <c r="AM67" i="80"/>
  <c r="BB67" i="80" s="1"/>
  <c r="BQ67" i="80" s="1"/>
  <c r="AN67" i="80"/>
  <c r="AO67" i="80"/>
  <c r="BD67" i="80" s="1"/>
  <c r="BS67" i="80" s="1"/>
  <c r="AP67" i="80"/>
  <c r="BE67" i="80" s="1"/>
  <c r="AQ67" i="80"/>
  <c r="CY67" i="80" s="1"/>
  <c r="AR67" i="80"/>
  <c r="CZ67" i="80" s="1"/>
  <c r="AS67" i="80"/>
  <c r="DA67" i="80" s="1"/>
  <c r="AT67" i="80"/>
  <c r="BI67" i="80" s="1"/>
  <c r="BX67" i="80" s="1"/>
  <c r="AU67" i="80"/>
  <c r="DC67" i="80" s="1"/>
  <c r="BC67" i="80"/>
  <c r="BR67" i="80" s="1"/>
  <c r="BF67" i="80"/>
  <c r="CO67" i="80"/>
  <c r="CP67" i="80"/>
  <c r="CQ67" i="80"/>
  <c r="CU67" i="80"/>
  <c r="CV67" i="80"/>
  <c r="CW67" i="80"/>
  <c r="CX67" i="80"/>
  <c r="DB67" i="80"/>
  <c r="AG68" i="80"/>
  <c r="AV68" i="80" s="1"/>
  <c r="AH68" i="80"/>
  <c r="CP68" i="80" s="1"/>
  <c r="AI68" i="80"/>
  <c r="AX68" i="80" s="1"/>
  <c r="BM68" i="80" s="1"/>
  <c r="AJ68" i="80"/>
  <c r="AK68" i="80"/>
  <c r="AZ68" i="80" s="1"/>
  <c r="BO68" i="80" s="1"/>
  <c r="AL68" i="80"/>
  <c r="BA68" i="80" s="1"/>
  <c r="BP68" i="80" s="1"/>
  <c r="AM68" i="80"/>
  <c r="CU68" i="80" s="1"/>
  <c r="AN68" i="80"/>
  <c r="CV68" i="80" s="1"/>
  <c r="AO68" i="80"/>
  <c r="CW68" i="80" s="1"/>
  <c r="AP68" i="80"/>
  <c r="CX68" i="80" s="1"/>
  <c r="AQ68" i="80"/>
  <c r="BF68" i="80" s="1"/>
  <c r="BU68" i="80" s="1"/>
  <c r="AR68" i="80"/>
  <c r="AS68" i="80"/>
  <c r="BH68" i="80" s="1"/>
  <c r="AT68" i="80"/>
  <c r="BI68" i="80" s="1"/>
  <c r="AU68" i="80"/>
  <c r="BJ68" i="80" s="1"/>
  <c r="AY68" i="80"/>
  <c r="BG68" i="80"/>
  <c r="CO68" i="80"/>
  <c r="CQ68" i="80"/>
  <c r="CR68" i="80"/>
  <c r="CS68" i="80"/>
  <c r="CT68" i="80"/>
  <c r="CY68" i="80"/>
  <c r="CZ68" i="80"/>
  <c r="DA68" i="80"/>
  <c r="AG69" i="80"/>
  <c r="AV69" i="80" s="1"/>
  <c r="BK69" i="80" s="1"/>
  <c r="AH69" i="80"/>
  <c r="AW69" i="80" s="1"/>
  <c r="AI69" i="80"/>
  <c r="CQ69" i="80" s="1"/>
  <c r="AJ69" i="80"/>
  <c r="CR69" i="80" s="1"/>
  <c r="AK69" i="80"/>
  <c r="CS69" i="80" s="1"/>
  <c r="AL69" i="80"/>
  <c r="CT69" i="80" s="1"/>
  <c r="AM69" i="80"/>
  <c r="AN69" i="80"/>
  <c r="CV69" i="80" s="1"/>
  <c r="AO69" i="80"/>
  <c r="BD69" i="80" s="1"/>
  <c r="AP69" i="80"/>
  <c r="BE69" i="80" s="1"/>
  <c r="AQ69" i="80"/>
  <c r="AR69" i="80"/>
  <c r="CZ69" i="80" s="1"/>
  <c r="AS69" i="80"/>
  <c r="DA69" i="80" s="1"/>
  <c r="AT69" i="80"/>
  <c r="DB69" i="80" s="1"/>
  <c r="AU69" i="80"/>
  <c r="AX69" i="80"/>
  <c r="BC69" i="80"/>
  <c r="BF69" i="80"/>
  <c r="BU69" i="80" s="1"/>
  <c r="BH69" i="80"/>
  <c r="CO69" i="80"/>
  <c r="CY69" i="80"/>
  <c r="AG70" i="80"/>
  <c r="AH70" i="80"/>
  <c r="CP70" i="80" s="1"/>
  <c r="AI70" i="80"/>
  <c r="AJ70" i="80"/>
  <c r="AY70" i="80" s="1"/>
  <c r="AJ46" i="67" s="1"/>
  <c r="AK70" i="80"/>
  <c r="AZ70" i="80" s="1"/>
  <c r="AL70" i="80"/>
  <c r="BA70" i="80" s="1"/>
  <c r="AL46" i="67" s="1"/>
  <c r="AM70" i="80"/>
  <c r="BB70" i="80" s="1"/>
  <c r="AM46" i="67" s="1"/>
  <c r="AN70" i="80"/>
  <c r="CV70" i="80" s="1"/>
  <c r="AO70" i="80"/>
  <c r="CW70" i="80" s="1"/>
  <c r="AP70" i="80"/>
  <c r="CX70" i="80" s="1"/>
  <c r="AQ70" i="80"/>
  <c r="AR70" i="80"/>
  <c r="BG70" i="80" s="1"/>
  <c r="AR46" i="67" s="1"/>
  <c r="AS70" i="80"/>
  <c r="BH70" i="80" s="1"/>
  <c r="AT70" i="80"/>
  <c r="BI70" i="80" s="1"/>
  <c r="AU70" i="80"/>
  <c r="BJ70" i="80" s="1"/>
  <c r="AV70" i="80"/>
  <c r="BK70" i="80" s="1"/>
  <c r="CO70" i="80"/>
  <c r="CR70" i="80"/>
  <c r="CS70" i="80"/>
  <c r="CZ70" i="80"/>
  <c r="AG71" i="80"/>
  <c r="AV71" i="80" s="1"/>
  <c r="BK71" i="80" s="1"/>
  <c r="BI47" i="67" s="1"/>
  <c r="AH71" i="80"/>
  <c r="AW71" i="80" s="1"/>
  <c r="AI71" i="80"/>
  <c r="AJ71" i="80"/>
  <c r="CR71" i="80" s="1"/>
  <c r="AK71" i="80"/>
  <c r="CS71" i="80" s="1"/>
  <c r="AL71" i="80"/>
  <c r="CT71" i="80" s="1"/>
  <c r="AM71" i="80"/>
  <c r="BB71" i="80" s="1"/>
  <c r="BQ71" i="80" s="1"/>
  <c r="AN71" i="80"/>
  <c r="BC71" i="80" s="1"/>
  <c r="AO71" i="80"/>
  <c r="BD71" i="80" s="1"/>
  <c r="BS71" i="80" s="1"/>
  <c r="BQ47" i="67" s="1"/>
  <c r="AP71" i="80"/>
  <c r="BE71" i="80" s="1"/>
  <c r="BT71" i="80" s="1"/>
  <c r="AQ71" i="80"/>
  <c r="AR71" i="80"/>
  <c r="BG71" i="80" s="1"/>
  <c r="BV71" i="80" s="1"/>
  <c r="AS71" i="80"/>
  <c r="AT71" i="80"/>
  <c r="DB71" i="80" s="1"/>
  <c r="AU71" i="80"/>
  <c r="AX71" i="80"/>
  <c r="AZ71" i="80"/>
  <c r="BF71" i="80"/>
  <c r="BU71" i="80" s="1"/>
  <c r="BH71" i="80"/>
  <c r="BW71" i="80" s="1"/>
  <c r="CO71" i="80"/>
  <c r="CQ71" i="80"/>
  <c r="CU71" i="80"/>
  <c r="CV71" i="80"/>
  <c r="CW71" i="80"/>
  <c r="CX71" i="80"/>
  <c r="CY71" i="80"/>
  <c r="CZ71" i="80"/>
  <c r="DA71" i="80"/>
  <c r="AG72" i="80"/>
  <c r="CO72" i="80" s="1"/>
  <c r="AH72" i="80"/>
  <c r="AW72" i="80" s="1"/>
  <c r="BL72" i="80" s="1"/>
  <c r="BJ48" i="67" s="1"/>
  <c r="AI72" i="80"/>
  <c r="AX72" i="80" s="1"/>
  <c r="BM72" i="80" s="1"/>
  <c r="AJ72" i="80"/>
  <c r="AY72" i="80" s="1"/>
  <c r="AK72" i="80"/>
  <c r="AZ72" i="80" s="1"/>
  <c r="AL72" i="80"/>
  <c r="BA72" i="80" s="1"/>
  <c r="AM72" i="80"/>
  <c r="AN72" i="80"/>
  <c r="BC72" i="80" s="1"/>
  <c r="BR72" i="80" s="1"/>
  <c r="AO72" i="80"/>
  <c r="BD72" i="80" s="1"/>
  <c r="AP72" i="80"/>
  <c r="CX72" i="80" s="1"/>
  <c r="AQ72" i="80"/>
  <c r="BF72" i="80" s="1"/>
  <c r="AR72" i="80"/>
  <c r="BG72" i="80" s="1"/>
  <c r="AR48" i="67" s="1"/>
  <c r="AS72" i="80"/>
  <c r="BH72" i="80" s="1"/>
  <c r="AT72" i="80"/>
  <c r="BI72" i="80" s="1"/>
  <c r="AU72" i="80"/>
  <c r="DC72" i="80" s="1"/>
  <c r="BB72" i="80"/>
  <c r="BQ72" i="80" s="1"/>
  <c r="CP72" i="80"/>
  <c r="CQ72" i="80"/>
  <c r="CR72" i="80"/>
  <c r="CT72" i="80"/>
  <c r="CU72" i="80"/>
  <c r="CV72" i="80"/>
  <c r="CW72" i="80"/>
  <c r="CY72" i="80"/>
  <c r="CZ72" i="80"/>
  <c r="DA72" i="80"/>
  <c r="DB72" i="80"/>
  <c r="AG73" i="80"/>
  <c r="AV73" i="80" s="1"/>
  <c r="AH73" i="80"/>
  <c r="AW73" i="80" s="1"/>
  <c r="BL73" i="80" s="1"/>
  <c r="AI73" i="80"/>
  <c r="AX73" i="80" s="1"/>
  <c r="AJ73" i="80"/>
  <c r="AY73" i="80" s="1"/>
  <c r="BN73" i="80" s="1"/>
  <c r="AK73" i="80"/>
  <c r="AZ73" i="80" s="1"/>
  <c r="AL73" i="80"/>
  <c r="CT73" i="80" s="1"/>
  <c r="AM73" i="80"/>
  <c r="BB73" i="80" s="1"/>
  <c r="BQ73" i="80" s="1"/>
  <c r="AN73" i="80"/>
  <c r="BC73" i="80" s="1"/>
  <c r="AO73" i="80"/>
  <c r="BD73" i="80" s="1"/>
  <c r="BS73" i="80" s="1"/>
  <c r="AP73" i="80"/>
  <c r="BE73" i="80" s="1"/>
  <c r="AQ73" i="80"/>
  <c r="BF73" i="80" s="1"/>
  <c r="AR73" i="80"/>
  <c r="AS73" i="80"/>
  <c r="BH73" i="80" s="1"/>
  <c r="BW73" i="80" s="1"/>
  <c r="AT73" i="80"/>
  <c r="DB73" i="80" s="1"/>
  <c r="AU73" i="80"/>
  <c r="BJ73" i="80" s="1"/>
  <c r="CP73" i="80"/>
  <c r="CQ73" i="80"/>
  <c r="CR73" i="80"/>
  <c r="CS73" i="80"/>
  <c r="CU73" i="80"/>
  <c r="CV73" i="80"/>
  <c r="CW73" i="80"/>
  <c r="CX73" i="80"/>
  <c r="CY73" i="80"/>
  <c r="DA73" i="80"/>
  <c r="AG74" i="80"/>
  <c r="AV74" i="80" s="1"/>
  <c r="AH74" i="80"/>
  <c r="AI74" i="80"/>
  <c r="CQ74" i="80" s="1"/>
  <c r="AJ74" i="80"/>
  <c r="AK74" i="80"/>
  <c r="AZ74" i="80" s="1"/>
  <c r="AL74" i="80"/>
  <c r="BA74" i="80" s="1"/>
  <c r="BP74" i="80" s="1"/>
  <c r="AM74" i="80"/>
  <c r="BB74" i="80" s="1"/>
  <c r="AN74" i="80"/>
  <c r="BC74" i="80" s="1"/>
  <c r="BR74" i="80" s="1"/>
  <c r="AO74" i="80"/>
  <c r="BD74" i="80" s="1"/>
  <c r="AP74" i="80"/>
  <c r="AQ74" i="80"/>
  <c r="BF74" i="80" s="1"/>
  <c r="AR74" i="80"/>
  <c r="AS74" i="80"/>
  <c r="BH74" i="80" s="1"/>
  <c r="AT74" i="80"/>
  <c r="BI74" i="80" s="1"/>
  <c r="AU74" i="80"/>
  <c r="DC74" i="80" s="1"/>
  <c r="AY74" i="80"/>
  <c r="AJ50" i="67" s="1"/>
  <c r="BG74" i="80"/>
  <c r="BV74" i="80" s="1"/>
  <c r="CO74" i="80"/>
  <c r="CR74" i="80"/>
  <c r="CT74" i="80"/>
  <c r="CU74" i="80"/>
  <c r="CV74" i="80"/>
  <c r="CW74" i="80"/>
  <c r="CY74" i="80"/>
  <c r="CZ74" i="80"/>
  <c r="DA74" i="80"/>
  <c r="AG75" i="80"/>
  <c r="AV75" i="80" s="1"/>
  <c r="AH75" i="80"/>
  <c r="AW75" i="80" s="1"/>
  <c r="AI75" i="80"/>
  <c r="CQ75" i="80" s="1"/>
  <c r="AJ75" i="80"/>
  <c r="AK75" i="80"/>
  <c r="CS75" i="80" s="1"/>
  <c r="AL75" i="80"/>
  <c r="BA75" i="80" s="1"/>
  <c r="AL51" i="67" s="1"/>
  <c r="AM75" i="80"/>
  <c r="BB75" i="80" s="1"/>
  <c r="AN75" i="80"/>
  <c r="BC75" i="80" s="1"/>
  <c r="AO75" i="80"/>
  <c r="BD75" i="80" s="1"/>
  <c r="AP75" i="80"/>
  <c r="BE75" i="80" s="1"/>
  <c r="AQ75" i="80"/>
  <c r="BF75" i="80" s="1"/>
  <c r="AR75" i="80"/>
  <c r="BG75" i="80" s="1"/>
  <c r="BV75" i="80" s="1"/>
  <c r="AS75" i="80"/>
  <c r="DA75" i="80" s="1"/>
  <c r="AT75" i="80"/>
  <c r="BI75" i="80" s="1"/>
  <c r="BX75" i="80" s="1"/>
  <c r="AU75" i="80"/>
  <c r="BJ75" i="80" s="1"/>
  <c r="AX75" i="80"/>
  <c r="BK75" i="80"/>
  <c r="BS75" i="80"/>
  <c r="CO75" i="80"/>
  <c r="CP75" i="80"/>
  <c r="CT75" i="80"/>
  <c r="CU75" i="80"/>
  <c r="CV75" i="80"/>
  <c r="CW75" i="80"/>
  <c r="CX75" i="80"/>
  <c r="CY75" i="80"/>
  <c r="CZ75" i="80"/>
  <c r="DB75" i="80"/>
  <c r="AG76" i="80"/>
  <c r="AV76" i="80" s="1"/>
  <c r="AH76" i="80"/>
  <c r="AI76" i="80"/>
  <c r="AX76" i="80" s="1"/>
  <c r="AI52" i="67" s="1"/>
  <c r="AJ76" i="80"/>
  <c r="AY76" i="80" s="1"/>
  <c r="AJ52" i="67" s="1"/>
  <c r="AK76" i="80"/>
  <c r="AZ76" i="80" s="1"/>
  <c r="AL76" i="80"/>
  <c r="BA76" i="80" s="1"/>
  <c r="AM76" i="80"/>
  <c r="BB76" i="80" s="1"/>
  <c r="AN76" i="80"/>
  <c r="BC76" i="80" s="1"/>
  <c r="BR76" i="80" s="1"/>
  <c r="AO76" i="80"/>
  <c r="AP76" i="80"/>
  <c r="AQ76" i="80"/>
  <c r="BF76" i="80" s="1"/>
  <c r="AQ52" i="67" s="1"/>
  <c r="AR76" i="80"/>
  <c r="BG76" i="80" s="1"/>
  <c r="AR52" i="67" s="1"/>
  <c r="AS76" i="80"/>
  <c r="BH76" i="80" s="1"/>
  <c r="AT76" i="80"/>
  <c r="BI76" i="80" s="1"/>
  <c r="AU76" i="80"/>
  <c r="DC76" i="80" s="1"/>
  <c r="BD76" i="80"/>
  <c r="BS76" i="80" s="1"/>
  <c r="CO76" i="80"/>
  <c r="CS76" i="80"/>
  <c r="CT76" i="80"/>
  <c r="CU76" i="80"/>
  <c r="CV76" i="80"/>
  <c r="CW76" i="80"/>
  <c r="DA76" i="80"/>
  <c r="AG77" i="80"/>
  <c r="AV77" i="80" s="1"/>
  <c r="BK77" i="80" s="1"/>
  <c r="AH77" i="80"/>
  <c r="AW77" i="80" s="1"/>
  <c r="AI77" i="80"/>
  <c r="CQ77" i="80" s="1"/>
  <c r="AJ77" i="80"/>
  <c r="AK77" i="80"/>
  <c r="CS77" i="80" s="1"/>
  <c r="AL77" i="80"/>
  <c r="AM77" i="80"/>
  <c r="BB77" i="80" s="1"/>
  <c r="AN77" i="80"/>
  <c r="BC77" i="80" s="1"/>
  <c r="AO77" i="80"/>
  <c r="BD77" i="80" s="1"/>
  <c r="BS77" i="80" s="1"/>
  <c r="AP77" i="80"/>
  <c r="BE77" i="80" s="1"/>
  <c r="BT77" i="80" s="1"/>
  <c r="AQ77" i="80"/>
  <c r="BF77" i="80" s="1"/>
  <c r="AR77" i="80"/>
  <c r="BG77" i="80" s="1"/>
  <c r="BV77" i="80" s="1"/>
  <c r="AS77" i="80"/>
  <c r="BH77" i="80" s="1"/>
  <c r="BW77" i="80" s="1"/>
  <c r="AT77" i="80"/>
  <c r="BI77" i="80" s="1"/>
  <c r="BX77" i="80" s="1"/>
  <c r="AU77" i="80"/>
  <c r="DC77" i="80" s="1"/>
  <c r="CO77" i="80"/>
  <c r="CU77" i="80"/>
  <c r="CV77" i="80"/>
  <c r="CW77" i="80"/>
  <c r="CX77" i="80"/>
  <c r="CY77" i="80"/>
  <c r="CZ77" i="80"/>
  <c r="DA77" i="80"/>
  <c r="DB77" i="80"/>
  <c r="AG78" i="80"/>
  <c r="CO78" i="80" s="1"/>
  <c r="AH78" i="80"/>
  <c r="AI78" i="80"/>
  <c r="AX78" i="80" s="1"/>
  <c r="AJ78" i="80"/>
  <c r="CR78" i="80" s="1"/>
  <c r="AK78" i="80"/>
  <c r="AZ78" i="80" s="1"/>
  <c r="AL78" i="80"/>
  <c r="BA78" i="80" s="1"/>
  <c r="AM78" i="80"/>
  <c r="BB78" i="80" s="1"/>
  <c r="AN78" i="80"/>
  <c r="AO78" i="80"/>
  <c r="CW78" i="80" s="1"/>
  <c r="AP78" i="80"/>
  <c r="AQ78" i="80"/>
  <c r="CY78" i="80" s="1"/>
  <c r="AR78" i="80"/>
  <c r="AS78" i="80"/>
  <c r="BH78" i="80" s="1"/>
  <c r="AT78" i="80"/>
  <c r="BI78" i="80" s="1"/>
  <c r="AU78" i="80"/>
  <c r="DC78" i="80" s="1"/>
  <c r="BF78" i="80"/>
  <c r="BG78" i="80"/>
  <c r="CQ78" i="80"/>
  <c r="CZ78" i="80"/>
  <c r="AG79" i="80"/>
  <c r="AV79" i="80" s="1"/>
  <c r="AH79" i="80"/>
  <c r="AW79" i="80" s="1"/>
  <c r="AI79" i="80"/>
  <c r="AX79" i="80" s="1"/>
  <c r="AJ79" i="80"/>
  <c r="AK79" i="80"/>
  <c r="CS79" i="80" s="1"/>
  <c r="AL79" i="80"/>
  <c r="AM79" i="80"/>
  <c r="BB79" i="80" s="1"/>
  <c r="BQ79" i="80" s="1"/>
  <c r="AN79" i="80"/>
  <c r="BC79" i="80" s="1"/>
  <c r="BR79" i="80" s="1"/>
  <c r="AO79" i="80"/>
  <c r="BD79" i="80" s="1"/>
  <c r="BS79" i="80" s="1"/>
  <c r="AP79" i="80"/>
  <c r="BE79" i="80" s="1"/>
  <c r="BT79" i="80" s="1"/>
  <c r="AQ79" i="80"/>
  <c r="AR79" i="80"/>
  <c r="BG79" i="80" s="1"/>
  <c r="BV79" i="80" s="1"/>
  <c r="AS79" i="80"/>
  <c r="DA79" i="80" s="1"/>
  <c r="AT79" i="80"/>
  <c r="BI79" i="80" s="1"/>
  <c r="BX79" i="80" s="1"/>
  <c r="AU79" i="80"/>
  <c r="BF79" i="80"/>
  <c r="BU79" i="80" s="1"/>
  <c r="BK79" i="80"/>
  <c r="CO79" i="80"/>
  <c r="CU79" i="80"/>
  <c r="CV79" i="80"/>
  <c r="CW79" i="80"/>
  <c r="CX79" i="80"/>
  <c r="CY79" i="80"/>
  <c r="CZ79" i="80"/>
  <c r="DB79" i="80"/>
  <c r="AG80" i="80"/>
  <c r="CO80" i="80" s="1"/>
  <c r="AH80" i="80"/>
  <c r="CP80" i="80" s="1"/>
  <c r="AI80" i="80"/>
  <c r="AX80" i="80" s="1"/>
  <c r="AI161" i="67" s="1"/>
  <c r="AJ80" i="80"/>
  <c r="AY80" i="80" s="1"/>
  <c r="AJ161" i="67" s="1"/>
  <c r="AK80" i="80"/>
  <c r="AZ80" i="80" s="1"/>
  <c r="AL80" i="80"/>
  <c r="BA80" i="80" s="1"/>
  <c r="BP80" i="80" s="1"/>
  <c r="AM80" i="80"/>
  <c r="BB80" i="80" s="1"/>
  <c r="AN80" i="80"/>
  <c r="AO80" i="80"/>
  <c r="CW80" i="80" s="1"/>
  <c r="AP80" i="80"/>
  <c r="CX80" i="80" s="1"/>
  <c r="AQ80" i="80"/>
  <c r="BF80" i="80" s="1"/>
  <c r="AR80" i="80"/>
  <c r="CZ80" i="80" s="1"/>
  <c r="AS80" i="80"/>
  <c r="BH80" i="80" s="1"/>
  <c r="AT80" i="80"/>
  <c r="BI80" i="80" s="1"/>
  <c r="AU80" i="80"/>
  <c r="BJ80" i="80" s="1"/>
  <c r="CR80" i="80"/>
  <c r="CT80" i="80"/>
  <c r="AG81" i="80"/>
  <c r="AV81" i="80" s="1"/>
  <c r="BK81" i="80" s="1"/>
  <c r="BI54" i="67" s="1"/>
  <c r="AH81" i="80"/>
  <c r="AW81" i="80" s="1"/>
  <c r="AI81" i="80"/>
  <c r="CQ81" i="80" s="1"/>
  <c r="AJ81" i="80"/>
  <c r="AK81" i="80"/>
  <c r="CS81" i="80" s="1"/>
  <c r="AL81" i="80"/>
  <c r="CT81" i="80" s="1"/>
  <c r="AM81" i="80"/>
  <c r="BB81" i="80" s="1"/>
  <c r="BQ81" i="80" s="1"/>
  <c r="AN81" i="80"/>
  <c r="BC81" i="80" s="1"/>
  <c r="AO81" i="80"/>
  <c r="BD81" i="80" s="1"/>
  <c r="AP81" i="80"/>
  <c r="BE81" i="80" s="1"/>
  <c r="AQ81" i="80"/>
  <c r="BF81" i="80" s="1"/>
  <c r="AR81" i="80"/>
  <c r="AS81" i="80"/>
  <c r="DA81" i="80" s="1"/>
  <c r="AT81" i="80"/>
  <c r="DB81" i="80" s="1"/>
  <c r="AU81" i="80"/>
  <c r="BJ81" i="80" s="1"/>
  <c r="AX81" i="80"/>
  <c r="AZ81" i="80"/>
  <c r="BI81" i="80"/>
  <c r="CO81" i="80"/>
  <c r="CP81" i="80"/>
  <c r="CU81" i="80"/>
  <c r="CV81" i="80"/>
  <c r="CX81" i="80"/>
  <c r="CY81" i="80"/>
  <c r="AG82" i="80"/>
  <c r="AV82" i="80" s="1"/>
  <c r="BK82" i="80" s="1"/>
  <c r="AH82" i="80"/>
  <c r="CP82" i="80" s="1"/>
  <c r="AI82" i="80"/>
  <c r="CQ82" i="80" s="1"/>
  <c r="AJ82" i="80"/>
  <c r="CR82" i="80" s="1"/>
  <c r="AK82" i="80"/>
  <c r="AZ82" i="80" s="1"/>
  <c r="AL82" i="80"/>
  <c r="BA82" i="80" s="1"/>
  <c r="AM82" i="80"/>
  <c r="BB82" i="80" s="1"/>
  <c r="AN82" i="80"/>
  <c r="BC82" i="80" s="1"/>
  <c r="BR82" i="80" s="1"/>
  <c r="AO82" i="80"/>
  <c r="BD82" i="80" s="1"/>
  <c r="BS82" i="80" s="1"/>
  <c r="AP82" i="80"/>
  <c r="AQ82" i="80"/>
  <c r="AR82" i="80"/>
  <c r="BG82" i="80" s="1"/>
  <c r="AS82" i="80"/>
  <c r="BH82" i="80" s="1"/>
  <c r="AT82" i="80"/>
  <c r="BI82" i="80" s="1"/>
  <c r="AU82" i="80"/>
  <c r="DC82" i="80" s="1"/>
  <c r="AX82" i="80"/>
  <c r="BF82" i="80"/>
  <c r="BU82" i="80"/>
  <c r="CO82" i="80"/>
  <c r="CU82" i="80"/>
  <c r="CV82" i="80"/>
  <c r="CW82" i="80"/>
  <c r="CY82" i="80"/>
  <c r="CZ82" i="80"/>
  <c r="AG83" i="80"/>
  <c r="AV83" i="80" s="1"/>
  <c r="BK83" i="80" s="1"/>
  <c r="BI56" i="67" s="1"/>
  <c r="AH83" i="80"/>
  <c r="AW83" i="80" s="1"/>
  <c r="AI83" i="80"/>
  <c r="AX83" i="80" s="1"/>
  <c r="AI56" i="67" s="1"/>
  <c r="AJ83" i="80"/>
  <c r="AK83" i="80"/>
  <c r="CS83" i="80" s="1"/>
  <c r="AL83" i="80"/>
  <c r="CT83" i="80" s="1"/>
  <c r="AM83" i="80"/>
  <c r="BB83" i="80" s="1"/>
  <c r="AN83" i="80"/>
  <c r="BC83" i="80" s="1"/>
  <c r="AO83" i="80"/>
  <c r="BD83" i="80" s="1"/>
  <c r="BS83" i="80" s="1"/>
  <c r="AP83" i="80"/>
  <c r="BE83" i="80" s="1"/>
  <c r="AQ83" i="80"/>
  <c r="BF83" i="80" s="1"/>
  <c r="AR83" i="80"/>
  <c r="BG83" i="80" s="1"/>
  <c r="BV83" i="80" s="1"/>
  <c r="AS83" i="80"/>
  <c r="DA83" i="80" s="1"/>
  <c r="AT83" i="80"/>
  <c r="DB83" i="80" s="1"/>
  <c r="AU83" i="80"/>
  <c r="BJ83" i="80" s="1"/>
  <c r="AZ83" i="80"/>
  <c r="BA83" i="80"/>
  <c r="CO83" i="80"/>
  <c r="CP83" i="80"/>
  <c r="CQ83" i="80"/>
  <c r="CU83" i="80"/>
  <c r="CV83" i="80"/>
  <c r="CW83" i="80"/>
  <c r="CY83" i="80"/>
  <c r="CZ83" i="80"/>
  <c r="AG84" i="80"/>
  <c r="AV84" i="80" s="1"/>
  <c r="AH84" i="80"/>
  <c r="AI84" i="80"/>
  <c r="CQ84" i="80" s="1"/>
  <c r="AJ84" i="80"/>
  <c r="AY84" i="80" s="1"/>
  <c r="AJ57" i="67" s="1"/>
  <c r="AK84" i="80"/>
  <c r="AZ84" i="80" s="1"/>
  <c r="AL84" i="80"/>
  <c r="BA84" i="80" s="1"/>
  <c r="AM84" i="80"/>
  <c r="BB84" i="80" s="1"/>
  <c r="AN84" i="80"/>
  <c r="BC84" i="80" s="1"/>
  <c r="BR84" i="80" s="1"/>
  <c r="AO84" i="80"/>
  <c r="BD84" i="80" s="1"/>
  <c r="AP84" i="80"/>
  <c r="AQ84" i="80"/>
  <c r="BF84" i="80" s="1"/>
  <c r="BU84" i="80" s="1"/>
  <c r="AR84" i="80"/>
  <c r="AS84" i="80"/>
  <c r="BH84" i="80" s="1"/>
  <c r="AT84" i="80"/>
  <c r="BI84" i="80" s="1"/>
  <c r="AU84" i="80"/>
  <c r="BJ84" i="80" s="1"/>
  <c r="BG84" i="80"/>
  <c r="BV84" i="80" s="1"/>
  <c r="CO84" i="80"/>
  <c r="CR84" i="80"/>
  <c r="CS84" i="80"/>
  <c r="CT84" i="80"/>
  <c r="CU84" i="80"/>
  <c r="CV84" i="80"/>
  <c r="CY84" i="80"/>
  <c r="CZ84" i="80"/>
  <c r="DA84" i="80"/>
  <c r="AG85" i="80"/>
  <c r="AV85" i="80" s="1"/>
  <c r="BK85" i="80" s="1"/>
  <c r="BI58" i="67" s="1"/>
  <c r="AH85" i="80"/>
  <c r="AW85" i="80" s="1"/>
  <c r="AI85" i="80"/>
  <c r="AX85" i="80" s="1"/>
  <c r="AI58" i="67" s="1"/>
  <c r="AJ85" i="80"/>
  <c r="AK85" i="80"/>
  <c r="CS85" i="80" s="1"/>
  <c r="AL85" i="80"/>
  <c r="CT85" i="80" s="1"/>
  <c r="AM85" i="80"/>
  <c r="BB85" i="80" s="1"/>
  <c r="AM58" i="67" s="1"/>
  <c r="AN85" i="80"/>
  <c r="BC85" i="80" s="1"/>
  <c r="AN58" i="67" s="1"/>
  <c r="AO85" i="80"/>
  <c r="BD85" i="80" s="1"/>
  <c r="AP85" i="80"/>
  <c r="BE85" i="80" s="1"/>
  <c r="AQ85" i="80"/>
  <c r="AR85" i="80"/>
  <c r="AS85" i="80"/>
  <c r="DA85" i="80" s="1"/>
  <c r="AT85" i="80"/>
  <c r="DB85" i="80" s="1"/>
  <c r="AU85" i="80"/>
  <c r="DC85" i="80" s="1"/>
  <c r="BF85" i="80"/>
  <c r="CO85" i="80"/>
  <c r="CP85" i="80"/>
  <c r="CQ85" i="80"/>
  <c r="CY85" i="80"/>
  <c r="AG86" i="80"/>
  <c r="AH86" i="80"/>
  <c r="AW86" i="80" s="1"/>
  <c r="BL86" i="80" s="1"/>
  <c r="AI86" i="80"/>
  <c r="AX86" i="80" s="1"/>
  <c r="AJ86" i="80"/>
  <c r="AY86" i="80" s="1"/>
  <c r="AK86" i="80"/>
  <c r="AZ86" i="80" s="1"/>
  <c r="BO86" i="80" s="1"/>
  <c r="AL86" i="80"/>
  <c r="BA86" i="80" s="1"/>
  <c r="BP86" i="80" s="1"/>
  <c r="AM86" i="80"/>
  <c r="CU86" i="80" s="1"/>
  <c r="AN86" i="80"/>
  <c r="AO86" i="80"/>
  <c r="BD86" i="80" s="1"/>
  <c r="AO59" i="67" s="1"/>
  <c r="AP86" i="80"/>
  <c r="CX86" i="80" s="1"/>
  <c r="AQ86" i="80"/>
  <c r="BF86" i="80" s="1"/>
  <c r="AR86" i="80"/>
  <c r="BG86" i="80" s="1"/>
  <c r="AS86" i="80"/>
  <c r="BH86" i="80" s="1"/>
  <c r="AT86" i="80"/>
  <c r="BI86" i="80" s="1"/>
  <c r="AU86" i="80"/>
  <c r="BJ86" i="80" s="1"/>
  <c r="AV86" i="80"/>
  <c r="BK86" i="80" s="1"/>
  <c r="BE86" i="80"/>
  <c r="AP59" i="67" s="1"/>
  <c r="CO86" i="80"/>
  <c r="CP86" i="80"/>
  <c r="CQ86" i="80"/>
  <c r="CR86" i="80"/>
  <c r="CS86" i="80"/>
  <c r="CT86" i="80"/>
  <c r="CW86" i="80"/>
  <c r="CY86" i="80"/>
  <c r="CZ86" i="80"/>
  <c r="DB86" i="80"/>
  <c r="AG87" i="80"/>
  <c r="AV87" i="80" s="1"/>
  <c r="AH87" i="80"/>
  <c r="AW87" i="80" s="1"/>
  <c r="AI87" i="80"/>
  <c r="AX87" i="80" s="1"/>
  <c r="AI60" i="67" s="1"/>
  <c r="AJ87" i="80"/>
  <c r="AK87" i="80"/>
  <c r="AZ87" i="80" s="1"/>
  <c r="AL87" i="80"/>
  <c r="CT87" i="80" s="1"/>
  <c r="AM87" i="80"/>
  <c r="BB87" i="80" s="1"/>
  <c r="AN87" i="80"/>
  <c r="BC87" i="80" s="1"/>
  <c r="AN60" i="67" s="1"/>
  <c r="AO87" i="80"/>
  <c r="BD87" i="80" s="1"/>
  <c r="AP87" i="80"/>
  <c r="BE87" i="80" s="1"/>
  <c r="AQ87" i="80"/>
  <c r="BF87" i="80" s="1"/>
  <c r="AR87" i="80"/>
  <c r="BG87" i="80" s="1"/>
  <c r="BV87" i="80" s="1"/>
  <c r="AS87" i="80"/>
  <c r="DA87" i="80" s="1"/>
  <c r="AT87" i="80"/>
  <c r="DB87" i="80" s="1"/>
  <c r="AU87" i="80"/>
  <c r="DC87" i="80" s="1"/>
  <c r="BK87" i="80"/>
  <c r="CO87" i="80"/>
  <c r="CP87" i="80"/>
  <c r="CV87" i="80"/>
  <c r="CX87" i="80"/>
  <c r="CY87" i="80"/>
  <c r="CZ87" i="80"/>
  <c r="AG88" i="80"/>
  <c r="AV88" i="80" s="1"/>
  <c r="BK88" i="80" s="1"/>
  <c r="AH88" i="80"/>
  <c r="CP88" i="80" s="1"/>
  <c r="AI88" i="80"/>
  <c r="AX88" i="80" s="1"/>
  <c r="AJ88" i="80"/>
  <c r="AY88" i="80" s="1"/>
  <c r="AJ61" i="67" s="1"/>
  <c r="AK88" i="80"/>
  <c r="AZ88" i="80" s="1"/>
  <c r="AL88" i="80"/>
  <c r="BA88" i="80" s="1"/>
  <c r="AM88" i="80"/>
  <c r="BB88" i="80" s="1"/>
  <c r="AM61" i="67" s="1"/>
  <c r="AN88" i="80"/>
  <c r="AO88" i="80"/>
  <c r="BD88" i="80" s="1"/>
  <c r="AP88" i="80"/>
  <c r="CX88" i="80" s="1"/>
  <c r="AQ88" i="80"/>
  <c r="BF88" i="80" s="1"/>
  <c r="BU88" i="80" s="1"/>
  <c r="AR88" i="80"/>
  <c r="BG88" i="80" s="1"/>
  <c r="AR61" i="67" s="1"/>
  <c r="AS88" i="80"/>
  <c r="BH88" i="80" s="1"/>
  <c r="AT88" i="80"/>
  <c r="BI88" i="80" s="1"/>
  <c r="AU88" i="80"/>
  <c r="BJ88" i="80" s="1"/>
  <c r="CO88" i="80"/>
  <c r="CU88" i="80"/>
  <c r="CW88" i="80"/>
  <c r="CY88" i="80"/>
  <c r="DC88" i="80"/>
  <c r="AG89" i="80"/>
  <c r="AV89" i="80" s="1"/>
  <c r="BK89" i="80" s="1"/>
  <c r="AH89" i="80"/>
  <c r="AW89" i="80" s="1"/>
  <c r="AI89" i="80"/>
  <c r="CQ89" i="80" s="1"/>
  <c r="AJ89" i="80"/>
  <c r="AK89" i="80"/>
  <c r="AZ89" i="80" s="1"/>
  <c r="AL89" i="80"/>
  <c r="AM89" i="80"/>
  <c r="CU89" i="80" s="1"/>
  <c r="AN89" i="80"/>
  <c r="BC89" i="80" s="1"/>
  <c r="AN62" i="67" s="1"/>
  <c r="AO89" i="80"/>
  <c r="BD89" i="80" s="1"/>
  <c r="AP89" i="80"/>
  <c r="BE89" i="80" s="1"/>
  <c r="AQ89" i="80"/>
  <c r="CY89" i="80" s="1"/>
  <c r="AR89" i="80"/>
  <c r="BG89" i="80" s="1"/>
  <c r="AS89" i="80"/>
  <c r="DA89" i="80" s="1"/>
  <c r="AT89" i="80"/>
  <c r="AU89" i="80"/>
  <c r="BJ89" i="80" s="1"/>
  <c r="CO89" i="80"/>
  <c r="CP89" i="80"/>
  <c r="CZ89" i="80"/>
  <c r="AG90" i="80"/>
  <c r="AV90" i="80" s="1"/>
  <c r="AH90" i="80"/>
  <c r="AI90" i="80"/>
  <c r="AX90" i="80" s="1"/>
  <c r="AJ90" i="80"/>
  <c r="AY90" i="80" s="1"/>
  <c r="AJ63" i="67" s="1"/>
  <c r="AK90" i="80"/>
  <c r="AZ90" i="80" s="1"/>
  <c r="AL90" i="80"/>
  <c r="BA90" i="80" s="1"/>
  <c r="BP90" i="80" s="1"/>
  <c r="AM90" i="80"/>
  <c r="BB90" i="80" s="1"/>
  <c r="AM63" i="67" s="1"/>
  <c r="AN90" i="80"/>
  <c r="BC90" i="80" s="1"/>
  <c r="AO90" i="80"/>
  <c r="BD90" i="80" s="1"/>
  <c r="AP90" i="80"/>
  <c r="AQ90" i="80"/>
  <c r="BF90" i="80" s="1"/>
  <c r="AR90" i="80"/>
  <c r="CZ90" i="80" s="1"/>
  <c r="AS90" i="80"/>
  <c r="BH90" i="80" s="1"/>
  <c r="BW90" i="80" s="1"/>
  <c r="AT90" i="80"/>
  <c r="BI90" i="80" s="1"/>
  <c r="AU90" i="80"/>
  <c r="BJ90" i="80" s="1"/>
  <c r="BY90" i="80" s="1"/>
  <c r="AW90" i="80"/>
  <c r="BE90" i="80"/>
  <c r="BG90" i="80"/>
  <c r="AR63" i="67" s="1"/>
  <c r="CO90" i="80"/>
  <c r="CP90" i="80"/>
  <c r="CR90" i="80"/>
  <c r="CT90" i="80"/>
  <c r="CU90" i="80"/>
  <c r="CX90" i="80"/>
  <c r="DA90" i="80"/>
  <c r="DC90" i="80"/>
  <c r="AG91" i="80"/>
  <c r="AH91" i="80"/>
  <c r="AW91" i="80" s="1"/>
  <c r="AI91" i="80"/>
  <c r="AX91" i="80" s="1"/>
  <c r="AJ91" i="80"/>
  <c r="AY91" i="80" s="1"/>
  <c r="BN91" i="80" s="1"/>
  <c r="BL64" i="67" s="1"/>
  <c r="AK91" i="80"/>
  <c r="AZ91" i="80" s="1"/>
  <c r="AL91" i="80"/>
  <c r="CT91" i="80" s="1"/>
  <c r="AM91" i="80"/>
  <c r="BB91" i="80" s="1"/>
  <c r="BQ91" i="80" s="1"/>
  <c r="AN91" i="80"/>
  <c r="BC91" i="80" s="1"/>
  <c r="AO91" i="80"/>
  <c r="BD91" i="80" s="1"/>
  <c r="BS91" i="80" s="1"/>
  <c r="BQ64" i="67" s="1"/>
  <c r="AP91" i="80"/>
  <c r="CX91" i="80" s="1"/>
  <c r="AQ91" i="80"/>
  <c r="BF91" i="80" s="1"/>
  <c r="AQ64" i="67" s="1"/>
  <c r="AR91" i="80"/>
  <c r="BG91" i="80" s="1"/>
  <c r="BV91" i="80" s="1"/>
  <c r="BT64" i="67" s="1"/>
  <c r="AS91" i="80"/>
  <c r="DA91" i="80" s="1"/>
  <c r="AT91" i="80"/>
  <c r="DB91" i="80" s="1"/>
  <c r="AU91" i="80"/>
  <c r="BE91" i="80"/>
  <c r="BH91" i="80"/>
  <c r="CP91" i="80"/>
  <c r="CQ91" i="80"/>
  <c r="CR91" i="80"/>
  <c r="CS91" i="80"/>
  <c r="CU91" i="80"/>
  <c r="CV91" i="80"/>
  <c r="CW91" i="80"/>
  <c r="CZ91" i="80"/>
  <c r="AG92" i="80"/>
  <c r="AV92" i="80" s="1"/>
  <c r="AH92" i="80"/>
  <c r="CP92" i="80" s="1"/>
  <c r="AI92" i="80"/>
  <c r="AJ92" i="80"/>
  <c r="CR92" i="80" s="1"/>
  <c r="AK92" i="80"/>
  <c r="CS92" i="80" s="1"/>
  <c r="AL92" i="80"/>
  <c r="CT92" i="80" s="1"/>
  <c r="J65" i="67" s="1"/>
  <c r="AM92" i="80"/>
  <c r="BB92" i="80" s="1"/>
  <c r="AN92" i="80"/>
  <c r="BC92" i="80" s="1"/>
  <c r="BR92" i="80" s="1"/>
  <c r="BP65" i="67" s="1"/>
  <c r="AO92" i="80"/>
  <c r="AP92" i="80"/>
  <c r="CX92" i="80" s="1"/>
  <c r="AQ92" i="80"/>
  <c r="BF92" i="80" s="1"/>
  <c r="BU92" i="80" s="1"/>
  <c r="AR92" i="80"/>
  <c r="CZ92" i="80" s="1"/>
  <c r="AS92" i="80"/>
  <c r="AT92" i="80"/>
  <c r="AU92" i="80"/>
  <c r="BJ92" i="80" s="1"/>
  <c r="BY92" i="80" s="1"/>
  <c r="BD92" i="80"/>
  <c r="BH92" i="80"/>
  <c r="BW92" i="80" s="1"/>
  <c r="BI92" i="80"/>
  <c r="BX92" i="80" s="1"/>
  <c r="CO92" i="80"/>
  <c r="CU92" i="80"/>
  <c r="CV92" i="80"/>
  <c r="CW92" i="80"/>
  <c r="CY92" i="80"/>
  <c r="DA92" i="80"/>
  <c r="DB92" i="80"/>
  <c r="DC92" i="80"/>
  <c r="AG93" i="80"/>
  <c r="CO93" i="80" s="1"/>
  <c r="AH93" i="80"/>
  <c r="AW93" i="80" s="1"/>
  <c r="AI93" i="80"/>
  <c r="AX93" i="80" s="1"/>
  <c r="AI66" i="67" s="1"/>
  <c r="AJ93" i="80"/>
  <c r="AY93" i="80" s="1"/>
  <c r="BN93" i="80" s="1"/>
  <c r="BL66" i="67" s="1"/>
  <c r="AK93" i="80"/>
  <c r="AZ93" i="80" s="1"/>
  <c r="AK66" i="67" s="1"/>
  <c r="AL93" i="80"/>
  <c r="CT93" i="80" s="1"/>
  <c r="AM93" i="80"/>
  <c r="BB93" i="80" s="1"/>
  <c r="BQ93" i="80" s="1"/>
  <c r="AN93" i="80"/>
  <c r="BC93" i="80" s="1"/>
  <c r="AO93" i="80"/>
  <c r="AP93" i="80"/>
  <c r="CX93" i="80" s="1"/>
  <c r="AQ93" i="80"/>
  <c r="CY93" i="80" s="1"/>
  <c r="AR93" i="80"/>
  <c r="BG93" i="80" s="1"/>
  <c r="AS93" i="80"/>
  <c r="DA93" i="80" s="1"/>
  <c r="AT93" i="80"/>
  <c r="DB93" i="80" s="1"/>
  <c r="AU93" i="80"/>
  <c r="BJ93" i="80" s="1"/>
  <c r="AV93" i="80"/>
  <c r="BD93" i="80"/>
  <c r="BS93" i="80" s="1"/>
  <c r="BE93" i="80"/>
  <c r="BF93" i="80"/>
  <c r="BH93" i="80"/>
  <c r="CR93" i="80"/>
  <c r="CU93" i="80"/>
  <c r="CV93" i="80"/>
  <c r="CW93" i="80"/>
  <c r="AG94" i="80"/>
  <c r="AV94" i="80" s="1"/>
  <c r="AH94" i="80"/>
  <c r="CP94" i="80" s="1"/>
  <c r="AI94" i="80"/>
  <c r="AX94" i="80" s="1"/>
  <c r="BM94" i="80" s="1"/>
  <c r="AJ94" i="80"/>
  <c r="CR94" i="80" s="1"/>
  <c r="AK94" i="80"/>
  <c r="AL94" i="80"/>
  <c r="AM94" i="80"/>
  <c r="CU94" i="80" s="1"/>
  <c r="AN94" i="80"/>
  <c r="BC94" i="80" s="1"/>
  <c r="AO94" i="80"/>
  <c r="BD94" i="80" s="1"/>
  <c r="AO67" i="67" s="1"/>
  <c r="AP94" i="80"/>
  <c r="CX94" i="80" s="1"/>
  <c r="AQ94" i="80"/>
  <c r="BF94" i="80" s="1"/>
  <c r="AR94" i="80"/>
  <c r="CZ94" i="80" s="1"/>
  <c r="AS94" i="80"/>
  <c r="AT94" i="80"/>
  <c r="BI94" i="80" s="1"/>
  <c r="BX94" i="80" s="1"/>
  <c r="AU94" i="80"/>
  <c r="AZ94" i="80"/>
  <c r="BA94" i="80"/>
  <c r="AL67" i="67" s="1"/>
  <c r="BB94" i="80"/>
  <c r="BH94" i="80"/>
  <c r="BW94" i="80" s="1"/>
  <c r="BJ94" i="80"/>
  <c r="BY94" i="80" s="1"/>
  <c r="CO94" i="80"/>
  <c r="CQ94" i="80"/>
  <c r="CS94" i="80"/>
  <c r="CT94" i="80"/>
  <c r="CV94" i="80"/>
  <c r="CW94" i="80"/>
  <c r="DA94" i="80"/>
  <c r="DB94" i="80"/>
  <c r="DC94" i="80"/>
  <c r="AG95" i="80"/>
  <c r="CO95" i="80" s="1"/>
  <c r="AH95" i="80"/>
  <c r="AI95" i="80"/>
  <c r="AJ95" i="80"/>
  <c r="AY95" i="80" s="1"/>
  <c r="BN95" i="80" s="1"/>
  <c r="BL162" i="67" s="1"/>
  <c r="AK95" i="80"/>
  <c r="AZ95" i="80" s="1"/>
  <c r="AL95" i="80"/>
  <c r="BA95" i="80" s="1"/>
  <c r="BP95" i="80" s="1"/>
  <c r="BN162" i="67" s="1"/>
  <c r="AM95" i="80"/>
  <c r="BB95" i="80" s="1"/>
  <c r="BQ95" i="80" s="1"/>
  <c r="AN95" i="80"/>
  <c r="BC95" i="80" s="1"/>
  <c r="AO95" i="80"/>
  <c r="BD95" i="80" s="1"/>
  <c r="AP95" i="80"/>
  <c r="BE95" i="80" s="1"/>
  <c r="BT95" i="80" s="1"/>
  <c r="AQ95" i="80"/>
  <c r="AR95" i="80"/>
  <c r="BG95" i="80" s="1"/>
  <c r="AS95" i="80"/>
  <c r="DA95" i="80" s="1"/>
  <c r="AT95" i="80"/>
  <c r="AU95" i="80"/>
  <c r="BJ95" i="80" s="1"/>
  <c r="BY95" i="80" s="1"/>
  <c r="AW95" i="80"/>
  <c r="BL95" i="80" s="1"/>
  <c r="AX95" i="80"/>
  <c r="BM95" i="80" s="1"/>
  <c r="BK162" i="67" s="1"/>
  <c r="BF95" i="80"/>
  <c r="BU95" i="80" s="1"/>
  <c r="CP95" i="80"/>
  <c r="CQ95" i="80"/>
  <c r="CR95" i="80"/>
  <c r="CT95" i="80"/>
  <c r="CU95" i="80"/>
  <c r="CV95" i="80"/>
  <c r="CW95" i="80"/>
  <c r="CX95" i="80"/>
  <c r="CY95" i="80"/>
  <c r="DC95" i="80"/>
  <c r="AG96" i="80"/>
  <c r="AV96" i="80" s="1"/>
  <c r="AG73" i="67" s="1"/>
  <c r="AH96" i="80"/>
  <c r="AI96" i="80"/>
  <c r="AX96" i="80" s="1"/>
  <c r="AJ96" i="80"/>
  <c r="CR96" i="80" s="1"/>
  <c r="AK96" i="80"/>
  <c r="AZ96" i="80" s="1"/>
  <c r="AL96" i="80"/>
  <c r="CT96" i="80" s="1"/>
  <c r="J73" i="67" s="1"/>
  <c r="AM96" i="80"/>
  <c r="AN96" i="80"/>
  <c r="BC96" i="80" s="1"/>
  <c r="AO96" i="80"/>
  <c r="BD96" i="80" s="1"/>
  <c r="AO73" i="67" s="1"/>
  <c r="AP96" i="80"/>
  <c r="AQ96" i="80"/>
  <c r="BF96" i="80" s="1"/>
  <c r="AR96" i="80"/>
  <c r="CZ96" i="80" s="1"/>
  <c r="AS96" i="80"/>
  <c r="BH96" i="80" s="1"/>
  <c r="AT96" i="80"/>
  <c r="BI96" i="80" s="1"/>
  <c r="AU96" i="80"/>
  <c r="BB96" i="80"/>
  <c r="BG96" i="80"/>
  <c r="AR73" i="67" s="1"/>
  <c r="BJ96" i="80"/>
  <c r="CO96" i="80"/>
  <c r="CS96" i="80"/>
  <c r="CU96" i="80"/>
  <c r="DC96" i="80"/>
  <c r="AG97" i="80"/>
  <c r="AV97" i="80" s="1"/>
  <c r="BK97" i="80" s="1"/>
  <c r="AH97" i="80"/>
  <c r="AW97" i="80" s="1"/>
  <c r="AI97" i="80"/>
  <c r="CQ97" i="80" s="1"/>
  <c r="AJ97" i="80"/>
  <c r="AY97" i="80" s="1"/>
  <c r="AK97" i="80"/>
  <c r="CS97" i="80" s="1"/>
  <c r="AL97" i="80"/>
  <c r="BA97" i="80" s="1"/>
  <c r="AM97" i="80"/>
  <c r="BB97" i="80" s="1"/>
  <c r="BQ97" i="80" s="1"/>
  <c r="AN97" i="80"/>
  <c r="BC97" i="80" s="1"/>
  <c r="AO97" i="80"/>
  <c r="BD97" i="80" s="1"/>
  <c r="BS97" i="80" s="1"/>
  <c r="AP97" i="80"/>
  <c r="BE97" i="80" s="1"/>
  <c r="AQ97" i="80"/>
  <c r="BF97" i="80" s="1"/>
  <c r="AR97" i="80"/>
  <c r="BG97" i="80" s="1"/>
  <c r="AS97" i="80"/>
  <c r="BH97" i="80" s="1"/>
  <c r="AT97" i="80"/>
  <c r="AU97" i="80"/>
  <c r="BJ97" i="80" s="1"/>
  <c r="BP97" i="80"/>
  <c r="CO97" i="80"/>
  <c r="CT97" i="80"/>
  <c r="CU97" i="80"/>
  <c r="CV97" i="80"/>
  <c r="CW97" i="80"/>
  <c r="DA97" i="80"/>
  <c r="AG98" i="80"/>
  <c r="AH98" i="80"/>
  <c r="AI98" i="80"/>
  <c r="AX98" i="80" s="1"/>
  <c r="AJ98" i="80"/>
  <c r="AY98" i="80" s="1"/>
  <c r="AK98" i="80"/>
  <c r="AZ98" i="80" s="1"/>
  <c r="AL98" i="80"/>
  <c r="BA98" i="80" s="1"/>
  <c r="AM98" i="80"/>
  <c r="BB98" i="80" s="1"/>
  <c r="AN98" i="80"/>
  <c r="BC98" i="80" s="1"/>
  <c r="BR98" i="80" s="1"/>
  <c r="AO98" i="80"/>
  <c r="CW98" i="80" s="1"/>
  <c r="AP98" i="80"/>
  <c r="CX98" i="80" s="1"/>
  <c r="AQ98" i="80"/>
  <c r="BF98" i="80" s="1"/>
  <c r="AR98" i="80"/>
  <c r="BG98" i="80" s="1"/>
  <c r="AS98" i="80"/>
  <c r="BH98" i="80" s="1"/>
  <c r="AT98" i="80"/>
  <c r="DB98" i="80" s="1"/>
  <c r="AU98" i="80"/>
  <c r="DC98" i="80" s="1"/>
  <c r="AV98" i="80"/>
  <c r="BK98" i="80" s="1"/>
  <c r="BD98" i="80"/>
  <c r="CO98" i="80"/>
  <c r="CQ98" i="80"/>
  <c r="CR98" i="80"/>
  <c r="CS98" i="80"/>
  <c r="CV98" i="80"/>
  <c r="CY98" i="80"/>
  <c r="CZ98" i="80"/>
  <c r="AG99" i="80"/>
  <c r="AV99" i="80" s="1"/>
  <c r="AH99" i="80"/>
  <c r="AI99" i="80"/>
  <c r="AX99" i="80" s="1"/>
  <c r="AJ99" i="80"/>
  <c r="CR99" i="80" s="1"/>
  <c r="H70" i="67" s="1"/>
  <c r="AK99" i="80"/>
  <c r="CS99" i="80" s="1"/>
  <c r="I70" i="67" s="1"/>
  <c r="AL99" i="80"/>
  <c r="CT99" i="80" s="1"/>
  <c r="J70" i="67" s="1"/>
  <c r="AM99" i="80"/>
  <c r="CU99" i="80" s="1"/>
  <c r="K70" i="67" s="1"/>
  <c r="AN99" i="80"/>
  <c r="BC99" i="80" s="1"/>
  <c r="AN70" i="67" s="1"/>
  <c r="AO99" i="80"/>
  <c r="BD99" i="80" s="1"/>
  <c r="AP99" i="80"/>
  <c r="AQ99" i="80"/>
  <c r="BF99" i="80" s="1"/>
  <c r="BU99" i="80" s="1"/>
  <c r="AR99" i="80"/>
  <c r="BG99" i="80" s="1"/>
  <c r="BV99" i="80" s="1"/>
  <c r="AS99" i="80"/>
  <c r="DA99" i="80" s="1"/>
  <c r="AT99" i="80"/>
  <c r="DB99" i="80" s="1"/>
  <c r="AU99" i="80"/>
  <c r="DC99" i="80" s="1"/>
  <c r="AW99" i="80"/>
  <c r="BE99" i="80"/>
  <c r="CO99" i="80"/>
  <c r="CP99" i="80"/>
  <c r="CV99" i="80"/>
  <c r="CW99" i="80"/>
  <c r="CX99" i="80"/>
  <c r="CY99" i="80"/>
  <c r="CZ99" i="80"/>
  <c r="AG100" i="80"/>
  <c r="CO100" i="80" s="1"/>
  <c r="E71" i="67" s="1"/>
  <c r="AH100" i="80"/>
  <c r="CP100" i="80" s="1"/>
  <c r="F71" i="67" s="1"/>
  <c r="AI100" i="80"/>
  <c r="CQ100" i="80" s="1"/>
  <c r="G71" i="67" s="1"/>
  <c r="AJ100" i="80"/>
  <c r="CR100" i="80" s="1"/>
  <c r="AK100" i="80"/>
  <c r="AZ100" i="80" s="1"/>
  <c r="AL100" i="80"/>
  <c r="AM100" i="80"/>
  <c r="CU100" i="80" s="1"/>
  <c r="K71" i="67" s="1"/>
  <c r="AN100" i="80"/>
  <c r="CV100" i="80" s="1"/>
  <c r="L71" i="67" s="1"/>
  <c r="AO100" i="80"/>
  <c r="CW100" i="80" s="1"/>
  <c r="M71" i="67" s="1"/>
  <c r="AP100" i="80"/>
  <c r="CX100" i="80" s="1"/>
  <c r="N71" i="67" s="1"/>
  <c r="AQ100" i="80"/>
  <c r="BF100" i="80" s="1"/>
  <c r="BU100" i="80" s="1"/>
  <c r="AR100" i="80"/>
  <c r="CZ100" i="80" s="1"/>
  <c r="AS100" i="80"/>
  <c r="BH100" i="80" s="1"/>
  <c r="AT100" i="80"/>
  <c r="AU100" i="80"/>
  <c r="DC100" i="80" s="1"/>
  <c r="AV100" i="80"/>
  <c r="BA100" i="80"/>
  <c r="BP100" i="80" s="1"/>
  <c r="BI100" i="80"/>
  <c r="CS100" i="80"/>
  <c r="CT100" i="80"/>
  <c r="CY100" i="80"/>
  <c r="DB100" i="80"/>
  <c r="AG101" i="80"/>
  <c r="AV101" i="80" s="1"/>
  <c r="AH101" i="80"/>
  <c r="AW101" i="80" s="1"/>
  <c r="AI101" i="80"/>
  <c r="AX101" i="80" s="1"/>
  <c r="BM101" i="80" s="1"/>
  <c r="AJ101" i="80"/>
  <c r="CR101" i="80" s="1"/>
  <c r="H170" i="67" s="1"/>
  <c r="AK101" i="80"/>
  <c r="CS101" i="80" s="1"/>
  <c r="AL101" i="80"/>
  <c r="CT101" i="80" s="1"/>
  <c r="AM101" i="80"/>
  <c r="AN101" i="80"/>
  <c r="BC101" i="80" s="1"/>
  <c r="AO101" i="80"/>
  <c r="BD101" i="80" s="1"/>
  <c r="AP101" i="80"/>
  <c r="AQ101" i="80"/>
  <c r="BF101" i="80" s="1"/>
  <c r="BU101" i="80" s="1"/>
  <c r="AR101" i="80"/>
  <c r="BG101" i="80" s="1"/>
  <c r="BV101" i="80" s="1"/>
  <c r="AS101" i="80"/>
  <c r="BH101" i="80" s="1"/>
  <c r="BW101" i="80" s="1"/>
  <c r="AT101" i="80"/>
  <c r="BI101" i="80" s="1"/>
  <c r="BX101" i="80" s="1"/>
  <c r="AU101" i="80"/>
  <c r="BJ101" i="80" s="1"/>
  <c r="BY101" i="80" s="1"/>
  <c r="BB101" i="80"/>
  <c r="BQ101" i="80" s="1"/>
  <c r="BE101" i="80"/>
  <c r="BT101" i="80" s="1"/>
  <c r="CO101" i="80"/>
  <c r="CP101" i="80"/>
  <c r="CQ101" i="80"/>
  <c r="CU101" i="80"/>
  <c r="CV101" i="80"/>
  <c r="CW101" i="80"/>
  <c r="CX101" i="80"/>
  <c r="CY101" i="80"/>
  <c r="CZ101" i="80"/>
  <c r="DA101" i="80"/>
  <c r="DB101" i="80"/>
  <c r="DC101" i="80"/>
  <c r="S60" i="67"/>
  <c r="AG3" i="67"/>
  <c r="AJ3" i="67"/>
  <c r="AK3" i="67"/>
  <c r="AL3" i="67"/>
  <c r="AM3" i="67"/>
  <c r="AN3" i="67"/>
  <c r="AO3" i="67"/>
  <c r="AQ3" i="67"/>
  <c r="AR3" i="67"/>
  <c r="AH4" i="67"/>
  <c r="AJ4" i="67"/>
  <c r="AM4" i="67"/>
  <c r="AO4" i="67"/>
  <c r="AP4" i="67"/>
  <c r="AQ4" i="67"/>
  <c r="AR4" i="67"/>
  <c r="AG5" i="67"/>
  <c r="AK5" i="67"/>
  <c r="AN5" i="67"/>
  <c r="AQ5" i="67"/>
  <c r="AG6" i="67"/>
  <c r="AH6" i="67"/>
  <c r="AI6" i="67"/>
  <c r="AJ6" i="67"/>
  <c r="AO6" i="67"/>
  <c r="AP6" i="67"/>
  <c r="AQ6" i="67"/>
  <c r="AR6" i="67"/>
  <c r="AG7" i="67"/>
  <c r="AK7" i="67"/>
  <c r="AL7" i="67"/>
  <c r="AN7" i="67"/>
  <c r="AO7" i="67"/>
  <c r="AG8" i="67"/>
  <c r="AI8" i="67"/>
  <c r="AM8" i="67"/>
  <c r="AN8" i="67"/>
  <c r="AP8" i="67"/>
  <c r="AH9" i="67"/>
  <c r="AI9" i="67"/>
  <c r="AJ9" i="67"/>
  <c r="AK9" i="67"/>
  <c r="AL9" i="67"/>
  <c r="AM9" i="67"/>
  <c r="AN9" i="67"/>
  <c r="AO9" i="67"/>
  <c r="AH10" i="67"/>
  <c r="AJ10" i="67"/>
  <c r="AK10" i="67"/>
  <c r="AL10" i="67"/>
  <c r="AM10" i="67"/>
  <c r="AN10" i="67"/>
  <c r="AP10" i="67"/>
  <c r="AR10" i="67"/>
  <c r="AG11" i="67"/>
  <c r="AL11" i="67"/>
  <c r="AN11" i="67"/>
  <c r="AO11" i="67"/>
  <c r="AR11" i="67"/>
  <c r="AG23" i="67"/>
  <c r="AI23" i="67"/>
  <c r="AM23" i="67"/>
  <c r="AN23" i="67"/>
  <c r="AO23" i="67"/>
  <c r="AQ23" i="67"/>
  <c r="AG22" i="67"/>
  <c r="AH22" i="67"/>
  <c r="AI22" i="67"/>
  <c r="AN22" i="67"/>
  <c r="AQ22" i="67"/>
  <c r="AI24" i="67"/>
  <c r="AM24" i="67"/>
  <c r="AN24" i="67"/>
  <c r="AQ24" i="67"/>
  <c r="AR24" i="67"/>
  <c r="AG25" i="67"/>
  <c r="AI25" i="67"/>
  <c r="AJ25" i="67"/>
  <c r="AO25" i="67"/>
  <c r="AQ25" i="67"/>
  <c r="AR25" i="67"/>
  <c r="AG47" i="67"/>
  <c r="AH47" i="67"/>
  <c r="AK47" i="67"/>
  <c r="AM47" i="67"/>
  <c r="AO47" i="67"/>
  <c r="AP47" i="67"/>
  <c r="AQ47" i="67"/>
  <c r="AR47" i="67"/>
  <c r="AM29" i="67"/>
  <c r="AN29" i="67"/>
  <c r="AG30" i="67"/>
  <c r="AK30" i="67"/>
  <c r="AM30" i="67"/>
  <c r="AO30" i="67"/>
  <c r="AR30" i="67"/>
  <c r="AI26" i="67"/>
  <c r="AM26" i="67"/>
  <c r="AP26" i="67"/>
  <c r="AG58" i="67"/>
  <c r="AH58" i="67"/>
  <c r="AO58" i="67"/>
  <c r="AP58" i="67"/>
  <c r="AQ58" i="67"/>
  <c r="AI27" i="67"/>
  <c r="AR27" i="67"/>
  <c r="AK28" i="67"/>
  <c r="AH31" i="67"/>
  <c r="AJ31" i="67"/>
  <c r="AM31" i="67"/>
  <c r="AN31" i="67"/>
  <c r="AR31" i="67"/>
  <c r="AG32" i="67"/>
  <c r="AN32" i="67"/>
  <c r="AO32" i="67"/>
  <c r="AQ32" i="67"/>
  <c r="AR32" i="67"/>
  <c r="AI33" i="67"/>
  <c r="AJ33" i="67"/>
  <c r="AK33" i="67"/>
  <c r="AL33" i="67"/>
  <c r="AO33" i="67"/>
  <c r="AQ33" i="67"/>
  <c r="AR33" i="67"/>
  <c r="AG54" i="67"/>
  <c r="AH54" i="67"/>
  <c r="AI54" i="67"/>
  <c r="AK54" i="67"/>
  <c r="AO54" i="67"/>
  <c r="AH63" i="67"/>
  <c r="AK63" i="67"/>
  <c r="AL63" i="67"/>
  <c r="AN63" i="67"/>
  <c r="AO63" i="67"/>
  <c r="AP63" i="67"/>
  <c r="AJ64" i="67"/>
  <c r="AO64" i="67"/>
  <c r="AP64" i="67"/>
  <c r="AR64" i="67"/>
  <c r="AN65" i="67"/>
  <c r="AO65" i="67"/>
  <c r="AG66" i="67"/>
  <c r="AJ66" i="67"/>
  <c r="AM66" i="67"/>
  <c r="AO66" i="67"/>
  <c r="AQ66" i="67"/>
  <c r="AR66" i="67"/>
  <c r="AJ34" i="67"/>
  <c r="AK34" i="67"/>
  <c r="AO34" i="67"/>
  <c r="AK67" i="67"/>
  <c r="AM67" i="67"/>
  <c r="AN67" i="67"/>
  <c r="AK38" i="67"/>
  <c r="AL38" i="67"/>
  <c r="AO38" i="67"/>
  <c r="AH39" i="67"/>
  <c r="AI39" i="67"/>
  <c r="AJ39" i="67"/>
  <c r="AK39" i="67"/>
  <c r="AL39" i="67"/>
  <c r="AO39" i="67"/>
  <c r="AQ39" i="67"/>
  <c r="AR39" i="67"/>
  <c r="AQ37" i="67"/>
  <c r="AH40" i="67"/>
  <c r="AM40" i="67"/>
  <c r="AN40" i="67"/>
  <c r="AP40" i="67"/>
  <c r="AR40" i="67"/>
  <c r="AG36" i="67"/>
  <c r="AJ36" i="67"/>
  <c r="AL36" i="67"/>
  <c r="AM36" i="67"/>
  <c r="AN36" i="67"/>
  <c r="AO36" i="67"/>
  <c r="AR36" i="67"/>
  <c r="AH35" i="67"/>
  <c r="AJ35" i="67"/>
  <c r="AK35" i="67"/>
  <c r="AP35" i="67"/>
  <c r="AR35" i="67"/>
  <c r="AG41" i="67"/>
  <c r="AH41" i="67"/>
  <c r="AL41" i="67"/>
  <c r="AM41" i="67"/>
  <c r="AN41" i="67"/>
  <c r="AO41" i="67"/>
  <c r="AP41" i="67"/>
  <c r="AQ41" i="67"/>
  <c r="AR41" i="67"/>
  <c r="AG42" i="67"/>
  <c r="AK42" i="67"/>
  <c r="AG43" i="67"/>
  <c r="AH43" i="67"/>
  <c r="AM43" i="67"/>
  <c r="AO43" i="67"/>
  <c r="AP43" i="67"/>
  <c r="AQ43" i="67"/>
  <c r="AG55" i="67"/>
  <c r="AI55" i="67"/>
  <c r="AK55" i="67"/>
  <c r="AN55" i="67"/>
  <c r="AQ55" i="67"/>
  <c r="AI44" i="67"/>
  <c r="AJ44" i="67"/>
  <c r="AK44" i="67"/>
  <c r="AL44" i="67"/>
  <c r="AQ44" i="67"/>
  <c r="AR44" i="67"/>
  <c r="AG45" i="67"/>
  <c r="AH45" i="67"/>
  <c r="AI45" i="67"/>
  <c r="AN45" i="67"/>
  <c r="AO45" i="67"/>
  <c r="AP45" i="67"/>
  <c r="AQ45" i="67"/>
  <c r="AH12" i="67"/>
  <c r="AI12" i="67"/>
  <c r="AJ12" i="67"/>
  <c r="AO12" i="67"/>
  <c r="AR12" i="67"/>
  <c r="AL13" i="67"/>
  <c r="AM13" i="67"/>
  <c r="AN13" i="67"/>
  <c r="AQ13" i="67"/>
  <c r="AR13" i="67"/>
  <c r="AH14" i="67"/>
  <c r="AJ14" i="67"/>
  <c r="AP14" i="67"/>
  <c r="AQ14" i="67"/>
  <c r="AG15" i="67"/>
  <c r="AK15" i="67"/>
  <c r="AL15" i="67"/>
  <c r="AQ15" i="67"/>
  <c r="AR15" i="67"/>
  <c r="AH48" i="67"/>
  <c r="AK48" i="67"/>
  <c r="AL48" i="67"/>
  <c r="AM48" i="67"/>
  <c r="AN48" i="67"/>
  <c r="AQ48" i="67"/>
  <c r="AG49" i="67"/>
  <c r="AH49" i="67"/>
  <c r="AJ49" i="67"/>
  <c r="AM49" i="67"/>
  <c r="AO49" i="67"/>
  <c r="AP49" i="67"/>
  <c r="AG56" i="67"/>
  <c r="AH56" i="67"/>
  <c r="AK56" i="67"/>
  <c r="AL56" i="67"/>
  <c r="AO56" i="67"/>
  <c r="AR56" i="67"/>
  <c r="AK50" i="67"/>
  <c r="AL50" i="67"/>
  <c r="AN50" i="67"/>
  <c r="AR50" i="67"/>
  <c r="AG51" i="67"/>
  <c r="AH51" i="67"/>
  <c r="AO51" i="67"/>
  <c r="AP51" i="67"/>
  <c r="AR51" i="67"/>
  <c r="AK57" i="67"/>
  <c r="AN57" i="67"/>
  <c r="AO57" i="67"/>
  <c r="AQ57" i="67"/>
  <c r="AK52" i="67"/>
  <c r="AL52" i="67"/>
  <c r="AN52" i="67"/>
  <c r="AO52" i="67"/>
  <c r="AG53" i="67"/>
  <c r="AH53" i="67"/>
  <c r="AO53" i="67"/>
  <c r="AP53" i="67"/>
  <c r="AR53" i="67"/>
  <c r="AG59" i="67"/>
  <c r="AH59" i="67"/>
  <c r="AK59" i="67"/>
  <c r="AL59" i="67"/>
  <c r="AG60" i="67"/>
  <c r="AH60" i="67"/>
  <c r="AM60" i="67"/>
  <c r="AO60" i="67"/>
  <c r="AP60" i="67"/>
  <c r="AR60" i="67"/>
  <c r="AG61" i="67"/>
  <c r="AK61" i="67"/>
  <c r="AL61" i="67"/>
  <c r="AG62" i="67"/>
  <c r="AH62" i="67"/>
  <c r="AO62" i="67"/>
  <c r="AP62" i="67"/>
  <c r="AR62" i="67"/>
  <c r="AL68" i="67"/>
  <c r="AO69" i="67"/>
  <c r="AG71" i="67"/>
  <c r="AH16" i="67"/>
  <c r="AK16" i="67"/>
  <c r="AL16" i="67"/>
  <c r="AR16" i="67"/>
  <c r="AJ17" i="67"/>
  <c r="AM17" i="67"/>
  <c r="AN17" i="67"/>
  <c r="AP17" i="67"/>
  <c r="AR17" i="67"/>
  <c r="AG18" i="67"/>
  <c r="AL18" i="67"/>
  <c r="AM18" i="67"/>
  <c r="AN18" i="67"/>
  <c r="AO18" i="67"/>
  <c r="AQ18" i="67"/>
  <c r="AG19" i="67"/>
  <c r="AL19" i="67"/>
  <c r="AM19" i="67"/>
  <c r="AN19" i="67"/>
  <c r="AO19" i="67"/>
  <c r="AQ19" i="67"/>
  <c r="AR19" i="67"/>
  <c r="AH20" i="67"/>
  <c r="AI20" i="67"/>
  <c r="AH21" i="67"/>
  <c r="AL21" i="67"/>
  <c r="AM21" i="67"/>
  <c r="AN21" i="67"/>
  <c r="AO21" i="67"/>
  <c r="AQ21" i="67"/>
  <c r="AR21" i="67"/>
  <c r="AI72" i="67"/>
  <c r="AM72" i="67"/>
  <c r="AN72" i="67"/>
  <c r="AQ72" i="67"/>
  <c r="AR72" i="67"/>
  <c r="AG80" i="67"/>
  <c r="AH80" i="67"/>
  <c r="AI80" i="67"/>
  <c r="AJ80" i="67"/>
  <c r="AK80" i="67"/>
  <c r="AL80" i="67"/>
  <c r="AM80" i="67"/>
  <c r="AN80" i="67"/>
  <c r="AO80" i="67"/>
  <c r="AP80" i="67"/>
  <c r="AQ80" i="67"/>
  <c r="AR80" i="67"/>
  <c r="AG81" i="67"/>
  <c r="AH81" i="67"/>
  <c r="AI81" i="67"/>
  <c r="AJ81" i="67"/>
  <c r="AK81" i="67"/>
  <c r="AL81" i="67"/>
  <c r="AM81" i="67"/>
  <c r="AN81" i="67"/>
  <c r="AO81" i="67"/>
  <c r="AP81" i="67"/>
  <c r="AQ81" i="67"/>
  <c r="AR81" i="67"/>
  <c r="AG82" i="67"/>
  <c r="AH82" i="67"/>
  <c r="AI82" i="67"/>
  <c r="AJ82" i="67"/>
  <c r="AK82" i="67"/>
  <c r="AL82" i="67"/>
  <c r="AM82" i="67"/>
  <c r="AN82" i="67"/>
  <c r="AO82" i="67"/>
  <c r="AP82" i="67"/>
  <c r="AQ82" i="67"/>
  <c r="AR82" i="67"/>
  <c r="AG145" i="67"/>
  <c r="AH145" i="67"/>
  <c r="AI145" i="67"/>
  <c r="AJ145" i="67"/>
  <c r="AK145" i="67"/>
  <c r="AL145" i="67"/>
  <c r="AM145" i="67"/>
  <c r="AN145" i="67"/>
  <c r="AO145" i="67"/>
  <c r="AP145" i="67"/>
  <c r="AQ145" i="67"/>
  <c r="AR145" i="67"/>
  <c r="AG92" i="67"/>
  <c r="AH92" i="67"/>
  <c r="AI92" i="67"/>
  <c r="AJ92" i="67"/>
  <c r="AK92" i="67"/>
  <c r="AL92" i="67"/>
  <c r="AM92" i="67"/>
  <c r="AN92" i="67"/>
  <c r="AO92" i="67"/>
  <c r="AP92" i="67"/>
  <c r="AQ92" i="67"/>
  <c r="AR92" i="67"/>
  <c r="AG79" i="67"/>
  <c r="AH79" i="67"/>
  <c r="AI79" i="67"/>
  <c r="AJ79" i="67"/>
  <c r="AK79" i="67"/>
  <c r="AL79" i="67"/>
  <c r="AM79" i="67"/>
  <c r="AN79" i="67"/>
  <c r="AO79" i="67"/>
  <c r="AP79" i="67"/>
  <c r="AQ79" i="67"/>
  <c r="AR79" i="67"/>
  <c r="AG83" i="67"/>
  <c r="AH83" i="67"/>
  <c r="AI83" i="67"/>
  <c r="AJ83" i="67"/>
  <c r="AK83" i="67"/>
  <c r="AL83" i="67"/>
  <c r="AM83" i="67"/>
  <c r="AN83" i="67"/>
  <c r="AO83" i="67"/>
  <c r="AP83" i="67"/>
  <c r="AQ83" i="67"/>
  <c r="AR83" i="67"/>
  <c r="AG84" i="67"/>
  <c r="AH84" i="67"/>
  <c r="AI84" i="67"/>
  <c r="AJ84" i="67"/>
  <c r="AK84" i="67"/>
  <c r="AL84" i="67"/>
  <c r="AM84" i="67"/>
  <c r="AN84" i="67"/>
  <c r="AO84" i="67"/>
  <c r="AP84" i="67"/>
  <c r="AQ84" i="67"/>
  <c r="AR84" i="67"/>
  <c r="AG85" i="67"/>
  <c r="AH85" i="67"/>
  <c r="AI85" i="67"/>
  <c r="AJ85" i="67"/>
  <c r="AK85" i="67"/>
  <c r="AL85" i="67"/>
  <c r="AM85" i="67"/>
  <c r="AN85" i="67"/>
  <c r="AO85" i="67"/>
  <c r="AP85" i="67"/>
  <c r="AQ85" i="67"/>
  <c r="AR85" i="67"/>
  <c r="AG86" i="67"/>
  <c r="AH86" i="67"/>
  <c r="AI86" i="67"/>
  <c r="AJ86" i="67"/>
  <c r="AK86" i="67"/>
  <c r="AL86" i="67"/>
  <c r="AM86" i="67"/>
  <c r="AN86" i="67"/>
  <c r="AO86" i="67"/>
  <c r="AP86" i="67"/>
  <c r="AQ86" i="67"/>
  <c r="AR86" i="67"/>
  <c r="AG87" i="67"/>
  <c r="AH87" i="67"/>
  <c r="AI87" i="67"/>
  <c r="AJ87" i="67"/>
  <c r="AK87" i="67"/>
  <c r="AL87" i="67"/>
  <c r="AM87" i="67"/>
  <c r="AN87" i="67"/>
  <c r="AO87" i="67"/>
  <c r="AP87" i="67"/>
  <c r="AQ87" i="67"/>
  <c r="AR87" i="67"/>
  <c r="AG88" i="67"/>
  <c r="AH88" i="67"/>
  <c r="AI88" i="67"/>
  <c r="AJ88" i="67"/>
  <c r="AK88" i="67"/>
  <c r="AL88" i="67"/>
  <c r="AM88" i="67"/>
  <c r="AN88" i="67"/>
  <c r="AO88" i="67"/>
  <c r="AP88" i="67"/>
  <c r="AQ88" i="67"/>
  <c r="AR88" i="67"/>
  <c r="AG89" i="67"/>
  <c r="AH89" i="67"/>
  <c r="AI89" i="67"/>
  <c r="AJ89" i="67"/>
  <c r="AK89" i="67"/>
  <c r="AL89" i="67"/>
  <c r="AM89" i="67"/>
  <c r="AN89" i="67"/>
  <c r="AO89" i="67"/>
  <c r="AP89" i="67"/>
  <c r="AQ89" i="67"/>
  <c r="AR89" i="67"/>
  <c r="AG90" i="67"/>
  <c r="AH90" i="67"/>
  <c r="AI90" i="67"/>
  <c r="AJ90" i="67"/>
  <c r="AK90" i="67"/>
  <c r="AL90" i="67"/>
  <c r="AM90" i="67"/>
  <c r="AN90" i="67"/>
  <c r="AO90" i="67"/>
  <c r="AP90" i="67"/>
  <c r="AQ90" i="67"/>
  <c r="AR90" i="67"/>
  <c r="AG91" i="67"/>
  <c r="AH91" i="67"/>
  <c r="AI91" i="67"/>
  <c r="AJ91" i="67"/>
  <c r="AK91" i="67"/>
  <c r="AL91" i="67"/>
  <c r="AM91" i="67"/>
  <c r="AN91" i="67"/>
  <c r="AO91" i="67"/>
  <c r="AP91" i="67"/>
  <c r="AQ91" i="67"/>
  <c r="AR91" i="67"/>
  <c r="AG93" i="67"/>
  <c r="AH93" i="67"/>
  <c r="AI93" i="67"/>
  <c r="AJ93" i="67"/>
  <c r="AK93" i="67"/>
  <c r="AL93" i="67"/>
  <c r="AM93" i="67"/>
  <c r="AN93" i="67"/>
  <c r="AO93" i="67"/>
  <c r="AP93" i="67"/>
  <c r="AQ93" i="67"/>
  <c r="AR93" i="67"/>
  <c r="AG94" i="67"/>
  <c r="AH94" i="67"/>
  <c r="AI94" i="67"/>
  <c r="AJ94" i="67"/>
  <c r="AK94" i="67"/>
  <c r="AL94" i="67"/>
  <c r="AM94" i="67"/>
  <c r="AN94" i="67"/>
  <c r="AO94" i="67"/>
  <c r="AP94" i="67"/>
  <c r="AQ94" i="67"/>
  <c r="AR94" i="67"/>
  <c r="AG96" i="67"/>
  <c r="AH96" i="67"/>
  <c r="AI96" i="67"/>
  <c r="AJ96" i="67"/>
  <c r="AK96" i="67"/>
  <c r="AL96" i="67"/>
  <c r="AM96" i="67"/>
  <c r="AN96" i="67"/>
  <c r="AO96" i="67"/>
  <c r="AP96" i="67"/>
  <c r="AQ96" i="67"/>
  <c r="AR96" i="67"/>
  <c r="AG95" i="67"/>
  <c r="AH95" i="67"/>
  <c r="AI95" i="67"/>
  <c r="AJ95" i="67"/>
  <c r="AK95" i="67"/>
  <c r="AL95" i="67"/>
  <c r="AM95" i="67"/>
  <c r="AN95" i="67"/>
  <c r="AO95" i="67"/>
  <c r="AP95" i="67"/>
  <c r="AQ95" i="67"/>
  <c r="AR95" i="67"/>
  <c r="AG97" i="67"/>
  <c r="AH97" i="67"/>
  <c r="AI97" i="67"/>
  <c r="AJ97" i="67"/>
  <c r="AK97" i="67"/>
  <c r="AL97" i="67"/>
  <c r="AM97" i="67"/>
  <c r="AN97" i="67"/>
  <c r="AO97" i="67"/>
  <c r="AP97" i="67"/>
  <c r="AQ97" i="67"/>
  <c r="AR97" i="67"/>
  <c r="AG98" i="67"/>
  <c r="AH98" i="67"/>
  <c r="AI98" i="67"/>
  <c r="AJ98" i="67"/>
  <c r="AK98" i="67"/>
  <c r="AL98" i="67"/>
  <c r="AM98" i="67"/>
  <c r="AN98" i="67"/>
  <c r="AO98" i="67"/>
  <c r="AP98" i="67"/>
  <c r="AQ98" i="67"/>
  <c r="AR98" i="67"/>
  <c r="AG99" i="67"/>
  <c r="AH99" i="67"/>
  <c r="AI99" i="67"/>
  <c r="AJ99" i="67"/>
  <c r="AK99" i="67"/>
  <c r="AL99" i="67"/>
  <c r="AM99" i="67"/>
  <c r="AN99" i="67"/>
  <c r="AO99" i="67"/>
  <c r="AP99" i="67"/>
  <c r="AQ99" i="67"/>
  <c r="AR99" i="67"/>
  <c r="AG100" i="67"/>
  <c r="AH100" i="67"/>
  <c r="AI100" i="67"/>
  <c r="AJ100" i="67"/>
  <c r="AK100" i="67"/>
  <c r="AL100" i="67"/>
  <c r="AM100" i="67"/>
  <c r="AN100" i="67"/>
  <c r="AO100" i="67"/>
  <c r="AP100" i="67"/>
  <c r="AQ100" i="67"/>
  <c r="AR100" i="67"/>
  <c r="AG122" i="67"/>
  <c r="AH122" i="67"/>
  <c r="AI122" i="67"/>
  <c r="AJ122" i="67"/>
  <c r="AK122" i="67"/>
  <c r="AL122" i="67"/>
  <c r="AM122" i="67"/>
  <c r="AN122" i="67"/>
  <c r="AO122" i="67"/>
  <c r="AP122" i="67"/>
  <c r="AQ122" i="67"/>
  <c r="AR122" i="67"/>
  <c r="AG101" i="67"/>
  <c r="AH101" i="67"/>
  <c r="AI101" i="67"/>
  <c r="AJ101" i="67"/>
  <c r="AK101" i="67"/>
  <c r="AL101" i="67"/>
  <c r="AM101" i="67"/>
  <c r="AN101" i="67"/>
  <c r="AO101" i="67"/>
  <c r="AP101" i="67"/>
  <c r="AQ101" i="67"/>
  <c r="AR101" i="67"/>
  <c r="AG102" i="67"/>
  <c r="AH102" i="67"/>
  <c r="AI102" i="67"/>
  <c r="AJ102" i="67"/>
  <c r="AK102" i="67"/>
  <c r="AL102" i="67"/>
  <c r="AM102" i="67"/>
  <c r="AN102" i="67"/>
  <c r="AO102" i="67"/>
  <c r="AP102" i="67"/>
  <c r="AQ102" i="67"/>
  <c r="AR102" i="67"/>
  <c r="AG74" i="67"/>
  <c r="AH74" i="67"/>
  <c r="AI74" i="67"/>
  <c r="AJ74" i="67"/>
  <c r="AK74" i="67"/>
  <c r="AL74" i="67"/>
  <c r="AM74" i="67"/>
  <c r="AN74" i="67"/>
  <c r="AO74" i="67"/>
  <c r="AP74" i="67"/>
  <c r="AQ74" i="67"/>
  <c r="AR74" i="67"/>
  <c r="AG75" i="67"/>
  <c r="AH75" i="67"/>
  <c r="AI75" i="67"/>
  <c r="AJ75" i="67"/>
  <c r="AK75" i="67"/>
  <c r="AL75" i="67"/>
  <c r="AM75" i="67"/>
  <c r="AN75" i="67"/>
  <c r="AO75" i="67"/>
  <c r="AP75" i="67"/>
  <c r="AQ75" i="67"/>
  <c r="AR75" i="67"/>
  <c r="AG76" i="67"/>
  <c r="AH76" i="67"/>
  <c r="AI76" i="67"/>
  <c r="AJ76" i="67"/>
  <c r="AK76" i="67"/>
  <c r="AL76" i="67"/>
  <c r="AM76" i="67"/>
  <c r="AN76" i="67"/>
  <c r="AO76" i="67"/>
  <c r="AP76" i="67"/>
  <c r="AQ76" i="67"/>
  <c r="AR76" i="67"/>
  <c r="AG77" i="67"/>
  <c r="AH77" i="67"/>
  <c r="AI77" i="67"/>
  <c r="AJ77" i="67"/>
  <c r="AK77" i="67"/>
  <c r="AL77" i="67"/>
  <c r="AM77" i="67"/>
  <c r="AN77" i="67"/>
  <c r="AO77" i="67"/>
  <c r="AP77" i="67"/>
  <c r="AQ77" i="67"/>
  <c r="AR77" i="67"/>
  <c r="AG78" i="67"/>
  <c r="AH78" i="67"/>
  <c r="AI78" i="67"/>
  <c r="AJ78" i="67"/>
  <c r="AK78" i="67"/>
  <c r="AL78" i="67"/>
  <c r="AM78" i="67"/>
  <c r="AN78" i="67"/>
  <c r="AO78" i="67"/>
  <c r="AP78" i="67"/>
  <c r="AQ78" i="67"/>
  <c r="AR78" i="67"/>
  <c r="AG103" i="67"/>
  <c r="AH103" i="67"/>
  <c r="AI103" i="67"/>
  <c r="AJ103" i="67"/>
  <c r="AK103" i="67"/>
  <c r="AL103" i="67"/>
  <c r="AM103" i="67"/>
  <c r="AN103" i="67"/>
  <c r="AO103" i="67"/>
  <c r="AP103" i="67"/>
  <c r="AQ103" i="67"/>
  <c r="AR103" i="67"/>
  <c r="AG104" i="67"/>
  <c r="AH104" i="67"/>
  <c r="AI104" i="67"/>
  <c r="AJ104" i="67"/>
  <c r="AK104" i="67"/>
  <c r="AL104" i="67"/>
  <c r="AM104" i="67"/>
  <c r="AN104" i="67"/>
  <c r="AO104" i="67"/>
  <c r="AP104" i="67"/>
  <c r="AQ104" i="67"/>
  <c r="AR104" i="67"/>
  <c r="AG105" i="67"/>
  <c r="AH105" i="67"/>
  <c r="AI105" i="67"/>
  <c r="AJ105" i="67"/>
  <c r="AK105" i="67"/>
  <c r="AL105" i="67"/>
  <c r="AM105" i="67"/>
  <c r="AN105" i="67"/>
  <c r="AO105" i="67"/>
  <c r="AP105" i="67"/>
  <c r="AQ105" i="67"/>
  <c r="AR105" i="67"/>
  <c r="AG106" i="67"/>
  <c r="AH106" i="67"/>
  <c r="AI106" i="67"/>
  <c r="AJ106" i="67"/>
  <c r="AK106" i="67"/>
  <c r="AL106" i="67"/>
  <c r="AM106" i="67"/>
  <c r="AN106" i="67"/>
  <c r="AO106" i="67"/>
  <c r="AP106" i="67"/>
  <c r="AQ106" i="67"/>
  <c r="AR106" i="67"/>
  <c r="AG107" i="67"/>
  <c r="AH107" i="67"/>
  <c r="AI107" i="67"/>
  <c r="AJ107" i="67"/>
  <c r="AK107" i="67"/>
  <c r="AL107" i="67"/>
  <c r="AM107" i="67"/>
  <c r="AN107" i="67"/>
  <c r="AO107" i="67"/>
  <c r="AP107" i="67"/>
  <c r="AQ107" i="67"/>
  <c r="AR107" i="67"/>
  <c r="AG113" i="67"/>
  <c r="AH113" i="67"/>
  <c r="AI113" i="67"/>
  <c r="AJ113" i="67"/>
  <c r="AK113" i="67"/>
  <c r="AL113" i="67"/>
  <c r="AM113" i="67"/>
  <c r="AN113" i="67"/>
  <c r="AO113" i="67"/>
  <c r="AP113" i="67"/>
  <c r="AQ113" i="67"/>
  <c r="AR113" i="67"/>
  <c r="AG108" i="67"/>
  <c r="AH108" i="67"/>
  <c r="AI108" i="67"/>
  <c r="AJ108" i="67"/>
  <c r="AK108" i="67"/>
  <c r="AL108" i="67"/>
  <c r="AM108" i="67"/>
  <c r="AN108" i="67"/>
  <c r="AO108" i="67"/>
  <c r="AP108" i="67"/>
  <c r="AQ108" i="67"/>
  <c r="AR108" i="67"/>
  <c r="AG109" i="67"/>
  <c r="AH109" i="67"/>
  <c r="AI109" i="67"/>
  <c r="AJ109" i="67"/>
  <c r="AK109" i="67"/>
  <c r="AL109" i="67"/>
  <c r="AM109" i="67"/>
  <c r="AN109" i="67"/>
  <c r="AO109" i="67"/>
  <c r="AP109" i="67"/>
  <c r="AQ109" i="67"/>
  <c r="AR109" i="67"/>
  <c r="AG110" i="67"/>
  <c r="AH110" i="67"/>
  <c r="AI110" i="67"/>
  <c r="AJ110" i="67"/>
  <c r="AK110" i="67"/>
  <c r="AL110" i="67"/>
  <c r="AM110" i="67"/>
  <c r="AN110" i="67"/>
  <c r="AO110" i="67"/>
  <c r="AP110" i="67"/>
  <c r="AQ110" i="67"/>
  <c r="AR110" i="67"/>
  <c r="AG114" i="67"/>
  <c r="AH114" i="67"/>
  <c r="AI114" i="67"/>
  <c r="AJ114" i="67"/>
  <c r="AK114" i="67"/>
  <c r="AL114" i="67"/>
  <c r="AM114" i="67"/>
  <c r="AN114" i="67"/>
  <c r="AO114" i="67"/>
  <c r="AP114" i="67"/>
  <c r="AQ114" i="67"/>
  <c r="AR114" i="67"/>
  <c r="AG111" i="67"/>
  <c r="AH111" i="67"/>
  <c r="AI111" i="67"/>
  <c r="AJ111" i="67"/>
  <c r="AK111" i="67"/>
  <c r="AL111" i="67"/>
  <c r="AM111" i="67"/>
  <c r="AN111" i="67"/>
  <c r="AO111" i="67"/>
  <c r="AP111" i="67"/>
  <c r="AQ111" i="67"/>
  <c r="AR111" i="67"/>
  <c r="AG112" i="67"/>
  <c r="AH112" i="67"/>
  <c r="AI112" i="67"/>
  <c r="AJ112" i="67"/>
  <c r="AK112" i="67"/>
  <c r="AL112" i="67"/>
  <c r="AM112" i="67"/>
  <c r="AN112" i="67"/>
  <c r="AO112" i="67"/>
  <c r="AP112" i="67"/>
  <c r="AQ112" i="67"/>
  <c r="AR112" i="67"/>
  <c r="AG118" i="67"/>
  <c r="AH118" i="67"/>
  <c r="AI118" i="67"/>
  <c r="AJ118" i="67"/>
  <c r="AK118" i="67"/>
  <c r="AL118" i="67"/>
  <c r="AM118" i="67"/>
  <c r="AN118" i="67"/>
  <c r="AO118" i="67"/>
  <c r="AP118" i="67"/>
  <c r="AQ118" i="67"/>
  <c r="AR118" i="67"/>
  <c r="AG119" i="67"/>
  <c r="AH119" i="67"/>
  <c r="AI119" i="67"/>
  <c r="AJ119" i="67"/>
  <c r="AK119" i="67"/>
  <c r="AL119" i="67"/>
  <c r="AM119" i="67"/>
  <c r="AN119" i="67"/>
  <c r="AO119" i="67"/>
  <c r="AP119" i="67"/>
  <c r="AQ119" i="67"/>
  <c r="AR119" i="67"/>
  <c r="AG120" i="67"/>
  <c r="AH120" i="67"/>
  <c r="AI120" i="67"/>
  <c r="AJ120" i="67"/>
  <c r="AK120" i="67"/>
  <c r="AL120" i="67"/>
  <c r="AM120" i="67"/>
  <c r="AN120" i="67"/>
  <c r="AO120" i="67"/>
  <c r="AP120" i="67"/>
  <c r="AQ120" i="67"/>
  <c r="AR120" i="67"/>
  <c r="AG121" i="67"/>
  <c r="AH121" i="67"/>
  <c r="AI121" i="67"/>
  <c r="AJ121" i="67"/>
  <c r="AK121" i="67"/>
  <c r="AL121" i="67"/>
  <c r="AM121" i="67"/>
  <c r="AN121" i="67"/>
  <c r="AO121" i="67"/>
  <c r="AP121" i="67"/>
  <c r="AQ121" i="67"/>
  <c r="AR121" i="67"/>
  <c r="AG123" i="67"/>
  <c r="AH123" i="67"/>
  <c r="AI123" i="67"/>
  <c r="AJ123" i="67"/>
  <c r="AK123" i="67"/>
  <c r="AL123" i="67"/>
  <c r="AM123" i="67"/>
  <c r="AN123" i="67"/>
  <c r="AO123" i="67"/>
  <c r="AP123" i="67"/>
  <c r="AQ123" i="67"/>
  <c r="AR123" i="67"/>
  <c r="AG124" i="67"/>
  <c r="AH124" i="67"/>
  <c r="AI124" i="67"/>
  <c r="AJ124" i="67"/>
  <c r="AK124" i="67"/>
  <c r="AL124" i="67"/>
  <c r="AM124" i="67"/>
  <c r="AN124" i="67"/>
  <c r="AO124" i="67"/>
  <c r="AP124" i="67"/>
  <c r="AQ124" i="67"/>
  <c r="AR124" i="67"/>
  <c r="AG127" i="67"/>
  <c r="AH127" i="67"/>
  <c r="AI127" i="67"/>
  <c r="AJ127" i="67"/>
  <c r="AK127" i="67"/>
  <c r="AL127" i="67"/>
  <c r="AM127" i="67"/>
  <c r="AN127" i="67"/>
  <c r="AO127" i="67"/>
  <c r="AP127" i="67"/>
  <c r="AQ127" i="67"/>
  <c r="AR127" i="67"/>
  <c r="AG128" i="67"/>
  <c r="AH128" i="67"/>
  <c r="AI128" i="67"/>
  <c r="AJ128" i="67"/>
  <c r="AK128" i="67"/>
  <c r="AL128" i="67"/>
  <c r="AM128" i="67"/>
  <c r="AN128" i="67"/>
  <c r="AO128" i="67"/>
  <c r="AP128" i="67"/>
  <c r="AQ128" i="67"/>
  <c r="AR128" i="67"/>
  <c r="AG129" i="67"/>
  <c r="AH129" i="67"/>
  <c r="AI129" i="67"/>
  <c r="AJ129" i="67"/>
  <c r="AK129" i="67"/>
  <c r="AL129" i="67"/>
  <c r="AM129" i="67"/>
  <c r="AN129" i="67"/>
  <c r="AO129" i="67"/>
  <c r="AP129" i="67"/>
  <c r="AQ129" i="67"/>
  <c r="AR129" i="67"/>
  <c r="AG130" i="67"/>
  <c r="AH130" i="67"/>
  <c r="AI130" i="67"/>
  <c r="AJ130" i="67"/>
  <c r="AK130" i="67"/>
  <c r="AL130" i="67"/>
  <c r="AM130" i="67"/>
  <c r="AN130" i="67"/>
  <c r="AO130" i="67"/>
  <c r="AP130" i="67"/>
  <c r="AQ130" i="67"/>
  <c r="AR130" i="67"/>
  <c r="AG131" i="67"/>
  <c r="AH131" i="67"/>
  <c r="AI131" i="67"/>
  <c r="AJ131" i="67"/>
  <c r="AK131" i="67"/>
  <c r="AL131" i="67"/>
  <c r="AM131" i="67"/>
  <c r="AN131" i="67"/>
  <c r="AO131" i="67"/>
  <c r="AP131" i="67"/>
  <c r="AQ131" i="67"/>
  <c r="AR131" i="67"/>
  <c r="AG125" i="67"/>
  <c r="AH125" i="67"/>
  <c r="AI125" i="67"/>
  <c r="AJ125" i="67"/>
  <c r="AK125" i="67"/>
  <c r="AL125" i="67"/>
  <c r="AM125" i="67"/>
  <c r="AN125" i="67"/>
  <c r="AO125" i="67"/>
  <c r="AP125" i="67"/>
  <c r="AQ125" i="67"/>
  <c r="AR125" i="67"/>
  <c r="AG126" i="67"/>
  <c r="AH126" i="67"/>
  <c r="AI126" i="67"/>
  <c r="AJ126" i="67"/>
  <c r="AK126" i="67"/>
  <c r="AL126" i="67"/>
  <c r="AM126" i="67"/>
  <c r="AN126" i="67"/>
  <c r="AO126" i="67"/>
  <c r="AP126" i="67"/>
  <c r="AQ126" i="67"/>
  <c r="AR126" i="67"/>
  <c r="AG134" i="67"/>
  <c r="AH134" i="67"/>
  <c r="AI134" i="67"/>
  <c r="AJ134" i="67"/>
  <c r="AK134" i="67"/>
  <c r="AL134" i="67"/>
  <c r="AM134" i="67"/>
  <c r="AN134" i="67"/>
  <c r="AO134" i="67"/>
  <c r="AP134" i="67"/>
  <c r="AQ134" i="67"/>
  <c r="AR134" i="67"/>
  <c r="AG135" i="67"/>
  <c r="AH135" i="67"/>
  <c r="AI135" i="67"/>
  <c r="AJ135" i="67"/>
  <c r="AK135" i="67"/>
  <c r="AL135" i="67"/>
  <c r="AM135" i="67"/>
  <c r="AN135" i="67"/>
  <c r="AO135" i="67"/>
  <c r="AP135" i="67"/>
  <c r="AQ135" i="67"/>
  <c r="AR135" i="67"/>
  <c r="AG132" i="67"/>
  <c r="AH132" i="67"/>
  <c r="AI132" i="67"/>
  <c r="AJ132" i="67"/>
  <c r="AK132" i="67"/>
  <c r="AL132" i="67"/>
  <c r="AM132" i="67"/>
  <c r="AN132" i="67"/>
  <c r="AO132" i="67"/>
  <c r="AP132" i="67"/>
  <c r="AQ132" i="67"/>
  <c r="AR132" i="67"/>
  <c r="AG133" i="67"/>
  <c r="AH133" i="67"/>
  <c r="AI133" i="67"/>
  <c r="AJ133" i="67"/>
  <c r="AK133" i="67"/>
  <c r="AL133" i="67"/>
  <c r="AM133" i="67"/>
  <c r="AN133" i="67"/>
  <c r="AO133" i="67"/>
  <c r="AP133" i="67"/>
  <c r="AQ133" i="67"/>
  <c r="AR133" i="67"/>
  <c r="AG136" i="67"/>
  <c r="AH136" i="67"/>
  <c r="AI136" i="67"/>
  <c r="AJ136" i="67"/>
  <c r="AK136" i="67"/>
  <c r="AL136" i="67"/>
  <c r="AM136" i="67"/>
  <c r="AN136" i="67"/>
  <c r="AO136" i="67"/>
  <c r="AP136" i="67"/>
  <c r="AQ136" i="67"/>
  <c r="AR136" i="67"/>
  <c r="AG137" i="67"/>
  <c r="AH137" i="67"/>
  <c r="AI137" i="67"/>
  <c r="AJ137" i="67"/>
  <c r="AK137" i="67"/>
  <c r="AL137" i="67"/>
  <c r="AM137" i="67"/>
  <c r="AN137" i="67"/>
  <c r="AO137" i="67"/>
  <c r="AP137" i="67"/>
  <c r="AQ137" i="67"/>
  <c r="AR137" i="67"/>
  <c r="AG138" i="67"/>
  <c r="AH138" i="67"/>
  <c r="AI138" i="67"/>
  <c r="AJ138" i="67"/>
  <c r="AK138" i="67"/>
  <c r="AL138" i="67"/>
  <c r="AM138" i="67"/>
  <c r="AN138" i="67"/>
  <c r="AO138" i="67"/>
  <c r="AP138" i="67"/>
  <c r="AQ138" i="67"/>
  <c r="AR138" i="67"/>
  <c r="AG139" i="67"/>
  <c r="AH139" i="67"/>
  <c r="AI139" i="67"/>
  <c r="AJ139" i="67"/>
  <c r="AK139" i="67"/>
  <c r="AL139" i="67"/>
  <c r="AM139" i="67"/>
  <c r="AN139" i="67"/>
  <c r="AO139" i="67"/>
  <c r="AP139" i="67"/>
  <c r="AQ139" i="67"/>
  <c r="AR139" i="67"/>
  <c r="AG140" i="67"/>
  <c r="AH140" i="67"/>
  <c r="AI140" i="67"/>
  <c r="AJ140" i="67"/>
  <c r="AK140" i="67"/>
  <c r="AL140" i="67"/>
  <c r="AM140" i="67"/>
  <c r="AN140" i="67"/>
  <c r="AO140" i="67"/>
  <c r="AP140" i="67"/>
  <c r="AQ140" i="67"/>
  <c r="AR140" i="67"/>
  <c r="AG141" i="67"/>
  <c r="AH141" i="67"/>
  <c r="AI141" i="67"/>
  <c r="AJ141" i="67"/>
  <c r="AK141" i="67"/>
  <c r="AL141" i="67"/>
  <c r="AM141" i="67"/>
  <c r="AN141" i="67"/>
  <c r="AO141" i="67"/>
  <c r="AP141" i="67"/>
  <c r="AQ141" i="67"/>
  <c r="AR141" i="67"/>
  <c r="AG142" i="67"/>
  <c r="AH142" i="67"/>
  <c r="AI142" i="67"/>
  <c r="AJ142" i="67"/>
  <c r="AK142" i="67"/>
  <c r="AL142" i="67"/>
  <c r="AM142" i="67"/>
  <c r="AN142" i="67"/>
  <c r="AO142" i="67"/>
  <c r="AP142" i="67"/>
  <c r="AQ142" i="67"/>
  <c r="AR142" i="67"/>
  <c r="AG115" i="67"/>
  <c r="AH115" i="67"/>
  <c r="AI115" i="67"/>
  <c r="AJ115" i="67"/>
  <c r="AK115" i="67"/>
  <c r="AL115" i="67"/>
  <c r="AM115" i="67"/>
  <c r="AN115" i="67"/>
  <c r="AO115" i="67"/>
  <c r="AP115" i="67"/>
  <c r="AQ115" i="67"/>
  <c r="AR115" i="67"/>
  <c r="AG117" i="67"/>
  <c r="AH117" i="67"/>
  <c r="AI117" i="67"/>
  <c r="AJ117" i="67"/>
  <c r="AK117" i="67"/>
  <c r="AL117" i="67"/>
  <c r="AM117" i="67"/>
  <c r="AN117" i="67"/>
  <c r="AO117" i="67"/>
  <c r="AP117" i="67"/>
  <c r="AQ117" i="67"/>
  <c r="AR117" i="67"/>
  <c r="AG116" i="67"/>
  <c r="AH116" i="67"/>
  <c r="AI116" i="67"/>
  <c r="AJ116" i="67"/>
  <c r="AK116" i="67"/>
  <c r="AL116" i="67"/>
  <c r="AM116" i="67"/>
  <c r="AN116" i="67"/>
  <c r="AO116" i="67"/>
  <c r="AP116" i="67"/>
  <c r="AQ116" i="67"/>
  <c r="AR116" i="67"/>
  <c r="AG143" i="67"/>
  <c r="AH143" i="67"/>
  <c r="AI143" i="67"/>
  <c r="AJ143" i="67"/>
  <c r="AK143" i="67"/>
  <c r="AL143" i="67"/>
  <c r="AM143" i="67"/>
  <c r="AN143" i="67"/>
  <c r="AO143" i="67"/>
  <c r="AP143" i="67"/>
  <c r="AQ143" i="67"/>
  <c r="AR143" i="67"/>
  <c r="AG144" i="67"/>
  <c r="AH144" i="67"/>
  <c r="AI144" i="67"/>
  <c r="AJ144" i="67"/>
  <c r="AK144" i="67"/>
  <c r="AL144" i="67"/>
  <c r="AM144" i="67"/>
  <c r="AN144" i="67"/>
  <c r="AO144" i="67"/>
  <c r="AP144" i="67"/>
  <c r="AQ144" i="67"/>
  <c r="AR144" i="67"/>
  <c r="AG146" i="67"/>
  <c r="AH146" i="67"/>
  <c r="AI146" i="67"/>
  <c r="AJ146" i="67"/>
  <c r="AK146" i="67"/>
  <c r="AL146" i="67"/>
  <c r="AM146" i="67"/>
  <c r="AN146" i="67"/>
  <c r="AO146" i="67"/>
  <c r="AP146" i="67"/>
  <c r="AQ146" i="67"/>
  <c r="AR146" i="67"/>
  <c r="AG147" i="67"/>
  <c r="AH147" i="67"/>
  <c r="AI147" i="67"/>
  <c r="AJ147" i="67"/>
  <c r="AK147" i="67"/>
  <c r="AL147" i="67"/>
  <c r="AM147" i="67"/>
  <c r="AN147" i="67"/>
  <c r="AO147" i="67"/>
  <c r="AP147" i="67"/>
  <c r="AQ147" i="67"/>
  <c r="AR147" i="67"/>
  <c r="AG148" i="67"/>
  <c r="AI148" i="67"/>
  <c r="AM148" i="67"/>
  <c r="AN148" i="67"/>
  <c r="AO148" i="67"/>
  <c r="AQ148" i="67"/>
  <c r="AR148" i="67"/>
  <c r="AG149" i="67"/>
  <c r="AH149" i="67"/>
  <c r="AL149" i="67"/>
  <c r="AM149" i="67"/>
  <c r="AN149" i="67"/>
  <c r="AO149" i="67"/>
  <c r="AP149" i="67"/>
  <c r="AQ149" i="67"/>
  <c r="AR149" i="67"/>
  <c r="AG150" i="67"/>
  <c r="AK150" i="67"/>
  <c r="AM150" i="67"/>
  <c r="AN150" i="67"/>
  <c r="AO150" i="67"/>
  <c r="AR150" i="67"/>
  <c r="AG151" i="67"/>
  <c r="AI151" i="67"/>
  <c r="AK151" i="67"/>
  <c r="AM151" i="67"/>
  <c r="AN151" i="67"/>
  <c r="AO151" i="67"/>
  <c r="AR151" i="67"/>
  <c r="AG152" i="67"/>
  <c r="AM152" i="67"/>
  <c r="AN152" i="67"/>
  <c r="AO152" i="67"/>
  <c r="AP152" i="67"/>
  <c r="AQ152" i="67"/>
  <c r="AR152" i="67"/>
  <c r="AG153" i="67"/>
  <c r="AJ153" i="67"/>
  <c r="AM153" i="67"/>
  <c r="AN153" i="67"/>
  <c r="AO153" i="67"/>
  <c r="AP153" i="67"/>
  <c r="AQ153" i="67"/>
  <c r="AR153" i="67"/>
  <c r="AK157" i="67"/>
  <c r="AL157" i="67"/>
  <c r="AM157" i="67"/>
  <c r="AN157" i="67"/>
  <c r="AO157" i="67"/>
  <c r="AP157" i="67"/>
  <c r="AQ157" i="67"/>
  <c r="AR157" i="67"/>
  <c r="AG155" i="67"/>
  <c r="AH155" i="67"/>
  <c r="AL155" i="67"/>
  <c r="AP155" i="67"/>
  <c r="AQ155" i="67"/>
  <c r="AK156" i="67"/>
  <c r="AL156" i="67"/>
  <c r="AQ156" i="67"/>
  <c r="AH162" i="67"/>
  <c r="AI162" i="67"/>
  <c r="AJ162" i="67"/>
  <c r="AL162" i="67"/>
  <c r="AQ162" i="67"/>
  <c r="AR162" i="67"/>
  <c r="AK161" i="67"/>
  <c r="AL161" i="67"/>
  <c r="AG158" i="67"/>
  <c r="AH158" i="67"/>
  <c r="AM158" i="67"/>
  <c r="AN158" i="67"/>
  <c r="AO158" i="67"/>
  <c r="AP158" i="67"/>
  <c r="AG159" i="67"/>
  <c r="AI159" i="67"/>
  <c r="AR159" i="67"/>
  <c r="AG160" i="67"/>
  <c r="AH160" i="67"/>
  <c r="AM160" i="67"/>
  <c r="AO160" i="67"/>
  <c r="AP160" i="67"/>
  <c r="AR160" i="67"/>
  <c r="AH154" i="67"/>
  <c r="AI154" i="67"/>
  <c r="AJ154" i="67"/>
  <c r="AK154" i="67"/>
  <c r="AL154" i="67"/>
  <c r="AM154" i="67"/>
  <c r="AO154" i="67"/>
  <c r="AP154" i="67"/>
  <c r="AQ154" i="67"/>
  <c r="AR154" i="67"/>
  <c r="AG46" i="67"/>
  <c r="AK46" i="67"/>
  <c r="AM165" i="67"/>
  <c r="AR165" i="67"/>
  <c r="AJ166" i="67"/>
  <c r="AM166" i="67"/>
  <c r="AN166" i="67"/>
  <c r="AR166" i="67"/>
  <c r="AJ163" i="67"/>
  <c r="AK163" i="67"/>
  <c r="AM163" i="67"/>
  <c r="AO163" i="67"/>
  <c r="AR163" i="67"/>
  <c r="AH164" i="67"/>
  <c r="AI164" i="67"/>
  <c r="AJ164" i="67"/>
  <c r="AK164" i="67"/>
  <c r="AM164" i="67"/>
  <c r="AN164" i="67"/>
  <c r="AO164" i="67"/>
  <c r="AP164" i="67"/>
  <c r="AQ164" i="67"/>
  <c r="AG169" i="67"/>
  <c r="AM169" i="67"/>
  <c r="AO169" i="67"/>
  <c r="AP169" i="67"/>
  <c r="AQ169" i="67"/>
  <c r="AH167" i="67"/>
  <c r="AI167" i="67"/>
  <c r="AJ167" i="67"/>
  <c r="AK167" i="67"/>
  <c r="AM167" i="67"/>
  <c r="AP167" i="67"/>
  <c r="AQ167" i="67"/>
  <c r="AI168" i="67"/>
  <c r="AK168" i="67"/>
  <c r="AL168" i="67"/>
  <c r="AM168" i="67"/>
  <c r="AN168" i="67"/>
  <c r="AO168" i="67"/>
  <c r="AP168" i="67"/>
  <c r="AQ168" i="67"/>
  <c r="AR168" i="67"/>
  <c r="AG171" i="67"/>
  <c r="AI171" i="67"/>
  <c r="AK171" i="67"/>
  <c r="AL171" i="67"/>
  <c r="AM171" i="67"/>
  <c r="AN171" i="67"/>
  <c r="AO171" i="67"/>
  <c r="AQ171" i="67"/>
  <c r="AR171" i="67"/>
  <c r="AG172" i="67"/>
  <c r="AH172" i="67"/>
  <c r="AI172" i="67"/>
  <c r="AJ172" i="67"/>
  <c r="AK172" i="67"/>
  <c r="AL172" i="67"/>
  <c r="AM172" i="67"/>
  <c r="AO172" i="67"/>
  <c r="AP172" i="67"/>
  <c r="AQ172" i="67"/>
  <c r="AR172" i="67"/>
  <c r="AG173" i="67"/>
  <c r="AH173" i="67"/>
  <c r="AI173" i="67"/>
  <c r="AL173" i="67"/>
  <c r="AM173" i="67"/>
  <c r="AN173" i="67"/>
  <c r="AP173" i="67"/>
  <c r="AQ173" i="67"/>
  <c r="AR173" i="67"/>
  <c r="AG174" i="67"/>
  <c r="AI174" i="67"/>
  <c r="AJ174" i="67"/>
  <c r="AK174" i="67"/>
  <c r="AL174" i="67"/>
  <c r="AM174" i="67"/>
  <c r="AN174" i="67"/>
  <c r="AO174" i="67"/>
  <c r="AG175" i="67"/>
  <c r="AH175" i="67"/>
  <c r="AM175" i="67"/>
  <c r="AN175" i="67"/>
  <c r="AO175" i="67"/>
  <c r="AP175" i="67"/>
  <c r="AQ175" i="67"/>
  <c r="AR175" i="67"/>
  <c r="AH2" i="67"/>
  <c r="AI2" i="67"/>
  <c r="AJ2" i="67"/>
  <c r="AM2" i="67"/>
  <c r="AN2" i="67"/>
  <c r="AO2" i="67"/>
  <c r="AP2" i="67"/>
  <c r="AQ2" i="67"/>
  <c r="AR2" i="67"/>
  <c r="AU3" i="67"/>
  <c r="AV3" i="67"/>
  <c r="AW3" i="67"/>
  <c r="AX3" i="67"/>
  <c r="BA3" i="67"/>
  <c r="BC3" i="67"/>
  <c r="BD3" i="67"/>
  <c r="BE3" i="67"/>
  <c r="BF3" i="67"/>
  <c r="AU4" i="67"/>
  <c r="AV4" i="67"/>
  <c r="AW4" i="67"/>
  <c r="AX4" i="67"/>
  <c r="BA4" i="67"/>
  <c r="BC4" i="67"/>
  <c r="BD4" i="67"/>
  <c r="BE4" i="67"/>
  <c r="BF4" i="67"/>
  <c r="AU5" i="67"/>
  <c r="AV5" i="67"/>
  <c r="AW5" i="67"/>
  <c r="AX5" i="67"/>
  <c r="BA5" i="67"/>
  <c r="BC5" i="67"/>
  <c r="BD5" i="67"/>
  <c r="BE5" i="67"/>
  <c r="BF5" i="67"/>
  <c r="AU6" i="67"/>
  <c r="AV6" i="67"/>
  <c r="AW6" i="67"/>
  <c r="AX6" i="67"/>
  <c r="BA6" i="67"/>
  <c r="BC6" i="67"/>
  <c r="BD6" i="67"/>
  <c r="BE6" i="67"/>
  <c r="BF6" i="67"/>
  <c r="AU7" i="67"/>
  <c r="AV7" i="67"/>
  <c r="AW7" i="67"/>
  <c r="AX7" i="67"/>
  <c r="BA7" i="67"/>
  <c r="BC7" i="67"/>
  <c r="BD7" i="67"/>
  <c r="BE7" i="67"/>
  <c r="BF7" i="67"/>
  <c r="AU8" i="67"/>
  <c r="AV8" i="67"/>
  <c r="AW8" i="67"/>
  <c r="AX8" i="67"/>
  <c r="BA8" i="67"/>
  <c r="BB8" i="67"/>
  <c r="BC8" i="67"/>
  <c r="BD8" i="67"/>
  <c r="BE8" i="67"/>
  <c r="BF8" i="67"/>
  <c r="AU9" i="67"/>
  <c r="AV9" i="67"/>
  <c r="AW9" i="67"/>
  <c r="AX9" i="67"/>
  <c r="BA9" i="67"/>
  <c r="BB9" i="67"/>
  <c r="BC9" i="67"/>
  <c r="BD9" i="67"/>
  <c r="BE9" i="67"/>
  <c r="BF9" i="67"/>
  <c r="AU10" i="67"/>
  <c r="AV10" i="67"/>
  <c r="AW10" i="67"/>
  <c r="AX10" i="67"/>
  <c r="AY10" i="67"/>
  <c r="BA10" i="67"/>
  <c r="BB10" i="67"/>
  <c r="BC10" i="67"/>
  <c r="BD10" i="67"/>
  <c r="BE10" i="67"/>
  <c r="BF10" i="67"/>
  <c r="AU11" i="67"/>
  <c r="AV11" i="67"/>
  <c r="AW11" i="67"/>
  <c r="AX11" i="67"/>
  <c r="AY11" i="67"/>
  <c r="AZ11" i="67"/>
  <c r="BA11" i="67"/>
  <c r="BB11" i="67"/>
  <c r="BC11" i="67"/>
  <c r="BD11" i="67"/>
  <c r="BE11" i="67"/>
  <c r="BF11" i="67"/>
  <c r="AU23" i="67"/>
  <c r="AW23" i="67"/>
  <c r="AX23" i="67"/>
  <c r="AY23" i="67"/>
  <c r="AZ23" i="67"/>
  <c r="BD23" i="67"/>
  <c r="BE23" i="67"/>
  <c r="BF23" i="67"/>
  <c r="AX22" i="67"/>
  <c r="AY22" i="67"/>
  <c r="AZ22" i="67"/>
  <c r="BB22" i="67"/>
  <c r="BC22" i="67"/>
  <c r="BD22" i="67"/>
  <c r="BE22" i="67"/>
  <c r="AX24" i="67"/>
  <c r="AY24" i="67"/>
  <c r="AZ24" i="67"/>
  <c r="BB24" i="67"/>
  <c r="BE24" i="67"/>
  <c r="BF24" i="67"/>
  <c r="AU25" i="67"/>
  <c r="AW25" i="67"/>
  <c r="AX25" i="67"/>
  <c r="AZ25" i="67"/>
  <c r="BA25" i="67"/>
  <c r="BB25" i="67"/>
  <c r="BE25" i="67"/>
  <c r="BF25" i="67"/>
  <c r="AU47" i="67"/>
  <c r="AV47" i="67"/>
  <c r="AZ47" i="67"/>
  <c r="BA47" i="67"/>
  <c r="BB47" i="67"/>
  <c r="BC47" i="67"/>
  <c r="BD47" i="67"/>
  <c r="BF47" i="67"/>
  <c r="AU29" i="67"/>
  <c r="AV29" i="67"/>
  <c r="AW29" i="67"/>
  <c r="AX29" i="67"/>
  <c r="AY29" i="67"/>
  <c r="AZ29" i="67"/>
  <c r="BA29" i="67"/>
  <c r="BB29" i="67"/>
  <c r="BC29" i="67"/>
  <c r="BD29" i="67"/>
  <c r="BE29" i="67"/>
  <c r="BF29" i="67"/>
  <c r="AU30" i="67"/>
  <c r="AV30" i="67"/>
  <c r="AW30" i="67"/>
  <c r="AX30" i="67"/>
  <c r="AY30" i="67"/>
  <c r="AZ30" i="67"/>
  <c r="BA30" i="67"/>
  <c r="BB30" i="67"/>
  <c r="BC30" i="67"/>
  <c r="BD30" i="67"/>
  <c r="BE30" i="67"/>
  <c r="BF30" i="67"/>
  <c r="AU26" i="67"/>
  <c r="AV26" i="67"/>
  <c r="AW26" i="67"/>
  <c r="AX26" i="67"/>
  <c r="AY26" i="67"/>
  <c r="AZ26" i="67"/>
  <c r="BA26" i="67"/>
  <c r="BC26" i="67"/>
  <c r="BD26" i="67"/>
  <c r="BE26" i="67"/>
  <c r="BF26" i="67"/>
  <c r="AU58" i="67"/>
  <c r="AX58" i="67"/>
  <c r="BA58" i="67"/>
  <c r="BB58" i="67"/>
  <c r="BE58" i="67"/>
  <c r="BF58" i="67"/>
  <c r="AV27" i="67"/>
  <c r="AW27" i="67"/>
  <c r="AX27" i="67"/>
  <c r="AY27" i="67"/>
  <c r="AZ27" i="67"/>
  <c r="BC27" i="67"/>
  <c r="BD27" i="67"/>
  <c r="BE27" i="67"/>
  <c r="BF27" i="67"/>
  <c r="AU28" i="67"/>
  <c r="AV28" i="67"/>
  <c r="AW28" i="67"/>
  <c r="AY28" i="67"/>
  <c r="AZ28" i="67"/>
  <c r="BC28" i="67"/>
  <c r="BD28" i="67"/>
  <c r="BE28" i="67"/>
  <c r="AV31" i="67"/>
  <c r="AW31" i="67"/>
  <c r="AX31" i="67"/>
  <c r="AY31" i="67"/>
  <c r="AZ31" i="67"/>
  <c r="BC31" i="67"/>
  <c r="BD31" i="67"/>
  <c r="BE31" i="67"/>
  <c r="BF31" i="67"/>
  <c r="AU32" i="67"/>
  <c r="AV32" i="67"/>
  <c r="AW32" i="67"/>
  <c r="AX32" i="67"/>
  <c r="AY32" i="67"/>
  <c r="AZ32" i="67"/>
  <c r="BA32" i="67"/>
  <c r="BB32" i="67"/>
  <c r="BC32" i="67"/>
  <c r="BD32" i="67"/>
  <c r="BE32" i="67"/>
  <c r="BF32" i="67"/>
  <c r="AV33" i="67"/>
  <c r="AW33" i="67"/>
  <c r="AY33" i="67"/>
  <c r="AZ33" i="67"/>
  <c r="BD33" i="67"/>
  <c r="BE33" i="67"/>
  <c r="AU54" i="67"/>
  <c r="AX54" i="67"/>
  <c r="BA54" i="67"/>
  <c r="BB54" i="67"/>
  <c r="BE54" i="67"/>
  <c r="BF54" i="67"/>
  <c r="AU63" i="67"/>
  <c r="AX63" i="67"/>
  <c r="AY63" i="67"/>
  <c r="BA63" i="67"/>
  <c r="BB63" i="67"/>
  <c r="BE63" i="67"/>
  <c r="BF63" i="67"/>
  <c r="AU64" i="67"/>
  <c r="AV64" i="67"/>
  <c r="AW64" i="67"/>
  <c r="AX64" i="67"/>
  <c r="AY64" i="67"/>
  <c r="AZ64" i="67"/>
  <c r="BA64" i="67"/>
  <c r="BB64" i="67"/>
  <c r="BD64" i="67"/>
  <c r="BE64" i="67"/>
  <c r="BF64" i="67"/>
  <c r="AU65" i="67"/>
  <c r="AX65" i="67"/>
  <c r="AY65" i="67"/>
  <c r="BA65" i="67"/>
  <c r="BB65" i="67"/>
  <c r="BE65" i="67"/>
  <c r="BF65" i="67"/>
  <c r="AU66" i="67"/>
  <c r="AX66" i="67"/>
  <c r="AY66" i="67"/>
  <c r="AZ66" i="67"/>
  <c r="BA66" i="67"/>
  <c r="BB66" i="67"/>
  <c r="BC66" i="67"/>
  <c r="BD66" i="67"/>
  <c r="BE66" i="67"/>
  <c r="BF66" i="67"/>
  <c r="AU34" i="67"/>
  <c r="AW34" i="67"/>
  <c r="AY34" i="67"/>
  <c r="BA34" i="67"/>
  <c r="BC34" i="67"/>
  <c r="BD34" i="67"/>
  <c r="BE34" i="67"/>
  <c r="AU67" i="67"/>
  <c r="AX67" i="67"/>
  <c r="AY67" i="67"/>
  <c r="BA67" i="67"/>
  <c r="BB67" i="67"/>
  <c r="BF67" i="67"/>
  <c r="AU38" i="67"/>
  <c r="AW38" i="67"/>
  <c r="AZ38" i="67"/>
  <c r="BA38" i="67"/>
  <c r="BD38" i="67"/>
  <c r="BE38" i="67"/>
  <c r="AU39" i="67"/>
  <c r="AW39" i="67"/>
  <c r="AZ39" i="67"/>
  <c r="BD39" i="67"/>
  <c r="BE39" i="67"/>
  <c r="BF39" i="67"/>
  <c r="AU37" i="67"/>
  <c r="AV37" i="67"/>
  <c r="AW37" i="67"/>
  <c r="AZ37" i="67"/>
  <c r="BC37" i="67"/>
  <c r="BD37" i="67"/>
  <c r="BE37" i="67"/>
  <c r="AU40" i="67"/>
  <c r="AW40" i="67"/>
  <c r="AZ40" i="67"/>
  <c r="BA40" i="67"/>
  <c r="BD40" i="67"/>
  <c r="BE40" i="67"/>
  <c r="BF40" i="67"/>
  <c r="AU36" i="67"/>
  <c r="AV36" i="67"/>
  <c r="AW36" i="67"/>
  <c r="AZ36" i="67"/>
  <c r="BC36" i="67"/>
  <c r="BD36" i="67"/>
  <c r="BE36" i="67"/>
  <c r="AU35" i="67"/>
  <c r="AV35" i="67"/>
  <c r="AW35" i="67"/>
  <c r="AZ35" i="67"/>
  <c r="BA35" i="67"/>
  <c r="BC35" i="67"/>
  <c r="BD35" i="67"/>
  <c r="BE35" i="67"/>
  <c r="AU41" i="67"/>
  <c r="AV41" i="67"/>
  <c r="AW41" i="67"/>
  <c r="AX41" i="67"/>
  <c r="BA41" i="67"/>
  <c r="BB41" i="67"/>
  <c r="BC41" i="67"/>
  <c r="BD41" i="67"/>
  <c r="BE41" i="67"/>
  <c r="BF41" i="67"/>
  <c r="AU42" i="67"/>
  <c r="AV42" i="67"/>
  <c r="AW42" i="67"/>
  <c r="AZ42" i="67"/>
  <c r="BA42" i="67"/>
  <c r="BC42" i="67"/>
  <c r="BD42" i="67"/>
  <c r="BE42" i="67"/>
  <c r="AU43" i="67"/>
  <c r="AV43" i="67"/>
  <c r="AW43" i="67"/>
  <c r="AZ43" i="67"/>
  <c r="BA43" i="67"/>
  <c r="BC43" i="67"/>
  <c r="BD43" i="67"/>
  <c r="BE43" i="67"/>
  <c r="AU55" i="67"/>
  <c r="AX55" i="67"/>
  <c r="BA55" i="67"/>
  <c r="BB55" i="67"/>
  <c r="BE55" i="67"/>
  <c r="BF55" i="67"/>
  <c r="AU44" i="67"/>
  <c r="AV44" i="67"/>
  <c r="AW44" i="67"/>
  <c r="AZ44" i="67"/>
  <c r="BA44" i="67"/>
  <c r="BC44" i="67"/>
  <c r="BD44" i="67"/>
  <c r="BE44" i="67"/>
  <c r="AU45" i="67"/>
  <c r="AW45" i="67"/>
  <c r="AZ45" i="67"/>
  <c r="BA45" i="67"/>
  <c r="BB45" i="67"/>
  <c r="BC45" i="67"/>
  <c r="BD45" i="67"/>
  <c r="BE45" i="67"/>
  <c r="AV12" i="67"/>
  <c r="AW12" i="67"/>
  <c r="AX12" i="67"/>
  <c r="BB12" i="67"/>
  <c r="BC12" i="67"/>
  <c r="BD12" i="67"/>
  <c r="BE12" i="67"/>
  <c r="BF12" i="67"/>
  <c r="AU13" i="67"/>
  <c r="AV13" i="67"/>
  <c r="AW13" i="67"/>
  <c r="AX13" i="67"/>
  <c r="BA13" i="67"/>
  <c r="BB13" i="67"/>
  <c r="BC13" i="67"/>
  <c r="BD13" i="67"/>
  <c r="BE13" i="67"/>
  <c r="BF13" i="67"/>
  <c r="AU14" i="67"/>
  <c r="AV14" i="67"/>
  <c r="AW14" i="67"/>
  <c r="AX14" i="67"/>
  <c r="AY14" i="67"/>
  <c r="AZ14" i="67"/>
  <c r="BC14" i="67"/>
  <c r="BD14" i="67"/>
  <c r="BE14" i="67"/>
  <c r="BF14" i="67"/>
  <c r="AV15" i="67"/>
  <c r="AW15" i="67"/>
  <c r="AX15" i="67"/>
  <c r="AY15" i="67"/>
  <c r="AZ15" i="67"/>
  <c r="BC15" i="67"/>
  <c r="BD15" i="67"/>
  <c r="BE15" i="67"/>
  <c r="BF15" i="67"/>
  <c r="AU48" i="67"/>
  <c r="AV48" i="67"/>
  <c r="BA48" i="67"/>
  <c r="BB48" i="67"/>
  <c r="BC48" i="67"/>
  <c r="AU49" i="67"/>
  <c r="AV49" i="67"/>
  <c r="AX49" i="67"/>
  <c r="BA49" i="67"/>
  <c r="BB49" i="67"/>
  <c r="BC49" i="67"/>
  <c r="BD49" i="67"/>
  <c r="BE49" i="67"/>
  <c r="BF49" i="67"/>
  <c r="AU56" i="67"/>
  <c r="AX56" i="67"/>
  <c r="BA56" i="67"/>
  <c r="BB56" i="67"/>
  <c r="BD56" i="67"/>
  <c r="BE56" i="67"/>
  <c r="BF56" i="67"/>
  <c r="AU50" i="67"/>
  <c r="AV50" i="67"/>
  <c r="AX50" i="67"/>
  <c r="BA50" i="67"/>
  <c r="BB50" i="67"/>
  <c r="BC50" i="67"/>
  <c r="BD50" i="67"/>
  <c r="BE50" i="67"/>
  <c r="BF50" i="67"/>
  <c r="AU51" i="67"/>
  <c r="AV51" i="67"/>
  <c r="AY51" i="67"/>
  <c r="BA51" i="67"/>
  <c r="BB51" i="67"/>
  <c r="BC51" i="67"/>
  <c r="BD51" i="67"/>
  <c r="BE51" i="67"/>
  <c r="BF51" i="67"/>
  <c r="AU57" i="67"/>
  <c r="AX57" i="67"/>
  <c r="BA57" i="67"/>
  <c r="BB57" i="67"/>
  <c r="BE57" i="67"/>
  <c r="BF57" i="67"/>
  <c r="AU52" i="67"/>
  <c r="AV52" i="67"/>
  <c r="AX52" i="67"/>
  <c r="AZ52" i="67"/>
  <c r="BA52" i="67"/>
  <c r="BB52" i="67"/>
  <c r="BC52" i="67"/>
  <c r="BD52" i="67"/>
  <c r="BE52" i="67"/>
  <c r="BF52" i="67"/>
  <c r="AU53" i="67"/>
  <c r="AX53" i="67"/>
  <c r="BA53" i="67"/>
  <c r="BB53" i="67"/>
  <c r="BC53" i="67"/>
  <c r="BD53" i="67"/>
  <c r="BE53" i="67"/>
  <c r="BF53" i="67"/>
  <c r="AU59" i="67"/>
  <c r="AX59" i="67"/>
  <c r="AY59" i="67"/>
  <c r="AZ59" i="67"/>
  <c r="BA59" i="67"/>
  <c r="BB59" i="67"/>
  <c r="BD59" i="67"/>
  <c r="BE59" i="67"/>
  <c r="BF59" i="67"/>
  <c r="AU60" i="67"/>
  <c r="AV60" i="67"/>
  <c r="AW60" i="67"/>
  <c r="AX60" i="67"/>
  <c r="AY60" i="67"/>
  <c r="AZ60" i="67"/>
  <c r="BA60" i="67"/>
  <c r="BB60" i="67"/>
  <c r="BC60" i="67"/>
  <c r="BE60" i="67"/>
  <c r="BF60" i="67"/>
  <c r="AU61" i="67"/>
  <c r="BA61" i="67"/>
  <c r="BB61" i="67"/>
  <c r="BE61" i="67"/>
  <c r="AU62" i="67"/>
  <c r="AX62" i="67"/>
  <c r="AY62" i="67"/>
  <c r="BA62" i="67"/>
  <c r="BB62" i="67"/>
  <c r="BC62" i="67"/>
  <c r="BE62" i="67"/>
  <c r="BF62" i="67"/>
  <c r="AU68" i="67"/>
  <c r="AX68" i="67"/>
  <c r="AY68" i="67"/>
  <c r="BA68" i="67"/>
  <c r="BB68" i="67"/>
  <c r="BC68" i="67"/>
  <c r="BD68" i="67"/>
  <c r="BF68" i="67"/>
  <c r="AU69" i="67"/>
  <c r="AX69" i="67"/>
  <c r="AZ69" i="67"/>
  <c r="BA69" i="67"/>
  <c r="BB69" i="67"/>
  <c r="BE69" i="67"/>
  <c r="BF69" i="67"/>
  <c r="AU70" i="67"/>
  <c r="AX70" i="67"/>
  <c r="BA70" i="67"/>
  <c r="BF70" i="67"/>
  <c r="AV71" i="67"/>
  <c r="AW71" i="67"/>
  <c r="AX71" i="67"/>
  <c r="AY71" i="67"/>
  <c r="AZ71" i="67"/>
  <c r="BC71" i="67"/>
  <c r="BD71" i="67"/>
  <c r="BE71" i="67"/>
  <c r="BF71" i="67"/>
  <c r="AU16" i="67"/>
  <c r="AW16" i="67"/>
  <c r="AX16" i="67"/>
  <c r="AY16" i="67"/>
  <c r="AZ16" i="67"/>
  <c r="BA16" i="67"/>
  <c r="BD16" i="67"/>
  <c r="BE16" i="67"/>
  <c r="BF16" i="67"/>
  <c r="AU17" i="67"/>
  <c r="AX17" i="67"/>
  <c r="AY17" i="67"/>
  <c r="AZ17" i="67"/>
  <c r="BA17" i="67"/>
  <c r="BD17" i="67"/>
  <c r="BE17" i="67"/>
  <c r="BF17" i="67"/>
  <c r="AX18" i="67"/>
  <c r="AY18" i="67"/>
  <c r="AZ18" i="67"/>
  <c r="BA18" i="67"/>
  <c r="BE18" i="67"/>
  <c r="BF18" i="67"/>
  <c r="AU19" i="67"/>
  <c r="AW19" i="67"/>
  <c r="AX19" i="67"/>
  <c r="AY19" i="67"/>
  <c r="AZ19" i="67"/>
  <c r="BA19" i="67"/>
  <c r="BD19" i="67"/>
  <c r="BE19" i="67"/>
  <c r="BF19" i="67"/>
  <c r="AU20" i="67"/>
  <c r="AX20" i="67"/>
  <c r="AY20" i="67"/>
  <c r="AZ20" i="67"/>
  <c r="BA20" i="67"/>
  <c r="BD20" i="67"/>
  <c r="BE20" i="67"/>
  <c r="BF20" i="67"/>
  <c r="AU21" i="67"/>
  <c r="AV21" i="67"/>
  <c r="AW21" i="67"/>
  <c r="AX21" i="67"/>
  <c r="AY21" i="67"/>
  <c r="AZ21" i="67"/>
  <c r="BA21" i="67"/>
  <c r="BD21" i="67"/>
  <c r="BE21" i="67"/>
  <c r="BF21" i="67"/>
  <c r="AU72" i="67"/>
  <c r="AV72" i="67"/>
  <c r="AW72" i="67"/>
  <c r="AX72" i="67"/>
  <c r="AY72" i="67"/>
  <c r="AZ72" i="67"/>
  <c r="BA72" i="67"/>
  <c r="BB72" i="67"/>
  <c r="BC72" i="67"/>
  <c r="BD72" i="67"/>
  <c r="BE72" i="67"/>
  <c r="BF72" i="67"/>
  <c r="AU73" i="67"/>
  <c r="AV73" i="67"/>
  <c r="AW73" i="67"/>
  <c r="AX73" i="67"/>
  <c r="AY73" i="67"/>
  <c r="AZ73" i="67"/>
  <c r="BA73" i="67"/>
  <c r="BB73" i="67"/>
  <c r="BD73" i="67"/>
  <c r="BE73" i="67"/>
  <c r="BF73" i="67"/>
  <c r="AU80" i="67"/>
  <c r="AW80" i="67"/>
  <c r="AX80" i="67"/>
  <c r="AY80" i="67"/>
  <c r="AZ80" i="67"/>
  <c r="BA80" i="67"/>
  <c r="BD80" i="67"/>
  <c r="BE80" i="67"/>
  <c r="BF80" i="67"/>
  <c r="AU81" i="67"/>
  <c r="AV81" i="67"/>
  <c r="AW81" i="67"/>
  <c r="AX81" i="67"/>
  <c r="AY81" i="67"/>
  <c r="AZ81" i="67"/>
  <c r="BA81" i="67"/>
  <c r="BD81" i="67"/>
  <c r="BE81" i="67"/>
  <c r="BF81" i="67"/>
  <c r="AU82" i="67"/>
  <c r="AV82" i="67"/>
  <c r="AW82" i="67"/>
  <c r="AX82" i="67"/>
  <c r="AY82" i="67"/>
  <c r="AZ82" i="67"/>
  <c r="BA82" i="67"/>
  <c r="BB82" i="67"/>
  <c r="BC82" i="67"/>
  <c r="BD82" i="67"/>
  <c r="BE82" i="67"/>
  <c r="BF82" i="67"/>
  <c r="AU145" i="67"/>
  <c r="AX145" i="67"/>
  <c r="BA145" i="67"/>
  <c r="BF145" i="67"/>
  <c r="AU92" i="67"/>
  <c r="AW92" i="67"/>
  <c r="AZ92" i="67"/>
  <c r="BA92" i="67"/>
  <c r="BD92" i="67"/>
  <c r="BE92" i="67"/>
  <c r="AU79" i="67"/>
  <c r="AW79" i="67"/>
  <c r="AX79" i="67"/>
  <c r="AY79" i="67"/>
  <c r="AZ79" i="67"/>
  <c r="BA79" i="67"/>
  <c r="BD79" i="67"/>
  <c r="BE79" i="67"/>
  <c r="BF79" i="67"/>
  <c r="AU83" i="67"/>
  <c r="AW83" i="67"/>
  <c r="AY83" i="67"/>
  <c r="AZ83" i="67"/>
  <c r="BA83" i="67"/>
  <c r="BB83" i="67"/>
  <c r="BC83" i="67"/>
  <c r="BD83" i="67"/>
  <c r="BE83" i="67"/>
  <c r="BF83" i="67"/>
  <c r="AU84" i="67"/>
  <c r="AW84" i="67"/>
  <c r="AY84" i="67"/>
  <c r="AZ84" i="67"/>
  <c r="BA84" i="67"/>
  <c r="BB84" i="67"/>
  <c r="BC84" i="67"/>
  <c r="BD84" i="67"/>
  <c r="BE84" i="67"/>
  <c r="BF84" i="67"/>
  <c r="AU85" i="67"/>
  <c r="AV85" i="67"/>
  <c r="AW85" i="67"/>
  <c r="AX85" i="67"/>
  <c r="AZ85" i="67"/>
  <c r="BA85" i="67"/>
  <c r="BC85" i="67"/>
  <c r="BD85" i="67"/>
  <c r="BE85" i="67"/>
  <c r="BF85" i="67"/>
  <c r="AW86" i="67"/>
  <c r="AX86" i="67"/>
  <c r="AY86" i="67"/>
  <c r="AZ86" i="67"/>
  <c r="BC86" i="67"/>
  <c r="BD86" i="67"/>
  <c r="BE86" i="67"/>
  <c r="BF86" i="67"/>
  <c r="AU87" i="67"/>
  <c r="AV87" i="67"/>
  <c r="AW87" i="67"/>
  <c r="AX87" i="67"/>
  <c r="AY87" i="67"/>
  <c r="AZ87" i="67"/>
  <c r="BA87" i="67"/>
  <c r="BB87" i="67"/>
  <c r="BC87" i="67"/>
  <c r="BD87" i="67"/>
  <c r="BE87" i="67"/>
  <c r="BF87" i="67"/>
  <c r="AU88" i="67"/>
  <c r="AV88" i="67"/>
  <c r="AW88" i="67"/>
  <c r="AZ88" i="67"/>
  <c r="BA88" i="67"/>
  <c r="BB88" i="67"/>
  <c r="BC88" i="67"/>
  <c r="BD88" i="67"/>
  <c r="BE88" i="67"/>
  <c r="AU89" i="67"/>
  <c r="AW89" i="67"/>
  <c r="AZ89" i="67"/>
  <c r="BA89" i="67"/>
  <c r="BD89" i="67"/>
  <c r="BE89" i="67"/>
  <c r="AU90" i="67"/>
  <c r="AW90" i="67"/>
  <c r="AZ90" i="67"/>
  <c r="BA90" i="67"/>
  <c r="BD90" i="67"/>
  <c r="BE90" i="67"/>
  <c r="AU91" i="67"/>
  <c r="AW91" i="67"/>
  <c r="AZ91" i="67"/>
  <c r="BA91" i="67"/>
  <c r="BB91" i="67"/>
  <c r="BD91" i="67"/>
  <c r="BE91" i="67"/>
  <c r="BF91" i="67"/>
  <c r="AW93" i="67"/>
  <c r="AY93" i="67"/>
  <c r="AZ93" i="67"/>
  <c r="BD93" i="67"/>
  <c r="BE93" i="67"/>
  <c r="AU94" i="67"/>
  <c r="AV94" i="67"/>
  <c r="AW94" i="67"/>
  <c r="AX94" i="67"/>
  <c r="AY94" i="67"/>
  <c r="AZ94" i="67"/>
  <c r="BA94" i="67"/>
  <c r="BD94" i="67"/>
  <c r="BE94" i="67"/>
  <c r="BF94" i="67"/>
  <c r="AU96" i="67"/>
  <c r="AW96" i="67"/>
  <c r="AZ96" i="67"/>
  <c r="BA96" i="67"/>
  <c r="BD96" i="67"/>
  <c r="AV95" i="67"/>
  <c r="AW95" i="67"/>
  <c r="AX95" i="67"/>
  <c r="AY95" i="67"/>
  <c r="AZ95" i="67"/>
  <c r="BA95" i="67"/>
  <c r="BB95" i="67"/>
  <c r="BC95" i="67"/>
  <c r="BD95" i="67"/>
  <c r="BE95" i="67"/>
  <c r="AU97" i="67"/>
  <c r="AW97" i="67"/>
  <c r="AX97" i="67"/>
  <c r="AY97" i="67"/>
  <c r="AZ97" i="67"/>
  <c r="BA97" i="67"/>
  <c r="BB97" i="67"/>
  <c r="BC97" i="67"/>
  <c r="BD97" i="67"/>
  <c r="BE97" i="67"/>
  <c r="BF97" i="67"/>
  <c r="AU98" i="67"/>
  <c r="AV98" i="67"/>
  <c r="AW98" i="67"/>
  <c r="AX98" i="67"/>
  <c r="BA98" i="67"/>
  <c r="BB98" i="67"/>
  <c r="BC98" i="67"/>
  <c r="BD98" i="67"/>
  <c r="BE98" i="67"/>
  <c r="BF98" i="67"/>
  <c r="AU99" i="67"/>
  <c r="AV99" i="67"/>
  <c r="AW99" i="67"/>
  <c r="AX99" i="67"/>
  <c r="AY99" i="67"/>
  <c r="AZ99" i="67"/>
  <c r="BA99" i="67"/>
  <c r="BB99" i="67"/>
  <c r="BC99" i="67"/>
  <c r="BD99" i="67"/>
  <c r="BE99" i="67"/>
  <c r="BF99" i="67"/>
  <c r="AU100" i="67"/>
  <c r="AV100" i="67"/>
  <c r="AW100" i="67"/>
  <c r="AZ100" i="67"/>
  <c r="BA100" i="67"/>
  <c r="BC100" i="67"/>
  <c r="BD100" i="67"/>
  <c r="BE100" i="67"/>
  <c r="AU122" i="67"/>
  <c r="BA122" i="67"/>
  <c r="BB122" i="67"/>
  <c r="BE122" i="67"/>
  <c r="AU101" i="67"/>
  <c r="AV101" i="67"/>
  <c r="AW101" i="67"/>
  <c r="BA101" i="67"/>
  <c r="BB101" i="67"/>
  <c r="BC101" i="67"/>
  <c r="BD101" i="67"/>
  <c r="BE101" i="67"/>
  <c r="BF101" i="67"/>
  <c r="AV102" i="67"/>
  <c r="AW102" i="67"/>
  <c r="AZ102" i="67"/>
  <c r="BC102" i="67"/>
  <c r="BD102" i="67"/>
  <c r="BE102" i="67"/>
  <c r="BF102" i="67"/>
  <c r="AU74" i="67"/>
  <c r="AV74" i="67"/>
  <c r="AW74" i="67"/>
  <c r="AX74" i="67"/>
  <c r="BA74" i="67"/>
  <c r="BB74" i="67"/>
  <c r="BC74" i="67"/>
  <c r="BD74" i="67"/>
  <c r="BE74" i="67"/>
  <c r="BF74" i="67"/>
  <c r="AU75" i="67"/>
  <c r="AV75" i="67"/>
  <c r="AW75" i="67"/>
  <c r="AX75" i="67"/>
  <c r="AZ75" i="67"/>
  <c r="BA75" i="67"/>
  <c r="BB75" i="67"/>
  <c r="BC75" i="67"/>
  <c r="BD75" i="67"/>
  <c r="BE75" i="67"/>
  <c r="BF75" i="67"/>
  <c r="AU76" i="67"/>
  <c r="AV76" i="67"/>
  <c r="AW76" i="67"/>
  <c r="AX76" i="67"/>
  <c r="BA76" i="67"/>
  <c r="BC76" i="67"/>
  <c r="BD76" i="67"/>
  <c r="BE76" i="67"/>
  <c r="BF76" i="67"/>
  <c r="AU77" i="67"/>
  <c r="AV77" i="67"/>
  <c r="AW77" i="67"/>
  <c r="AX77" i="67"/>
  <c r="AY77" i="67"/>
  <c r="BA77" i="67"/>
  <c r="BB77" i="67"/>
  <c r="BC77" i="67"/>
  <c r="BD77" i="67"/>
  <c r="BE77" i="67"/>
  <c r="BF77" i="67"/>
  <c r="AU78" i="67"/>
  <c r="AV78" i="67"/>
  <c r="AW78" i="67"/>
  <c r="AX78" i="67"/>
  <c r="BA78" i="67"/>
  <c r="BB78" i="67"/>
  <c r="BC78" i="67"/>
  <c r="BD78" i="67"/>
  <c r="BE78" i="67"/>
  <c r="BF78" i="67"/>
  <c r="AU103" i="67"/>
  <c r="AV103" i="67"/>
  <c r="AW103" i="67"/>
  <c r="AZ103" i="67"/>
  <c r="BA103" i="67"/>
  <c r="BB103" i="67"/>
  <c r="BC103" i="67"/>
  <c r="BD103" i="67"/>
  <c r="BE103" i="67"/>
  <c r="AU104" i="67"/>
  <c r="AV104" i="67"/>
  <c r="AW104" i="67"/>
  <c r="AZ104" i="67"/>
  <c r="BA104" i="67"/>
  <c r="BB104" i="67"/>
  <c r="BC104" i="67"/>
  <c r="BD104" i="67"/>
  <c r="BE104" i="67"/>
  <c r="AU105" i="67"/>
  <c r="AV105" i="67"/>
  <c r="AW105" i="67"/>
  <c r="AZ105" i="67"/>
  <c r="BA105" i="67"/>
  <c r="BC105" i="67"/>
  <c r="BD105" i="67"/>
  <c r="BE105" i="67"/>
  <c r="AU106" i="67"/>
  <c r="AV106" i="67"/>
  <c r="AZ106" i="67"/>
  <c r="BA106" i="67"/>
  <c r="BB106" i="67"/>
  <c r="BC106" i="67"/>
  <c r="BD106" i="67"/>
  <c r="BE106" i="67"/>
  <c r="BF106" i="67"/>
  <c r="AU107" i="67"/>
  <c r="AV107" i="67"/>
  <c r="BA107" i="67"/>
  <c r="BB107" i="67"/>
  <c r="BC107" i="67"/>
  <c r="AU113" i="67"/>
  <c r="AV113" i="67"/>
  <c r="AW113" i="67"/>
  <c r="AX113" i="67"/>
  <c r="AY113" i="67"/>
  <c r="AZ113" i="67"/>
  <c r="BA113" i="67"/>
  <c r="BB113" i="67"/>
  <c r="BC113" i="67"/>
  <c r="BD113" i="67"/>
  <c r="BE113" i="67"/>
  <c r="BF113" i="67"/>
  <c r="AU108" i="67"/>
  <c r="AV108" i="67"/>
  <c r="BA108" i="67"/>
  <c r="BB108" i="67"/>
  <c r="BC108" i="67"/>
  <c r="AU109" i="67"/>
  <c r="BA109" i="67"/>
  <c r="BB109" i="67"/>
  <c r="BC109" i="67"/>
  <c r="AU110" i="67"/>
  <c r="AV110" i="67"/>
  <c r="AY110" i="67"/>
  <c r="BA110" i="67"/>
  <c r="BB110" i="67"/>
  <c r="BC110" i="67"/>
  <c r="AU114" i="67"/>
  <c r="AV114" i="67"/>
  <c r="AX114" i="67"/>
  <c r="AY114" i="67"/>
  <c r="BA114" i="67"/>
  <c r="BB114" i="67"/>
  <c r="BC114" i="67"/>
  <c r="BF114" i="67"/>
  <c r="AU111" i="67"/>
  <c r="AV111" i="67"/>
  <c r="BA111" i="67"/>
  <c r="BB111" i="67"/>
  <c r="BC111" i="67"/>
  <c r="AU112" i="67"/>
  <c r="AV112" i="67"/>
  <c r="AX112" i="67"/>
  <c r="AY112" i="67"/>
  <c r="BA112" i="67"/>
  <c r="BB112" i="67"/>
  <c r="BC112" i="67"/>
  <c r="BF112" i="67"/>
  <c r="AU118" i="67"/>
  <c r="AV118" i="67"/>
  <c r="AX118" i="67"/>
  <c r="BA118" i="67"/>
  <c r="BB118" i="67"/>
  <c r="BC118" i="67"/>
  <c r="BF118" i="67"/>
  <c r="AU119" i="67"/>
  <c r="AV119" i="67"/>
  <c r="AX119" i="67"/>
  <c r="BA119" i="67"/>
  <c r="BB119" i="67"/>
  <c r="BC119" i="67"/>
  <c r="BE119" i="67"/>
  <c r="BF119" i="67"/>
  <c r="AU120" i="67"/>
  <c r="AV120" i="67"/>
  <c r="AX120" i="67"/>
  <c r="BA120" i="67"/>
  <c r="BB120" i="67"/>
  <c r="BC120" i="67"/>
  <c r="BF120" i="67"/>
  <c r="AU121" i="67"/>
  <c r="AV121" i="67"/>
  <c r="AX121" i="67"/>
  <c r="AZ121" i="67"/>
  <c r="BA121" i="67"/>
  <c r="BB121" i="67"/>
  <c r="BC121" i="67"/>
  <c r="BD121" i="67"/>
  <c r="BE121" i="67"/>
  <c r="BF121" i="67"/>
  <c r="AU123" i="67"/>
  <c r="AX123" i="67"/>
  <c r="BA123" i="67"/>
  <c r="BB123" i="67"/>
  <c r="BD123" i="67"/>
  <c r="BE123" i="67"/>
  <c r="BF123" i="67"/>
  <c r="AU124" i="67"/>
  <c r="BA124" i="67"/>
  <c r="BB124" i="67"/>
  <c r="BC124" i="67"/>
  <c r="BE124" i="67"/>
  <c r="AU127" i="67"/>
  <c r="AX127" i="67"/>
  <c r="AY127" i="67"/>
  <c r="BA127" i="67"/>
  <c r="BB127" i="67"/>
  <c r="BD127" i="67"/>
  <c r="BE127" i="67"/>
  <c r="BF127" i="67"/>
  <c r="AU128" i="67"/>
  <c r="BA128" i="67"/>
  <c r="BB128" i="67"/>
  <c r="BE128" i="67"/>
  <c r="BF128" i="67"/>
  <c r="AU129" i="67"/>
  <c r="BA129" i="67"/>
  <c r="BB129" i="67"/>
  <c r="BD129" i="67"/>
  <c r="BE129" i="67"/>
  <c r="AU130" i="67"/>
  <c r="AX130" i="67"/>
  <c r="AY130" i="67"/>
  <c r="BA130" i="67"/>
  <c r="BB130" i="67"/>
  <c r="BE130" i="67"/>
  <c r="BF130" i="67"/>
  <c r="AU131" i="67"/>
  <c r="AY131" i="67"/>
  <c r="BA131" i="67"/>
  <c r="BB131" i="67"/>
  <c r="BD131" i="67"/>
  <c r="BE131" i="67"/>
  <c r="BF131" i="67"/>
  <c r="AU125" i="67"/>
  <c r="AX125" i="67"/>
  <c r="BA125" i="67"/>
  <c r="BB125" i="67"/>
  <c r="BC125" i="67"/>
  <c r="BE125" i="67"/>
  <c r="BF125" i="67"/>
  <c r="AU126" i="67"/>
  <c r="BA126" i="67"/>
  <c r="BB126" i="67"/>
  <c r="BC126" i="67"/>
  <c r="BE126" i="67"/>
  <c r="AU134" i="67"/>
  <c r="AX134" i="67"/>
  <c r="AY134" i="67"/>
  <c r="AZ134" i="67"/>
  <c r="BA134" i="67"/>
  <c r="BB134" i="67"/>
  <c r="BD134" i="67"/>
  <c r="BE134" i="67"/>
  <c r="BF134" i="67"/>
  <c r="AU135" i="67"/>
  <c r="AX135" i="67"/>
  <c r="AY135" i="67"/>
  <c r="AZ135" i="67"/>
  <c r="BA135" i="67"/>
  <c r="BB135" i="67"/>
  <c r="BE135" i="67"/>
  <c r="BF135" i="67"/>
  <c r="AU132" i="67"/>
  <c r="AV132" i="67"/>
  <c r="AW132" i="67"/>
  <c r="AX132" i="67"/>
  <c r="AY132" i="67"/>
  <c r="AZ132" i="67"/>
  <c r="BA132" i="67"/>
  <c r="BB132" i="67"/>
  <c r="BD132" i="67"/>
  <c r="BE132" i="67"/>
  <c r="BF132" i="67"/>
  <c r="AU133" i="67"/>
  <c r="AV133" i="67"/>
  <c r="AW133" i="67"/>
  <c r="AX133" i="67"/>
  <c r="AY133" i="67"/>
  <c r="AZ133" i="67"/>
  <c r="BA133" i="67"/>
  <c r="BB133" i="67"/>
  <c r="BD133" i="67"/>
  <c r="BF133" i="67"/>
  <c r="AU136" i="67"/>
  <c r="AX136" i="67"/>
  <c r="AY136" i="67"/>
  <c r="BA136" i="67"/>
  <c r="BB136" i="67"/>
  <c r="BE136" i="67"/>
  <c r="BF136" i="67"/>
  <c r="AU137" i="67"/>
  <c r="AX137" i="67"/>
  <c r="AY137" i="67"/>
  <c r="BA137" i="67"/>
  <c r="BB137" i="67"/>
  <c r="BF137" i="67"/>
  <c r="AU138" i="67"/>
  <c r="AX138" i="67"/>
  <c r="AY138" i="67"/>
  <c r="AZ138" i="67"/>
  <c r="BA138" i="67"/>
  <c r="BB138" i="67"/>
  <c r="BC138" i="67"/>
  <c r="BD138" i="67"/>
  <c r="BE138" i="67"/>
  <c r="BF138" i="67"/>
  <c r="AU139" i="67"/>
  <c r="AX139" i="67"/>
  <c r="AZ139" i="67"/>
  <c r="BA139" i="67"/>
  <c r="BB139" i="67"/>
  <c r="BE139" i="67"/>
  <c r="BF139" i="67"/>
  <c r="AU140" i="67"/>
  <c r="AX140" i="67"/>
  <c r="AZ140" i="67"/>
  <c r="BA140" i="67"/>
  <c r="BB140" i="67"/>
  <c r="BE140" i="67"/>
  <c r="BF140" i="67"/>
  <c r="AU141" i="67"/>
  <c r="AX141" i="67"/>
  <c r="AZ141" i="67"/>
  <c r="BA141" i="67"/>
  <c r="BB141" i="67"/>
  <c r="BE141" i="67"/>
  <c r="BF141" i="67"/>
  <c r="AU142" i="67"/>
  <c r="AX142" i="67"/>
  <c r="AZ142" i="67"/>
  <c r="BA142" i="67"/>
  <c r="BB142" i="67"/>
  <c r="BE142" i="67"/>
  <c r="BF142" i="67"/>
  <c r="AU115" i="67"/>
  <c r="AV115" i="67"/>
  <c r="AY115" i="67"/>
  <c r="BA115" i="67"/>
  <c r="BB115" i="67"/>
  <c r="BC115" i="67"/>
  <c r="AU117" i="67"/>
  <c r="AV117" i="67"/>
  <c r="AX117" i="67"/>
  <c r="BA117" i="67"/>
  <c r="BB117" i="67"/>
  <c r="BC117" i="67"/>
  <c r="BF117" i="67"/>
  <c r="AU116" i="67"/>
  <c r="AV116" i="67"/>
  <c r="BA116" i="67"/>
  <c r="BB116" i="67"/>
  <c r="BC116" i="67"/>
  <c r="AU143" i="67"/>
  <c r="AX143" i="67"/>
  <c r="AZ143" i="67"/>
  <c r="BA143" i="67"/>
  <c r="BB143" i="67"/>
  <c r="BE143" i="67"/>
  <c r="BF143" i="67"/>
  <c r="AU144" i="67"/>
  <c r="AX144" i="67"/>
  <c r="BA144" i="67"/>
  <c r="BF144" i="67"/>
  <c r="AU146" i="67"/>
  <c r="AY146" i="67"/>
  <c r="BA146" i="67"/>
  <c r="BB146" i="67"/>
  <c r="BD146" i="67"/>
  <c r="BE146" i="67"/>
  <c r="BF146" i="67"/>
  <c r="AU147" i="67"/>
  <c r="AX147" i="67"/>
  <c r="AY147" i="67"/>
  <c r="BA147" i="67"/>
  <c r="BB147" i="67"/>
  <c r="BF147" i="67"/>
  <c r="AU148" i="67"/>
  <c r="AV148" i="67"/>
  <c r="AW148" i="67"/>
  <c r="AX148" i="67"/>
  <c r="AY148" i="67"/>
  <c r="AZ148" i="67"/>
  <c r="BA148" i="67"/>
  <c r="BB148" i="67"/>
  <c r="BC148" i="67"/>
  <c r="BD148" i="67"/>
  <c r="BE148" i="67"/>
  <c r="BF148" i="67"/>
  <c r="AU149" i="67"/>
  <c r="AV149" i="67"/>
  <c r="AW149" i="67"/>
  <c r="AX149" i="67"/>
  <c r="AY149" i="67"/>
  <c r="AZ149" i="67"/>
  <c r="BA149" i="67"/>
  <c r="BB149" i="67"/>
  <c r="BC149" i="67"/>
  <c r="BD149" i="67"/>
  <c r="BE149" i="67"/>
  <c r="BF149" i="67"/>
  <c r="AU150" i="67"/>
  <c r="AV150" i="67"/>
  <c r="AW150" i="67"/>
  <c r="AX150" i="67"/>
  <c r="AY150" i="67"/>
  <c r="AZ150" i="67"/>
  <c r="BA150" i="67"/>
  <c r="BB150" i="67"/>
  <c r="BC150" i="67"/>
  <c r="BD150" i="67"/>
  <c r="BE150" i="67"/>
  <c r="BF150" i="67"/>
  <c r="AU151" i="67"/>
  <c r="AV151" i="67"/>
  <c r="AW151" i="67"/>
  <c r="AX151" i="67"/>
  <c r="AY151" i="67"/>
  <c r="AZ151" i="67"/>
  <c r="BA151" i="67"/>
  <c r="BB151" i="67"/>
  <c r="BC151" i="67"/>
  <c r="BD151" i="67"/>
  <c r="BE151" i="67"/>
  <c r="BF151" i="67"/>
  <c r="AU152" i="67"/>
  <c r="AV152" i="67"/>
  <c r="AW152" i="67"/>
  <c r="AX152" i="67"/>
  <c r="AY152" i="67"/>
  <c r="AZ152" i="67"/>
  <c r="BA152" i="67"/>
  <c r="BB152" i="67"/>
  <c r="BC152" i="67"/>
  <c r="BD152" i="67"/>
  <c r="BE152" i="67"/>
  <c r="BF152" i="67"/>
  <c r="AU153" i="67"/>
  <c r="AV153" i="67"/>
  <c r="AW153" i="67"/>
  <c r="AX153" i="67"/>
  <c r="AY153" i="67"/>
  <c r="AZ153" i="67"/>
  <c r="BA153" i="67"/>
  <c r="BB153" i="67"/>
  <c r="BC153" i="67"/>
  <c r="BD153" i="67"/>
  <c r="BE153" i="67"/>
  <c r="BF153" i="67"/>
  <c r="AU157" i="67"/>
  <c r="AV157" i="67"/>
  <c r="AW157" i="67"/>
  <c r="AX157" i="67"/>
  <c r="AY157" i="67"/>
  <c r="AZ157" i="67"/>
  <c r="BA157" i="67"/>
  <c r="BB157" i="67"/>
  <c r="BC157" i="67"/>
  <c r="BD157" i="67"/>
  <c r="BE157" i="67"/>
  <c r="BF157" i="67"/>
  <c r="AU155" i="67"/>
  <c r="AV155" i="67"/>
  <c r="AW155" i="67"/>
  <c r="AX155" i="67"/>
  <c r="AY155" i="67"/>
  <c r="AZ155" i="67"/>
  <c r="BA155" i="67"/>
  <c r="BB155" i="67"/>
  <c r="BC155" i="67"/>
  <c r="BD155" i="67"/>
  <c r="BE155" i="67"/>
  <c r="BF155" i="67"/>
  <c r="AU156" i="67"/>
  <c r="AV156" i="67"/>
  <c r="AW156" i="67"/>
  <c r="AX156" i="67"/>
  <c r="AY156" i="67"/>
  <c r="AZ156" i="67"/>
  <c r="BA156" i="67"/>
  <c r="BB156" i="67"/>
  <c r="BC156" i="67"/>
  <c r="BD156" i="67"/>
  <c r="BE156" i="67"/>
  <c r="BF156" i="67"/>
  <c r="AU162" i="67"/>
  <c r="AV162" i="67"/>
  <c r="AW162" i="67"/>
  <c r="AX162" i="67"/>
  <c r="AY162" i="67"/>
  <c r="AZ162" i="67"/>
  <c r="BA162" i="67"/>
  <c r="BB162" i="67"/>
  <c r="BC162" i="67"/>
  <c r="BD162" i="67"/>
  <c r="BE162" i="67"/>
  <c r="BF162" i="67"/>
  <c r="AU161" i="67"/>
  <c r="AV161" i="67"/>
  <c r="AW161" i="67"/>
  <c r="AX161" i="67"/>
  <c r="AY161" i="67"/>
  <c r="AZ161" i="67"/>
  <c r="BA161" i="67"/>
  <c r="BB161" i="67"/>
  <c r="BC161" i="67"/>
  <c r="BD161" i="67"/>
  <c r="BE161" i="67"/>
  <c r="BF161" i="67"/>
  <c r="AU158" i="67"/>
  <c r="AV158" i="67"/>
  <c r="AW158" i="67"/>
  <c r="AX158" i="67"/>
  <c r="AY158" i="67"/>
  <c r="AZ158" i="67"/>
  <c r="BA158" i="67"/>
  <c r="BB158" i="67"/>
  <c r="BC158" i="67"/>
  <c r="BD158" i="67"/>
  <c r="BE158" i="67"/>
  <c r="BF158" i="67"/>
  <c r="AU159" i="67"/>
  <c r="AV159" i="67"/>
  <c r="AW159" i="67"/>
  <c r="AX159" i="67"/>
  <c r="AY159" i="67"/>
  <c r="AZ159" i="67"/>
  <c r="BA159" i="67"/>
  <c r="BB159" i="67"/>
  <c r="BC159" i="67"/>
  <c r="BD159" i="67"/>
  <c r="BE159" i="67"/>
  <c r="BF159" i="67"/>
  <c r="AU160" i="67"/>
  <c r="AV160" i="67"/>
  <c r="AW160" i="67"/>
  <c r="AX160" i="67"/>
  <c r="AY160" i="67"/>
  <c r="AZ160" i="67"/>
  <c r="BA160" i="67"/>
  <c r="BB160" i="67"/>
  <c r="BC160" i="67"/>
  <c r="BD160" i="67"/>
  <c r="BE160" i="67"/>
  <c r="BF160" i="67"/>
  <c r="AU154" i="67"/>
  <c r="AV154" i="67"/>
  <c r="AW154" i="67"/>
  <c r="AX154" i="67"/>
  <c r="AY154" i="67"/>
  <c r="AZ154" i="67"/>
  <c r="BA154" i="67"/>
  <c r="BB154" i="67"/>
  <c r="BC154" i="67"/>
  <c r="BD154" i="67"/>
  <c r="BE154" i="67"/>
  <c r="BF154" i="67"/>
  <c r="AU46" i="67"/>
  <c r="AV46" i="67"/>
  <c r="BA46" i="67"/>
  <c r="BB46" i="67"/>
  <c r="BC46" i="67"/>
  <c r="AU165" i="67"/>
  <c r="AV165" i="67"/>
  <c r="AW165" i="67"/>
  <c r="AX165" i="67"/>
  <c r="AY165" i="67"/>
  <c r="AZ165" i="67"/>
  <c r="BA165" i="67"/>
  <c r="BB165" i="67"/>
  <c r="BC165" i="67"/>
  <c r="BD165" i="67"/>
  <c r="BE165" i="67"/>
  <c r="BF165" i="67"/>
  <c r="AU166" i="67"/>
  <c r="AV166" i="67"/>
  <c r="AW166" i="67"/>
  <c r="AX166" i="67"/>
  <c r="AY166" i="67"/>
  <c r="AZ166" i="67"/>
  <c r="BA166" i="67"/>
  <c r="BB166" i="67"/>
  <c r="BC166" i="67"/>
  <c r="BD166" i="67"/>
  <c r="BE166" i="67"/>
  <c r="BF166" i="67"/>
  <c r="AU163" i="67"/>
  <c r="AV163" i="67"/>
  <c r="AW163" i="67"/>
  <c r="AX163" i="67"/>
  <c r="AY163" i="67"/>
  <c r="AZ163" i="67"/>
  <c r="BA163" i="67"/>
  <c r="BB163" i="67"/>
  <c r="BC163" i="67"/>
  <c r="BD163" i="67"/>
  <c r="BE163" i="67"/>
  <c r="BF163" i="67"/>
  <c r="AU164" i="67"/>
  <c r="AV164" i="67"/>
  <c r="AW164" i="67"/>
  <c r="AX164" i="67"/>
  <c r="AY164" i="67"/>
  <c r="AZ164" i="67"/>
  <c r="BA164" i="67"/>
  <c r="BB164" i="67"/>
  <c r="BC164" i="67"/>
  <c r="BD164" i="67"/>
  <c r="BE164" i="67"/>
  <c r="BF164" i="67"/>
  <c r="AU169" i="67"/>
  <c r="AV169" i="67"/>
  <c r="AW169" i="67"/>
  <c r="AX169" i="67"/>
  <c r="AY169" i="67"/>
  <c r="AZ169" i="67"/>
  <c r="BA169" i="67"/>
  <c r="BB169" i="67"/>
  <c r="BC169" i="67"/>
  <c r="BD169" i="67"/>
  <c r="BE169" i="67"/>
  <c r="BF169" i="67"/>
  <c r="AU167" i="67"/>
  <c r="AV167" i="67"/>
  <c r="AW167" i="67"/>
  <c r="AX167" i="67"/>
  <c r="AY167" i="67"/>
  <c r="AZ167" i="67"/>
  <c r="BA167" i="67"/>
  <c r="BB167" i="67"/>
  <c r="BC167" i="67"/>
  <c r="BD167" i="67"/>
  <c r="BE167" i="67"/>
  <c r="BF167" i="67"/>
  <c r="AU168" i="67"/>
  <c r="AV168" i="67"/>
  <c r="AW168" i="67"/>
  <c r="AX168" i="67"/>
  <c r="AY168" i="67"/>
  <c r="AZ168" i="67"/>
  <c r="BA168" i="67"/>
  <c r="BB168" i="67"/>
  <c r="BC168" i="67"/>
  <c r="BD168" i="67"/>
  <c r="BE168" i="67"/>
  <c r="BF168" i="67"/>
  <c r="AU170" i="67"/>
  <c r="AV170" i="67"/>
  <c r="AW170" i="67"/>
  <c r="AX170" i="67"/>
  <c r="AY170" i="67"/>
  <c r="AZ170" i="67"/>
  <c r="BA170" i="67"/>
  <c r="BB170" i="67"/>
  <c r="BC170" i="67"/>
  <c r="BD170" i="67"/>
  <c r="BE170" i="67"/>
  <c r="BF170" i="67"/>
  <c r="AU171" i="67"/>
  <c r="AV171" i="67"/>
  <c r="AW171" i="67"/>
  <c r="AX171" i="67"/>
  <c r="AY171" i="67"/>
  <c r="AZ171" i="67"/>
  <c r="BA171" i="67"/>
  <c r="BB171" i="67"/>
  <c r="BC171" i="67"/>
  <c r="BD171" i="67"/>
  <c r="BE171" i="67"/>
  <c r="BF171" i="67"/>
  <c r="AU172" i="67"/>
  <c r="AV172" i="67"/>
  <c r="AW172" i="67"/>
  <c r="AX172" i="67"/>
  <c r="AY172" i="67"/>
  <c r="AZ172" i="67"/>
  <c r="BA172" i="67"/>
  <c r="BB172" i="67"/>
  <c r="BC172" i="67"/>
  <c r="BD172" i="67"/>
  <c r="BE172" i="67"/>
  <c r="BF172" i="67"/>
  <c r="AU173" i="67"/>
  <c r="AV173" i="67"/>
  <c r="AW173" i="67"/>
  <c r="AX173" i="67"/>
  <c r="AY173" i="67"/>
  <c r="AZ173" i="67"/>
  <c r="BA173" i="67"/>
  <c r="BB173" i="67"/>
  <c r="BC173" i="67"/>
  <c r="BD173" i="67"/>
  <c r="BE173" i="67"/>
  <c r="BF173" i="67"/>
  <c r="AU174" i="67"/>
  <c r="AV174" i="67"/>
  <c r="AW174" i="67"/>
  <c r="AX174" i="67"/>
  <c r="AY174" i="67"/>
  <c r="AZ174" i="67"/>
  <c r="BA174" i="67"/>
  <c r="BB174" i="67"/>
  <c r="BC174" i="67"/>
  <c r="BD174" i="67"/>
  <c r="BE174" i="67"/>
  <c r="BF174" i="67"/>
  <c r="AU175" i="67"/>
  <c r="AV175" i="67"/>
  <c r="AW175" i="67"/>
  <c r="AX175" i="67"/>
  <c r="AY175" i="67"/>
  <c r="AZ175" i="67"/>
  <c r="BA175" i="67"/>
  <c r="BB175" i="67"/>
  <c r="BC175" i="67"/>
  <c r="BD175" i="67"/>
  <c r="BE175" i="67"/>
  <c r="BF175" i="67"/>
  <c r="AV2" i="67"/>
  <c r="AW2" i="67"/>
  <c r="AX2" i="67"/>
  <c r="AY2" i="67"/>
  <c r="BA2" i="67"/>
  <c r="BC2" i="67"/>
  <c r="BD2" i="67"/>
  <c r="BE2" i="67"/>
  <c r="BF2" i="67"/>
  <c r="AU2" i="67"/>
  <c r="BI3" i="67"/>
  <c r="BO3" i="67"/>
  <c r="BP3" i="67"/>
  <c r="BS3" i="67"/>
  <c r="BT3" i="67"/>
  <c r="BI4" i="67"/>
  <c r="BO4" i="67"/>
  <c r="BQ4" i="67"/>
  <c r="BR4" i="67"/>
  <c r="BS4" i="67"/>
  <c r="BT4" i="67"/>
  <c r="BI5" i="67"/>
  <c r="BS5" i="67"/>
  <c r="BI6" i="67"/>
  <c r="BJ6" i="67"/>
  <c r="BK6" i="67"/>
  <c r="BL6" i="67"/>
  <c r="BS6" i="67"/>
  <c r="BT6" i="67"/>
  <c r="BI7" i="67"/>
  <c r="BP7" i="67"/>
  <c r="BQ7" i="67"/>
  <c r="BI8" i="67"/>
  <c r="BK8" i="67"/>
  <c r="BO8" i="67"/>
  <c r="BP8" i="67"/>
  <c r="BT8" i="67"/>
  <c r="BJ9" i="67"/>
  <c r="BK9" i="67"/>
  <c r="BL9" i="67"/>
  <c r="BM9" i="67"/>
  <c r="BN9" i="67"/>
  <c r="BO9" i="67"/>
  <c r="BP9" i="67"/>
  <c r="BQ9" i="67"/>
  <c r="BJ10" i="67"/>
  <c r="BL10" i="67"/>
  <c r="BM10" i="67"/>
  <c r="BN10" i="67"/>
  <c r="BO10" i="67"/>
  <c r="BP10" i="67"/>
  <c r="BT10" i="67"/>
  <c r="BI11" i="67"/>
  <c r="BN11" i="67"/>
  <c r="BP11" i="67"/>
  <c r="BQ11" i="67"/>
  <c r="BI23" i="67"/>
  <c r="BO23" i="67"/>
  <c r="BP23" i="67"/>
  <c r="BQ23" i="67"/>
  <c r="BI22" i="67"/>
  <c r="BS24" i="67"/>
  <c r="BT24" i="67"/>
  <c r="BI25" i="67"/>
  <c r="BO47" i="67"/>
  <c r="BR47" i="67"/>
  <c r="BS47" i="67"/>
  <c r="BT47" i="67"/>
  <c r="BO29" i="67"/>
  <c r="BP29" i="67"/>
  <c r="BO30" i="67"/>
  <c r="BQ30" i="67"/>
  <c r="BS30" i="67"/>
  <c r="BT30" i="67"/>
  <c r="BT27" i="67"/>
  <c r="BI28" i="67"/>
  <c r="BJ31" i="67"/>
  <c r="BK31" i="67"/>
  <c r="BL31" i="67"/>
  <c r="BO31" i="67"/>
  <c r="BP31" i="67"/>
  <c r="BT31" i="67"/>
  <c r="BI32" i="67"/>
  <c r="BP32" i="67"/>
  <c r="BQ32" i="67"/>
  <c r="BS32" i="67"/>
  <c r="BT32" i="67"/>
  <c r="BL33" i="67"/>
  <c r="BN33" i="67"/>
  <c r="BO33" i="67"/>
  <c r="BS33" i="67"/>
  <c r="BT33" i="67"/>
  <c r="BO54" i="67"/>
  <c r="BN63" i="67"/>
  <c r="BO66" i="67"/>
  <c r="BQ66" i="67"/>
  <c r="BI39" i="67"/>
  <c r="BJ39" i="67"/>
  <c r="BK39" i="67"/>
  <c r="BL39" i="67"/>
  <c r="BM39" i="67"/>
  <c r="BN39" i="67"/>
  <c r="BS39" i="67"/>
  <c r="BT39" i="67"/>
  <c r="BS37" i="67"/>
  <c r="BI40" i="67"/>
  <c r="BP40" i="67"/>
  <c r="BQ40" i="67"/>
  <c r="BT40" i="67"/>
  <c r="BI36" i="67"/>
  <c r="BO36" i="67"/>
  <c r="BP36" i="67"/>
  <c r="BQ36" i="67"/>
  <c r="BI35" i="67"/>
  <c r="BL35" i="67"/>
  <c r="BM35" i="67"/>
  <c r="BR35" i="67"/>
  <c r="BT35" i="67"/>
  <c r="BI41" i="67"/>
  <c r="BO41" i="67"/>
  <c r="BP41" i="67"/>
  <c r="BR41" i="67"/>
  <c r="BS41" i="67"/>
  <c r="BT41" i="67"/>
  <c r="BJ43" i="67"/>
  <c r="BO43" i="67"/>
  <c r="BP43" i="67"/>
  <c r="BQ43" i="67"/>
  <c r="BI55" i="67"/>
  <c r="BP55" i="67"/>
  <c r="BS55" i="67"/>
  <c r="BK44" i="67"/>
  <c r="BM44" i="67"/>
  <c r="BN44" i="67"/>
  <c r="BS44" i="67"/>
  <c r="BI45" i="67"/>
  <c r="BS45" i="67"/>
  <c r="BS12" i="67"/>
  <c r="BT12" i="67"/>
  <c r="BO13" i="67"/>
  <c r="BS13" i="67"/>
  <c r="BT13" i="67"/>
  <c r="BI14" i="67"/>
  <c r="BS14" i="67"/>
  <c r="BI15" i="67"/>
  <c r="BS15" i="67"/>
  <c r="BT15" i="67"/>
  <c r="BK48" i="67"/>
  <c r="BO48" i="67"/>
  <c r="BP48" i="67"/>
  <c r="BJ49" i="67"/>
  <c r="BL49" i="67"/>
  <c r="BO49" i="67"/>
  <c r="BQ49" i="67"/>
  <c r="BQ56" i="67"/>
  <c r="BT56" i="67"/>
  <c r="BN50" i="67"/>
  <c r="BP50" i="67"/>
  <c r="BT50" i="67"/>
  <c r="BI51" i="67"/>
  <c r="BQ51" i="67"/>
  <c r="BT51" i="67"/>
  <c r="BP57" i="67"/>
  <c r="BS57" i="67"/>
  <c r="BT57" i="67"/>
  <c r="BP52" i="67"/>
  <c r="BQ52" i="67"/>
  <c r="BI53" i="67"/>
  <c r="BQ53" i="67"/>
  <c r="BR53" i="67"/>
  <c r="BT53" i="67"/>
  <c r="BI59" i="67"/>
  <c r="BJ59" i="67"/>
  <c r="BM59" i="67"/>
  <c r="BN59" i="67"/>
  <c r="BI60" i="67"/>
  <c r="BT60" i="67"/>
  <c r="BI61" i="67"/>
  <c r="BI62" i="67"/>
  <c r="BN68" i="67"/>
  <c r="BI69" i="67"/>
  <c r="BM16" i="67"/>
  <c r="BN16" i="67"/>
  <c r="BS16" i="67"/>
  <c r="BT16" i="67"/>
  <c r="BI18" i="67"/>
  <c r="BO18" i="67"/>
  <c r="BP18" i="67"/>
  <c r="BQ18" i="67"/>
  <c r="BS18" i="67"/>
  <c r="BT18" i="67"/>
  <c r="BI19" i="67"/>
  <c r="BO19" i="67"/>
  <c r="BP19" i="67"/>
  <c r="BQ19" i="67"/>
  <c r="BS19" i="67"/>
  <c r="BJ20" i="67"/>
  <c r="BK20" i="67"/>
  <c r="BJ21" i="67"/>
  <c r="BO21" i="67"/>
  <c r="BP21" i="67"/>
  <c r="BS21" i="67"/>
  <c r="BT21" i="67"/>
  <c r="BO72" i="67"/>
  <c r="BP72" i="67"/>
  <c r="BQ72" i="67"/>
  <c r="BS72" i="67"/>
  <c r="BT72" i="67"/>
  <c r="BI80" i="67"/>
  <c r="BJ80" i="67"/>
  <c r="BK80" i="67"/>
  <c r="BL80" i="67"/>
  <c r="BM80" i="67"/>
  <c r="BN80" i="67"/>
  <c r="BO80" i="67"/>
  <c r="BP80" i="67"/>
  <c r="BQ80" i="67"/>
  <c r="BR80" i="67"/>
  <c r="BS80" i="67"/>
  <c r="BT80" i="67"/>
  <c r="BI81" i="67"/>
  <c r="BJ81" i="67"/>
  <c r="BK81" i="67"/>
  <c r="BL81" i="67"/>
  <c r="BM81" i="67"/>
  <c r="BN81" i="67"/>
  <c r="BO81" i="67"/>
  <c r="BP81" i="67"/>
  <c r="BQ81" i="67"/>
  <c r="BR81" i="67"/>
  <c r="BS81" i="67"/>
  <c r="BT81" i="67"/>
  <c r="BI82" i="67"/>
  <c r="BJ82" i="67"/>
  <c r="BK82" i="67"/>
  <c r="BL82" i="67"/>
  <c r="BM82" i="67"/>
  <c r="BN82" i="67"/>
  <c r="BO82" i="67"/>
  <c r="BP82" i="67"/>
  <c r="BQ82" i="67"/>
  <c r="BR82" i="67"/>
  <c r="BS82" i="67"/>
  <c r="BT82" i="67"/>
  <c r="BI145" i="67"/>
  <c r="BJ145" i="67"/>
  <c r="BK145" i="67"/>
  <c r="BL145" i="67"/>
  <c r="BM145" i="67"/>
  <c r="BN145" i="67"/>
  <c r="BO145" i="67"/>
  <c r="BP145" i="67"/>
  <c r="BQ145" i="67"/>
  <c r="BR145" i="67"/>
  <c r="BS145" i="67"/>
  <c r="BT145" i="67"/>
  <c r="BI92" i="67"/>
  <c r="BJ92" i="67"/>
  <c r="BK92" i="67"/>
  <c r="BL92" i="67"/>
  <c r="BM92" i="67"/>
  <c r="BN92" i="67"/>
  <c r="BO92" i="67"/>
  <c r="BP92" i="67"/>
  <c r="BQ92" i="67"/>
  <c r="BR92" i="67"/>
  <c r="BS92" i="67"/>
  <c r="BT92" i="67"/>
  <c r="BI79" i="67"/>
  <c r="BJ79" i="67"/>
  <c r="BK79" i="67"/>
  <c r="BL79" i="67"/>
  <c r="BM79" i="67"/>
  <c r="BN79" i="67"/>
  <c r="BO79" i="67"/>
  <c r="BP79" i="67"/>
  <c r="BQ79" i="67"/>
  <c r="BR79" i="67"/>
  <c r="BS79" i="67"/>
  <c r="BT79" i="67"/>
  <c r="BI83" i="67"/>
  <c r="BJ83" i="67"/>
  <c r="BK83" i="67"/>
  <c r="BL83" i="67"/>
  <c r="BM83" i="67"/>
  <c r="BN83" i="67"/>
  <c r="BO83" i="67"/>
  <c r="BP83" i="67"/>
  <c r="BQ83" i="67"/>
  <c r="BR83" i="67"/>
  <c r="BS83" i="67"/>
  <c r="BT83" i="67"/>
  <c r="BI84" i="67"/>
  <c r="BJ84" i="67"/>
  <c r="BK84" i="67"/>
  <c r="BL84" i="67"/>
  <c r="BM84" i="67"/>
  <c r="BN84" i="67"/>
  <c r="BO84" i="67"/>
  <c r="BP84" i="67"/>
  <c r="BQ84" i="67"/>
  <c r="BR84" i="67"/>
  <c r="BS84" i="67"/>
  <c r="BT84" i="67"/>
  <c r="BI85" i="67"/>
  <c r="BJ85" i="67"/>
  <c r="BK85" i="67"/>
  <c r="BL85" i="67"/>
  <c r="BM85" i="67"/>
  <c r="BN85" i="67"/>
  <c r="BO85" i="67"/>
  <c r="BP85" i="67"/>
  <c r="BQ85" i="67"/>
  <c r="BR85" i="67"/>
  <c r="BS85" i="67"/>
  <c r="BT85" i="67"/>
  <c r="BI86" i="67"/>
  <c r="BJ86" i="67"/>
  <c r="BK86" i="67"/>
  <c r="BL86" i="67"/>
  <c r="BM86" i="67"/>
  <c r="BN86" i="67"/>
  <c r="BO86" i="67"/>
  <c r="BP86" i="67"/>
  <c r="BQ86" i="67"/>
  <c r="BR86" i="67"/>
  <c r="BS86" i="67"/>
  <c r="BT86" i="67"/>
  <c r="BI87" i="67"/>
  <c r="BJ87" i="67"/>
  <c r="BK87" i="67"/>
  <c r="BL87" i="67"/>
  <c r="BM87" i="67"/>
  <c r="BN87" i="67"/>
  <c r="BO87" i="67"/>
  <c r="BP87" i="67"/>
  <c r="BQ87" i="67"/>
  <c r="BR87" i="67"/>
  <c r="BS87" i="67"/>
  <c r="BT87" i="67"/>
  <c r="BI88" i="67"/>
  <c r="BJ88" i="67"/>
  <c r="BK88" i="67"/>
  <c r="BL88" i="67"/>
  <c r="BM88" i="67"/>
  <c r="BN88" i="67"/>
  <c r="BO88" i="67"/>
  <c r="BP88" i="67"/>
  <c r="BQ88" i="67"/>
  <c r="BR88" i="67"/>
  <c r="BS88" i="67"/>
  <c r="BT88" i="67"/>
  <c r="BI89" i="67"/>
  <c r="BJ89" i="67"/>
  <c r="BK89" i="67"/>
  <c r="BL89" i="67"/>
  <c r="BM89" i="67"/>
  <c r="BN89" i="67"/>
  <c r="BO89" i="67"/>
  <c r="BP89" i="67"/>
  <c r="BQ89" i="67"/>
  <c r="BR89" i="67"/>
  <c r="BS89" i="67"/>
  <c r="BT89" i="67"/>
  <c r="BI90" i="67"/>
  <c r="BJ90" i="67"/>
  <c r="BK90" i="67"/>
  <c r="BL90" i="67"/>
  <c r="BM90" i="67"/>
  <c r="BN90" i="67"/>
  <c r="BO90" i="67"/>
  <c r="BP90" i="67"/>
  <c r="BQ90" i="67"/>
  <c r="BR90" i="67"/>
  <c r="BS90" i="67"/>
  <c r="BT90" i="67"/>
  <c r="BI91" i="67"/>
  <c r="BJ91" i="67"/>
  <c r="BK91" i="67"/>
  <c r="BL91" i="67"/>
  <c r="BM91" i="67"/>
  <c r="BN91" i="67"/>
  <c r="BO91" i="67"/>
  <c r="BP91" i="67"/>
  <c r="BQ91" i="67"/>
  <c r="BR91" i="67"/>
  <c r="BS91" i="67"/>
  <c r="BT91" i="67"/>
  <c r="BI93" i="67"/>
  <c r="BJ93" i="67"/>
  <c r="BK93" i="67"/>
  <c r="BL93" i="67"/>
  <c r="BM93" i="67"/>
  <c r="BN93" i="67"/>
  <c r="BO93" i="67"/>
  <c r="BP93" i="67"/>
  <c r="BQ93" i="67"/>
  <c r="BR93" i="67"/>
  <c r="BS93" i="67"/>
  <c r="BT93" i="67"/>
  <c r="BI94" i="67"/>
  <c r="BJ94" i="67"/>
  <c r="BK94" i="67"/>
  <c r="BL94" i="67"/>
  <c r="BM94" i="67"/>
  <c r="BN94" i="67"/>
  <c r="BO94" i="67"/>
  <c r="BP94" i="67"/>
  <c r="BQ94" i="67"/>
  <c r="BR94" i="67"/>
  <c r="BS94" i="67"/>
  <c r="BT94" i="67"/>
  <c r="BI96" i="67"/>
  <c r="BJ96" i="67"/>
  <c r="BK96" i="67"/>
  <c r="BL96" i="67"/>
  <c r="BM96" i="67"/>
  <c r="BN96" i="67"/>
  <c r="BO96" i="67"/>
  <c r="BP96" i="67"/>
  <c r="BQ96" i="67"/>
  <c r="BR96" i="67"/>
  <c r="BS96" i="67"/>
  <c r="BT96" i="67"/>
  <c r="BI95" i="67"/>
  <c r="BJ95" i="67"/>
  <c r="BK95" i="67"/>
  <c r="BL95" i="67"/>
  <c r="BM95" i="67"/>
  <c r="BN95" i="67"/>
  <c r="BO95" i="67"/>
  <c r="BP95" i="67"/>
  <c r="BQ95" i="67"/>
  <c r="BR95" i="67"/>
  <c r="BS95" i="67"/>
  <c r="BT95" i="67"/>
  <c r="BI97" i="67"/>
  <c r="BJ97" i="67"/>
  <c r="BK97" i="67"/>
  <c r="BL97" i="67"/>
  <c r="BM97" i="67"/>
  <c r="BN97" i="67"/>
  <c r="BO97" i="67"/>
  <c r="BP97" i="67"/>
  <c r="BQ97" i="67"/>
  <c r="BR97" i="67"/>
  <c r="BS97" i="67"/>
  <c r="BT97" i="67"/>
  <c r="BI98" i="67"/>
  <c r="BJ98" i="67"/>
  <c r="BK98" i="67"/>
  <c r="BL98" i="67"/>
  <c r="BM98" i="67"/>
  <c r="BN98" i="67"/>
  <c r="BO98" i="67"/>
  <c r="BP98" i="67"/>
  <c r="BQ98" i="67"/>
  <c r="BR98" i="67"/>
  <c r="BS98" i="67"/>
  <c r="BT98" i="67"/>
  <c r="BI99" i="67"/>
  <c r="BJ99" i="67"/>
  <c r="BK99" i="67"/>
  <c r="BL99" i="67"/>
  <c r="BM99" i="67"/>
  <c r="BN99" i="67"/>
  <c r="BO99" i="67"/>
  <c r="BP99" i="67"/>
  <c r="BQ99" i="67"/>
  <c r="BR99" i="67"/>
  <c r="BS99" i="67"/>
  <c r="BT99" i="67"/>
  <c r="BI100" i="67"/>
  <c r="BJ100" i="67"/>
  <c r="BK100" i="67"/>
  <c r="BL100" i="67"/>
  <c r="BM100" i="67"/>
  <c r="BN100" i="67"/>
  <c r="BO100" i="67"/>
  <c r="BP100" i="67"/>
  <c r="BQ100" i="67"/>
  <c r="BR100" i="67"/>
  <c r="BS100" i="67"/>
  <c r="BT100" i="67"/>
  <c r="BI122" i="67"/>
  <c r="BJ122" i="67"/>
  <c r="BK122" i="67"/>
  <c r="BL122" i="67"/>
  <c r="BM122" i="67"/>
  <c r="BN122" i="67"/>
  <c r="BO122" i="67"/>
  <c r="BP122" i="67"/>
  <c r="BQ122" i="67"/>
  <c r="BR122" i="67"/>
  <c r="BS122" i="67"/>
  <c r="BT122" i="67"/>
  <c r="BI101" i="67"/>
  <c r="BJ101" i="67"/>
  <c r="BK101" i="67"/>
  <c r="BL101" i="67"/>
  <c r="BM101" i="67"/>
  <c r="BN101" i="67"/>
  <c r="BO101" i="67"/>
  <c r="BP101" i="67"/>
  <c r="BQ101" i="67"/>
  <c r="BR101" i="67"/>
  <c r="BS101" i="67"/>
  <c r="BT101" i="67"/>
  <c r="BI102" i="67"/>
  <c r="BJ102" i="67"/>
  <c r="BK102" i="67"/>
  <c r="BL102" i="67"/>
  <c r="BM102" i="67"/>
  <c r="BN102" i="67"/>
  <c r="BO102" i="67"/>
  <c r="BP102" i="67"/>
  <c r="BQ102" i="67"/>
  <c r="BR102" i="67"/>
  <c r="BS102" i="67"/>
  <c r="BT102" i="67"/>
  <c r="BI74" i="67"/>
  <c r="BJ74" i="67"/>
  <c r="BK74" i="67"/>
  <c r="BL74" i="67"/>
  <c r="BM74" i="67"/>
  <c r="BN74" i="67"/>
  <c r="BO74" i="67"/>
  <c r="BP74" i="67"/>
  <c r="BQ74" i="67"/>
  <c r="BR74" i="67"/>
  <c r="BS74" i="67"/>
  <c r="BT74" i="67"/>
  <c r="BI75" i="67"/>
  <c r="BJ75" i="67"/>
  <c r="BK75" i="67"/>
  <c r="BL75" i="67"/>
  <c r="BM75" i="67"/>
  <c r="BN75" i="67"/>
  <c r="BO75" i="67"/>
  <c r="BP75" i="67"/>
  <c r="BQ75" i="67"/>
  <c r="BR75" i="67"/>
  <c r="BS75" i="67"/>
  <c r="BT75" i="67"/>
  <c r="BI76" i="67"/>
  <c r="BJ76" i="67"/>
  <c r="BK76" i="67"/>
  <c r="BL76" i="67"/>
  <c r="BM76" i="67"/>
  <c r="BN76" i="67"/>
  <c r="BO76" i="67"/>
  <c r="BP76" i="67"/>
  <c r="BQ76" i="67"/>
  <c r="BR76" i="67"/>
  <c r="BS76" i="67"/>
  <c r="BT76" i="67"/>
  <c r="BI77" i="67"/>
  <c r="BJ77" i="67"/>
  <c r="BK77" i="67"/>
  <c r="BL77" i="67"/>
  <c r="BM77" i="67"/>
  <c r="BN77" i="67"/>
  <c r="BO77" i="67"/>
  <c r="BP77" i="67"/>
  <c r="BQ77" i="67"/>
  <c r="BR77" i="67"/>
  <c r="BS77" i="67"/>
  <c r="BT77" i="67"/>
  <c r="BI78" i="67"/>
  <c r="BJ78" i="67"/>
  <c r="BK78" i="67"/>
  <c r="BL78" i="67"/>
  <c r="BM78" i="67"/>
  <c r="BN78" i="67"/>
  <c r="BO78" i="67"/>
  <c r="BP78" i="67"/>
  <c r="BQ78" i="67"/>
  <c r="BR78" i="67"/>
  <c r="BS78" i="67"/>
  <c r="BT78" i="67"/>
  <c r="BI103" i="67"/>
  <c r="BJ103" i="67"/>
  <c r="BK103" i="67"/>
  <c r="BL103" i="67"/>
  <c r="BM103" i="67"/>
  <c r="BN103" i="67"/>
  <c r="BO103" i="67"/>
  <c r="BP103" i="67"/>
  <c r="BQ103" i="67"/>
  <c r="BR103" i="67"/>
  <c r="BS103" i="67"/>
  <c r="BT103" i="67"/>
  <c r="BI104" i="67"/>
  <c r="BJ104" i="67"/>
  <c r="BK104" i="67"/>
  <c r="BL104" i="67"/>
  <c r="BM104" i="67"/>
  <c r="BN104" i="67"/>
  <c r="BO104" i="67"/>
  <c r="BP104" i="67"/>
  <c r="BQ104" i="67"/>
  <c r="BR104" i="67"/>
  <c r="BS104" i="67"/>
  <c r="BT104" i="67"/>
  <c r="BI105" i="67"/>
  <c r="BJ105" i="67"/>
  <c r="BK105" i="67"/>
  <c r="BL105" i="67"/>
  <c r="BM105" i="67"/>
  <c r="BN105" i="67"/>
  <c r="BO105" i="67"/>
  <c r="BP105" i="67"/>
  <c r="BQ105" i="67"/>
  <c r="BR105" i="67"/>
  <c r="BS105" i="67"/>
  <c r="BT105" i="67"/>
  <c r="BI106" i="67"/>
  <c r="BJ106" i="67"/>
  <c r="BK106" i="67"/>
  <c r="BL106" i="67"/>
  <c r="BM106" i="67"/>
  <c r="BN106" i="67"/>
  <c r="BO106" i="67"/>
  <c r="BP106" i="67"/>
  <c r="BQ106" i="67"/>
  <c r="BR106" i="67"/>
  <c r="BS106" i="67"/>
  <c r="BT106" i="67"/>
  <c r="BI107" i="67"/>
  <c r="BJ107" i="67"/>
  <c r="BK107" i="67"/>
  <c r="BL107" i="67"/>
  <c r="BM107" i="67"/>
  <c r="BN107" i="67"/>
  <c r="BO107" i="67"/>
  <c r="BP107" i="67"/>
  <c r="BQ107" i="67"/>
  <c r="BR107" i="67"/>
  <c r="BS107" i="67"/>
  <c r="BT107" i="67"/>
  <c r="BI113" i="67"/>
  <c r="BJ113" i="67"/>
  <c r="BK113" i="67"/>
  <c r="BL113" i="67"/>
  <c r="BM113" i="67"/>
  <c r="BN113" i="67"/>
  <c r="BO113" i="67"/>
  <c r="BP113" i="67"/>
  <c r="BQ113" i="67"/>
  <c r="BR113" i="67"/>
  <c r="BS113" i="67"/>
  <c r="BT113" i="67"/>
  <c r="BI108" i="67"/>
  <c r="BJ108" i="67"/>
  <c r="BK108" i="67"/>
  <c r="BL108" i="67"/>
  <c r="BM108" i="67"/>
  <c r="BN108" i="67"/>
  <c r="BO108" i="67"/>
  <c r="BP108" i="67"/>
  <c r="BQ108" i="67"/>
  <c r="BR108" i="67"/>
  <c r="BS108" i="67"/>
  <c r="BT108" i="67"/>
  <c r="BI109" i="67"/>
  <c r="BJ109" i="67"/>
  <c r="BK109" i="67"/>
  <c r="BL109" i="67"/>
  <c r="BM109" i="67"/>
  <c r="BN109" i="67"/>
  <c r="BO109" i="67"/>
  <c r="BP109" i="67"/>
  <c r="BQ109" i="67"/>
  <c r="BR109" i="67"/>
  <c r="BS109" i="67"/>
  <c r="BT109" i="67"/>
  <c r="BI110" i="67"/>
  <c r="BJ110" i="67"/>
  <c r="BK110" i="67"/>
  <c r="BL110" i="67"/>
  <c r="BM110" i="67"/>
  <c r="BN110" i="67"/>
  <c r="BO110" i="67"/>
  <c r="BP110" i="67"/>
  <c r="BQ110" i="67"/>
  <c r="BR110" i="67"/>
  <c r="BS110" i="67"/>
  <c r="BT110" i="67"/>
  <c r="BI114" i="67"/>
  <c r="BJ114" i="67"/>
  <c r="BK114" i="67"/>
  <c r="BL114" i="67"/>
  <c r="BM114" i="67"/>
  <c r="BN114" i="67"/>
  <c r="BO114" i="67"/>
  <c r="BP114" i="67"/>
  <c r="BQ114" i="67"/>
  <c r="BR114" i="67"/>
  <c r="BS114" i="67"/>
  <c r="BT114" i="67"/>
  <c r="BI111" i="67"/>
  <c r="BJ111" i="67"/>
  <c r="BK111" i="67"/>
  <c r="BL111" i="67"/>
  <c r="BM111" i="67"/>
  <c r="BN111" i="67"/>
  <c r="BO111" i="67"/>
  <c r="BP111" i="67"/>
  <c r="BQ111" i="67"/>
  <c r="BR111" i="67"/>
  <c r="BS111" i="67"/>
  <c r="BT111" i="67"/>
  <c r="BI112" i="67"/>
  <c r="BJ112" i="67"/>
  <c r="BK112" i="67"/>
  <c r="BL112" i="67"/>
  <c r="BM112" i="67"/>
  <c r="BN112" i="67"/>
  <c r="BO112" i="67"/>
  <c r="BP112" i="67"/>
  <c r="BQ112" i="67"/>
  <c r="BR112" i="67"/>
  <c r="BS112" i="67"/>
  <c r="BT112" i="67"/>
  <c r="BI118" i="67"/>
  <c r="BJ118" i="67"/>
  <c r="BK118" i="67"/>
  <c r="BL118" i="67"/>
  <c r="BM118" i="67"/>
  <c r="BN118" i="67"/>
  <c r="BO118" i="67"/>
  <c r="BP118" i="67"/>
  <c r="BQ118" i="67"/>
  <c r="BR118" i="67"/>
  <c r="BS118" i="67"/>
  <c r="BT118" i="67"/>
  <c r="BI119" i="67"/>
  <c r="BJ119" i="67"/>
  <c r="BK119" i="67"/>
  <c r="BL119" i="67"/>
  <c r="BM119" i="67"/>
  <c r="BN119" i="67"/>
  <c r="BO119" i="67"/>
  <c r="BP119" i="67"/>
  <c r="BQ119" i="67"/>
  <c r="BR119" i="67"/>
  <c r="BS119" i="67"/>
  <c r="BT119" i="67"/>
  <c r="BI120" i="67"/>
  <c r="BJ120" i="67"/>
  <c r="BK120" i="67"/>
  <c r="BL120" i="67"/>
  <c r="BM120" i="67"/>
  <c r="BN120" i="67"/>
  <c r="BO120" i="67"/>
  <c r="BP120" i="67"/>
  <c r="BQ120" i="67"/>
  <c r="BR120" i="67"/>
  <c r="BS120" i="67"/>
  <c r="BT120" i="67"/>
  <c r="BI121" i="67"/>
  <c r="BJ121" i="67"/>
  <c r="BK121" i="67"/>
  <c r="BL121" i="67"/>
  <c r="BM121" i="67"/>
  <c r="BN121" i="67"/>
  <c r="BO121" i="67"/>
  <c r="BP121" i="67"/>
  <c r="BQ121" i="67"/>
  <c r="BR121" i="67"/>
  <c r="BS121" i="67"/>
  <c r="BT121" i="67"/>
  <c r="BI123" i="67"/>
  <c r="BJ123" i="67"/>
  <c r="BK123" i="67"/>
  <c r="BL123" i="67"/>
  <c r="BM123" i="67"/>
  <c r="BN123" i="67"/>
  <c r="BO123" i="67"/>
  <c r="BP123" i="67"/>
  <c r="BQ123" i="67"/>
  <c r="BR123" i="67"/>
  <c r="BS123" i="67"/>
  <c r="BT123" i="67"/>
  <c r="BI124" i="67"/>
  <c r="BJ124" i="67"/>
  <c r="BK124" i="67"/>
  <c r="BL124" i="67"/>
  <c r="BM124" i="67"/>
  <c r="BN124" i="67"/>
  <c r="BO124" i="67"/>
  <c r="BP124" i="67"/>
  <c r="BQ124" i="67"/>
  <c r="BR124" i="67"/>
  <c r="BS124" i="67"/>
  <c r="BT124" i="67"/>
  <c r="BI127" i="67"/>
  <c r="BJ127" i="67"/>
  <c r="BK127" i="67"/>
  <c r="BL127" i="67"/>
  <c r="BM127" i="67"/>
  <c r="BN127" i="67"/>
  <c r="BO127" i="67"/>
  <c r="BP127" i="67"/>
  <c r="BQ127" i="67"/>
  <c r="BR127" i="67"/>
  <c r="BS127" i="67"/>
  <c r="BT127" i="67"/>
  <c r="BI128" i="67"/>
  <c r="BJ128" i="67"/>
  <c r="BK128" i="67"/>
  <c r="BL128" i="67"/>
  <c r="BM128" i="67"/>
  <c r="BN128" i="67"/>
  <c r="BO128" i="67"/>
  <c r="BP128" i="67"/>
  <c r="BQ128" i="67"/>
  <c r="BR128" i="67"/>
  <c r="BS128" i="67"/>
  <c r="BT128" i="67"/>
  <c r="BI129" i="67"/>
  <c r="BJ129" i="67"/>
  <c r="BK129" i="67"/>
  <c r="BL129" i="67"/>
  <c r="BM129" i="67"/>
  <c r="BN129" i="67"/>
  <c r="BO129" i="67"/>
  <c r="BP129" i="67"/>
  <c r="BQ129" i="67"/>
  <c r="BR129" i="67"/>
  <c r="BS129" i="67"/>
  <c r="BT129" i="67"/>
  <c r="BI130" i="67"/>
  <c r="BJ130" i="67"/>
  <c r="BK130" i="67"/>
  <c r="BL130" i="67"/>
  <c r="BM130" i="67"/>
  <c r="BN130" i="67"/>
  <c r="BO130" i="67"/>
  <c r="BP130" i="67"/>
  <c r="BQ130" i="67"/>
  <c r="BR130" i="67"/>
  <c r="BS130" i="67"/>
  <c r="BT130" i="67"/>
  <c r="BI131" i="67"/>
  <c r="BJ131" i="67"/>
  <c r="BK131" i="67"/>
  <c r="BL131" i="67"/>
  <c r="BM131" i="67"/>
  <c r="BN131" i="67"/>
  <c r="BO131" i="67"/>
  <c r="BP131" i="67"/>
  <c r="BQ131" i="67"/>
  <c r="BR131" i="67"/>
  <c r="BS131" i="67"/>
  <c r="BT131" i="67"/>
  <c r="BI125" i="67"/>
  <c r="BJ125" i="67"/>
  <c r="BK125" i="67"/>
  <c r="BL125" i="67"/>
  <c r="BM125" i="67"/>
  <c r="BN125" i="67"/>
  <c r="BO125" i="67"/>
  <c r="BP125" i="67"/>
  <c r="BQ125" i="67"/>
  <c r="BR125" i="67"/>
  <c r="BS125" i="67"/>
  <c r="BT125" i="67"/>
  <c r="BI126" i="67"/>
  <c r="BJ126" i="67"/>
  <c r="BK126" i="67"/>
  <c r="BL126" i="67"/>
  <c r="BM126" i="67"/>
  <c r="BN126" i="67"/>
  <c r="BO126" i="67"/>
  <c r="BP126" i="67"/>
  <c r="BQ126" i="67"/>
  <c r="BR126" i="67"/>
  <c r="BS126" i="67"/>
  <c r="BT126" i="67"/>
  <c r="BI134" i="67"/>
  <c r="BJ134" i="67"/>
  <c r="BK134" i="67"/>
  <c r="BL134" i="67"/>
  <c r="BM134" i="67"/>
  <c r="BN134" i="67"/>
  <c r="BO134" i="67"/>
  <c r="BP134" i="67"/>
  <c r="BQ134" i="67"/>
  <c r="BR134" i="67"/>
  <c r="BS134" i="67"/>
  <c r="BT134" i="67"/>
  <c r="BI135" i="67"/>
  <c r="BJ135" i="67"/>
  <c r="BK135" i="67"/>
  <c r="BL135" i="67"/>
  <c r="BM135" i="67"/>
  <c r="BN135" i="67"/>
  <c r="BO135" i="67"/>
  <c r="BP135" i="67"/>
  <c r="BQ135" i="67"/>
  <c r="BR135" i="67"/>
  <c r="BS135" i="67"/>
  <c r="BT135" i="67"/>
  <c r="BI132" i="67"/>
  <c r="BJ132" i="67"/>
  <c r="BK132" i="67"/>
  <c r="BL132" i="67"/>
  <c r="BM132" i="67"/>
  <c r="BN132" i="67"/>
  <c r="BO132" i="67"/>
  <c r="BP132" i="67"/>
  <c r="BQ132" i="67"/>
  <c r="BR132" i="67"/>
  <c r="BS132" i="67"/>
  <c r="BT132" i="67"/>
  <c r="BI133" i="67"/>
  <c r="BJ133" i="67"/>
  <c r="BK133" i="67"/>
  <c r="BL133" i="67"/>
  <c r="BM133" i="67"/>
  <c r="BN133" i="67"/>
  <c r="BO133" i="67"/>
  <c r="BP133" i="67"/>
  <c r="BQ133" i="67"/>
  <c r="BR133" i="67"/>
  <c r="BS133" i="67"/>
  <c r="BT133" i="67"/>
  <c r="BI136" i="67"/>
  <c r="BJ136" i="67"/>
  <c r="BK136" i="67"/>
  <c r="BL136" i="67"/>
  <c r="BM136" i="67"/>
  <c r="BN136" i="67"/>
  <c r="BO136" i="67"/>
  <c r="BP136" i="67"/>
  <c r="BQ136" i="67"/>
  <c r="BR136" i="67"/>
  <c r="BS136" i="67"/>
  <c r="BT136" i="67"/>
  <c r="BI137" i="67"/>
  <c r="BJ137" i="67"/>
  <c r="BK137" i="67"/>
  <c r="BL137" i="67"/>
  <c r="BM137" i="67"/>
  <c r="BN137" i="67"/>
  <c r="BO137" i="67"/>
  <c r="BP137" i="67"/>
  <c r="BQ137" i="67"/>
  <c r="BR137" i="67"/>
  <c r="BS137" i="67"/>
  <c r="BT137" i="67"/>
  <c r="BI138" i="67"/>
  <c r="BJ138" i="67"/>
  <c r="BK138" i="67"/>
  <c r="BL138" i="67"/>
  <c r="BM138" i="67"/>
  <c r="BN138" i="67"/>
  <c r="BO138" i="67"/>
  <c r="BP138" i="67"/>
  <c r="BQ138" i="67"/>
  <c r="BR138" i="67"/>
  <c r="BS138" i="67"/>
  <c r="BT138" i="67"/>
  <c r="BI139" i="67"/>
  <c r="BJ139" i="67"/>
  <c r="BK139" i="67"/>
  <c r="BL139" i="67"/>
  <c r="BM139" i="67"/>
  <c r="BN139" i="67"/>
  <c r="BO139" i="67"/>
  <c r="BP139" i="67"/>
  <c r="BQ139" i="67"/>
  <c r="BR139" i="67"/>
  <c r="BS139" i="67"/>
  <c r="BT139" i="67"/>
  <c r="BI140" i="67"/>
  <c r="BJ140" i="67"/>
  <c r="BK140" i="67"/>
  <c r="BL140" i="67"/>
  <c r="BM140" i="67"/>
  <c r="BN140" i="67"/>
  <c r="BO140" i="67"/>
  <c r="BP140" i="67"/>
  <c r="BQ140" i="67"/>
  <c r="BR140" i="67"/>
  <c r="BS140" i="67"/>
  <c r="BT140" i="67"/>
  <c r="BI141" i="67"/>
  <c r="BJ141" i="67"/>
  <c r="BK141" i="67"/>
  <c r="BL141" i="67"/>
  <c r="BM141" i="67"/>
  <c r="BN141" i="67"/>
  <c r="BO141" i="67"/>
  <c r="BP141" i="67"/>
  <c r="BQ141" i="67"/>
  <c r="BR141" i="67"/>
  <c r="BS141" i="67"/>
  <c r="BT141" i="67"/>
  <c r="BI142" i="67"/>
  <c r="BJ142" i="67"/>
  <c r="BK142" i="67"/>
  <c r="BL142" i="67"/>
  <c r="BM142" i="67"/>
  <c r="BN142" i="67"/>
  <c r="BO142" i="67"/>
  <c r="BP142" i="67"/>
  <c r="BQ142" i="67"/>
  <c r="BR142" i="67"/>
  <c r="BS142" i="67"/>
  <c r="BT142" i="67"/>
  <c r="BI115" i="67"/>
  <c r="BJ115" i="67"/>
  <c r="BK115" i="67"/>
  <c r="BL115" i="67"/>
  <c r="BM115" i="67"/>
  <c r="BN115" i="67"/>
  <c r="BO115" i="67"/>
  <c r="BP115" i="67"/>
  <c r="BQ115" i="67"/>
  <c r="BR115" i="67"/>
  <c r="BS115" i="67"/>
  <c r="BT115" i="67"/>
  <c r="BI117" i="67"/>
  <c r="BJ117" i="67"/>
  <c r="BK117" i="67"/>
  <c r="BL117" i="67"/>
  <c r="BM117" i="67"/>
  <c r="BN117" i="67"/>
  <c r="BO117" i="67"/>
  <c r="BP117" i="67"/>
  <c r="BQ117" i="67"/>
  <c r="BR117" i="67"/>
  <c r="BS117" i="67"/>
  <c r="BT117" i="67"/>
  <c r="BI116" i="67"/>
  <c r="BJ116" i="67"/>
  <c r="BK116" i="67"/>
  <c r="BL116" i="67"/>
  <c r="BM116" i="67"/>
  <c r="BN116" i="67"/>
  <c r="BO116" i="67"/>
  <c r="BP116" i="67"/>
  <c r="BQ116" i="67"/>
  <c r="BR116" i="67"/>
  <c r="BS116" i="67"/>
  <c r="BT116" i="67"/>
  <c r="BI143" i="67"/>
  <c r="BJ143" i="67"/>
  <c r="BK143" i="67"/>
  <c r="BL143" i="67"/>
  <c r="BM143" i="67"/>
  <c r="BN143" i="67"/>
  <c r="BO143" i="67"/>
  <c r="BP143" i="67"/>
  <c r="BQ143" i="67"/>
  <c r="BR143" i="67"/>
  <c r="BS143" i="67"/>
  <c r="BT143" i="67"/>
  <c r="BI144" i="67"/>
  <c r="BJ144" i="67"/>
  <c r="BK144" i="67"/>
  <c r="BL144" i="67"/>
  <c r="BM144" i="67"/>
  <c r="BN144" i="67"/>
  <c r="BO144" i="67"/>
  <c r="BP144" i="67"/>
  <c r="BQ144" i="67"/>
  <c r="BR144" i="67"/>
  <c r="BS144" i="67"/>
  <c r="BT144" i="67"/>
  <c r="BI146" i="67"/>
  <c r="BJ146" i="67"/>
  <c r="BK146" i="67"/>
  <c r="BL146" i="67"/>
  <c r="BM146" i="67"/>
  <c r="BN146" i="67"/>
  <c r="BO146" i="67"/>
  <c r="BP146" i="67"/>
  <c r="BQ146" i="67"/>
  <c r="BR146" i="67"/>
  <c r="BS146" i="67"/>
  <c r="BT146" i="67"/>
  <c r="BI147" i="67"/>
  <c r="BJ147" i="67"/>
  <c r="BK147" i="67"/>
  <c r="BL147" i="67"/>
  <c r="BM147" i="67"/>
  <c r="BN147" i="67"/>
  <c r="BO147" i="67"/>
  <c r="BP147" i="67"/>
  <c r="BQ147" i="67"/>
  <c r="BR147" i="67"/>
  <c r="BS147" i="67"/>
  <c r="BT147" i="67"/>
  <c r="BI148" i="67"/>
  <c r="BO148" i="67"/>
  <c r="BP148" i="67"/>
  <c r="BQ148" i="67"/>
  <c r="BS148" i="67"/>
  <c r="BT148" i="67"/>
  <c r="BI149" i="67"/>
  <c r="BO149" i="67"/>
  <c r="BP149" i="67"/>
  <c r="BQ149" i="67"/>
  <c r="BS149" i="67"/>
  <c r="BT149" i="67"/>
  <c r="BI150" i="67"/>
  <c r="BO150" i="67"/>
  <c r="BP150" i="67"/>
  <c r="BQ150" i="67"/>
  <c r="BT150" i="67"/>
  <c r="BI151" i="67"/>
  <c r="BO151" i="67"/>
  <c r="BP151" i="67"/>
  <c r="BQ151" i="67"/>
  <c r="BS151" i="67"/>
  <c r="BT151" i="67"/>
  <c r="BI152" i="67"/>
  <c r="BO152" i="67"/>
  <c r="BP152" i="67"/>
  <c r="BQ152" i="67"/>
  <c r="BR152" i="67"/>
  <c r="BS152" i="67"/>
  <c r="BT152" i="67"/>
  <c r="BI153" i="67"/>
  <c r="BO153" i="67"/>
  <c r="BP153" i="67"/>
  <c r="BQ153" i="67"/>
  <c r="BR153" i="67"/>
  <c r="BS153" i="67"/>
  <c r="BT153" i="67"/>
  <c r="BO157" i="67"/>
  <c r="BP157" i="67"/>
  <c r="BQ157" i="67"/>
  <c r="BR157" i="67"/>
  <c r="BS157" i="67"/>
  <c r="BI155" i="67"/>
  <c r="BN155" i="67"/>
  <c r="BS155" i="67"/>
  <c r="BM156" i="67"/>
  <c r="BN156" i="67"/>
  <c r="BS156" i="67"/>
  <c r="BJ162" i="67"/>
  <c r="BS162" i="67"/>
  <c r="BN161" i="67"/>
  <c r="BI158" i="67"/>
  <c r="BO158" i="67"/>
  <c r="BP158" i="67"/>
  <c r="BQ158" i="67"/>
  <c r="BR158" i="67"/>
  <c r="BO160" i="67"/>
  <c r="BR160" i="67"/>
  <c r="BT160" i="67"/>
  <c r="BJ154" i="67"/>
  <c r="BK154" i="67"/>
  <c r="BL154" i="67"/>
  <c r="BM154" i="67"/>
  <c r="BN154" i="67"/>
  <c r="BO154" i="67"/>
  <c r="BP154" i="67"/>
  <c r="BQ154" i="67"/>
  <c r="BR154" i="67"/>
  <c r="BS154" i="67"/>
  <c r="BT154" i="67"/>
  <c r="BI46" i="67"/>
  <c r="BO165" i="67"/>
  <c r="BO166" i="67"/>
  <c r="BP166" i="67"/>
  <c r="BJ164" i="67"/>
  <c r="BK164" i="67"/>
  <c r="BL164" i="67"/>
  <c r="BM164" i="67"/>
  <c r="BO164" i="67"/>
  <c r="BP164" i="67"/>
  <c r="BQ164" i="67"/>
  <c r="BS169" i="67"/>
  <c r="BO167" i="67"/>
  <c r="BS167" i="67"/>
  <c r="BO168" i="67"/>
  <c r="BP168" i="67"/>
  <c r="BQ168" i="67"/>
  <c r="BS168" i="67"/>
  <c r="BT168" i="67"/>
  <c r="BI171" i="67"/>
  <c r="BO171" i="67"/>
  <c r="BP171" i="67"/>
  <c r="BQ171" i="67"/>
  <c r="BS171" i="67"/>
  <c r="BT171" i="67"/>
  <c r="BI172" i="67"/>
  <c r="BK172" i="67"/>
  <c r="BN172" i="67"/>
  <c r="BO172" i="67"/>
  <c r="BQ172" i="67"/>
  <c r="BR172" i="67"/>
  <c r="BS172" i="67"/>
  <c r="BT172" i="67"/>
  <c r="BI173" i="67"/>
  <c r="BS173" i="67"/>
  <c r="BT173" i="67"/>
  <c r="BI174" i="67"/>
  <c r="BO174" i="67"/>
  <c r="BP174" i="67"/>
  <c r="BQ174" i="67"/>
  <c r="BI175" i="67"/>
  <c r="BO175" i="67"/>
  <c r="BP175" i="67"/>
  <c r="BQ175" i="67"/>
  <c r="BR175" i="67"/>
  <c r="BS175" i="67"/>
  <c r="BT175" i="67"/>
  <c r="BP2" i="67"/>
  <c r="BT2" i="67"/>
  <c r="CF3" i="67"/>
  <c r="CH3" i="67"/>
  <c r="BW4" i="67"/>
  <c r="CF4" i="67"/>
  <c r="CG4" i="67"/>
  <c r="CH4" i="67"/>
  <c r="CG6" i="67"/>
  <c r="BX8" i="67"/>
  <c r="BY8" i="67"/>
  <c r="CH8" i="67"/>
  <c r="CF9" i="67"/>
  <c r="CG9" i="67"/>
  <c r="CH9" i="67"/>
  <c r="CF10" i="67"/>
  <c r="BW11" i="67"/>
  <c r="CD11" i="67"/>
  <c r="CE11" i="67"/>
  <c r="CF11" i="67"/>
  <c r="CG11" i="67"/>
  <c r="CH11" i="67"/>
  <c r="BW23" i="67"/>
  <c r="CF23" i="67"/>
  <c r="CH23" i="67"/>
  <c r="CD24" i="67"/>
  <c r="BW47" i="67"/>
  <c r="CB47" i="67"/>
  <c r="CF47" i="67"/>
  <c r="CH47" i="67"/>
  <c r="BW29" i="67"/>
  <c r="CB29" i="67"/>
  <c r="CC29" i="67"/>
  <c r="CD29" i="67"/>
  <c r="CF29" i="67"/>
  <c r="BW30" i="67"/>
  <c r="CC30" i="67"/>
  <c r="CD30" i="67"/>
  <c r="CE30" i="67"/>
  <c r="CF30" i="67"/>
  <c r="CG30" i="67"/>
  <c r="CH30" i="67"/>
  <c r="BW28" i="67"/>
  <c r="BX31" i="67"/>
  <c r="BY31" i="67"/>
  <c r="BZ31" i="67"/>
  <c r="CA31" i="67"/>
  <c r="CF31" i="67"/>
  <c r="CG31" i="67"/>
  <c r="CH31" i="67"/>
  <c r="BW32" i="67"/>
  <c r="CC32" i="67"/>
  <c r="CD32" i="67"/>
  <c r="CE32" i="67"/>
  <c r="CF32" i="67"/>
  <c r="CG32" i="67"/>
  <c r="CH32" i="67"/>
  <c r="CF33" i="67"/>
  <c r="CG33" i="67"/>
  <c r="BW54" i="67"/>
  <c r="CC54" i="67"/>
  <c r="CD54" i="67"/>
  <c r="CH54" i="67"/>
  <c r="BX64" i="67"/>
  <c r="BY64" i="67"/>
  <c r="BZ64" i="67"/>
  <c r="CA64" i="67"/>
  <c r="CB64" i="67"/>
  <c r="CC64" i="67"/>
  <c r="CD64" i="67"/>
  <c r="CF64" i="67"/>
  <c r="CG64" i="67"/>
  <c r="CH64" i="67"/>
  <c r="BZ66" i="67"/>
  <c r="CA66" i="67"/>
  <c r="CB66" i="67"/>
  <c r="CC66" i="67"/>
  <c r="CD66" i="67"/>
  <c r="CE66" i="67"/>
  <c r="CF66" i="67"/>
  <c r="CG66" i="67"/>
  <c r="CH66" i="67"/>
  <c r="CF39" i="67"/>
  <c r="CG39" i="67"/>
  <c r="CH39" i="67"/>
  <c r="BW40" i="67"/>
  <c r="CC40" i="67"/>
  <c r="CF40" i="67"/>
  <c r="CH40" i="67"/>
  <c r="BW36" i="67"/>
  <c r="BX35" i="67"/>
  <c r="BY35" i="67"/>
  <c r="CE35" i="67"/>
  <c r="CG35" i="67"/>
  <c r="BW41" i="67"/>
  <c r="CC41" i="67"/>
  <c r="CD41" i="67"/>
  <c r="CE41" i="67"/>
  <c r="CF41" i="67"/>
  <c r="CG41" i="67"/>
  <c r="CH41" i="67"/>
  <c r="BX43" i="67"/>
  <c r="BY43" i="67"/>
  <c r="CC43" i="67"/>
  <c r="CE43" i="67"/>
  <c r="CF43" i="67"/>
  <c r="CG43" i="67"/>
  <c r="BW55" i="67"/>
  <c r="CC55" i="67"/>
  <c r="CD55" i="67"/>
  <c r="CH55" i="67"/>
  <c r="BW44" i="67"/>
  <c r="CB44" i="67"/>
  <c r="CB45" i="67"/>
  <c r="BX48" i="67"/>
  <c r="CC48" i="67"/>
  <c r="CD48" i="67"/>
  <c r="CF49" i="67"/>
  <c r="CG49" i="67"/>
  <c r="CH49" i="67"/>
  <c r="BW56" i="67"/>
  <c r="CC56" i="67"/>
  <c r="CD56" i="67"/>
  <c r="CF56" i="67"/>
  <c r="CG56" i="67"/>
  <c r="CH56" i="67"/>
  <c r="BW50" i="67"/>
  <c r="CC50" i="67"/>
  <c r="CD50" i="67"/>
  <c r="CE50" i="67"/>
  <c r="CF50" i="67"/>
  <c r="CG50" i="67"/>
  <c r="CH50" i="67"/>
  <c r="BW51" i="67"/>
  <c r="CC51" i="67"/>
  <c r="CD51" i="67"/>
  <c r="CE51" i="67"/>
  <c r="CF51" i="67"/>
  <c r="CG51" i="67"/>
  <c r="CH51" i="67"/>
  <c r="BW57" i="67"/>
  <c r="BW52" i="67"/>
  <c r="CC52" i="67"/>
  <c r="CD52" i="67"/>
  <c r="CE52" i="67"/>
  <c r="CF52" i="67"/>
  <c r="CG52" i="67"/>
  <c r="CH52" i="67"/>
  <c r="BW53" i="67"/>
  <c r="CC53" i="67"/>
  <c r="CD53" i="67"/>
  <c r="CE53" i="67"/>
  <c r="CF53" i="67"/>
  <c r="CG53" i="67"/>
  <c r="CH53" i="67"/>
  <c r="BZ59" i="67"/>
  <c r="CA59" i="67"/>
  <c r="CB59" i="67"/>
  <c r="CF59" i="67"/>
  <c r="CG59" i="67"/>
  <c r="CH59" i="67"/>
  <c r="BW60" i="67"/>
  <c r="BX60" i="67"/>
  <c r="BY60" i="67"/>
  <c r="BZ60" i="67"/>
  <c r="CA60" i="67"/>
  <c r="CB60" i="67"/>
  <c r="CC60" i="67"/>
  <c r="CD60" i="67"/>
  <c r="CE60" i="67"/>
  <c r="CG60" i="67"/>
  <c r="CH60" i="67"/>
  <c r="BW61" i="67"/>
  <c r="BW68" i="67"/>
  <c r="CC68" i="67"/>
  <c r="CD68" i="67"/>
  <c r="CE68" i="67"/>
  <c r="CF68" i="67"/>
  <c r="BW69" i="67"/>
  <c r="CC69" i="67"/>
  <c r="CD69" i="67"/>
  <c r="CG69" i="67"/>
  <c r="CH69" i="67"/>
  <c r="BX71" i="67"/>
  <c r="CB71" i="67"/>
  <c r="CE71" i="67"/>
  <c r="BW19" i="67"/>
  <c r="CC19" i="67"/>
  <c r="CF19" i="67"/>
  <c r="CG19" i="67"/>
  <c r="CH19" i="67"/>
  <c r="CF20" i="67"/>
  <c r="BX21" i="67"/>
  <c r="BY21" i="67"/>
  <c r="BZ21" i="67"/>
  <c r="CA21" i="67"/>
  <c r="CB21" i="67"/>
  <c r="CC21" i="67"/>
  <c r="CF21" i="67"/>
  <c r="CG21" i="67"/>
  <c r="BX72" i="67"/>
  <c r="BY72" i="67"/>
  <c r="BZ72" i="67"/>
  <c r="CA72" i="67"/>
  <c r="CB72" i="67"/>
  <c r="CC72" i="67"/>
  <c r="CD72" i="67"/>
  <c r="CE72" i="67"/>
  <c r="CF72" i="67"/>
  <c r="CG72" i="67"/>
  <c r="CH72" i="67"/>
  <c r="BX73" i="67"/>
  <c r="BY73" i="67"/>
  <c r="BZ73" i="67"/>
  <c r="CA73" i="67"/>
  <c r="CB73" i="67"/>
  <c r="CF73" i="67"/>
  <c r="CG73" i="67"/>
  <c r="CH73" i="67"/>
  <c r="BX81" i="67"/>
  <c r="BY81" i="67"/>
  <c r="BZ81" i="67"/>
  <c r="CA81" i="67"/>
  <c r="CB81" i="67"/>
  <c r="CF81" i="67"/>
  <c r="CG81" i="67"/>
  <c r="CH81" i="67"/>
  <c r="BX82" i="67"/>
  <c r="BY82" i="67"/>
  <c r="BZ82" i="67"/>
  <c r="CA82" i="67"/>
  <c r="CB82" i="67"/>
  <c r="CC82" i="67"/>
  <c r="CD82" i="67"/>
  <c r="CE82" i="67"/>
  <c r="CF82" i="67"/>
  <c r="CG82" i="67"/>
  <c r="CH82" i="67"/>
  <c r="BW83" i="67"/>
  <c r="CC83" i="67"/>
  <c r="CD83" i="67"/>
  <c r="CE83" i="67"/>
  <c r="CF83" i="67"/>
  <c r="CG83" i="67"/>
  <c r="CH83" i="67"/>
  <c r="BW84" i="67"/>
  <c r="CC84" i="67"/>
  <c r="CD84" i="67"/>
  <c r="CE84" i="67"/>
  <c r="CF84" i="67"/>
  <c r="CG84" i="67"/>
  <c r="CH84" i="67"/>
  <c r="BY86" i="67"/>
  <c r="CE86" i="67"/>
  <c r="BW87" i="67"/>
  <c r="BZ87" i="67"/>
  <c r="CA87" i="67"/>
  <c r="CB87" i="67"/>
  <c r="CC87" i="67"/>
  <c r="CD87" i="67"/>
  <c r="CF87" i="67"/>
  <c r="CG87" i="67"/>
  <c r="CH87" i="67"/>
  <c r="BW88" i="67"/>
  <c r="BW90" i="67"/>
  <c r="CB90" i="67"/>
  <c r="BW91" i="67"/>
  <c r="CC91" i="67"/>
  <c r="CD91" i="67"/>
  <c r="CF91" i="67"/>
  <c r="CG91" i="67"/>
  <c r="CH91" i="67"/>
  <c r="BX94" i="67"/>
  <c r="BY94" i="67"/>
  <c r="BZ94" i="67"/>
  <c r="CA94" i="67"/>
  <c r="CB94" i="67"/>
  <c r="CF94" i="67"/>
  <c r="CG94" i="67"/>
  <c r="CH94" i="67"/>
  <c r="BW96" i="67"/>
  <c r="CF96" i="67"/>
  <c r="BX95" i="67"/>
  <c r="BY95" i="67"/>
  <c r="BZ95" i="67"/>
  <c r="CA95" i="67"/>
  <c r="CB95" i="67"/>
  <c r="CC95" i="67"/>
  <c r="CD95" i="67"/>
  <c r="CE95" i="67"/>
  <c r="CF95" i="67"/>
  <c r="CG95" i="67"/>
  <c r="BW97" i="67"/>
  <c r="CB97" i="67"/>
  <c r="CC97" i="67"/>
  <c r="CD97" i="67"/>
  <c r="CE97" i="67"/>
  <c r="CF97" i="67"/>
  <c r="CG97" i="67"/>
  <c r="CH97" i="67"/>
  <c r="BW98" i="67"/>
  <c r="CC98" i="67"/>
  <c r="CD98" i="67"/>
  <c r="CE98" i="67"/>
  <c r="CF98" i="67"/>
  <c r="BW99" i="67"/>
  <c r="BX99" i="67"/>
  <c r="BY99" i="67"/>
  <c r="BZ99" i="67"/>
  <c r="CA99" i="67"/>
  <c r="CB99" i="67"/>
  <c r="CC99" i="67"/>
  <c r="CD99" i="67"/>
  <c r="CE99" i="67"/>
  <c r="CF99" i="67"/>
  <c r="CG99" i="67"/>
  <c r="BW101" i="67"/>
  <c r="CC101" i="67"/>
  <c r="CD101" i="67"/>
  <c r="CF101" i="67"/>
  <c r="CH101" i="67"/>
  <c r="CB102" i="67"/>
  <c r="CE102" i="67"/>
  <c r="CG102" i="67"/>
  <c r="CH102" i="67"/>
  <c r="BW74" i="67"/>
  <c r="CC74" i="67"/>
  <c r="CD74" i="67"/>
  <c r="CE74" i="67"/>
  <c r="CF74" i="67"/>
  <c r="CG74" i="67"/>
  <c r="CH74" i="67"/>
  <c r="BW75" i="67"/>
  <c r="BZ75" i="67"/>
  <c r="CB75" i="67"/>
  <c r="CC75" i="67"/>
  <c r="CD75" i="67"/>
  <c r="CE75" i="67"/>
  <c r="CF75" i="67"/>
  <c r="CG75" i="67"/>
  <c r="CH75" i="67"/>
  <c r="BX77" i="67"/>
  <c r="BY77" i="67"/>
  <c r="BZ77" i="67"/>
  <c r="CA77" i="67"/>
  <c r="CC77" i="67"/>
  <c r="CD77" i="67"/>
  <c r="CE77" i="67"/>
  <c r="CF77" i="67"/>
  <c r="CG77" i="67"/>
  <c r="CG105" i="67"/>
  <c r="BW106" i="67"/>
  <c r="CC106" i="67"/>
  <c r="CD106" i="67"/>
  <c r="CE106" i="67"/>
  <c r="CF106" i="67"/>
  <c r="CG106" i="67"/>
  <c r="CH106" i="67"/>
  <c r="BW113" i="67"/>
  <c r="BX113" i="67"/>
  <c r="BY113" i="67"/>
  <c r="BZ113" i="67"/>
  <c r="CA113" i="67"/>
  <c r="CB113" i="67"/>
  <c r="CC113" i="67"/>
  <c r="CD113" i="67"/>
  <c r="CF113" i="67"/>
  <c r="CG113" i="67"/>
  <c r="CH113" i="67"/>
  <c r="BW108" i="67"/>
  <c r="BW121" i="67"/>
  <c r="CB121" i="67"/>
  <c r="CC121" i="67"/>
  <c r="CD121" i="67"/>
  <c r="CE121" i="67"/>
  <c r="CF121" i="67"/>
  <c r="CG121" i="67"/>
  <c r="CH121" i="67"/>
  <c r="CF123" i="67"/>
  <c r="CG123" i="67"/>
  <c r="CH123" i="67"/>
  <c r="BW124" i="67"/>
  <c r="CC124" i="67"/>
  <c r="CD124" i="67"/>
  <c r="CE124" i="67"/>
  <c r="CG124" i="67"/>
  <c r="BW127" i="67"/>
  <c r="CC127" i="67"/>
  <c r="CD127" i="67"/>
  <c r="CF127" i="67"/>
  <c r="BW128" i="67"/>
  <c r="BW129" i="67"/>
  <c r="CF129" i="67"/>
  <c r="BW130" i="67"/>
  <c r="CG130" i="67"/>
  <c r="BW131" i="67"/>
  <c r="CA131" i="67"/>
  <c r="CF131" i="67"/>
  <c r="CG131" i="67"/>
  <c r="CH131" i="67"/>
  <c r="CC125" i="67"/>
  <c r="CD125" i="67"/>
  <c r="CE125" i="67"/>
  <c r="BW126" i="67"/>
  <c r="CC126" i="67"/>
  <c r="CD126" i="67"/>
  <c r="CE126" i="67"/>
  <c r="CG126" i="67"/>
  <c r="BW134" i="67"/>
  <c r="CB134" i="67"/>
  <c r="CF134" i="67"/>
  <c r="CG134" i="67"/>
  <c r="CC135" i="67"/>
  <c r="CD135" i="67"/>
  <c r="CG135" i="67"/>
  <c r="BX132" i="67"/>
  <c r="BY132" i="67"/>
  <c r="BZ132" i="67"/>
  <c r="CA132" i="67"/>
  <c r="CB132" i="67"/>
  <c r="CF132" i="67"/>
  <c r="BX133" i="67"/>
  <c r="BY133" i="67"/>
  <c r="BZ133" i="67"/>
  <c r="CA133" i="67"/>
  <c r="CB133" i="67"/>
  <c r="CF133" i="67"/>
  <c r="CH133" i="67"/>
  <c r="CH136" i="67"/>
  <c r="BW138" i="67"/>
  <c r="BZ138" i="67"/>
  <c r="CB138" i="67"/>
  <c r="CC138" i="67"/>
  <c r="CD138" i="67"/>
  <c r="CE138" i="67"/>
  <c r="CF138" i="67"/>
  <c r="CG138" i="67"/>
  <c r="BW139" i="67"/>
  <c r="CC139" i="67"/>
  <c r="CD139" i="67"/>
  <c r="BW140" i="67"/>
  <c r="CC140" i="67"/>
  <c r="CD140" i="67"/>
  <c r="CH140" i="67"/>
  <c r="BW141" i="67"/>
  <c r="CC141" i="67"/>
  <c r="CD141" i="67"/>
  <c r="CH141" i="67"/>
  <c r="CF146" i="67"/>
  <c r="CG146" i="67"/>
  <c r="BW148" i="67"/>
  <c r="BX148" i="67"/>
  <c r="BY148" i="67"/>
  <c r="BZ148" i="67"/>
  <c r="CA148" i="67"/>
  <c r="CB148" i="67"/>
  <c r="CC148" i="67"/>
  <c r="CD148" i="67"/>
  <c r="CE148" i="67"/>
  <c r="CF148" i="67"/>
  <c r="CG148" i="67"/>
  <c r="CH148" i="67"/>
  <c r="BW149" i="67"/>
  <c r="BX149" i="67"/>
  <c r="BY149" i="67"/>
  <c r="BZ149" i="67"/>
  <c r="CA149" i="67"/>
  <c r="CB149" i="67"/>
  <c r="CC149" i="67"/>
  <c r="CD149" i="67"/>
  <c r="CE149" i="67"/>
  <c r="CF149" i="67"/>
  <c r="CG149" i="67"/>
  <c r="CH149" i="67"/>
  <c r="BW150" i="67"/>
  <c r="BX150" i="67"/>
  <c r="BY150" i="67"/>
  <c r="BZ150" i="67"/>
  <c r="CA150" i="67"/>
  <c r="CB150" i="67"/>
  <c r="CC150" i="67"/>
  <c r="CD150" i="67"/>
  <c r="CE150" i="67"/>
  <c r="CF150" i="67"/>
  <c r="CG150" i="67"/>
  <c r="CH150" i="67"/>
  <c r="BW151" i="67"/>
  <c r="BX151" i="67"/>
  <c r="BY151" i="67"/>
  <c r="BZ151" i="67"/>
  <c r="CA151" i="67"/>
  <c r="CB151" i="67"/>
  <c r="CC151" i="67"/>
  <c r="CD151" i="67"/>
  <c r="CE151" i="67"/>
  <c r="CF151" i="67"/>
  <c r="CG151" i="67"/>
  <c r="CH151" i="67"/>
  <c r="BW152" i="67"/>
  <c r="BX152" i="67"/>
  <c r="BY152" i="67"/>
  <c r="BZ152" i="67"/>
  <c r="CA152" i="67"/>
  <c r="CB152" i="67"/>
  <c r="CC152" i="67"/>
  <c r="CD152" i="67"/>
  <c r="CE152" i="67"/>
  <c r="CF152" i="67"/>
  <c r="CG152" i="67"/>
  <c r="CH152" i="67"/>
  <c r="BW153" i="67"/>
  <c r="BX153" i="67"/>
  <c r="BY153" i="67"/>
  <c r="BZ153" i="67"/>
  <c r="CA153" i="67"/>
  <c r="CB153" i="67"/>
  <c r="CC153" i="67"/>
  <c r="CD153" i="67"/>
  <c r="CE153" i="67"/>
  <c r="CF153" i="67"/>
  <c r="CG153" i="67"/>
  <c r="CH153" i="67"/>
  <c r="BW157" i="67"/>
  <c r="BX157" i="67"/>
  <c r="BY157" i="67"/>
  <c r="BZ157" i="67"/>
  <c r="CA157" i="67"/>
  <c r="CB157" i="67"/>
  <c r="CC157" i="67"/>
  <c r="CD157" i="67"/>
  <c r="CE157" i="67"/>
  <c r="CF157" i="67"/>
  <c r="CG157" i="67"/>
  <c r="CH157" i="67"/>
  <c r="BW155" i="67"/>
  <c r="BX155" i="67"/>
  <c r="BY155" i="67"/>
  <c r="BZ155" i="67"/>
  <c r="CA155" i="67"/>
  <c r="CB155" i="67"/>
  <c r="CC155" i="67"/>
  <c r="CD155" i="67"/>
  <c r="CE155" i="67"/>
  <c r="CF155" i="67"/>
  <c r="CG155" i="67"/>
  <c r="CH155" i="67"/>
  <c r="BW156" i="67"/>
  <c r="BX156" i="67"/>
  <c r="BY156" i="67"/>
  <c r="BZ156" i="67"/>
  <c r="CA156" i="67"/>
  <c r="CB156" i="67"/>
  <c r="CC156" i="67"/>
  <c r="CD156" i="67"/>
  <c r="CE156" i="67"/>
  <c r="CF156" i="67"/>
  <c r="CG156" i="67"/>
  <c r="CH156" i="67"/>
  <c r="BW162" i="67"/>
  <c r="BX162" i="67"/>
  <c r="BY162" i="67"/>
  <c r="BZ162" i="67"/>
  <c r="CA162" i="67"/>
  <c r="CB162" i="67"/>
  <c r="CC162" i="67"/>
  <c r="CD162" i="67"/>
  <c r="CE162" i="67"/>
  <c r="CF162" i="67"/>
  <c r="CG162" i="67"/>
  <c r="CH162" i="67"/>
  <c r="BW161" i="67"/>
  <c r="BX161" i="67"/>
  <c r="BY161" i="67"/>
  <c r="BZ161" i="67"/>
  <c r="CA161" i="67"/>
  <c r="CB161" i="67"/>
  <c r="CC161" i="67"/>
  <c r="CD161" i="67"/>
  <c r="CE161" i="67"/>
  <c r="CF161" i="67"/>
  <c r="CG161" i="67"/>
  <c r="CH161" i="67"/>
  <c r="BW158" i="67"/>
  <c r="BX158" i="67"/>
  <c r="BY158" i="67"/>
  <c r="BZ158" i="67"/>
  <c r="CA158" i="67"/>
  <c r="CB158" i="67"/>
  <c r="CC158" i="67"/>
  <c r="CD158" i="67"/>
  <c r="CE158" i="67"/>
  <c r="CF158" i="67"/>
  <c r="CG158" i="67"/>
  <c r="CH158" i="67"/>
  <c r="BW159" i="67"/>
  <c r="BX159" i="67"/>
  <c r="BY159" i="67"/>
  <c r="BZ159" i="67"/>
  <c r="CA159" i="67"/>
  <c r="CB159" i="67"/>
  <c r="CC159" i="67"/>
  <c r="CD159" i="67"/>
  <c r="CE159" i="67"/>
  <c r="CF159" i="67"/>
  <c r="CG159" i="67"/>
  <c r="CH159" i="67"/>
  <c r="BW160" i="67"/>
  <c r="BX160" i="67"/>
  <c r="BY160" i="67"/>
  <c r="BZ160" i="67"/>
  <c r="CA160" i="67"/>
  <c r="CB160" i="67"/>
  <c r="CC160" i="67"/>
  <c r="CD160" i="67"/>
  <c r="CE160" i="67"/>
  <c r="CF160" i="67"/>
  <c r="CG160" i="67"/>
  <c r="CH160" i="67"/>
  <c r="BW154" i="67"/>
  <c r="BX154" i="67"/>
  <c r="BY154" i="67"/>
  <c r="BZ154" i="67"/>
  <c r="CA154" i="67"/>
  <c r="CB154" i="67"/>
  <c r="CC154" i="67"/>
  <c r="CD154" i="67"/>
  <c r="CE154" i="67"/>
  <c r="CF154" i="67"/>
  <c r="CG154" i="67"/>
  <c r="CH154" i="67"/>
  <c r="BW165" i="67"/>
  <c r="BX165" i="67"/>
  <c r="BY165" i="67"/>
  <c r="BZ165" i="67"/>
  <c r="CA165" i="67"/>
  <c r="CB165" i="67"/>
  <c r="CC165" i="67"/>
  <c r="CD165" i="67"/>
  <c r="CE165" i="67"/>
  <c r="CF165" i="67"/>
  <c r="CG165" i="67"/>
  <c r="CH165" i="67"/>
  <c r="BW166" i="67"/>
  <c r="BX166" i="67"/>
  <c r="BY166" i="67"/>
  <c r="BZ166" i="67"/>
  <c r="CA166" i="67"/>
  <c r="CB166" i="67"/>
  <c r="CC166" i="67"/>
  <c r="CD166" i="67"/>
  <c r="CE166" i="67"/>
  <c r="CF166" i="67"/>
  <c r="CG166" i="67"/>
  <c r="CH166" i="67"/>
  <c r="BW163" i="67"/>
  <c r="BX163" i="67"/>
  <c r="BY163" i="67"/>
  <c r="BZ163" i="67"/>
  <c r="CA163" i="67"/>
  <c r="CB163" i="67"/>
  <c r="CC163" i="67"/>
  <c r="CD163" i="67"/>
  <c r="CE163" i="67"/>
  <c r="CF163" i="67"/>
  <c r="CG163" i="67"/>
  <c r="CH163" i="67"/>
  <c r="BW164" i="67"/>
  <c r="BX164" i="67"/>
  <c r="BY164" i="67"/>
  <c r="BZ164" i="67"/>
  <c r="CA164" i="67"/>
  <c r="CB164" i="67"/>
  <c r="CC164" i="67"/>
  <c r="CD164" i="67"/>
  <c r="CE164" i="67"/>
  <c r="CF164" i="67"/>
  <c r="CG164" i="67"/>
  <c r="CH164" i="67"/>
  <c r="BW169" i="67"/>
  <c r="BX169" i="67"/>
  <c r="BY169" i="67"/>
  <c r="BZ169" i="67"/>
  <c r="CA169" i="67"/>
  <c r="CB169" i="67"/>
  <c r="CC169" i="67"/>
  <c r="CD169" i="67"/>
  <c r="CE169" i="67"/>
  <c r="CF169" i="67"/>
  <c r="CG169" i="67"/>
  <c r="CH169" i="67"/>
  <c r="BW167" i="67"/>
  <c r="BX167" i="67"/>
  <c r="BY167" i="67"/>
  <c r="BZ167" i="67"/>
  <c r="CA167" i="67"/>
  <c r="CB167" i="67"/>
  <c r="CC167" i="67"/>
  <c r="CD167" i="67"/>
  <c r="CE167" i="67"/>
  <c r="CF167" i="67"/>
  <c r="CG167" i="67"/>
  <c r="CH167" i="67"/>
  <c r="BW168" i="67"/>
  <c r="BX168" i="67"/>
  <c r="BY168" i="67"/>
  <c r="BZ168" i="67"/>
  <c r="CA168" i="67"/>
  <c r="CB168" i="67"/>
  <c r="CC168" i="67"/>
  <c r="CD168" i="67"/>
  <c r="CE168" i="67"/>
  <c r="CF168" i="67"/>
  <c r="CG168" i="67"/>
  <c r="CH168" i="67"/>
  <c r="BW170" i="67"/>
  <c r="BX170" i="67"/>
  <c r="BY170" i="67"/>
  <c r="BZ170" i="67"/>
  <c r="CA170" i="67"/>
  <c r="CB170" i="67"/>
  <c r="CC170" i="67"/>
  <c r="CD170" i="67"/>
  <c r="CE170" i="67"/>
  <c r="CF170" i="67"/>
  <c r="CG170" i="67"/>
  <c r="CH170" i="67"/>
  <c r="BW171" i="67"/>
  <c r="BX171" i="67"/>
  <c r="BY171" i="67"/>
  <c r="BZ171" i="67"/>
  <c r="CA171" i="67"/>
  <c r="CB171" i="67"/>
  <c r="CC171" i="67"/>
  <c r="CD171" i="67"/>
  <c r="CE171" i="67"/>
  <c r="CF171" i="67"/>
  <c r="CG171" i="67"/>
  <c r="CH171" i="67"/>
  <c r="BW172" i="67"/>
  <c r="BX172" i="67"/>
  <c r="BY172" i="67"/>
  <c r="BZ172" i="67"/>
  <c r="CA172" i="67"/>
  <c r="CB172" i="67"/>
  <c r="CC172" i="67"/>
  <c r="CD172" i="67"/>
  <c r="CE172" i="67"/>
  <c r="CF172" i="67"/>
  <c r="CG172" i="67"/>
  <c r="CH172" i="67"/>
  <c r="BW173" i="67"/>
  <c r="BX173" i="67"/>
  <c r="BY173" i="67"/>
  <c r="BZ173" i="67"/>
  <c r="CA173" i="67"/>
  <c r="CB173" i="67"/>
  <c r="CC173" i="67"/>
  <c r="CD173" i="67"/>
  <c r="CE173" i="67"/>
  <c r="CF173" i="67"/>
  <c r="CG173" i="67"/>
  <c r="CH173" i="67"/>
  <c r="BW174" i="67"/>
  <c r="BX174" i="67"/>
  <c r="BY174" i="67"/>
  <c r="BZ174" i="67"/>
  <c r="CA174" i="67"/>
  <c r="CB174" i="67"/>
  <c r="CC174" i="67"/>
  <c r="CD174" i="67"/>
  <c r="CE174" i="67"/>
  <c r="CF174" i="67"/>
  <c r="CG174" i="67"/>
  <c r="CH174" i="67"/>
  <c r="BW175" i="67"/>
  <c r="BX175" i="67"/>
  <c r="BY175" i="67"/>
  <c r="BZ175" i="67"/>
  <c r="CA175" i="67"/>
  <c r="CB175" i="67"/>
  <c r="CC175" i="67"/>
  <c r="CD175" i="67"/>
  <c r="CE175" i="67"/>
  <c r="CF175" i="67"/>
  <c r="CG175" i="67"/>
  <c r="CH175" i="67"/>
  <c r="BI2" i="67"/>
  <c r="AG2" i="67"/>
  <c r="W2" i="67"/>
  <c r="S3" i="67"/>
  <c r="T3" i="67"/>
  <c r="U3" i="67"/>
  <c r="V3" i="67"/>
  <c r="W3" i="67"/>
  <c r="Y3" i="67"/>
  <c r="AA3" i="67"/>
  <c r="AB3" i="67"/>
  <c r="AC3" i="67"/>
  <c r="AD3" i="67"/>
  <c r="S4" i="67"/>
  <c r="T4" i="67"/>
  <c r="U4" i="67"/>
  <c r="V4" i="67"/>
  <c r="W4" i="67"/>
  <c r="Y4" i="67"/>
  <c r="AA4" i="67"/>
  <c r="AB4" i="67"/>
  <c r="AC4" i="67"/>
  <c r="AD4" i="67"/>
  <c r="S5" i="67"/>
  <c r="T5" i="67"/>
  <c r="U5" i="67"/>
  <c r="V5" i="67"/>
  <c r="W5" i="67"/>
  <c r="Y5" i="67"/>
  <c r="AA5" i="67"/>
  <c r="AB5" i="67"/>
  <c r="AC5" i="67"/>
  <c r="AD5" i="67"/>
  <c r="S6" i="67"/>
  <c r="T6" i="67"/>
  <c r="U6" i="67"/>
  <c r="V6" i="67"/>
  <c r="W6" i="67"/>
  <c r="Y6" i="67"/>
  <c r="AA6" i="67"/>
  <c r="AB6" i="67"/>
  <c r="AC6" i="67"/>
  <c r="AD6" i="67"/>
  <c r="S7" i="67"/>
  <c r="T7" i="67"/>
  <c r="U7" i="67"/>
  <c r="V7" i="67"/>
  <c r="W7" i="67"/>
  <c r="Y7" i="67"/>
  <c r="AA7" i="67"/>
  <c r="AB7" i="67"/>
  <c r="AC7" i="67"/>
  <c r="AD7" i="67"/>
  <c r="S8" i="67"/>
  <c r="T8" i="67"/>
  <c r="U8" i="67"/>
  <c r="V8" i="67"/>
  <c r="Y8" i="67"/>
  <c r="Z8" i="67"/>
  <c r="AA8" i="67"/>
  <c r="AB8" i="67"/>
  <c r="AC8" i="67"/>
  <c r="AD8" i="67"/>
  <c r="S9" i="67"/>
  <c r="T9" i="67"/>
  <c r="U9" i="67"/>
  <c r="Y9" i="67"/>
  <c r="Z9" i="67"/>
  <c r="AA9" i="67"/>
  <c r="AB9" i="67"/>
  <c r="AC9" i="67"/>
  <c r="AD9" i="67"/>
  <c r="S10" i="67"/>
  <c r="T10" i="67"/>
  <c r="U10" i="67"/>
  <c r="V10" i="67"/>
  <c r="W10" i="67"/>
  <c r="Y10" i="67"/>
  <c r="Z10" i="67"/>
  <c r="AA10" i="67"/>
  <c r="AB10" i="67"/>
  <c r="S11" i="67"/>
  <c r="T11" i="67"/>
  <c r="U11" i="67"/>
  <c r="V11" i="67"/>
  <c r="W11" i="67"/>
  <c r="X11" i="67"/>
  <c r="Y11" i="67"/>
  <c r="Z11" i="67"/>
  <c r="AA11" i="67"/>
  <c r="AB11" i="67"/>
  <c r="AC11" i="67"/>
  <c r="AD11" i="67"/>
  <c r="S23" i="67"/>
  <c r="T23" i="67"/>
  <c r="U23" i="67"/>
  <c r="Z23" i="67"/>
  <c r="AA23" i="67"/>
  <c r="AB23" i="67"/>
  <c r="AC23" i="67"/>
  <c r="AD23" i="67"/>
  <c r="S22" i="67"/>
  <c r="T22" i="67"/>
  <c r="U22" i="67"/>
  <c r="V22" i="67"/>
  <c r="Y22" i="67"/>
  <c r="Z22" i="67"/>
  <c r="AA22" i="67"/>
  <c r="AB22" i="67"/>
  <c r="AC22" i="67"/>
  <c r="T24" i="67"/>
  <c r="U24" i="67"/>
  <c r="Z24" i="67"/>
  <c r="AA24" i="67"/>
  <c r="AB24" i="67"/>
  <c r="AC24" i="67"/>
  <c r="S25" i="67"/>
  <c r="U25" i="67"/>
  <c r="V25" i="67"/>
  <c r="X25" i="67"/>
  <c r="Y25" i="67"/>
  <c r="Z25" i="67"/>
  <c r="AA25" i="67"/>
  <c r="AB25" i="67"/>
  <c r="S47" i="67"/>
  <c r="U47" i="67"/>
  <c r="X47" i="67"/>
  <c r="Y47" i="67"/>
  <c r="Z47" i="67"/>
  <c r="AB47" i="67"/>
  <c r="AC47" i="67"/>
  <c r="AD47" i="67"/>
  <c r="S29" i="67"/>
  <c r="T29" i="67"/>
  <c r="U29" i="67"/>
  <c r="X29" i="67"/>
  <c r="Y29" i="67"/>
  <c r="Z29" i="67"/>
  <c r="AA29" i="67"/>
  <c r="AB29" i="67"/>
  <c r="AC29" i="67"/>
  <c r="S30" i="67"/>
  <c r="T30" i="67"/>
  <c r="U30" i="67"/>
  <c r="W30" i="67"/>
  <c r="X30" i="67"/>
  <c r="Y30" i="67"/>
  <c r="Z30" i="67"/>
  <c r="AA30" i="67"/>
  <c r="AB30" i="67"/>
  <c r="AC30" i="67"/>
  <c r="AD30" i="67"/>
  <c r="T26" i="67"/>
  <c r="U26" i="67"/>
  <c r="V26" i="67"/>
  <c r="W26" i="67"/>
  <c r="X26" i="67"/>
  <c r="Z26" i="67"/>
  <c r="AB26" i="67"/>
  <c r="AC26" i="67"/>
  <c r="AD26" i="67"/>
  <c r="S58" i="67"/>
  <c r="U58" i="67"/>
  <c r="V58" i="67"/>
  <c r="Y58" i="67"/>
  <c r="Z58" i="67"/>
  <c r="AB58" i="67"/>
  <c r="AC58" i="67"/>
  <c r="AD58" i="67"/>
  <c r="T27" i="67"/>
  <c r="U27" i="67"/>
  <c r="X27" i="67"/>
  <c r="Z27" i="67"/>
  <c r="AA27" i="67"/>
  <c r="AB27" i="67"/>
  <c r="AC27" i="67"/>
  <c r="S28" i="67"/>
  <c r="U28" i="67"/>
  <c r="W28" i="67"/>
  <c r="X28" i="67"/>
  <c r="Y28" i="67"/>
  <c r="Z28" i="67"/>
  <c r="AB28" i="67"/>
  <c r="AC28" i="67"/>
  <c r="T31" i="67"/>
  <c r="U31" i="67"/>
  <c r="V31" i="67"/>
  <c r="W31" i="67"/>
  <c r="X31" i="67"/>
  <c r="AA31" i="67"/>
  <c r="AB31" i="67"/>
  <c r="AC31" i="67"/>
  <c r="AD31" i="67"/>
  <c r="S32" i="67"/>
  <c r="T32" i="67"/>
  <c r="U32" i="67"/>
  <c r="X32" i="67"/>
  <c r="Y32" i="67"/>
  <c r="Z32" i="67"/>
  <c r="AA32" i="67"/>
  <c r="AB32" i="67"/>
  <c r="AC32" i="67"/>
  <c r="AD32" i="67"/>
  <c r="S33" i="67"/>
  <c r="T33" i="67"/>
  <c r="U33" i="67"/>
  <c r="W33" i="67"/>
  <c r="X33" i="67"/>
  <c r="Y33" i="67"/>
  <c r="AA33" i="67"/>
  <c r="AB33" i="67"/>
  <c r="AC33" i="67"/>
  <c r="S54" i="67"/>
  <c r="V54" i="67"/>
  <c r="W54" i="67"/>
  <c r="Y54" i="67"/>
  <c r="Z54" i="67"/>
  <c r="AC54" i="67"/>
  <c r="AD54" i="67"/>
  <c r="S63" i="67"/>
  <c r="T63" i="67"/>
  <c r="V63" i="67"/>
  <c r="Y63" i="67"/>
  <c r="Z63" i="67"/>
  <c r="AA63" i="67"/>
  <c r="AC63" i="67"/>
  <c r="AD63" i="67"/>
  <c r="S64" i="67"/>
  <c r="T64" i="67"/>
  <c r="U64" i="67"/>
  <c r="V64" i="67"/>
  <c r="W64" i="67"/>
  <c r="X64" i="67"/>
  <c r="Y64" i="67"/>
  <c r="Z64" i="67"/>
  <c r="AA64" i="67"/>
  <c r="AB64" i="67"/>
  <c r="AC64" i="67"/>
  <c r="AD64" i="67"/>
  <c r="S65" i="67"/>
  <c r="T65" i="67"/>
  <c r="V65" i="67"/>
  <c r="Y65" i="67"/>
  <c r="Z65" i="67"/>
  <c r="AA65" i="67"/>
  <c r="AC65" i="67"/>
  <c r="AD65" i="67"/>
  <c r="S66" i="67"/>
  <c r="T66" i="67"/>
  <c r="V66" i="67"/>
  <c r="W66" i="67"/>
  <c r="X66" i="67"/>
  <c r="Y66" i="67"/>
  <c r="Z66" i="67"/>
  <c r="AA66" i="67"/>
  <c r="AB66" i="67"/>
  <c r="AC66" i="67"/>
  <c r="AD66" i="67"/>
  <c r="S34" i="67"/>
  <c r="T34" i="67"/>
  <c r="U34" i="67"/>
  <c r="Y34" i="67"/>
  <c r="AA34" i="67"/>
  <c r="AB34" i="67"/>
  <c r="AC34" i="67"/>
  <c r="S67" i="67"/>
  <c r="V67" i="67"/>
  <c r="Y67" i="67"/>
  <c r="Z67" i="67"/>
  <c r="AA67" i="67"/>
  <c r="AD67" i="67"/>
  <c r="S38" i="67"/>
  <c r="U38" i="67"/>
  <c r="X38" i="67"/>
  <c r="Y38" i="67"/>
  <c r="AB38" i="67"/>
  <c r="AC38" i="67"/>
  <c r="S39" i="67"/>
  <c r="U39" i="67"/>
  <c r="X39" i="67"/>
  <c r="AB39" i="67"/>
  <c r="AC39" i="67"/>
  <c r="AD39" i="67"/>
  <c r="S37" i="67"/>
  <c r="T37" i="67"/>
  <c r="U37" i="67"/>
  <c r="V37" i="67"/>
  <c r="X37" i="67"/>
  <c r="Y37" i="67"/>
  <c r="AA37" i="67"/>
  <c r="AB37" i="67"/>
  <c r="AC37" i="67"/>
  <c r="AD37" i="67"/>
  <c r="S40" i="67"/>
  <c r="U40" i="67"/>
  <c r="X40" i="67"/>
  <c r="Y40" i="67"/>
  <c r="AB40" i="67"/>
  <c r="AC40" i="67"/>
  <c r="AD40" i="67"/>
  <c r="S36" i="67"/>
  <c r="T36" i="67"/>
  <c r="U36" i="67"/>
  <c r="V36" i="67"/>
  <c r="X36" i="67"/>
  <c r="Y36" i="67"/>
  <c r="AA36" i="67"/>
  <c r="AB36" i="67"/>
  <c r="AC36" i="67"/>
  <c r="AD36" i="67"/>
  <c r="S35" i="67"/>
  <c r="T35" i="67"/>
  <c r="U35" i="67"/>
  <c r="X35" i="67"/>
  <c r="Y35" i="67"/>
  <c r="AA35" i="67"/>
  <c r="AB35" i="67"/>
  <c r="AC35" i="67"/>
  <c r="S41" i="67"/>
  <c r="T41" i="67"/>
  <c r="U41" i="67"/>
  <c r="V41" i="67"/>
  <c r="X41" i="67"/>
  <c r="Y41" i="67"/>
  <c r="Z41" i="67"/>
  <c r="AA41" i="67"/>
  <c r="AB41" i="67"/>
  <c r="AC41" i="67"/>
  <c r="AD41" i="67"/>
  <c r="S42" i="67"/>
  <c r="T42" i="67"/>
  <c r="U42" i="67"/>
  <c r="V42" i="67"/>
  <c r="X42" i="67"/>
  <c r="Y42" i="67"/>
  <c r="Z42" i="67"/>
  <c r="AA42" i="67"/>
  <c r="AB42" i="67"/>
  <c r="AC42" i="67"/>
  <c r="AD42" i="67"/>
  <c r="S43" i="67"/>
  <c r="T43" i="67"/>
  <c r="U43" i="67"/>
  <c r="X43" i="67"/>
  <c r="Y43" i="67"/>
  <c r="Z43" i="67"/>
  <c r="AA43" i="67"/>
  <c r="AB43" i="67"/>
  <c r="AC43" i="67"/>
  <c r="AD43" i="67"/>
  <c r="S55" i="67"/>
  <c r="V55" i="67"/>
  <c r="W55" i="67"/>
  <c r="Y55" i="67"/>
  <c r="Z55" i="67"/>
  <c r="AC55" i="67"/>
  <c r="AD55" i="67"/>
  <c r="S44" i="67"/>
  <c r="T44" i="67"/>
  <c r="U44" i="67"/>
  <c r="V44" i="67"/>
  <c r="W44" i="67"/>
  <c r="X44" i="67"/>
  <c r="Y44" i="67"/>
  <c r="Z44" i="67"/>
  <c r="AA44" i="67"/>
  <c r="AB44" i="67"/>
  <c r="AC44" i="67"/>
  <c r="AD44" i="67"/>
  <c r="S45" i="67"/>
  <c r="T45" i="67"/>
  <c r="U45" i="67"/>
  <c r="V45" i="67"/>
  <c r="X45" i="67"/>
  <c r="Y45" i="67"/>
  <c r="Z45" i="67"/>
  <c r="AA45" i="67"/>
  <c r="AB45" i="67"/>
  <c r="AC45" i="67"/>
  <c r="AD45" i="67"/>
  <c r="S12" i="67"/>
  <c r="T12" i="67"/>
  <c r="U12" i="67"/>
  <c r="W12" i="67"/>
  <c r="X12" i="67"/>
  <c r="Y12" i="67"/>
  <c r="AA12" i="67"/>
  <c r="AB12" i="67"/>
  <c r="AC12" i="67"/>
  <c r="AD12" i="67"/>
  <c r="S13" i="67"/>
  <c r="U13" i="67"/>
  <c r="W13" i="67"/>
  <c r="X13" i="67"/>
  <c r="Y13" i="67"/>
  <c r="Z13" i="67"/>
  <c r="AC13" i="67"/>
  <c r="S14" i="67"/>
  <c r="V14" i="67"/>
  <c r="Y14" i="67"/>
  <c r="Z14" i="67"/>
  <c r="AC14" i="67"/>
  <c r="AD14" i="67"/>
  <c r="S15" i="67"/>
  <c r="T15" i="67"/>
  <c r="U15" i="67"/>
  <c r="V15" i="67"/>
  <c r="W15" i="67"/>
  <c r="X15" i="67"/>
  <c r="Y15" i="67"/>
  <c r="AA15" i="67"/>
  <c r="AB15" i="67"/>
  <c r="AC15" i="67"/>
  <c r="AD15" i="67"/>
  <c r="S48" i="67"/>
  <c r="V48" i="67"/>
  <c r="Y48" i="67"/>
  <c r="Z48" i="67"/>
  <c r="AB48" i="67"/>
  <c r="AC48" i="67"/>
  <c r="AD48" i="67"/>
  <c r="S49" i="67"/>
  <c r="V49" i="67"/>
  <c r="Y49" i="67"/>
  <c r="Z49" i="67"/>
  <c r="AB49" i="67"/>
  <c r="AC49" i="67"/>
  <c r="AD49" i="67"/>
  <c r="S56" i="67"/>
  <c r="V56" i="67"/>
  <c r="Y56" i="67"/>
  <c r="Z56" i="67"/>
  <c r="AB56" i="67"/>
  <c r="AC56" i="67"/>
  <c r="AD56" i="67"/>
  <c r="S50" i="67"/>
  <c r="T50" i="67"/>
  <c r="V50" i="67"/>
  <c r="W50" i="67"/>
  <c r="Y50" i="67"/>
  <c r="Z50" i="67"/>
  <c r="AA50" i="67"/>
  <c r="AB50" i="67"/>
  <c r="AC50" i="67"/>
  <c r="AD50" i="67"/>
  <c r="S51" i="67"/>
  <c r="V51" i="67"/>
  <c r="W51" i="67"/>
  <c r="Y51" i="67"/>
  <c r="Z51" i="67"/>
  <c r="AA51" i="67"/>
  <c r="AB51" i="67"/>
  <c r="AC51" i="67"/>
  <c r="AD51" i="67"/>
  <c r="S57" i="67"/>
  <c r="U57" i="67"/>
  <c r="V57" i="67"/>
  <c r="Y57" i="67"/>
  <c r="Z57" i="67"/>
  <c r="AB57" i="67"/>
  <c r="AC57" i="67"/>
  <c r="AD57" i="67"/>
  <c r="S52" i="67"/>
  <c r="V52" i="67"/>
  <c r="W52" i="67"/>
  <c r="Y52" i="67"/>
  <c r="Z52" i="67"/>
  <c r="AA52" i="67"/>
  <c r="AB52" i="67"/>
  <c r="AC52" i="67"/>
  <c r="AD52" i="67"/>
  <c r="S53" i="67"/>
  <c r="V53" i="67"/>
  <c r="W53" i="67"/>
  <c r="Y53" i="67"/>
  <c r="Z53" i="67"/>
  <c r="AA53" i="67"/>
  <c r="AB53" i="67"/>
  <c r="AC53" i="67"/>
  <c r="AD53" i="67"/>
  <c r="S59" i="67"/>
  <c r="U59" i="67"/>
  <c r="V59" i="67"/>
  <c r="W59" i="67"/>
  <c r="X59" i="67"/>
  <c r="Y59" i="67"/>
  <c r="AB59" i="67"/>
  <c r="AC59" i="67"/>
  <c r="AD59" i="67"/>
  <c r="T60" i="67"/>
  <c r="U60" i="67"/>
  <c r="V60" i="67"/>
  <c r="W60" i="67"/>
  <c r="X60" i="67"/>
  <c r="Y60" i="67"/>
  <c r="Z60" i="67"/>
  <c r="AA60" i="67"/>
  <c r="AB60" i="67"/>
  <c r="AC60" i="67"/>
  <c r="AD60" i="67"/>
  <c r="S61" i="67"/>
  <c r="U61" i="67"/>
  <c r="V61" i="67"/>
  <c r="W61" i="67"/>
  <c r="Y61" i="67"/>
  <c r="AB61" i="67"/>
  <c r="AC61" i="67"/>
  <c r="AD61" i="67"/>
  <c r="S62" i="67"/>
  <c r="V62" i="67"/>
  <c r="W62" i="67"/>
  <c r="Y62" i="67"/>
  <c r="AC62" i="67"/>
  <c r="AD62" i="67"/>
  <c r="S68" i="67"/>
  <c r="V68" i="67"/>
  <c r="Y68" i="67"/>
  <c r="Z68" i="67"/>
  <c r="AA68" i="67"/>
  <c r="AB68" i="67"/>
  <c r="AC68" i="67"/>
  <c r="AD68" i="67"/>
  <c r="S69" i="67"/>
  <c r="V69" i="67"/>
  <c r="Y69" i="67"/>
  <c r="Z69" i="67"/>
  <c r="AC69" i="67"/>
  <c r="AD69" i="67"/>
  <c r="S70" i="67"/>
  <c r="X70" i="67"/>
  <c r="Y70" i="67"/>
  <c r="Z70" i="67"/>
  <c r="AC70" i="67"/>
  <c r="AD70" i="67"/>
  <c r="T71" i="67"/>
  <c r="U71" i="67"/>
  <c r="V71" i="67"/>
  <c r="W71" i="67"/>
  <c r="X71" i="67"/>
  <c r="Z71" i="67"/>
  <c r="AA71" i="67"/>
  <c r="AB71" i="67"/>
  <c r="AC71" i="67"/>
  <c r="AD71" i="67"/>
  <c r="S16" i="67"/>
  <c r="T16" i="67"/>
  <c r="U16" i="67"/>
  <c r="V16" i="67"/>
  <c r="X16" i="67"/>
  <c r="Y16" i="67"/>
  <c r="AA16" i="67"/>
  <c r="AB16" i="67"/>
  <c r="AC16" i="67"/>
  <c r="AD16" i="67"/>
  <c r="S17" i="67"/>
  <c r="T17" i="67"/>
  <c r="U17" i="67"/>
  <c r="V17" i="67"/>
  <c r="X17" i="67"/>
  <c r="AA17" i="67"/>
  <c r="AB17" i="67"/>
  <c r="AC17" i="67"/>
  <c r="AD17" i="67"/>
  <c r="S18" i="67"/>
  <c r="T18" i="67"/>
  <c r="U18" i="67"/>
  <c r="V18" i="67"/>
  <c r="Y18" i="67"/>
  <c r="Z18" i="67"/>
  <c r="AA18" i="67"/>
  <c r="AB18" i="67"/>
  <c r="AC18" i="67"/>
  <c r="AD18" i="67"/>
  <c r="S19" i="67"/>
  <c r="U19" i="67"/>
  <c r="V19" i="67"/>
  <c r="X19" i="67"/>
  <c r="Y19" i="67"/>
  <c r="Z19" i="67"/>
  <c r="AB19" i="67"/>
  <c r="AC19" i="67"/>
  <c r="AD19" i="67"/>
  <c r="S20" i="67"/>
  <c r="U20" i="67"/>
  <c r="V20" i="67"/>
  <c r="X20" i="67"/>
  <c r="Y20" i="67"/>
  <c r="AB20" i="67"/>
  <c r="AC20" i="67"/>
  <c r="AD20" i="67"/>
  <c r="S21" i="67"/>
  <c r="T21" i="67"/>
  <c r="U21" i="67"/>
  <c r="V21" i="67"/>
  <c r="W21" i="67"/>
  <c r="X21" i="67"/>
  <c r="Y21" i="67"/>
  <c r="AB21" i="67"/>
  <c r="AC21" i="67"/>
  <c r="AD21" i="67"/>
  <c r="S72" i="67"/>
  <c r="T72" i="67"/>
  <c r="U72" i="67"/>
  <c r="V72" i="67"/>
  <c r="W72" i="67"/>
  <c r="X72" i="67"/>
  <c r="Y72" i="67"/>
  <c r="Z72" i="67"/>
  <c r="AA72" i="67"/>
  <c r="AB72" i="67"/>
  <c r="AC72" i="67"/>
  <c r="AD72" i="67"/>
  <c r="S73" i="67"/>
  <c r="T73" i="67"/>
  <c r="U73" i="67"/>
  <c r="V73" i="67"/>
  <c r="W73" i="67"/>
  <c r="X73" i="67"/>
  <c r="Y73" i="67"/>
  <c r="Z73" i="67"/>
  <c r="AB73" i="67"/>
  <c r="AC73" i="67"/>
  <c r="AD73" i="67"/>
  <c r="S80" i="67"/>
  <c r="T80" i="67"/>
  <c r="U80" i="67"/>
  <c r="V80" i="67"/>
  <c r="X80" i="67"/>
  <c r="Z80" i="67"/>
  <c r="AA80" i="67"/>
  <c r="AB80" i="67"/>
  <c r="AC80" i="67"/>
  <c r="AD80" i="67"/>
  <c r="S81" i="67"/>
  <c r="T81" i="67"/>
  <c r="U81" i="67"/>
  <c r="V81" i="67"/>
  <c r="W81" i="67"/>
  <c r="X81" i="67"/>
  <c r="Y81" i="67"/>
  <c r="AA81" i="67"/>
  <c r="AB81" i="67"/>
  <c r="AC81" i="67"/>
  <c r="AD81" i="67"/>
  <c r="T82" i="67"/>
  <c r="U82" i="67"/>
  <c r="V82" i="67"/>
  <c r="W82" i="67"/>
  <c r="X82" i="67"/>
  <c r="Y82" i="67"/>
  <c r="Z82" i="67"/>
  <c r="AA82" i="67"/>
  <c r="AB82" i="67"/>
  <c r="AC82" i="67"/>
  <c r="AD82" i="67"/>
  <c r="S145" i="67"/>
  <c r="V145" i="67"/>
  <c r="X145" i="67"/>
  <c r="Y145" i="67"/>
  <c r="Z145" i="67"/>
  <c r="AC145" i="67"/>
  <c r="S92" i="67"/>
  <c r="U92" i="67"/>
  <c r="X92" i="67"/>
  <c r="Y92" i="67"/>
  <c r="AB92" i="67"/>
  <c r="AC92" i="67"/>
  <c r="S79" i="67"/>
  <c r="T79" i="67"/>
  <c r="U79" i="67"/>
  <c r="X79" i="67"/>
  <c r="Y79" i="67"/>
  <c r="Z79" i="67"/>
  <c r="AA79" i="67"/>
  <c r="AB79" i="67"/>
  <c r="S83" i="67"/>
  <c r="T83" i="67"/>
  <c r="U83" i="67"/>
  <c r="X83" i="67"/>
  <c r="Y83" i="67"/>
  <c r="Z83" i="67"/>
  <c r="AA83" i="67"/>
  <c r="AB83" i="67"/>
  <c r="AC83" i="67"/>
  <c r="AD83" i="67"/>
  <c r="S84" i="67"/>
  <c r="T84" i="67"/>
  <c r="U84" i="67"/>
  <c r="W84" i="67"/>
  <c r="Y84" i="67"/>
  <c r="Z84" i="67"/>
  <c r="AA84" i="67"/>
  <c r="AB84" i="67"/>
  <c r="AC84" i="67"/>
  <c r="AD84" i="67"/>
  <c r="S85" i="67"/>
  <c r="T85" i="67"/>
  <c r="U85" i="67"/>
  <c r="V85" i="67"/>
  <c r="W85" i="67"/>
  <c r="X85" i="67"/>
  <c r="Y85" i="67"/>
  <c r="AA85" i="67"/>
  <c r="AB85" i="67"/>
  <c r="AC85" i="67"/>
  <c r="AD85" i="67"/>
  <c r="U86" i="67"/>
  <c r="X86" i="67"/>
  <c r="Y86" i="67"/>
  <c r="AA86" i="67"/>
  <c r="AB86" i="67"/>
  <c r="S87" i="67"/>
  <c r="T87" i="67"/>
  <c r="U87" i="67"/>
  <c r="V87" i="67"/>
  <c r="W87" i="67"/>
  <c r="X87" i="67"/>
  <c r="Y87" i="67"/>
  <c r="Z87" i="67"/>
  <c r="AA87" i="67"/>
  <c r="AB87" i="67"/>
  <c r="AC87" i="67"/>
  <c r="AD87" i="67"/>
  <c r="S88" i="67"/>
  <c r="T88" i="67"/>
  <c r="U88" i="67"/>
  <c r="V88" i="67"/>
  <c r="X88" i="67"/>
  <c r="Y88" i="67"/>
  <c r="AA88" i="67"/>
  <c r="AB88" i="67"/>
  <c r="AC88" i="67"/>
  <c r="AD88" i="67"/>
  <c r="S89" i="67"/>
  <c r="U89" i="67"/>
  <c r="X89" i="67"/>
  <c r="Y89" i="67"/>
  <c r="AB89" i="67"/>
  <c r="AC89" i="67"/>
  <c r="S90" i="67"/>
  <c r="U90" i="67"/>
  <c r="X90" i="67"/>
  <c r="Y90" i="67"/>
  <c r="AB90" i="67"/>
  <c r="AC90" i="67"/>
  <c r="S91" i="67"/>
  <c r="U91" i="67"/>
  <c r="X91" i="67"/>
  <c r="Y91" i="67"/>
  <c r="Z91" i="67"/>
  <c r="AB91" i="67"/>
  <c r="AC91" i="67"/>
  <c r="AD91" i="67"/>
  <c r="U93" i="67"/>
  <c r="X93" i="67"/>
  <c r="Y93" i="67"/>
  <c r="AB93" i="67"/>
  <c r="AC93" i="67"/>
  <c r="S94" i="67"/>
  <c r="T94" i="67"/>
  <c r="U94" i="67"/>
  <c r="V94" i="67"/>
  <c r="W94" i="67"/>
  <c r="X94" i="67"/>
  <c r="Y94" i="67"/>
  <c r="AB94" i="67"/>
  <c r="AC94" i="67"/>
  <c r="AD94" i="67"/>
  <c r="S96" i="67"/>
  <c r="U96" i="67"/>
  <c r="X96" i="67"/>
  <c r="Y96" i="67"/>
  <c r="AB96" i="67"/>
  <c r="S95" i="67"/>
  <c r="T95" i="67"/>
  <c r="U95" i="67"/>
  <c r="V95" i="67"/>
  <c r="W95" i="67"/>
  <c r="X95" i="67"/>
  <c r="Y95" i="67"/>
  <c r="Z95" i="67"/>
  <c r="AA95" i="67"/>
  <c r="AB95" i="67"/>
  <c r="AC95" i="67"/>
  <c r="S97" i="67"/>
  <c r="T97" i="67"/>
  <c r="U97" i="67"/>
  <c r="V97" i="67"/>
  <c r="W97" i="67"/>
  <c r="X97" i="67"/>
  <c r="Y97" i="67"/>
  <c r="Z97" i="67"/>
  <c r="AA97" i="67"/>
  <c r="AB97" i="67"/>
  <c r="AC97" i="67"/>
  <c r="AD97" i="67"/>
  <c r="S98" i="67"/>
  <c r="T98" i="67"/>
  <c r="U98" i="67"/>
  <c r="X98" i="67"/>
  <c r="Y98" i="67"/>
  <c r="Z98" i="67"/>
  <c r="AA98" i="67"/>
  <c r="AB98" i="67"/>
  <c r="AC98" i="67"/>
  <c r="S99" i="67"/>
  <c r="T99" i="67"/>
  <c r="U99" i="67"/>
  <c r="V99" i="67"/>
  <c r="W99" i="67"/>
  <c r="X99" i="67"/>
  <c r="Y99" i="67"/>
  <c r="Z99" i="67"/>
  <c r="AA99" i="67"/>
  <c r="AB99" i="67"/>
  <c r="AC99" i="67"/>
  <c r="S100" i="67"/>
  <c r="T100" i="67"/>
  <c r="U100" i="67"/>
  <c r="V100" i="67"/>
  <c r="X100" i="67"/>
  <c r="Y100" i="67"/>
  <c r="Z100" i="67"/>
  <c r="AA100" i="67"/>
  <c r="AB100" i="67"/>
  <c r="AC100" i="67"/>
  <c r="AD100" i="67"/>
  <c r="S122" i="67"/>
  <c r="U122" i="67"/>
  <c r="V122" i="67"/>
  <c r="Y122" i="67"/>
  <c r="Z122" i="67"/>
  <c r="AB122" i="67"/>
  <c r="AC122" i="67"/>
  <c r="AD122" i="67"/>
  <c r="S101" i="67"/>
  <c r="T101" i="67"/>
  <c r="U101" i="67"/>
  <c r="V101" i="67"/>
  <c r="X101" i="67"/>
  <c r="Y101" i="67"/>
  <c r="Z101" i="67"/>
  <c r="AA101" i="67"/>
  <c r="AB101" i="67"/>
  <c r="AC101" i="67"/>
  <c r="AD101" i="67"/>
  <c r="S102" i="67"/>
  <c r="T102" i="67"/>
  <c r="U102" i="67"/>
  <c r="V102" i="67"/>
  <c r="W102" i="67"/>
  <c r="X102" i="67"/>
  <c r="Y102" i="67"/>
  <c r="Z102" i="67"/>
  <c r="AA102" i="67"/>
  <c r="AB102" i="67"/>
  <c r="AC102" i="67"/>
  <c r="AD102" i="67"/>
  <c r="S74" i="67"/>
  <c r="T74" i="67"/>
  <c r="U74" i="67"/>
  <c r="V74" i="67"/>
  <c r="W74" i="67"/>
  <c r="Y74" i="67"/>
  <c r="Z74" i="67"/>
  <c r="AA74" i="67"/>
  <c r="AB74" i="67"/>
  <c r="AC74" i="67"/>
  <c r="AD74" i="67"/>
  <c r="S75" i="67"/>
  <c r="T75" i="67"/>
  <c r="U75" i="67"/>
  <c r="V75" i="67"/>
  <c r="W75" i="67"/>
  <c r="X75" i="67"/>
  <c r="Y75" i="67"/>
  <c r="Z75" i="67"/>
  <c r="AA75" i="67"/>
  <c r="AB75" i="67"/>
  <c r="AC75" i="67"/>
  <c r="AD75" i="67"/>
  <c r="S76" i="67"/>
  <c r="T76" i="67"/>
  <c r="U76" i="67"/>
  <c r="V76" i="67"/>
  <c r="Y76" i="67"/>
  <c r="AA76" i="67"/>
  <c r="AB76" i="67"/>
  <c r="AC76" i="67"/>
  <c r="AD76" i="67"/>
  <c r="S77" i="67"/>
  <c r="T77" i="67"/>
  <c r="U77" i="67"/>
  <c r="V77" i="67"/>
  <c r="W77" i="67"/>
  <c r="Y77" i="67"/>
  <c r="Z77" i="67"/>
  <c r="AA77" i="67"/>
  <c r="AB77" i="67"/>
  <c r="AC77" i="67"/>
  <c r="AD77" i="67"/>
  <c r="S78" i="67"/>
  <c r="T78" i="67"/>
  <c r="U78" i="67"/>
  <c r="V78" i="67"/>
  <c r="Y78" i="67"/>
  <c r="Z78" i="67"/>
  <c r="AA78" i="67"/>
  <c r="AB78" i="67"/>
  <c r="AC78" i="67"/>
  <c r="AD78" i="67"/>
  <c r="S103" i="67"/>
  <c r="T103" i="67"/>
  <c r="U103" i="67"/>
  <c r="V103" i="67"/>
  <c r="W103" i="67"/>
  <c r="X103" i="67"/>
  <c r="Y103" i="67"/>
  <c r="Z103" i="67"/>
  <c r="AA103" i="67"/>
  <c r="AB103" i="67"/>
  <c r="AC103" i="67"/>
  <c r="AD103" i="67"/>
  <c r="S104" i="67"/>
  <c r="T104" i="67"/>
  <c r="U104" i="67"/>
  <c r="V104" i="67"/>
  <c r="W104" i="67"/>
  <c r="X104" i="67"/>
  <c r="AA104" i="67"/>
  <c r="AB104" i="67"/>
  <c r="AC104" i="67"/>
  <c r="AD104" i="67"/>
  <c r="S105" i="67"/>
  <c r="T105" i="67"/>
  <c r="U105" i="67"/>
  <c r="X105" i="67"/>
  <c r="Y105" i="67"/>
  <c r="AA105" i="67"/>
  <c r="AC105" i="67"/>
  <c r="S106" i="67"/>
  <c r="U106" i="67"/>
  <c r="X106" i="67"/>
  <c r="Y106" i="67"/>
  <c r="Z106" i="67"/>
  <c r="AA106" i="67"/>
  <c r="AB106" i="67"/>
  <c r="AC106" i="67"/>
  <c r="AD106" i="67"/>
  <c r="S107" i="67"/>
  <c r="U107" i="67"/>
  <c r="W107" i="67"/>
  <c r="Y107" i="67"/>
  <c r="Z107" i="67"/>
  <c r="AB107" i="67"/>
  <c r="AC107" i="67"/>
  <c r="S113" i="67"/>
  <c r="T113" i="67"/>
  <c r="U113" i="67"/>
  <c r="V113" i="67"/>
  <c r="W113" i="67"/>
  <c r="X113" i="67"/>
  <c r="Y113" i="67"/>
  <c r="Z113" i="67"/>
  <c r="AA113" i="67"/>
  <c r="AB113" i="67"/>
  <c r="AC113" i="67"/>
  <c r="AD113" i="67"/>
  <c r="S108" i="67"/>
  <c r="U108" i="67"/>
  <c r="V108" i="67"/>
  <c r="Y108" i="67"/>
  <c r="Z108" i="67"/>
  <c r="AC108" i="67"/>
  <c r="AD108" i="67"/>
  <c r="S109" i="67"/>
  <c r="U109" i="67"/>
  <c r="V109" i="67"/>
  <c r="Y109" i="67"/>
  <c r="Z109" i="67"/>
  <c r="AA109" i="67"/>
  <c r="AB109" i="67"/>
  <c r="AD109" i="67"/>
  <c r="S110" i="67"/>
  <c r="T110" i="67"/>
  <c r="U110" i="67"/>
  <c r="V110" i="67"/>
  <c r="W110" i="67"/>
  <c r="Y110" i="67"/>
  <c r="Z110" i="67"/>
  <c r="AA110" i="67"/>
  <c r="AB110" i="67"/>
  <c r="AD110" i="67"/>
  <c r="S114" i="67"/>
  <c r="T114" i="67"/>
  <c r="U114" i="67"/>
  <c r="V114" i="67"/>
  <c r="W114" i="67"/>
  <c r="Y114" i="67"/>
  <c r="Z114" i="67"/>
  <c r="AA114" i="67"/>
  <c r="AB114" i="67"/>
  <c r="AD114" i="67"/>
  <c r="S111" i="67"/>
  <c r="T111" i="67"/>
  <c r="U111" i="67"/>
  <c r="V111" i="67"/>
  <c r="W111" i="67"/>
  <c r="Y111" i="67"/>
  <c r="Z111" i="67"/>
  <c r="AA111" i="67"/>
  <c r="AB111" i="67"/>
  <c r="AD111" i="67"/>
  <c r="S112" i="67"/>
  <c r="U112" i="67"/>
  <c r="V112" i="67"/>
  <c r="W112" i="67"/>
  <c r="Y112" i="67"/>
  <c r="Z112" i="67"/>
  <c r="AA112" i="67"/>
  <c r="AB112" i="67"/>
  <c r="AD112" i="67"/>
  <c r="S118" i="67"/>
  <c r="V118" i="67"/>
  <c r="W118" i="67"/>
  <c r="Y118" i="67"/>
  <c r="Z118" i="67"/>
  <c r="AD118" i="67"/>
  <c r="S119" i="67"/>
  <c r="V119" i="67"/>
  <c r="W119" i="67"/>
  <c r="Y119" i="67"/>
  <c r="Z119" i="67"/>
  <c r="AC119" i="67"/>
  <c r="AD119" i="67"/>
  <c r="S120" i="67"/>
  <c r="V120" i="67"/>
  <c r="W120" i="67"/>
  <c r="Y120" i="67"/>
  <c r="Z120" i="67"/>
  <c r="AD120" i="67"/>
  <c r="S121" i="67"/>
  <c r="V121" i="67"/>
  <c r="W121" i="67"/>
  <c r="X121" i="67"/>
  <c r="Y121" i="67"/>
  <c r="Z121" i="67"/>
  <c r="AA121" i="67"/>
  <c r="AB121" i="67"/>
  <c r="AC121" i="67"/>
  <c r="AD121" i="67"/>
  <c r="S123" i="67"/>
  <c r="U123" i="67"/>
  <c r="V123" i="67"/>
  <c r="Y123" i="67"/>
  <c r="AB123" i="67"/>
  <c r="AC123" i="67"/>
  <c r="AD123" i="67"/>
  <c r="S124" i="67"/>
  <c r="U124" i="67"/>
  <c r="V124" i="67"/>
  <c r="Y124" i="67"/>
  <c r="Z124" i="67"/>
  <c r="AA124" i="67"/>
  <c r="AB124" i="67"/>
  <c r="AC124" i="67"/>
  <c r="AD124" i="67"/>
  <c r="S127" i="67"/>
  <c r="U127" i="67"/>
  <c r="V127" i="67"/>
  <c r="W127" i="67"/>
  <c r="Y127" i="67"/>
  <c r="Z127" i="67"/>
  <c r="AB127" i="67"/>
  <c r="AC127" i="67"/>
  <c r="AD127" i="67"/>
  <c r="S128" i="67"/>
  <c r="T128" i="67"/>
  <c r="U128" i="67"/>
  <c r="V128" i="67"/>
  <c r="W128" i="67"/>
  <c r="Y128" i="67"/>
  <c r="Z128" i="67"/>
  <c r="AA128" i="67"/>
  <c r="AB128" i="67"/>
  <c r="AC128" i="67"/>
  <c r="AD128" i="67"/>
  <c r="S129" i="67"/>
  <c r="T129" i="67"/>
  <c r="U129" i="67"/>
  <c r="V129" i="67"/>
  <c r="W129" i="67"/>
  <c r="Y129" i="67"/>
  <c r="AB129" i="67"/>
  <c r="AC129" i="67"/>
  <c r="AD129" i="67"/>
  <c r="S130" i="67"/>
  <c r="U130" i="67"/>
  <c r="V130" i="67"/>
  <c r="W130" i="67"/>
  <c r="Y130" i="67"/>
  <c r="AA130" i="67"/>
  <c r="AC130" i="67"/>
  <c r="AD130" i="67"/>
  <c r="S131" i="67"/>
  <c r="T131" i="67"/>
  <c r="V131" i="67"/>
  <c r="W131" i="67"/>
  <c r="Y131" i="67"/>
  <c r="Z131" i="67"/>
  <c r="AA131" i="67"/>
  <c r="AB131" i="67"/>
  <c r="AC131" i="67"/>
  <c r="AD131" i="67"/>
  <c r="S125" i="67"/>
  <c r="U125" i="67"/>
  <c r="V125" i="67"/>
  <c r="Y125" i="67"/>
  <c r="Z125" i="67"/>
  <c r="AA125" i="67"/>
  <c r="AB125" i="67"/>
  <c r="AC125" i="67"/>
  <c r="AD125" i="67"/>
  <c r="S126" i="67"/>
  <c r="U126" i="67"/>
  <c r="V126" i="67"/>
  <c r="Y126" i="67"/>
  <c r="Z126" i="67"/>
  <c r="AA126" i="67"/>
  <c r="AB126" i="67"/>
  <c r="AC126" i="67"/>
  <c r="AD126" i="67"/>
  <c r="S134" i="67"/>
  <c r="U134" i="67"/>
  <c r="V134" i="67"/>
  <c r="X134" i="67"/>
  <c r="Y134" i="67"/>
  <c r="Z134" i="67"/>
  <c r="AB134" i="67"/>
  <c r="AC134" i="67"/>
  <c r="AD134" i="67"/>
  <c r="S135" i="67"/>
  <c r="T135" i="67"/>
  <c r="U135" i="67"/>
  <c r="V135" i="67"/>
  <c r="Y135" i="67"/>
  <c r="Z135" i="67"/>
  <c r="AB135" i="67"/>
  <c r="AC135" i="67"/>
  <c r="AD135" i="67"/>
  <c r="S132" i="67"/>
  <c r="T132" i="67"/>
  <c r="U132" i="67"/>
  <c r="V132" i="67"/>
  <c r="W132" i="67"/>
  <c r="X132" i="67"/>
  <c r="Y132" i="67"/>
  <c r="Z132" i="67"/>
  <c r="AA132" i="67"/>
  <c r="AB132" i="67"/>
  <c r="AC132" i="67"/>
  <c r="AD132" i="67"/>
  <c r="S133" i="67"/>
  <c r="T133" i="67"/>
  <c r="U133" i="67"/>
  <c r="V133" i="67"/>
  <c r="W133" i="67"/>
  <c r="X133" i="67"/>
  <c r="Y133" i="67"/>
  <c r="Z133" i="67"/>
  <c r="AA133" i="67"/>
  <c r="AB133" i="67"/>
  <c r="AD133" i="67"/>
  <c r="S136" i="67"/>
  <c r="T136" i="67"/>
  <c r="V136" i="67"/>
  <c r="Y136" i="67"/>
  <c r="Z136" i="67"/>
  <c r="AC136" i="67"/>
  <c r="AD136" i="67"/>
  <c r="S137" i="67"/>
  <c r="V137" i="67"/>
  <c r="Y137" i="67"/>
  <c r="Z137" i="67"/>
  <c r="AC137" i="67"/>
  <c r="AD137" i="67"/>
  <c r="S138" i="67"/>
  <c r="V138" i="67"/>
  <c r="W138" i="67"/>
  <c r="X138" i="67"/>
  <c r="Y138" i="67"/>
  <c r="Z138" i="67"/>
  <c r="AA138" i="67"/>
  <c r="AB138" i="67"/>
  <c r="AC138" i="67"/>
  <c r="AD138" i="67"/>
  <c r="S139" i="67"/>
  <c r="V139" i="67"/>
  <c r="X139" i="67"/>
  <c r="Y139" i="67"/>
  <c r="Z139" i="67"/>
  <c r="AC139" i="67"/>
  <c r="AD139" i="67"/>
  <c r="S140" i="67"/>
  <c r="V140" i="67"/>
  <c r="X140" i="67"/>
  <c r="Y140" i="67"/>
  <c r="Z140" i="67"/>
  <c r="AC140" i="67"/>
  <c r="AD140" i="67"/>
  <c r="S141" i="67"/>
  <c r="V141" i="67"/>
  <c r="X141" i="67"/>
  <c r="Y141" i="67"/>
  <c r="Z141" i="67"/>
  <c r="AC141" i="67"/>
  <c r="AD141" i="67"/>
  <c r="S142" i="67"/>
  <c r="X142" i="67"/>
  <c r="Y142" i="67"/>
  <c r="Z142" i="67"/>
  <c r="AC142" i="67"/>
  <c r="S115" i="67"/>
  <c r="U115" i="67"/>
  <c r="V115" i="67"/>
  <c r="W115" i="67"/>
  <c r="Y115" i="67"/>
  <c r="Z115" i="67"/>
  <c r="AA115" i="67"/>
  <c r="AB115" i="67"/>
  <c r="AD115" i="67"/>
  <c r="S117" i="67"/>
  <c r="V117" i="67"/>
  <c r="W117" i="67"/>
  <c r="Y117" i="67"/>
  <c r="Z117" i="67"/>
  <c r="AD117" i="67"/>
  <c r="S116" i="67"/>
  <c r="T116" i="67"/>
  <c r="U116" i="67"/>
  <c r="V116" i="67"/>
  <c r="W116" i="67"/>
  <c r="Y116" i="67"/>
  <c r="Z116" i="67"/>
  <c r="AA116" i="67"/>
  <c r="AB116" i="67"/>
  <c r="AD116" i="67"/>
  <c r="S143" i="67"/>
  <c r="X143" i="67"/>
  <c r="Y143" i="67"/>
  <c r="Z143" i="67"/>
  <c r="AC143" i="67"/>
  <c r="S144" i="67"/>
  <c r="V144" i="67"/>
  <c r="X144" i="67"/>
  <c r="Y144" i="67"/>
  <c r="Z144" i="67"/>
  <c r="AC144" i="67"/>
  <c r="AD144" i="67"/>
  <c r="S146" i="67"/>
  <c r="U146" i="67"/>
  <c r="V146" i="67"/>
  <c r="W146" i="67"/>
  <c r="Y146" i="67"/>
  <c r="Z146" i="67"/>
  <c r="AB146" i="67"/>
  <c r="AC146" i="67"/>
  <c r="AD146" i="67"/>
  <c r="S147" i="67"/>
  <c r="T147" i="67"/>
  <c r="V147" i="67"/>
  <c r="Y147" i="67"/>
  <c r="Z147" i="67"/>
  <c r="AA147" i="67"/>
  <c r="AC147" i="67"/>
  <c r="AD147" i="67"/>
  <c r="S148" i="67"/>
  <c r="T148" i="67"/>
  <c r="U148" i="67"/>
  <c r="V148" i="67"/>
  <c r="W148" i="67"/>
  <c r="X148" i="67"/>
  <c r="Y148" i="67"/>
  <c r="Z148" i="67"/>
  <c r="AA148" i="67"/>
  <c r="AB148" i="67"/>
  <c r="AC148" i="67"/>
  <c r="AD148" i="67"/>
  <c r="S149" i="67"/>
  <c r="T149" i="67"/>
  <c r="U149" i="67"/>
  <c r="V149" i="67"/>
  <c r="W149" i="67"/>
  <c r="X149" i="67"/>
  <c r="Y149" i="67"/>
  <c r="Z149" i="67"/>
  <c r="AA149" i="67"/>
  <c r="AB149" i="67"/>
  <c r="AC149" i="67"/>
  <c r="AD149" i="67"/>
  <c r="S150" i="67"/>
  <c r="T150" i="67"/>
  <c r="U150" i="67"/>
  <c r="V150" i="67"/>
  <c r="W150" i="67"/>
  <c r="X150" i="67"/>
  <c r="Y150" i="67"/>
  <c r="Z150" i="67"/>
  <c r="AA150" i="67"/>
  <c r="AB150" i="67"/>
  <c r="AC150" i="67"/>
  <c r="AD150" i="67"/>
  <c r="S151" i="67"/>
  <c r="T151" i="67"/>
  <c r="U151" i="67"/>
  <c r="V151" i="67"/>
  <c r="W151" i="67"/>
  <c r="X151" i="67"/>
  <c r="Y151" i="67"/>
  <c r="Z151" i="67"/>
  <c r="AA151" i="67"/>
  <c r="AB151" i="67"/>
  <c r="AC151" i="67"/>
  <c r="AD151" i="67"/>
  <c r="S152" i="67"/>
  <c r="T152" i="67"/>
  <c r="U152" i="67"/>
  <c r="V152" i="67"/>
  <c r="W152" i="67"/>
  <c r="X152" i="67"/>
  <c r="Y152" i="67"/>
  <c r="Z152" i="67"/>
  <c r="AA152" i="67"/>
  <c r="AB152" i="67"/>
  <c r="AC152" i="67"/>
  <c r="AD152" i="67"/>
  <c r="S153" i="67"/>
  <c r="T153" i="67"/>
  <c r="U153" i="67"/>
  <c r="V153" i="67"/>
  <c r="W153" i="67"/>
  <c r="X153" i="67"/>
  <c r="Y153" i="67"/>
  <c r="Z153" i="67"/>
  <c r="AA153" i="67"/>
  <c r="AB153" i="67"/>
  <c r="AC153" i="67"/>
  <c r="AD153" i="67"/>
  <c r="S157" i="67"/>
  <c r="T157" i="67"/>
  <c r="U157" i="67"/>
  <c r="V157" i="67"/>
  <c r="W157" i="67"/>
  <c r="X157" i="67"/>
  <c r="Y157" i="67"/>
  <c r="Z157" i="67"/>
  <c r="AA157" i="67"/>
  <c r="AB157" i="67"/>
  <c r="AC157" i="67"/>
  <c r="AD157" i="67"/>
  <c r="S155" i="67"/>
  <c r="T155" i="67"/>
  <c r="U155" i="67"/>
  <c r="V155" i="67"/>
  <c r="W155" i="67"/>
  <c r="X155" i="67"/>
  <c r="Y155" i="67"/>
  <c r="Z155" i="67"/>
  <c r="AA155" i="67"/>
  <c r="AB155" i="67"/>
  <c r="AC155" i="67"/>
  <c r="AD155" i="67"/>
  <c r="S156" i="67"/>
  <c r="T156" i="67"/>
  <c r="U156" i="67"/>
  <c r="V156" i="67"/>
  <c r="W156" i="67"/>
  <c r="X156" i="67"/>
  <c r="Y156" i="67"/>
  <c r="Z156" i="67"/>
  <c r="AA156" i="67"/>
  <c r="AB156" i="67"/>
  <c r="AC156" i="67"/>
  <c r="AD156" i="67"/>
  <c r="S162" i="67"/>
  <c r="T162" i="67"/>
  <c r="U162" i="67"/>
  <c r="V162" i="67"/>
  <c r="W162" i="67"/>
  <c r="X162" i="67"/>
  <c r="Y162" i="67"/>
  <c r="Z162" i="67"/>
  <c r="AA162" i="67"/>
  <c r="AB162" i="67"/>
  <c r="AC162" i="67"/>
  <c r="AD162" i="67"/>
  <c r="S161" i="67"/>
  <c r="T161" i="67"/>
  <c r="U161" i="67"/>
  <c r="V161" i="67"/>
  <c r="W161" i="67"/>
  <c r="X161" i="67"/>
  <c r="Y161" i="67"/>
  <c r="Z161" i="67"/>
  <c r="AA161" i="67"/>
  <c r="AB161" i="67"/>
  <c r="AC161" i="67"/>
  <c r="AD161" i="67"/>
  <c r="S158" i="67"/>
  <c r="T158" i="67"/>
  <c r="U158" i="67"/>
  <c r="V158" i="67"/>
  <c r="W158" i="67"/>
  <c r="X158" i="67"/>
  <c r="Y158" i="67"/>
  <c r="Z158" i="67"/>
  <c r="AA158" i="67"/>
  <c r="AB158" i="67"/>
  <c r="AC158" i="67"/>
  <c r="AD158" i="67"/>
  <c r="S159" i="67"/>
  <c r="T159" i="67"/>
  <c r="U159" i="67"/>
  <c r="V159" i="67"/>
  <c r="W159" i="67"/>
  <c r="X159" i="67"/>
  <c r="Y159" i="67"/>
  <c r="Z159" i="67"/>
  <c r="AA159" i="67"/>
  <c r="AB159" i="67"/>
  <c r="AC159" i="67"/>
  <c r="AD159" i="67"/>
  <c r="S160" i="67"/>
  <c r="T160" i="67"/>
  <c r="U160" i="67"/>
  <c r="V160" i="67"/>
  <c r="W160" i="67"/>
  <c r="X160" i="67"/>
  <c r="Y160" i="67"/>
  <c r="Z160" i="67"/>
  <c r="AA160" i="67"/>
  <c r="AB160" i="67"/>
  <c r="AC160" i="67"/>
  <c r="AD160" i="67"/>
  <c r="S154" i="67"/>
  <c r="T154" i="67"/>
  <c r="U154" i="67"/>
  <c r="V154" i="67"/>
  <c r="W154" i="67"/>
  <c r="X154" i="67"/>
  <c r="Y154" i="67"/>
  <c r="Z154" i="67"/>
  <c r="AA154" i="67"/>
  <c r="AB154" i="67"/>
  <c r="AC154" i="67"/>
  <c r="AD154" i="67"/>
  <c r="S46" i="67"/>
  <c r="U46" i="67"/>
  <c r="Y46" i="67"/>
  <c r="Z46" i="67"/>
  <c r="AB46" i="67"/>
  <c r="AC46" i="67"/>
  <c r="S165" i="67"/>
  <c r="T165" i="67"/>
  <c r="U165" i="67"/>
  <c r="V165" i="67"/>
  <c r="W165" i="67"/>
  <c r="X165" i="67"/>
  <c r="Y165" i="67"/>
  <c r="Z165" i="67"/>
  <c r="AA165" i="67"/>
  <c r="AB165" i="67"/>
  <c r="AC165" i="67"/>
  <c r="AD165" i="67"/>
  <c r="S166" i="67"/>
  <c r="T166" i="67"/>
  <c r="U166" i="67"/>
  <c r="V166" i="67"/>
  <c r="W166" i="67"/>
  <c r="X166" i="67"/>
  <c r="Y166" i="67"/>
  <c r="Z166" i="67"/>
  <c r="AA166" i="67"/>
  <c r="AB166" i="67"/>
  <c r="AC166" i="67"/>
  <c r="AD166" i="67"/>
  <c r="S163" i="67"/>
  <c r="T163" i="67"/>
  <c r="U163" i="67"/>
  <c r="V163" i="67"/>
  <c r="W163" i="67"/>
  <c r="X163" i="67"/>
  <c r="Y163" i="67"/>
  <c r="Z163" i="67"/>
  <c r="AA163" i="67"/>
  <c r="AB163" i="67"/>
  <c r="AC163" i="67"/>
  <c r="AD163" i="67"/>
  <c r="S164" i="67"/>
  <c r="T164" i="67"/>
  <c r="U164" i="67"/>
  <c r="V164" i="67"/>
  <c r="W164" i="67"/>
  <c r="X164" i="67"/>
  <c r="Y164" i="67"/>
  <c r="Z164" i="67"/>
  <c r="AA164" i="67"/>
  <c r="AB164" i="67"/>
  <c r="AC164" i="67"/>
  <c r="AD164" i="67"/>
  <c r="S169" i="67"/>
  <c r="T169" i="67"/>
  <c r="U169" i="67"/>
  <c r="V169" i="67"/>
  <c r="W169" i="67"/>
  <c r="X169" i="67"/>
  <c r="Y169" i="67"/>
  <c r="Z169" i="67"/>
  <c r="AA169" i="67"/>
  <c r="AB169" i="67"/>
  <c r="AC169" i="67"/>
  <c r="AD169" i="67"/>
  <c r="S167" i="67"/>
  <c r="T167" i="67"/>
  <c r="U167" i="67"/>
  <c r="V167" i="67"/>
  <c r="W167" i="67"/>
  <c r="X167" i="67"/>
  <c r="Y167" i="67"/>
  <c r="Z167" i="67"/>
  <c r="AA167" i="67"/>
  <c r="AB167" i="67"/>
  <c r="AC167" i="67"/>
  <c r="AD167" i="67"/>
  <c r="S168" i="67"/>
  <c r="T168" i="67"/>
  <c r="U168" i="67"/>
  <c r="V168" i="67"/>
  <c r="W168" i="67"/>
  <c r="X168" i="67"/>
  <c r="Y168" i="67"/>
  <c r="Z168" i="67"/>
  <c r="AA168" i="67"/>
  <c r="AB168" i="67"/>
  <c r="AC168" i="67"/>
  <c r="AD168" i="67"/>
  <c r="S170" i="67"/>
  <c r="T170" i="67"/>
  <c r="U170" i="67"/>
  <c r="V170" i="67"/>
  <c r="W170" i="67"/>
  <c r="X170" i="67"/>
  <c r="Y170" i="67"/>
  <c r="Z170" i="67"/>
  <c r="AA170" i="67"/>
  <c r="AB170" i="67"/>
  <c r="AC170" i="67"/>
  <c r="AD170" i="67"/>
  <c r="S171" i="67"/>
  <c r="T171" i="67"/>
  <c r="U171" i="67"/>
  <c r="V171" i="67"/>
  <c r="W171" i="67"/>
  <c r="X171" i="67"/>
  <c r="Y171" i="67"/>
  <c r="Z171" i="67"/>
  <c r="AA171" i="67"/>
  <c r="AB171" i="67"/>
  <c r="AC171" i="67"/>
  <c r="AD171" i="67"/>
  <c r="S172" i="67"/>
  <c r="T172" i="67"/>
  <c r="U172" i="67"/>
  <c r="V172" i="67"/>
  <c r="W172" i="67"/>
  <c r="X172" i="67"/>
  <c r="Y172" i="67"/>
  <c r="Z172" i="67"/>
  <c r="AA172" i="67"/>
  <c r="AB172" i="67"/>
  <c r="AC172" i="67"/>
  <c r="AD172" i="67"/>
  <c r="S173" i="67"/>
  <c r="T173" i="67"/>
  <c r="U173" i="67"/>
  <c r="V173" i="67"/>
  <c r="W173" i="67"/>
  <c r="X173" i="67"/>
  <c r="Y173" i="67"/>
  <c r="Z173" i="67"/>
  <c r="AA173" i="67"/>
  <c r="AB173" i="67"/>
  <c r="AC173" i="67"/>
  <c r="AD173" i="67"/>
  <c r="S174" i="67"/>
  <c r="T174" i="67"/>
  <c r="U174" i="67"/>
  <c r="V174" i="67"/>
  <c r="W174" i="67"/>
  <c r="X174" i="67"/>
  <c r="Y174" i="67"/>
  <c r="Z174" i="67"/>
  <c r="AA174" i="67"/>
  <c r="AB174" i="67"/>
  <c r="AC174" i="67"/>
  <c r="AD174" i="67"/>
  <c r="S175" i="67"/>
  <c r="T175" i="67"/>
  <c r="U175" i="67"/>
  <c r="V175" i="67"/>
  <c r="W175" i="67"/>
  <c r="X175" i="67"/>
  <c r="Y175" i="67"/>
  <c r="Z175" i="67"/>
  <c r="AA175" i="67"/>
  <c r="AB175" i="67"/>
  <c r="AC175" i="67"/>
  <c r="AD175" i="67"/>
  <c r="T2" i="67"/>
  <c r="U2" i="67"/>
  <c r="V2" i="67"/>
  <c r="Y2" i="67"/>
  <c r="AA2" i="67"/>
  <c r="AB2" i="67"/>
  <c r="AC2" i="67"/>
  <c r="AD2" i="67"/>
  <c r="S2" i="67"/>
  <c r="E2" i="67"/>
  <c r="E3" i="67"/>
  <c r="F3" i="67"/>
  <c r="H3" i="67"/>
  <c r="I3" i="67"/>
  <c r="K3" i="67"/>
  <c r="L3" i="67"/>
  <c r="M3" i="67"/>
  <c r="N3" i="67"/>
  <c r="O3" i="67"/>
  <c r="P3" i="67"/>
  <c r="E4" i="67"/>
  <c r="F4" i="67"/>
  <c r="H4" i="67"/>
  <c r="I4" i="67"/>
  <c r="J4" i="67"/>
  <c r="K4" i="67"/>
  <c r="L4" i="67"/>
  <c r="M4" i="67"/>
  <c r="N4" i="67"/>
  <c r="O4" i="67"/>
  <c r="P4" i="67"/>
  <c r="E5" i="67"/>
  <c r="F5" i="67"/>
  <c r="I5" i="67"/>
  <c r="L5" i="67"/>
  <c r="M5" i="67"/>
  <c r="N5" i="67"/>
  <c r="O5" i="67"/>
  <c r="P5" i="67"/>
  <c r="E6" i="67"/>
  <c r="F6" i="67"/>
  <c r="G6" i="67"/>
  <c r="H6" i="67"/>
  <c r="I6" i="67"/>
  <c r="J6" i="67"/>
  <c r="L6" i="67"/>
  <c r="M6" i="67"/>
  <c r="N6" i="67"/>
  <c r="O6" i="67"/>
  <c r="P6" i="67"/>
  <c r="E7" i="67"/>
  <c r="F7" i="67"/>
  <c r="H7" i="67"/>
  <c r="K7" i="67"/>
  <c r="L7" i="67"/>
  <c r="M7" i="67"/>
  <c r="N7" i="67"/>
  <c r="P7" i="67"/>
  <c r="E8" i="67"/>
  <c r="G8" i="67"/>
  <c r="H8" i="67"/>
  <c r="J8" i="67"/>
  <c r="K8" i="67"/>
  <c r="L8" i="67"/>
  <c r="M8" i="67"/>
  <c r="O8" i="67"/>
  <c r="P8" i="67"/>
  <c r="F9" i="67"/>
  <c r="G9" i="67"/>
  <c r="H9" i="67"/>
  <c r="I9" i="67"/>
  <c r="J9" i="67"/>
  <c r="K9" i="67"/>
  <c r="L9" i="67"/>
  <c r="M9" i="67"/>
  <c r="N9" i="67"/>
  <c r="F10" i="67"/>
  <c r="G10" i="67"/>
  <c r="H10" i="67"/>
  <c r="I10" i="67"/>
  <c r="J10" i="67"/>
  <c r="K10" i="67"/>
  <c r="L10" i="67"/>
  <c r="M10" i="67"/>
  <c r="N10" i="67"/>
  <c r="O10" i="67"/>
  <c r="P10" i="67"/>
  <c r="E11" i="67"/>
  <c r="I11" i="67"/>
  <c r="J11" i="67"/>
  <c r="K11" i="67"/>
  <c r="L11" i="67"/>
  <c r="M11" i="67"/>
  <c r="O11" i="67"/>
  <c r="P11" i="67"/>
  <c r="E23" i="67"/>
  <c r="F23" i="67"/>
  <c r="G23" i="67"/>
  <c r="J23" i="67"/>
  <c r="K23" i="67"/>
  <c r="L23" i="67"/>
  <c r="M23" i="67"/>
  <c r="O23" i="67"/>
  <c r="E22" i="67"/>
  <c r="J22" i="67"/>
  <c r="L22" i="67"/>
  <c r="O22" i="67"/>
  <c r="E24" i="67"/>
  <c r="J24" i="67"/>
  <c r="K24" i="67"/>
  <c r="L24" i="67"/>
  <c r="O24" i="67"/>
  <c r="P24" i="67"/>
  <c r="E25" i="67"/>
  <c r="F25" i="67"/>
  <c r="G25" i="67"/>
  <c r="M25" i="67"/>
  <c r="N25" i="67"/>
  <c r="O25" i="67"/>
  <c r="E47" i="67"/>
  <c r="G47" i="67"/>
  <c r="H47" i="67"/>
  <c r="I47" i="67"/>
  <c r="J47" i="67"/>
  <c r="K47" i="67"/>
  <c r="L47" i="67"/>
  <c r="M47" i="67"/>
  <c r="N47" i="67"/>
  <c r="O47" i="67"/>
  <c r="P47" i="67"/>
  <c r="E29" i="67"/>
  <c r="H29" i="67"/>
  <c r="I29" i="67"/>
  <c r="J29" i="67"/>
  <c r="K29" i="67"/>
  <c r="L29" i="67"/>
  <c r="N29" i="67"/>
  <c r="O29" i="67"/>
  <c r="P29" i="67"/>
  <c r="E30" i="67"/>
  <c r="G30" i="67"/>
  <c r="I30" i="67"/>
  <c r="J30" i="67"/>
  <c r="K30" i="67"/>
  <c r="L30" i="67"/>
  <c r="M30" i="67"/>
  <c r="O30" i="67"/>
  <c r="P30" i="67"/>
  <c r="E26" i="67"/>
  <c r="G26" i="67"/>
  <c r="J26" i="67"/>
  <c r="K26" i="67"/>
  <c r="M26" i="67"/>
  <c r="N26" i="67"/>
  <c r="O26" i="67"/>
  <c r="E58" i="67"/>
  <c r="F58" i="67"/>
  <c r="G58" i="67"/>
  <c r="I58" i="67"/>
  <c r="J58" i="67"/>
  <c r="O58" i="67"/>
  <c r="E27" i="67"/>
  <c r="G27" i="67"/>
  <c r="I27" i="67"/>
  <c r="J27" i="67"/>
  <c r="K27" i="67"/>
  <c r="O27" i="67"/>
  <c r="P27" i="67"/>
  <c r="E28" i="67"/>
  <c r="J28" i="67"/>
  <c r="K28" i="67"/>
  <c r="M28" i="67"/>
  <c r="N28" i="67"/>
  <c r="P28" i="67"/>
  <c r="F31" i="67"/>
  <c r="G31" i="67"/>
  <c r="H31" i="67"/>
  <c r="I31" i="67"/>
  <c r="J31" i="67"/>
  <c r="K31" i="67"/>
  <c r="L31" i="67"/>
  <c r="M31" i="67"/>
  <c r="O31" i="67"/>
  <c r="P31" i="67"/>
  <c r="E32" i="67"/>
  <c r="F32" i="67"/>
  <c r="K32" i="67"/>
  <c r="L32" i="67"/>
  <c r="M32" i="67"/>
  <c r="N32" i="67"/>
  <c r="O32" i="67"/>
  <c r="P32" i="67"/>
  <c r="G33" i="67"/>
  <c r="H33" i="67"/>
  <c r="I33" i="67"/>
  <c r="J33" i="67"/>
  <c r="K33" i="67"/>
  <c r="L33" i="67"/>
  <c r="M33" i="67"/>
  <c r="O33" i="67"/>
  <c r="P33" i="67"/>
  <c r="E54" i="67"/>
  <c r="G54" i="67"/>
  <c r="I54" i="67"/>
  <c r="J54" i="67"/>
  <c r="K54" i="67"/>
  <c r="L54" i="67"/>
  <c r="O54" i="67"/>
  <c r="E63" i="67"/>
  <c r="F63" i="67"/>
  <c r="H63" i="67"/>
  <c r="J63" i="67"/>
  <c r="K63" i="67"/>
  <c r="N63" i="67"/>
  <c r="P63" i="67"/>
  <c r="F64" i="67"/>
  <c r="G64" i="67"/>
  <c r="H64" i="67"/>
  <c r="I64" i="67"/>
  <c r="J64" i="67"/>
  <c r="K64" i="67"/>
  <c r="L64" i="67"/>
  <c r="M64" i="67"/>
  <c r="N64" i="67"/>
  <c r="P64" i="67"/>
  <c r="E65" i="67"/>
  <c r="F65" i="67"/>
  <c r="H65" i="67"/>
  <c r="K65" i="67"/>
  <c r="L65" i="67"/>
  <c r="M65" i="67"/>
  <c r="N65" i="67"/>
  <c r="O65" i="67"/>
  <c r="P65" i="67"/>
  <c r="H66" i="67"/>
  <c r="J66" i="67"/>
  <c r="K66" i="67"/>
  <c r="L66" i="67"/>
  <c r="M66" i="67"/>
  <c r="N66" i="67"/>
  <c r="O66" i="67"/>
  <c r="F34" i="67"/>
  <c r="I34" i="67"/>
  <c r="K34" i="67"/>
  <c r="L34" i="67"/>
  <c r="N34" i="67"/>
  <c r="P34" i="67"/>
  <c r="E67" i="67"/>
  <c r="F67" i="67"/>
  <c r="G67" i="67"/>
  <c r="H67" i="67"/>
  <c r="I67" i="67"/>
  <c r="J67" i="67"/>
  <c r="K67" i="67"/>
  <c r="L67" i="67"/>
  <c r="P67" i="67"/>
  <c r="E38" i="67"/>
  <c r="H38" i="67"/>
  <c r="I38" i="67"/>
  <c r="K38" i="67"/>
  <c r="M38" i="67"/>
  <c r="P38" i="67"/>
  <c r="E39" i="67"/>
  <c r="F39" i="67"/>
  <c r="G39" i="67"/>
  <c r="H39" i="67"/>
  <c r="I39" i="67"/>
  <c r="J39" i="67"/>
  <c r="M39" i="67"/>
  <c r="N39" i="67"/>
  <c r="O39" i="67"/>
  <c r="P39" i="67"/>
  <c r="E37" i="67"/>
  <c r="G37" i="67"/>
  <c r="J37" i="67"/>
  <c r="M37" i="67"/>
  <c r="O37" i="67"/>
  <c r="E40" i="67"/>
  <c r="G40" i="67"/>
  <c r="I40" i="67"/>
  <c r="J40" i="67"/>
  <c r="K40" i="67"/>
  <c r="L40" i="67"/>
  <c r="M40" i="67"/>
  <c r="O40" i="67"/>
  <c r="P40" i="67"/>
  <c r="E36" i="67"/>
  <c r="H36" i="67"/>
  <c r="K36" i="67"/>
  <c r="L36" i="67"/>
  <c r="M36" i="67"/>
  <c r="N36" i="67"/>
  <c r="P36" i="67"/>
  <c r="E35" i="67"/>
  <c r="G35" i="67"/>
  <c r="H35" i="67"/>
  <c r="I35" i="67"/>
  <c r="J35" i="67"/>
  <c r="L35" i="67"/>
  <c r="N35" i="67"/>
  <c r="O35" i="67"/>
  <c r="P35" i="67"/>
  <c r="E41" i="67"/>
  <c r="F41" i="67"/>
  <c r="G41" i="67"/>
  <c r="I41" i="67"/>
  <c r="J41" i="67"/>
  <c r="K41" i="67"/>
  <c r="L41" i="67"/>
  <c r="M41" i="67"/>
  <c r="N41" i="67"/>
  <c r="O41" i="67"/>
  <c r="P41" i="67"/>
  <c r="E42" i="67"/>
  <c r="G42" i="67"/>
  <c r="I42" i="67"/>
  <c r="K42" i="67"/>
  <c r="L42" i="67"/>
  <c r="M42" i="67"/>
  <c r="O42" i="67"/>
  <c r="P42" i="67"/>
  <c r="E43" i="67"/>
  <c r="F43" i="67"/>
  <c r="G43" i="67"/>
  <c r="H43" i="67"/>
  <c r="I43" i="67"/>
  <c r="K43" i="67"/>
  <c r="L43" i="67"/>
  <c r="M43" i="67"/>
  <c r="N43" i="67"/>
  <c r="O43" i="67"/>
  <c r="P43" i="67"/>
  <c r="E55" i="67"/>
  <c r="F55" i="67"/>
  <c r="G55" i="67"/>
  <c r="H55" i="67"/>
  <c r="K55" i="67"/>
  <c r="L55" i="67"/>
  <c r="M55" i="67"/>
  <c r="O55" i="67"/>
  <c r="P55" i="67"/>
  <c r="E44" i="67"/>
  <c r="G44" i="67"/>
  <c r="H44" i="67"/>
  <c r="I44" i="67"/>
  <c r="J44" i="67"/>
  <c r="K44" i="67"/>
  <c r="L44" i="67"/>
  <c r="M44" i="67"/>
  <c r="O44" i="67"/>
  <c r="P44" i="67"/>
  <c r="E45" i="67"/>
  <c r="G45" i="67"/>
  <c r="H45" i="67"/>
  <c r="I45" i="67"/>
  <c r="L45" i="67"/>
  <c r="O45" i="67"/>
  <c r="P45" i="67"/>
  <c r="E12" i="67"/>
  <c r="G12" i="67"/>
  <c r="H12" i="67"/>
  <c r="O12" i="67"/>
  <c r="P12" i="67"/>
  <c r="H13" i="67"/>
  <c r="K13" i="67"/>
  <c r="L13" i="67"/>
  <c r="O13" i="67"/>
  <c r="P13" i="67"/>
  <c r="E14" i="67"/>
  <c r="H14" i="67"/>
  <c r="N14" i="67"/>
  <c r="O14" i="67"/>
  <c r="P14" i="67"/>
  <c r="E15" i="67"/>
  <c r="G15" i="67"/>
  <c r="H15" i="67"/>
  <c r="J15" i="67"/>
  <c r="K15" i="67"/>
  <c r="L15" i="67"/>
  <c r="O15" i="67"/>
  <c r="P15" i="67"/>
  <c r="E48" i="67"/>
  <c r="F48" i="67"/>
  <c r="G48" i="67"/>
  <c r="H48" i="67"/>
  <c r="K48" i="67"/>
  <c r="L48" i="67"/>
  <c r="M48" i="67"/>
  <c r="O48" i="67"/>
  <c r="P48" i="67"/>
  <c r="F49" i="67"/>
  <c r="G49" i="67"/>
  <c r="H49" i="67"/>
  <c r="I49" i="67"/>
  <c r="J49" i="67"/>
  <c r="K49" i="67"/>
  <c r="L49" i="67"/>
  <c r="M49" i="67"/>
  <c r="O49" i="67"/>
  <c r="E56" i="67"/>
  <c r="F56" i="67"/>
  <c r="G56" i="67"/>
  <c r="I56" i="67"/>
  <c r="J56" i="67"/>
  <c r="K56" i="67"/>
  <c r="L56" i="67"/>
  <c r="M56" i="67"/>
  <c r="O56" i="67"/>
  <c r="P56" i="67"/>
  <c r="E50" i="67"/>
  <c r="G50" i="67"/>
  <c r="H50" i="67"/>
  <c r="J50" i="67"/>
  <c r="K50" i="67"/>
  <c r="L50" i="67"/>
  <c r="M50" i="67"/>
  <c r="O50" i="67"/>
  <c r="P50" i="67"/>
  <c r="E51" i="67"/>
  <c r="G51" i="67"/>
  <c r="I51" i="67"/>
  <c r="J51" i="67"/>
  <c r="K51" i="67"/>
  <c r="L51" i="67"/>
  <c r="M51" i="67"/>
  <c r="N51" i="67"/>
  <c r="O51" i="67"/>
  <c r="P51" i="67"/>
  <c r="E57" i="67"/>
  <c r="G57" i="67"/>
  <c r="H57" i="67"/>
  <c r="I57" i="67"/>
  <c r="K57" i="67"/>
  <c r="L57" i="67"/>
  <c r="O57" i="67"/>
  <c r="P57" i="67"/>
  <c r="E52" i="67"/>
  <c r="I52" i="67"/>
  <c r="J52" i="67"/>
  <c r="K52" i="67"/>
  <c r="L52" i="67"/>
  <c r="M52" i="67"/>
  <c r="E53" i="67"/>
  <c r="G53" i="67"/>
  <c r="I53" i="67"/>
  <c r="K53" i="67"/>
  <c r="L53" i="67"/>
  <c r="M53" i="67"/>
  <c r="N53" i="67"/>
  <c r="O53" i="67"/>
  <c r="P53" i="67"/>
  <c r="E59" i="67"/>
  <c r="F59" i="67"/>
  <c r="G59" i="67"/>
  <c r="H59" i="67"/>
  <c r="I59" i="67"/>
  <c r="J59" i="67"/>
  <c r="M59" i="67"/>
  <c r="N59" i="67"/>
  <c r="O59" i="67"/>
  <c r="P59" i="67"/>
  <c r="E60" i="67"/>
  <c r="F60" i="67"/>
  <c r="J60" i="67"/>
  <c r="L60" i="67"/>
  <c r="N60" i="67"/>
  <c r="O60" i="67"/>
  <c r="P60" i="67"/>
  <c r="E61" i="67"/>
  <c r="F61" i="67"/>
  <c r="K61" i="67"/>
  <c r="N61" i="67"/>
  <c r="O61" i="67"/>
  <c r="E62" i="67"/>
  <c r="F62" i="67"/>
  <c r="G62" i="67"/>
  <c r="K62" i="67"/>
  <c r="O62" i="67"/>
  <c r="P62" i="67"/>
  <c r="E68" i="67"/>
  <c r="G68" i="67"/>
  <c r="I68" i="67"/>
  <c r="J68" i="67"/>
  <c r="K68" i="67"/>
  <c r="L68" i="67"/>
  <c r="M68" i="67"/>
  <c r="E69" i="67"/>
  <c r="G69" i="67"/>
  <c r="H69" i="67"/>
  <c r="I69" i="67"/>
  <c r="L69" i="67"/>
  <c r="M69" i="67"/>
  <c r="N69" i="67"/>
  <c r="O69" i="67"/>
  <c r="P69" i="67"/>
  <c r="E70" i="67"/>
  <c r="F70" i="67"/>
  <c r="L70" i="67"/>
  <c r="M70" i="67"/>
  <c r="N70" i="67"/>
  <c r="O70" i="67"/>
  <c r="P70" i="67"/>
  <c r="H71" i="67"/>
  <c r="I71" i="67"/>
  <c r="J71" i="67"/>
  <c r="O71" i="67"/>
  <c r="P71" i="67"/>
  <c r="G16" i="67"/>
  <c r="H16" i="67"/>
  <c r="I16" i="67"/>
  <c r="J16" i="67"/>
  <c r="K16" i="67"/>
  <c r="O16" i="67"/>
  <c r="P16" i="67"/>
  <c r="E17" i="67"/>
  <c r="I17" i="67"/>
  <c r="M17" i="67"/>
  <c r="N17" i="67"/>
  <c r="O17" i="67"/>
  <c r="P17" i="67"/>
  <c r="E18" i="67"/>
  <c r="G18" i="67"/>
  <c r="K18" i="67"/>
  <c r="L18" i="67"/>
  <c r="M18" i="67"/>
  <c r="O18" i="67"/>
  <c r="P18" i="67"/>
  <c r="E19" i="67"/>
  <c r="K19" i="67"/>
  <c r="L19" i="67"/>
  <c r="M19" i="67"/>
  <c r="O19" i="67"/>
  <c r="F20" i="67"/>
  <c r="G20" i="67"/>
  <c r="H20" i="67"/>
  <c r="J20" i="67"/>
  <c r="K20" i="67"/>
  <c r="L20" i="67"/>
  <c r="N20" i="67"/>
  <c r="P20" i="67"/>
  <c r="F21" i="67"/>
  <c r="G21" i="67"/>
  <c r="H21" i="67"/>
  <c r="I21" i="67"/>
  <c r="J21" i="67"/>
  <c r="K21" i="67"/>
  <c r="L21" i="67"/>
  <c r="M21" i="67"/>
  <c r="O21" i="67"/>
  <c r="P21" i="67"/>
  <c r="J72" i="67"/>
  <c r="K72" i="67"/>
  <c r="L72" i="67"/>
  <c r="O72" i="67"/>
  <c r="P72" i="67"/>
  <c r="E73" i="67"/>
  <c r="H73" i="67"/>
  <c r="I73" i="67"/>
  <c r="K73" i="67"/>
  <c r="P73" i="67"/>
  <c r="E80" i="67"/>
  <c r="F80" i="67"/>
  <c r="G80" i="67"/>
  <c r="H80" i="67"/>
  <c r="I80" i="67"/>
  <c r="J80" i="67"/>
  <c r="K80" i="67"/>
  <c r="L80" i="67"/>
  <c r="M80" i="67"/>
  <c r="N80" i="67"/>
  <c r="O80" i="67"/>
  <c r="P80" i="67"/>
  <c r="E81" i="67"/>
  <c r="F81" i="67"/>
  <c r="G81" i="67"/>
  <c r="H81" i="67"/>
  <c r="I81" i="67"/>
  <c r="J81" i="67"/>
  <c r="K81" i="67"/>
  <c r="L81" i="67"/>
  <c r="M81" i="67"/>
  <c r="N81" i="67"/>
  <c r="O81" i="67"/>
  <c r="P81" i="67"/>
  <c r="E82" i="67"/>
  <c r="F82" i="67"/>
  <c r="G82" i="67"/>
  <c r="H82" i="67"/>
  <c r="I82" i="67"/>
  <c r="J82" i="67"/>
  <c r="K82" i="67"/>
  <c r="L82" i="67"/>
  <c r="M82" i="67"/>
  <c r="N82" i="67"/>
  <c r="O82" i="67"/>
  <c r="P82" i="67"/>
  <c r="E145" i="67"/>
  <c r="F145" i="67"/>
  <c r="G145" i="67"/>
  <c r="H145" i="67"/>
  <c r="I145" i="67"/>
  <c r="J145" i="67"/>
  <c r="K145" i="67"/>
  <c r="L145" i="67"/>
  <c r="M145" i="67"/>
  <c r="N145" i="67"/>
  <c r="O145" i="67"/>
  <c r="P145" i="67"/>
  <c r="E92" i="67"/>
  <c r="F92" i="67"/>
  <c r="G92" i="67"/>
  <c r="H92" i="67"/>
  <c r="I92" i="67"/>
  <c r="J92" i="67"/>
  <c r="K92" i="67"/>
  <c r="L92" i="67"/>
  <c r="M92" i="67"/>
  <c r="N92" i="67"/>
  <c r="O92" i="67"/>
  <c r="P92" i="67"/>
  <c r="E79" i="67"/>
  <c r="F79" i="67"/>
  <c r="G79" i="67"/>
  <c r="H79" i="67"/>
  <c r="I79" i="67"/>
  <c r="J79" i="67"/>
  <c r="K79" i="67"/>
  <c r="L79" i="67"/>
  <c r="M79" i="67"/>
  <c r="N79" i="67"/>
  <c r="O79" i="67"/>
  <c r="P79" i="67"/>
  <c r="E83" i="67"/>
  <c r="F83" i="67"/>
  <c r="G83" i="67"/>
  <c r="H83" i="67"/>
  <c r="I83" i="67"/>
  <c r="J83" i="67"/>
  <c r="K83" i="67"/>
  <c r="L83" i="67"/>
  <c r="M83" i="67"/>
  <c r="N83" i="67"/>
  <c r="O83" i="67"/>
  <c r="P83" i="67"/>
  <c r="E84" i="67"/>
  <c r="F84" i="67"/>
  <c r="G84" i="67"/>
  <c r="H84" i="67"/>
  <c r="I84" i="67"/>
  <c r="J84" i="67"/>
  <c r="K84" i="67"/>
  <c r="L84" i="67"/>
  <c r="M84" i="67"/>
  <c r="N84" i="67"/>
  <c r="O84" i="67"/>
  <c r="P84" i="67"/>
  <c r="E85" i="67"/>
  <c r="F85" i="67"/>
  <c r="G85" i="67"/>
  <c r="H85" i="67"/>
  <c r="I85" i="67"/>
  <c r="J85" i="67"/>
  <c r="K85" i="67"/>
  <c r="L85" i="67"/>
  <c r="M85" i="67"/>
  <c r="N85" i="67"/>
  <c r="O85" i="67"/>
  <c r="P85" i="67"/>
  <c r="E86" i="67"/>
  <c r="F86" i="67"/>
  <c r="G86" i="67"/>
  <c r="H86" i="67"/>
  <c r="I86" i="67"/>
  <c r="J86" i="67"/>
  <c r="K86" i="67"/>
  <c r="L86" i="67"/>
  <c r="M86" i="67"/>
  <c r="N86" i="67"/>
  <c r="O86" i="67"/>
  <c r="P86" i="67"/>
  <c r="E87" i="67"/>
  <c r="F87" i="67"/>
  <c r="G87" i="67"/>
  <c r="H87" i="67"/>
  <c r="I87" i="67"/>
  <c r="J87" i="67"/>
  <c r="K87" i="67"/>
  <c r="L87" i="67"/>
  <c r="M87" i="67"/>
  <c r="N87" i="67"/>
  <c r="O87" i="67"/>
  <c r="P87" i="67"/>
  <c r="E88" i="67"/>
  <c r="F88" i="67"/>
  <c r="G88" i="67"/>
  <c r="H88" i="67"/>
  <c r="I88" i="67"/>
  <c r="J88" i="67"/>
  <c r="K88" i="67"/>
  <c r="L88" i="67"/>
  <c r="M88" i="67"/>
  <c r="N88" i="67"/>
  <c r="O88" i="67"/>
  <c r="P88" i="67"/>
  <c r="E89" i="67"/>
  <c r="F89" i="67"/>
  <c r="G89" i="67"/>
  <c r="H89" i="67"/>
  <c r="I89" i="67"/>
  <c r="J89" i="67"/>
  <c r="K89" i="67"/>
  <c r="L89" i="67"/>
  <c r="M89" i="67"/>
  <c r="N89" i="67"/>
  <c r="O89" i="67"/>
  <c r="P89" i="67"/>
  <c r="E90" i="67"/>
  <c r="F90" i="67"/>
  <c r="G90" i="67"/>
  <c r="H90" i="67"/>
  <c r="I90" i="67"/>
  <c r="J90" i="67"/>
  <c r="K90" i="67"/>
  <c r="L90" i="67"/>
  <c r="M90" i="67"/>
  <c r="N90" i="67"/>
  <c r="O90" i="67"/>
  <c r="P90" i="67"/>
  <c r="E91" i="67"/>
  <c r="F91" i="67"/>
  <c r="G91" i="67"/>
  <c r="H91" i="67"/>
  <c r="I91" i="67"/>
  <c r="J91" i="67"/>
  <c r="K91" i="67"/>
  <c r="L91" i="67"/>
  <c r="M91" i="67"/>
  <c r="N91" i="67"/>
  <c r="O91" i="67"/>
  <c r="P91" i="67"/>
  <c r="E93" i="67"/>
  <c r="F93" i="67"/>
  <c r="G93" i="67"/>
  <c r="H93" i="67"/>
  <c r="I93" i="67"/>
  <c r="J93" i="67"/>
  <c r="K93" i="67"/>
  <c r="L93" i="67"/>
  <c r="M93" i="67"/>
  <c r="N93" i="67"/>
  <c r="O93" i="67"/>
  <c r="P93" i="67"/>
  <c r="E94" i="67"/>
  <c r="F94" i="67"/>
  <c r="G94" i="67"/>
  <c r="H94" i="67"/>
  <c r="I94" i="67"/>
  <c r="J94" i="67"/>
  <c r="K94" i="67"/>
  <c r="L94" i="67"/>
  <c r="M94" i="67"/>
  <c r="N94" i="67"/>
  <c r="O94" i="67"/>
  <c r="P94" i="67"/>
  <c r="E96" i="67"/>
  <c r="F96" i="67"/>
  <c r="G96" i="67"/>
  <c r="H96" i="67"/>
  <c r="I96" i="67"/>
  <c r="J96" i="67"/>
  <c r="K96" i="67"/>
  <c r="L96" i="67"/>
  <c r="M96" i="67"/>
  <c r="N96" i="67"/>
  <c r="O96" i="67"/>
  <c r="P96" i="67"/>
  <c r="E95" i="67"/>
  <c r="F95" i="67"/>
  <c r="G95" i="67"/>
  <c r="H95" i="67"/>
  <c r="I95" i="67"/>
  <c r="J95" i="67"/>
  <c r="K95" i="67"/>
  <c r="L95" i="67"/>
  <c r="M95" i="67"/>
  <c r="N95" i="67"/>
  <c r="O95" i="67"/>
  <c r="P95" i="67"/>
  <c r="E97" i="67"/>
  <c r="F97" i="67"/>
  <c r="G97" i="67"/>
  <c r="H97" i="67"/>
  <c r="I97" i="67"/>
  <c r="J97" i="67"/>
  <c r="K97" i="67"/>
  <c r="L97" i="67"/>
  <c r="M97" i="67"/>
  <c r="N97" i="67"/>
  <c r="O97" i="67"/>
  <c r="P97" i="67"/>
  <c r="E98" i="67"/>
  <c r="F98" i="67"/>
  <c r="G98" i="67"/>
  <c r="H98" i="67"/>
  <c r="I98" i="67"/>
  <c r="J98" i="67"/>
  <c r="K98" i="67"/>
  <c r="L98" i="67"/>
  <c r="M98" i="67"/>
  <c r="N98" i="67"/>
  <c r="O98" i="67"/>
  <c r="P98" i="67"/>
  <c r="E99" i="67"/>
  <c r="F99" i="67"/>
  <c r="G99" i="67"/>
  <c r="H99" i="67"/>
  <c r="I99" i="67"/>
  <c r="J99" i="67"/>
  <c r="K99" i="67"/>
  <c r="L99" i="67"/>
  <c r="M99" i="67"/>
  <c r="N99" i="67"/>
  <c r="O99" i="67"/>
  <c r="P99" i="67"/>
  <c r="E100" i="67"/>
  <c r="F100" i="67"/>
  <c r="G100" i="67"/>
  <c r="H100" i="67"/>
  <c r="I100" i="67"/>
  <c r="J100" i="67"/>
  <c r="K100" i="67"/>
  <c r="L100" i="67"/>
  <c r="M100" i="67"/>
  <c r="N100" i="67"/>
  <c r="O100" i="67"/>
  <c r="P100" i="67"/>
  <c r="E122" i="67"/>
  <c r="F122" i="67"/>
  <c r="G122" i="67"/>
  <c r="H122" i="67"/>
  <c r="I122" i="67"/>
  <c r="J122" i="67"/>
  <c r="K122" i="67"/>
  <c r="L122" i="67"/>
  <c r="M122" i="67"/>
  <c r="N122" i="67"/>
  <c r="O122" i="67"/>
  <c r="P122" i="67"/>
  <c r="E101" i="67"/>
  <c r="F101" i="67"/>
  <c r="G101" i="67"/>
  <c r="H101" i="67"/>
  <c r="I101" i="67"/>
  <c r="J101" i="67"/>
  <c r="K101" i="67"/>
  <c r="L101" i="67"/>
  <c r="M101" i="67"/>
  <c r="N101" i="67"/>
  <c r="O101" i="67"/>
  <c r="P101" i="67"/>
  <c r="E102" i="67"/>
  <c r="F102" i="67"/>
  <c r="G102" i="67"/>
  <c r="H102" i="67"/>
  <c r="I102" i="67"/>
  <c r="J102" i="67"/>
  <c r="K102" i="67"/>
  <c r="L102" i="67"/>
  <c r="M102" i="67"/>
  <c r="N102" i="67"/>
  <c r="O102" i="67"/>
  <c r="P102" i="67"/>
  <c r="E74" i="67"/>
  <c r="F74" i="67"/>
  <c r="G74" i="67"/>
  <c r="H74" i="67"/>
  <c r="I74" i="67"/>
  <c r="J74" i="67"/>
  <c r="K74" i="67"/>
  <c r="L74" i="67"/>
  <c r="M74" i="67"/>
  <c r="N74" i="67"/>
  <c r="O74" i="67"/>
  <c r="P74" i="67"/>
  <c r="E75" i="67"/>
  <c r="F75" i="67"/>
  <c r="G75" i="67"/>
  <c r="H75" i="67"/>
  <c r="I75" i="67"/>
  <c r="J75" i="67"/>
  <c r="K75" i="67"/>
  <c r="L75" i="67"/>
  <c r="M75" i="67"/>
  <c r="N75" i="67"/>
  <c r="O75" i="67"/>
  <c r="P75" i="67"/>
  <c r="E76" i="67"/>
  <c r="F76" i="67"/>
  <c r="G76" i="67"/>
  <c r="H76" i="67"/>
  <c r="I76" i="67"/>
  <c r="J76" i="67"/>
  <c r="K76" i="67"/>
  <c r="L76" i="67"/>
  <c r="M76" i="67"/>
  <c r="N76" i="67"/>
  <c r="O76" i="67"/>
  <c r="P76" i="67"/>
  <c r="E77" i="67"/>
  <c r="F77" i="67"/>
  <c r="G77" i="67"/>
  <c r="H77" i="67"/>
  <c r="I77" i="67"/>
  <c r="J77" i="67"/>
  <c r="K77" i="67"/>
  <c r="L77" i="67"/>
  <c r="M77" i="67"/>
  <c r="N77" i="67"/>
  <c r="O77" i="67"/>
  <c r="P77" i="67"/>
  <c r="E78" i="67"/>
  <c r="F78" i="67"/>
  <c r="G78" i="67"/>
  <c r="H78" i="67"/>
  <c r="I78" i="67"/>
  <c r="J78" i="67"/>
  <c r="K78" i="67"/>
  <c r="L78" i="67"/>
  <c r="M78" i="67"/>
  <c r="N78" i="67"/>
  <c r="O78" i="67"/>
  <c r="P78" i="67"/>
  <c r="E103" i="67"/>
  <c r="F103" i="67"/>
  <c r="G103" i="67"/>
  <c r="H103" i="67"/>
  <c r="I103" i="67"/>
  <c r="J103" i="67"/>
  <c r="K103" i="67"/>
  <c r="L103" i="67"/>
  <c r="M103" i="67"/>
  <c r="N103" i="67"/>
  <c r="O103" i="67"/>
  <c r="P103" i="67"/>
  <c r="E104" i="67"/>
  <c r="F104" i="67"/>
  <c r="G104" i="67"/>
  <c r="H104" i="67"/>
  <c r="I104" i="67"/>
  <c r="J104" i="67"/>
  <c r="K104" i="67"/>
  <c r="L104" i="67"/>
  <c r="M104" i="67"/>
  <c r="N104" i="67"/>
  <c r="O104" i="67"/>
  <c r="P104" i="67"/>
  <c r="E105" i="67"/>
  <c r="F105" i="67"/>
  <c r="G105" i="67"/>
  <c r="H105" i="67"/>
  <c r="I105" i="67"/>
  <c r="J105" i="67"/>
  <c r="K105" i="67"/>
  <c r="L105" i="67"/>
  <c r="M105" i="67"/>
  <c r="N105" i="67"/>
  <c r="O105" i="67"/>
  <c r="P105" i="67"/>
  <c r="E106" i="67"/>
  <c r="F106" i="67"/>
  <c r="G106" i="67"/>
  <c r="H106" i="67"/>
  <c r="I106" i="67"/>
  <c r="J106" i="67"/>
  <c r="K106" i="67"/>
  <c r="L106" i="67"/>
  <c r="M106" i="67"/>
  <c r="N106" i="67"/>
  <c r="O106" i="67"/>
  <c r="P106" i="67"/>
  <c r="E107" i="67"/>
  <c r="F107" i="67"/>
  <c r="G107" i="67"/>
  <c r="H107" i="67"/>
  <c r="I107" i="67"/>
  <c r="J107" i="67"/>
  <c r="K107" i="67"/>
  <c r="L107" i="67"/>
  <c r="M107" i="67"/>
  <c r="N107" i="67"/>
  <c r="O107" i="67"/>
  <c r="P107" i="67"/>
  <c r="E113" i="67"/>
  <c r="F113" i="67"/>
  <c r="G113" i="67"/>
  <c r="H113" i="67"/>
  <c r="I113" i="67"/>
  <c r="J113" i="67"/>
  <c r="K113" i="67"/>
  <c r="L113" i="67"/>
  <c r="M113" i="67"/>
  <c r="N113" i="67"/>
  <c r="O113" i="67"/>
  <c r="P113" i="67"/>
  <c r="E108" i="67"/>
  <c r="F108" i="67"/>
  <c r="G108" i="67"/>
  <c r="H108" i="67"/>
  <c r="I108" i="67"/>
  <c r="J108" i="67"/>
  <c r="K108" i="67"/>
  <c r="L108" i="67"/>
  <c r="M108" i="67"/>
  <c r="N108" i="67"/>
  <c r="O108" i="67"/>
  <c r="P108" i="67"/>
  <c r="E109" i="67"/>
  <c r="F109" i="67"/>
  <c r="G109" i="67"/>
  <c r="H109" i="67"/>
  <c r="I109" i="67"/>
  <c r="J109" i="67"/>
  <c r="K109" i="67"/>
  <c r="L109" i="67"/>
  <c r="M109" i="67"/>
  <c r="N109" i="67"/>
  <c r="O109" i="67"/>
  <c r="P109" i="67"/>
  <c r="E110" i="67"/>
  <c r="F110" i="67"/>
  <c r="G110" i="67"/>
  <c r="H110" i="67"/>
  <c r="I110" i="67"/>
  <c r="J110" i="67"/>
  <c r="K110" i="67"/>
  <c r="L110" i="67"/>
  <c r="M110" i="67"/>
  <c r="N110" i="67"/>
  <c r="O110" i="67"/>
  <c r="P110" i="67"/>
  <c r="E114" i="67"/>
  <c r="F114" i="67"/>
  <c r="G114" i="67"/>
  <c r="H114" i="67"/>
  <c r="I114" i="67"/>
  <c r="J114" i="67"/>
  <c r="K114" i="67"/>
  <c r="L114" i="67"/>
  <c r="M114" i="67"/>
  <c r="N114" i="67"/>
  <c r="O114" i="67"/>
  <c r="P114" i="67"/>
  <c r="E111" i="67"/>
  <c r="F111" i="67"/>
  <c r="G111" i="67"/>
  <c r="H111" i="67"/>
  <c r="I111" i="67"/>
  <c r="J111" i="67"/>
  <c r="K111" i="67"/>
  <c r="L111" i="67"/>
  <c r="M111" i="67"/>
  <c r="N111" i="67"/>
  <c r="O111" i="67"/>
  <c r="P111" i="67"/>
  <c r="E112" i="67"/>
  <c r="F112" i="67"/>
  <c r="G112" i="67"/>
  <c r="H112" i="67"/>
  <c r="I112" i="67"/>
  <c r="J112" i="67"/>
  <c r="K112" i="67"/>
  <c r="L112" i="67"/>
  <c r="M112" i="67"/>
  <c r="N112" i="67"/>
  <c r="O112" i="67"/>
  <c r="P112" i="67"/>
  <c r="E118" i="67"/>
  <c r="F118" i="67"/>
  <c r="G118" i="67"/>
  <c r="H118" i="67"/>
  <c r="I118" i="67"/>
  <c r="J118" i="67"/>
  <c r="K118" i="67"/>
  <c r="L118" i="67"/>
  <c r="M118" i="67"/>
  <c r="N118" i="67"/>
  <c r="O118" i="67"/>
  <c r="P118" i="67"/>
  <c r="E119" i="67"/>
  <c r="F119" i="67"/>
  <c r="G119" i="67"/>
  <c r="H119" i="67"/>
  <c r="I119" i="67"/>
  <c r="J119" i="67"/>
  <c r="K119" i="67"/>
  <c r="L119" i="67"/>
  <c r="M119" i="67"/>
  <c r="N119" i="67"/>
  <c r="O119" i="67"/>
  <c r="P119" i="67"/>
  <c r="E120" i="67"/>
  <c r="F120" i="67"/>
  <c r="G120" i="67"/>
  <c r="H120" i="67"/>
  <c r="I120" i="67"/>
  <c r="J120" i="67"/>
  <c r="K120" i="67"/>
  <c r="L120" i="67"/>
  <c r="M120" i="67"/>
  <c r="N120" i="67"/>
  <c r="O120" i="67"/>
  <c r="P120" i="67"/>
  <c r="E121" i="67"/>
  <c r="F121" i="67"/>
  <c r="G121" i="67"/>
  <c r="H121" i="67"/>
  <c r="I121" i="67"/>
  <c r="J121" i="67"/>
  <c r="K121" i="67"/>
  <c r="L121" i="67"/>
  <c r="M121" i="67"/>
  <c r="N121" i="67"/>
  <c r="O121" i="67"/>
  <c r="P121" i="67"/>
  <c r="E123" i="67"/>
  <c r="F123" i="67"/>
  <c r="G123" i="67"/>
  <c r="H123" i="67"/>
  <c r="I123" i="67"/>
  <c r="J123" i="67"/>
  <c r="K123" i="67"/>
  <c r="L123" i="67"/>
  <c r="M123" i="67"/>
  <c r="N123" i="67"/>
  <c r="O123" i="67"/>
  <c r="P123" i="67"/>
  <c r="E124" i="67"/>
  <c r="F124" i="67"/>
  <c r="G124" i="67"/>
  <c r="H124" i="67"/>
  <c r="I124" i="67"/>
  <c r="J124" i="67"/>
  <c r="K124" i="67"/>
  <c r="L124" i="67"/>
  <c r="M124" i="67"/>
  <c r="N124" i="67"/>
  <c r="O124" i="67"/>
  <c r="P124" i="67"/>
  <c r="E127" i="67"/>
  <c r="F127" i="67"/>
  <c r="G127" i="67"/>
  <c r="H127" i="67"/>
  <c r="I127" i="67"/>
  <c r="J127" i="67"/>
  <c r="K127" i="67"/>
  <c r="L127" i="67"/>
  <c r="M127" i="67"/>
  <c r="N127" i="67"/>
  <c r="O127" i="67"/>
  <c r="P127" i="67"/>
  <c r="E128" i="67"/>
  <c r="F128" i="67"/>
  <c r="G128" i="67"/>
  <c r="H128" i="67"/>
  <c r="I128" i="67"/>
  <c r="J128" i="67"/>
  <c r="K128" i="67"/>
  <c r="L128" i="67"/>
  <c r="M128" i="67"/>
  <c r="N128" i="67"/>
  <c r="O128" i="67"/>
  <c r="P128" i="67"/>
  <c r="E129" i="67"/>
  <c r="F129" i="67"/>
  <c r="G129" i="67"/>
  <c r="H129" i="67"/>
  <c r="I129" i="67"/>
  <c r="J129" i="67"/>
  <c r="K129" i="67"/>
  <c r="L129" i="67"/>
  <c r="M129" i="67"/>
  <c r="N129" i="67"/>
  <c r="O129" i="67"/>
  <c r="P129" i="67"/>
  <c r="E130" i="67"/>
  <c r="F130" i="67"/>
  <c r="G130" i="67"/>
  <c r="H130" i="67"/>
  <c r="I130" i="67"/>
  <c r="J130" i="67"/>
  <c r="K130" i="67"/>
  <c r="L130" i="67"/>
  <c r="M130" i="67"/>
  <c r="N130" i="67"/>
  <c r="O130" i="67"/>
  <c r="P130" i="67"/>
  <c r="E131" i="67"/>
  <c r="F131" i="67"/>
  <c r="G131" i="67"/>
  <c r="H131" i="67"/>
  <c r="I131" i="67"/>
  <c r="J131" i="67"/>
  <c r="K131" i="67"/>
  <c r="L131" i="67"/>
  <c r="M131" i="67"/>
  <c r="N131" i="67"/>
  <c r="O131" i="67"/>
  <c r="P131" i="67"/>
  <c r="E125" i="67"/>
  <c r="F125" i="67"/>
  <c r="G125" i="67"/>
  <c r="H125" i="67"/>
  <c r="I125" i="67"/>
  <c r="J125" i="67"/>
  <c r="K125" i="67"/>
  <c r="L125" i="67"/>
  <c r="M125" i="67"/>
  <c r="N125" i="67"/>
  <c r="O125" i="67"/>
  <c r="P125" i="67"/>
  <c r="F126" i="67"/>
  <c r="G126" i="67"/>
  <c r="H126" i="67"/>
  <c r="I126" i="67"/>
  <c r="J126" i="67"/>
  <c r="K126" i="67"/>
  <c r="L126" i="67"/>
  <c r="M126" i="67"/>
  <c r="N126" i="67"/>
  <c r="O126" i="67"/>
  <c r="P126" i="67"/>
  <c r="E134" i="67"/>
  <c r="F134" i="67"/>
  <c r="G134" i="67"/>
  <c r="H134" i="67"/>
  <c r="I134" i="67"/>
  <c r="J134" i="67"/>
  <c r="K134" i="67"/>
  <c r="L134" i="67"/>
  <c r="M134" i="67"/>
  <c r="N134" i="67"/>
  <c r="O134" i="67"/>
  <c r="P134" i="67"/>
  <c r="E135" i="67"/>
  <c r="F135" i="67"/>
  <c r="G135" i="67"/>
  <c r="H135" i="67"/>
  <c r="I135" i="67"/>
  <c r="J135" i="67"/>
  <c r="K135" i="67"/>
  <c r="L135" i="67"/>
  <c r="M135" i="67"/>
  <c r="N135" i="67"/>
  <c r="O135" i="67"/>
  <c r="P135" i="67"/>
  <c r="E132" i="67"/>
  <c r="F132" i="67"/>
  <c r="G132" i="67"/>
  <c r="H132" i="67"/>
  <c r="I132" i="67"/>
  <c r="J132" i="67"/>
  <c r="K132" i="67"/>
  <c r="L132" i="67"/>
  <c r="M132" i="67"/>
  <c r="N132" i="67"/>
  <c r="O132" i="67"/>
  <c r="P132" i="67"/>
  <c r="E133" i="67"/>
  <c r="F133" i="67"/>
  <c r="G133" i="67"/>
  <c r="H133" i="67"/>
  <c r="I133" i="67"/>
  <c r="J133" i="67"/>
  <c r="K133" i="67"/>
  <c r="L133" i="67"/>
  <c r="M133" i="67"/>
  <c r="N133" i="67"/>
  <c r="O133" i="67"/>
  <c r="P133" i="67"/>
  <c r="E136" i="67"/>
  <c r="F136" i="67"/>
  <c r="G136" i="67"/>
  <c r="H136" i="67"/>
  <c r="I136" i="67"/>
  <c r="J136" i="67"/>
  <c r="K136" i="67"/>
  <c r="L136" i="67"/>
  <c r="M136" i="67"/>
  <c r="N136" i="67"/>
  <c r="O136" i="67"/>
  <c r="P136" i="67"/>
  <c r="E137" i="67"/>
  <c r="F137" i="67"/>
  <c r="G137" i="67"/>
  <c r="H137" i="67"/>
  <c r="I137" i="67"/>
  <c r="J137" i="67"/>
  <c r="K137" i="67"/>
  <c r="L137" i="67"/>
  <c r="M137" i="67"/>
  <c r="N137" i="67"/>
  <c r="O137" i="67"/>
  <c r="P137" i="67"/>
  <c r="E138" i="67"/>
  <c r="F138" i="67"/>
  <c r="G138" i="67"/>
  <c r="H138" i="67"/>
  <c r="I138" i="67"/>
  <c r="J138" i="67"/>
  <c r="K138" i="67"/>
  <c r="L138" i="67"/>
  <c r="M138" i="67"/>
  <c r="N138" i="67"/>
  <c r="O138" i="67"/>
  <c r="P138" i="67"/>
  <c r="E139" i="67"/>
  <c r="F139" i="67"/>
  <c r="G139" i="67"/>
  <c r="H139" i="67"/>
  <c r="I139" i="67"/>
  <c r="J139" i="67"/>
  <c r="K139" i="67"/>
  <c r="L139" i="67"/>
  <c r="M139" i="67"/>
  <c r="N139" i="67"/>
  <c r="O139" i="67"/>
  <c r="P139" i="67"/>
  <c r="E140" i="67"/>
  <c r="F140" i="67"/>
  <c r="G140" i="67"/>
  <c r="H140" i="67"/>
  <c r="I140" i="67"/>
  <c r="J140" i="67"/>
  <c r="K140" i="67"/>
  <c r="L140" i="67"/>
  <c r="M140" i="67"/>
  <c r="N140" i="67"/>
  <c r="O140" i="67"/>
  <c r="P140" i="67"/>
  <c r="E141" i="67"/>
  <c r="F141" i="67"/>
  <c r="G141" i="67"/>
  <c r="H141" i="67"/>
  <c r="I141" i="67"/>
  <c r="J141" i="67"/>
  <c r="K141" i="67"/>
  <c r="L141" i="67"/>
  <c r="M141" i="67"/>
  <c r="N141" i="67"/>
  <c r="O141" i="67"/>
  <c r="P141" i="67"/>
  <c r="E142" i="67"/>
  <c r="F142" i="67"/>
  <c r="G142" i="67"/>
  <c r="H142" i="67"/>
  <c r="I142" i="67"/>
  <c r="J142" i="67"/>
  <c r="K142" i="67"/>
  <c r="L142" i="67"/>
  <c r="M142" i="67"/>
  <c r="N142" i="67"/>
  <c r="O142" i="67"/>
  <c r="P142" i="67"/>
  <c r="E115" i="67"/>
  <c r="F115" i="67"/>
  <c r="G115" i="67"/>
  <c r="H115" i="67"/>
  <c r="I115" i="67"/>
  <c r="J115" i="67"/>
  <c r="K115" i="67"/>
  <c r="L115" i="67"/>
  <c r="M115" i="67"/>
  <c r="N115" i="67"/>
  <c r="O115" i="67"/>
  <c r="P115" i="67"/>
  <c r="E117" i="67"/>
  <c r="F117" i="67"/>
  <c r="G117" i="67"/>
  <c r="H117" i="67"/>
  <c r="I117" i="67"/>
  <c r="J117" i="67"/>
  <c r="K117" i="67"/>
  <c r="L117" i="67"/>
  <c r="M117" i="67"/>
  <c r="N117" i="67"/>
  <c r="O117" i="67"/>
  <c r="P117" i="67"/>
  <c r="E116" i="67"/>
  <c r="F116" i="67"/>
  <c r="G116" i="67"/>
  <c r="H116" i="67"/>
  <c r="I116" i="67"/>
  <c r="J116" i="67"/>
  <c r="K116" i="67"/>
  <c r="L116" i="67"/>
  <c r="M116" i="67"/>
  <c r="N116" i="67"/>
  <c r="O116" i="67"/>
  <c r="P116" i="67"/>
  <c r="E143" i="67"/>
  <c r="F143" i="67"/>
  <c r="G143" i="67"/>
  <c r="H143" i="67"/>
  <c r="I143" i="67"/>
  <c r="J143" i="67"/>
  <c r="K143" i="67"/>
  <c r="L143" i="67"/>
  <c r="M143" i="67"/>
  <c r="N143" i="67"/>
  <c r="O143" i="67"/>
  <c r="P143" i="67"/>
  <c r="E144" i="67"/>
  <c r="F144" i="67"/>
  <c r="G144" i="67"/>
  <c r="H144" i="67"/>
  <c r="I144" i="67"/>
  <c r="J144" i="67"/>
  <c r="K144" i="67"/>
  <c r="L144" i="67"/>
  <c r="M144" i="67"/>
  <c r="N144" i="67"/>
  <c r="O144" i="67"/>
  <c r="P144" i="67"/>
  <c r="E146" i="67"/>
  <c r="F146" i="67"/>
  <c r="G146" i="67"/>
  <c r="H146" i="67"/>
  <c r="I146" i="67"/>
  <c r="J146" i="67"/>
  <c r="K146" i="67"/>
  <c r="L146" i="67"/>
  <c r="M146" i="67"/>
  <c r="N146" i="67"/>
  <c r="O146" i="67"/>
  <c r="P146" i="67"/>
  <c r="E147" i="67"/>
  <c r="F147" i="67"/>
  <c r="G147" i="67"/>
  <c r="H147" i="67"/>
  <c r="I147" i="67"/>
  <c r="J147" i="67"/>
  <c r="K147" i="67"/>
  <c r="L147" i="67"/>
  <c r="M147" i="67"/>
  <c r="N147" i="67"/>
  <c r="O147" i="67"/>
  <c r="P147" i="67"/>
  <c r="E148" i="67"/>
  <c r="I148" i="67"/>
  <c r="J148" i="67"/>
  <c r="K148" i="67"/>
  <c r="L148" i="67"/>
  <c r="M148" i="67"/>
  <c r="N148" i="67"/>
  <c r="O148" i="67"/>
  <c r="P148" i="67"/>
  <c r="E149" i="67"/>
  <c r="F149" i="67"/>
  <c r="I149" i="67"/>
  <c r="J149" i="67"/>
  <c r="K149" i="67"/>
  <c r="L149" i="67"/>
  <c r="M149" i="67"/>
  <c r="N149" i="67"/>
  <c r="O149" i="67"/>
  <c r="P149" i="67"/>
  <c r="E150" i="67"/>
  <c r="F150" i="67"/>
  <c r="G150" i="67"/>
  <c r="H150" i="67"/>
  <c r="I150" i="67"/>
  <c r="J150" i="67"/>
  <c r="K150" i="67"/>
  <c r="L150" i="67"/>
  <c r="M150" i="67"/>
  <c r="O150" i="67"/>
  <c r="P150" i="67"/>
  <c r="E151" i="67"/>
  <c r="F151" i="67"/>
  <c r="H151" i="67"/>
  <c r="I151" i="67"/>
  <c r="J151" i="67"/>
  <c r="K151" i="67"/>
  <c r="L151" i="67"/>
  <c r="M151" i="67"/>
  <c r="N151" i="67"/>
  <c r="O151" i="67"/>
  <c r="P151" i="67"/>
  <c r="E152" i="67"/>
  <c r="H152" i="67"/>
  <c r="K152" i="67"/>
  <c r="L152" i="67"/>
  <c r="M152" i="67"/>
  <c r="N152" i="67"/>
  <c r="O152" i="67"/>
  <c r="P152" i="67"/>
  <c r="E153" i="67"/>
  <c r="I153" i="67"/>
  <c r="K153" i="67"/>
  <c r="L153" i="67"/>
  <c r="M153" i="67"/>
  <c r="N153" i="67"/>
  <c r="O153" i="67"/>
  <c r="P153" i="67"/>
  <c r="E157" i="67"/>
  <c r="F157" i="67"/>
  <c r="G157" i="67"/>
  <c r="H157" i="67"/>
  <c r="K157" i="67"/>
  <c r="L157" i="67"/>
  <c r="M157" i="67"/>
  <c r="N157" i="67"/>
  <c r="O157" i="67"/>
  <c r="P157" i="67"/>
  <c r="E155" i="67"/>
  <c r="G155" i="67"/>
  <c r="I155" i="67"/>
  <c r="J155" i="67"/>
  <c r="L155" i="67"/>
  <c r="M155" i="67"/>
  <c r="N155" i="67"/>
  <c r="O155" i="67"/>
  <c r="E156" i="67"/>
  <c r="F156" i="67"/>
  <c r="H156" i="67"/>
  <c r="I156" i="67"/>
  <c r="J156" i="67"/>
  <c r="M156" i="67"/>
  <c r="N156" i="67"/>
  <c r="O156" i="67"/>
  <c r="P156" i="67"/>
  <c r="F162" i="67"/>
  <c r="G162" i="67"/>
  <c r="H162" i="67"/>
  <c r="J162" i="67"/>
  <c r="K162" i="67"/>
  <c r="L162" i="67"/>
  <c r="M162" i="67"/>
  <c r="N162" i="67"/>
  <c r="O162" i="67"/>
  <c r="E161" i="67"/>
  <c r="H161" i="67"/>
  <c r="J161" i="67"/>
  <c r="M161" i="67"/>
  <c r="N161" i="67"/>
  <c r="P161" i="67"/>
  <c r="E158" i="67"/>
  <c r="H158" i="67"/>
  <c r="K158" i="67"/>
  <c r="L158" i="67"/>
  <c r="M158" i="67"/>
  <c r="N158" i="67"/>
  <c r="O158" i="67"/>
  <c r="P158" i="67"/>
  <c r="M159" i="67"/>
  <c r="O159" i="67"/>
  <c r="P159" i="67"/>
  <c r="E160" i="67"/>
  <c r="F160" i="67"/>
  <c r="I160" i="67"/>
  <c r="K160" i="67"/>
  <c r="L160" i="67"/>
  <c r="M160" i="67"/>
  <c r="N160" i="67"/>
  <c r="O160" i="67"/>
  <c r="P160" i="67"/>
  <c r="E154" i="67"/>
  <c r="F154" i="67"/>
  <c r="G154" i="67"/>
  <c r="H154" i="67"/>
  <c r="I154" i="67"/>
  <c r="J154" i="67"/>
  <c r="K154" i="67"/>
  <c r="L154" i="67"/>
  <c r="M154" i="67"/>
  <c r="N154" i="67"/>
  <c r="O154" i="67"/>
  <c r="P154" i="67"/>
  <c r="E46" i="67"/>
  <c r="H46" i="67"/>
  <c r="I46" i="67"/>
  <c r="L46" i="67"/>
  <c r="M46" i="67"/>
  <c r="N46" i="67"/>
  <c r="P46" i="67"/>
  <c r="E165" i="67"/>
  <c r="F165" i="67"/>
  <c r="G165" i="67"/>
  <c r="I165" i="67"/>
  <c r="J165" i="67"/>
  <c r="K165" i="67"/>
  <c r="L165" i="67"/>
  <c r="M165" i="67"/>
  <c r="N165" i="67"/>
  <c r="P165" i="67"/>
  <c r="F166" i="67"/>
  <c r="G166" i="67"/>
  <c r="J166" i="67"/>
  <c r="K166" i="67"/>
  <c r="L166" i="67"/>
  <c r="M166" i="67"/>
  <c r="P166" i="67"/>
  <c r="E163" i="67"/>
  <c r="F163" i="67"/>
  <c r="I163" i="67"/>
  <c r="J163" i="67"/>
  <c r="K163" i="67"/>
  <c r="N163" i="67"/>
  <c r="O163" i="67"/>
  <c r="E164" i="67"/>
  <c r="F164" i="67"/>
  <c r="G164" i="67"/>
  <c r="H164" i="67"/>
  <c r="I164" i="67"/>
  <c r="J164" i="67"/>
  <c r="K164" i="67"/>
  <c r="L164" i="67"/>
  <c r="M164" i="67"/>
  <c r="N164" i="67"/>
  <c r="I169" i="67"/>
  <c r="J169" i="67"/>
  <c r="L169" i="67"/>
  <c r="O169" i="67"/>
  <c r="F167" i="67"/>
  <c r="I167" i="67"/>
  <c r="K167" i="67"/>
  <c r="L167" i="67"/>
  <c r="M167" i="67"/>
  <c r="N167" i="67"/>
  <c r="O167" i="67"/>
  <c r="F168" i="67"/>
  <c r="H168" i="67"/>
  <c r="I168" i="67"/>
  <c r="K168" i="67"/>
  <c r="L168" i="67"/>
  <c r="M168" i="67"/>
  <c r="N168" i="67"/>
  <c r="O168" i="67"/>
  <c r="P168" i="67"/>
  <c r="E170" i="67"/>
  <c r="G170" i="67"/>
  <c r="M170" i="67"/>
  <c r="O170" i="67"/>
  <c r="P170" i="67"/>
  <c r="E171" i="67"/>
  <c r="F171" i="67"/>
  <c r="I171" i="67"/>
  <c r="K171" i="67"/>
  <c r="L171" i="67"/>
  <c r="M171" i="67"/>
  <c r="N171" i="67"/>
  <c r="O171" i="67"/>
  <c r="P171" i="67"/>
  <c r="E172" i="67"/>
  <c r="F172" i="67"/>
  <c r="G172" i="67"/>
  <c r="J172" i="67"/>
  <c r="K172" i="67"/>
  <c r="L172" i="67"/>
  <c r="M172" i="67"/>
  <c r="N172" i="67"/>
  <c r="O172" i="67"/>
  <c r="P172" i="67"/>
  <c r="E173" i="67"/>
  <c r="H173" i="67"/>
  <c r="K173" i="67"/>
  <c r="L173" i="67"/>
  <c r="M173" i="67"/>
  <c r="O173" i="67"/>
  <c r="P173" i="67"/>
  <c r="E174" i="67"/>
  <c r="F174" i="67"/>
  <c r="G174" i="67"/>
  <c r="I174" i="67"/>
  <c r="K174" i="67"/>
  <c r="L174" i="67"/>
  <c r="M174" i="67"/>
  <c r="N174" i="67"/>
  <c r="O174" i="67"/>
  <c r="P174" i="67"/>
  <c r="E175" i="67"/>
  <c r="G175" i="67"/>
  <c r="H175" i="67"/>
  <c r="I175" i="67"/>
  <c r="J175" i="67"/>
  <c r="K175" i="67"/>
  <c r="L175" i="67"/>
  <c r="M175" i="67"/>
  <c r="N175" i="67"/>
  <c r="O175" i="67"/>
  <c r="P175" i="67"/>
  <c r="G2" i="67"/>
  <c r="H2" i="67"/>
  <c r="I2" i="67"/>
  <c r="J2" i="67"/>
  <c r="K2" i="67"/>
  <c r="L2" i="67"/>
  <c r="O2" i="67"/>
  <c r="P2" i="67"/>
  <c r="A2" i="77"/>
  <c r="A3" i="77"/>
  <c r="A4" i="77"/>
  <c r="A5" i="77"/>
  <c r="A6" i="77"/>
  <c r="A7" i="77"/>
  <c r="A8" i="77"/>
  <c r="A9" i="77"/>
  <c r="A10" i="77"/>
  <c r="A11" i="77"/>
  <c r="A12" i="77"/>
  <c r="A13" i="77"/>
  <c r="A14" i="77"/>
  <c r="A15" i="77"/>
  <c r="A16" i="77"/>
  <c r="A17" i="77"/>
  <c r="A18" i="77"/>
  <c r="A19" i="77"/>
  <c r="A20" i="77"/>
  <c r="A21" i="77"/>
  <c r="A22" i="77"/>
  <c r="A23" i="77"/>
  <c r="A24" i="77"/>
  <c r="A25" i="77"/>
  <c r="A26" i="77"/>
  <c r="A27" i="77"/>
  <c r="A28" i="77"/>
  <c r="A29" i="77"/>
  <c r="A30" i="77"/>
  <c r="A31" i="77"/>
  <c r="A32" i="77"/>
  <c r="A33" i="77"/>
  <c r="A34" i="77"/>
  <c r="A35" i="77"/>
  <c r="A36" i="77"/>
  <c r="A37" i="77"/>
  <c r="A38" i="77"/>
  <c r="A39" i="77"/>
  <c r="A40" i="77"/>
  <c r="A41" i="77"/>
  <c r="A42" i="77"/>
  <c r="A43" i="77"/>
  <c r="A44" i="77"/>
  <c r="A45" i="77"/>
  <c r="A46" i="77"/>
  <c r="A47" i="77"/>
  <c r="A48" i="77"/>
  <c r="A49" i="77"/>
  <c r="A50" i="77"/>
  <c r="A51" i="77"/>
  <c r="A52" i="77"/>
  <c r="A53" i="77"/>
  <c r="A54" i="77"/>
  <c r="A55" i="77"/>
  <c r="A56" i="77"/>
  <c r="A57" i="77"/>
  <c r="A58" i="77"/>
  <c r="A59" i="77"/>
  <c r="A60" i="77"/>
  <c r="A61" i="77"/>
  <c r="A62" i="77"/>
  <c r="A63" i="77"/>
  <c r="A64" i="77"/>
  <c r="A65" i="77"/>
  <c r="A66" i="77"/>
  <c r="A67" i="77"/>
  <c r="A68" i="77"/>
  <c r="A69" i="77"/>
  <c r="A70" i="77"/>
  <c r="A71" i="77"/>
  <c r="A72" i="77"/>
  <c r="A73" i="77"/>
  <c r="A74" i="77"/>
  <c r="A75" i="77"/>
  <c r="A76" i="77"/>
  <c r="A77" i="77"/>
  <c r="A78" i="77"/>
  <c r="A79" i="77"/>
  <c r="A80" i="77"/>
  <c r="A81" i="77"/>
  <c r="A82" i="77"/>
  <c r="A83" i="77"/>
  <c r="A84" i="77"/>
  <c r="A85" i="77"/>
  <c r="A86" i="77"/>
  <c r="A87" i="77"/>
  <c r="A88" i="77"/>
  <c r="A89" i="77"/>
  <c r="A90" i="77"/>
  <c r="A91" i="77"/>
  <c r="A92" i="77"/>
  <c r="A93" i="77"/>
  <c r="A94" i="77"/>
  <c r="A95" i="77"/>
  <c r="A96" i="77"/>
  <c r="A97" i="77"/>
  <c r="A98" i="77"/>
  <c r="A99" i="77"/>
  <c r="A100" i="77"/>
  <c r="A101" i="77"/>
  <c r="A102" i="77"/>
  <c r="A103" i="77"/>
  <c r="A104" i="77"/>
  <c r="A105" i="77"/>
  <c r="A106" i="77"/>
  <c r="A107" i="77"/>
  <c r="A108" i="77"/>
  <c r="A109" i="77"/>
  <c r="A110" i="77"/>
  <c r="A111" i="77"/>
  <c r="A112" i="77"/>
  <c r="A113" i="77"/>
  <c r="A114" i="77"/>
  <c r="A115" i="77"/>
  <c r="A116" i="77"/>
  <c r="A117" i="77"/>
  <c r="A118" i="77"/>
  <c r="A119" i="77"/>
  <c r="A120" i="77"/>
  <c r="A121" i="77"/>
  <c r="A122" i="77"/>
  <c r="A123" i="77"/>
  <c r="A124" i="77"/>
  <c r="A125" i="77"/>
  <c r="A126" i="77"/>
  <c r="A127" i="77"/>
  <c r="A128" i="77"/>
  <c r="A129" i="77"/>
  <c r="A130" i="77"/>
  <c r="A131" i="77"/>
  <c r="A132" i="77"/>
  <c r="A133" i="77"/>
  <c r="A134" i="77"/>
  <c r="A135" i="77"/>
  <c r="A136" i="77"/>
  <c r="A137" i="77"/>
  <c r="A138" i="77"/>
  <c r="A139" i="77"/>
  <c r="A140" i="77"/>
  <c r="A141" i="77"/>
  <c r="A142" i="77"/>
  <c r="A143" i="77"/>
  <c r="A144" i="77"/>
  <c r="A145" i="77"/>
  <c r="A146" i="77"/>
  <c r="A147" i="77"/>
  <c r="A148" i="77"/>
  <c r="A149" i="77"/>
  <c r="A150" i="77"/>
  <c r="A151" i="77"/>
  <c r="A152" i="77"/>
  <c r="A153" i="77"/>
  <c r="A154" i="77"/>
  <c r="A155" i="77"/>
  <c r="A156" i="77"/>
  <c r="A157" i="77"/>
  <c r="A158" i="77"/>
  <c r="A159" i="77"/>
  <c r="A160" i="77"/>
  <c r="A161" i="77"/>
  <c r="A162" i="77"/>
  <c r="A163" i="77"/>
  <c r="A164" i="77"/>
  <c r="A165" i="77"/>
  <c r="A166" i="77"/>
  <c r="A167" i="77"/>
  <c r="A168" i="77"/>
  <c r="A169" i="77"/>
  <c r="A170" i="77"/>
  <c r="A171" i="77"/>
  <c r="A172" i="77"/>
  <c r="A173" i="77"/>
  <c r="A174" i="77"/>
  <c r="A175" i="77"/>
  <c r="A176" i="77"/>
  <c r="A177" i="77"/>
  <c r="A178" i="77"/>
  <c r="A179" i="77"/>
  <c r="A180" i="77"/>
  <c r="A181" i="77"/>
  <c r="A182" i="77"/>
  <c r="A183" i="77"/>
  <c r="A184" i="77"/>
  <c r="A185" i="77"/>
  <c r="A186" i="77"/>
  <c r="A187" i="77"/>
  <c r="A188" i="77"/>
  <c r="A189" i="77"/>
  <c r="A190" i="77"/>
  <c r="A191" i="77"/>
  <c r="A192" i="77"/>
  <c r="A193" i="77"/>
  <c r="A194" i="77"/>
  <c r="A195" i="77"/>
  <c r="A196" i="77"/>
  <c r="A197" i="77"/>
  <c r="A198" i="77"/>
  <c r="A199" i="77"/>
  <c r="A200" i="77"/>
  <c r="A201" i="77"/>
  <c r="A202" i="77"/>
  <c r="A203" i="77"/>
  <c r="A204" i="77"/>
  <c r="A205" i="77"/>
  <c r="A206" i="77"/>
  <c r="A207" i="77"/>
  <c r="A208" i="77"/>
  <c r="A209" i="77"/>
  <c r="A210" i="77"/>
  <c r="A211" i="77"/>
  <c r="A212" i="77"/>
  <c r="A213" i="77"/>
  <c r="A214" i="77"/>
  <c r="A215" i="77"/>
  <c r="A216" i="77"/>
  <c r="A217" i="77"/>
  <c r="A218" i="77"/>
  <c r="A219" i="77"/>
  <c r="A220" i="77"/>
  <c r="A221" i="77"/>
  <c r="A222" i="77"/>
  <c r="A223" i="77"/>
  <c r="A224" i="77"/>
  <c r="A225" i="77"/>
  <c r="A226" i="77"/>
  <c r="A227" i="77"/>
  <c r="A228" i="77"/>
  <c r="A229" i="77"/>
  <c r="A230" i="77"/>
  <c r="A231" i="77"/>
  <c r="A232" i="77"/>
  <c r="A233" i="77"/>
  <c r="A234" i="77"/>
  <c r="A235" i="77"/>
  <c r="A236" i="77"/>
  <c r="A237" i="77"/>
  <c r="A238" i="77"/>
  <c r="A239" i="77"/>
  <c r="A240" i="77"/>
  <c r="A241" i="77"/>
  <c r="A242" i="77"/>
  <c r="A243" i="77"/>
  <c r="A244" i="77"/>
  <c r="A245" i="77"/>
  <c r="A246" i="77"/>
  <c r="A247" i="77"/>
  <c r="A248" i="77"/>
  <c r="A249" i="77"/>
  <c r="A250" i="77"/>
  <c r="A251" i="77"/>
  <c r="A252" i="77"/>
  <c r="A253" i="77"/>
  <c r="A254" i="77"/>
  <c r="A255" i="77"/>
  <c r="A256" i="77"/>
  <c r="A257" i="77"/>
  <c r="A258" i="77"/>
  <c r="A259" i="77"/>
  <c r="A260" i="77"/>
  <c r="A261" i="77"/>
  <c r="A262" i="77"/>
  <c r="A263" i="77"/>
  <c r="A264" i="77"/>
  <c r="A265" i="77"/>
  <c r="A266" i="77"/>
  <c r="A267" i="77"/>
  <c r="A268" i="77"/>
  <c r="A269" i="77"/>
  <c r="A270" i="77"/>
  <c r="A271" i="77"/>
  <c r="A272" i="77"/>
  <c r="A273" i="77"/>
  <c r="A274" i="77"/>
  <c r="A275" i="77"/>
  <c r="A276" i="77"/>
  <c r="A277" i="77"/>
  <c r="A278" i="77"/>
  <c r="A279" i="77"/>
  <c r="A280" i="77"/>
  <c r="A281" i="77"/>
  <c r="A282" i="77"/>
  <c r="A283" i="77"/>
  <c r="A284" i="77"/>
  <c r="A285" i="77"/>
  <c r="A286" i="77"/>
  <c r="A287" i="77"/>
  <c r="A288" i="77"/>
  <c r="A289" i="77"/>
  <c r="A290" i="77"/>
  <c r="A291" i="77"/>
  <c r="A292" i="77"/>
  <c r="A293" i="77"/>
  <c r="A294" i="77"/>
  <c r="A295" i="77"/>
  <c r="A296" i="77"/>
  <c r="A297" i="77"/>
  <c r="A298" i="77"/>
  <c r="A299" i="77"/>
  <c r="A300" i="77"/>
  <c r="A301" i="77"/>
  <c r="A302" i="77"/>
  <c r="A303" i="77"/>
  <c r="A304" i="77"/>
  <c r="A305" i="77"/>
  <c r="A306" i="77"/>
  <c r="A307" i="77"/>
  <c r="A308" i="77"/>
  <c r="A309" i="77"/>
  <c r="A310" i="77"/>
  <c r="A311" i="77"/>
  <c r="A312" i="77"/>
  <c r="A313" i="77"/>
  <c r="A314" i="77"/>
  <c r="A315" i="77"/>
  <c r="A316" i="77"/>
  <c r="A317" i="77"/>
  <c r="A318" i="77"/>
  <c r="A319" i="77"/>
  <c r="A320" i="77"/>
  <c r="A321" i="77"/>
  <c r="A322" i="77"/>
  <c r="A323" i="77"/>
  <c r="A324" i="77"/>
  <c r="A325" i="77"/>
  <c r="A326" i="77"/>
  <c r="A327" i="77"/>
  <c r="A328" i="77"/>
  <c r="A329" i="77"/>
  <c r="A330" i="77"/>
  <c r="A331" i="77"/>
  <c r="A332" i="77"/>
  <c r="A333" i="77"/>
  <c r="A334" i="77"/>
  <c r="A335" i="77"/>
  <c r="A336" i="77"/>
  <c r="A337" i="77"/>
  <c r="A338" i="77"/>
  <c r="A339" i="77"/>
  <c r="A340" i="77"/>
  <c r="A341" i="77"/>
  <c r="A342" i="77"/>
  <c r="A343" i="77"/>
  <c r="A344" i="77"/>
  <c r="A345" i="77"/>
  <c r="A346" i="77"/>
  <c r="A347" i="77"/>
  <c r="A348" i="77"/>
  <c r="A349" i="77"/>
  <c r="A350" i="77"/>
  <c r="A351" i="77"/>
  <c r="A352" i="77"/>
  <c r="A353" i="77"/>
  <c r="A354" i="77"/>
  <c r="A355" i="77"/>
  <c r="A356" i="77"/>
  <c r="A357" i="77"/>
  <c r="A358" i="77"/>
  <c r="A359" i="77"/>
  <c r="A360" i="77"/>
  <c r="A361" i="77"/>
  <c r="A362" i="77"/>
  <c r="A363" i="77"/>
  <c r="A364" i="77"/>
  <c r="A365" i="77"/>
  <c r="A366" i="77"/>
  <c r="A367" i="77"/>
  <c r="A368" i="77"/>
  <c r="A369" i="77"/>
  <c r="A370" i="77"/>
  <c r="A371" i="77"/>
  <c r="A372" i="77"/>
  <c r="A373" i="77"/>
  <c r="A374" i="77"/>
  <c r="A375" i="77"/>
  <c r="A376" i="77"/>
  <c r="A377" i="77"/>
  <c r="A378" i="77"/>
  <c r="A379" i="77"/>
  <c r="A380" i="77"/>
  <c r="A381" i="77"/>
  <c r="A382" i="77"/>
  <c r="A383" i="77"/>
  <c r="A384" i="77"/>
  <c r="A385" i="77"/>
  <c r="A386" i="77"/>
  <c r="A387" i="77"/>
  <c r="A388" i="77"/>
  <c r="A389" i="77"/>
  <c r="A390" i="77"/>
  <c r="A391" i="77"/>
  <c r="A392" i="77"/>
  <c r="A393" i="77"/>
  <c r="A394" i="77"/>
  <c r="A395" i="77"/>
  <c r="A396" i="77"/>
  <c r="A397" i="77"/>
  <c r="A398" i="77"/>
  <c r="A399" i="77"/>
  <c r="A400" i="77"/>
  <c r="A401" i="77"/>
  <c r="A402" i="77"/>
  <c r="A403" i="77"/>
  <c r="A404" i="77"/>
  <c r="A405" i="77"/>
  <c r="A406" i="77"/>
  <c r="A407" i="77"/>
  <c r="A408" i="77"/>
  <c r="A409" i="77"/>
  <c r="A410" i="77"/>
  <c r="A411" i="77"/>
  <c r="A412" i="77"/>
  <c r="A413" i="77"/>
  <c r="A414" i="77"/>
  <c r="A415" i="77"/>
  <c r="A416" i="77"/>
  <c r="A417" i="77"/>
  <c r="A418" i="77"/>
  <c r="A419" i="77"/>
  <c r="A420" i="77"/>
  <c r="A421" i="77"/>
  <c r="A422" i="77"/>
  <c r="A423" i="77"/>
  <c r="A424" i="77"/>
  <c r="A425" i="77"/>
  <c r="A426" i="77"/>
  <c r="A427" i="77"/>
  <c r="A428" i="77"/>
  <c r="A429" i="77"/>
  <c r="A430" i="77"/>
  <c r="A431" i="77"/>
  <c r="A432" i="77"/>
  <c r="A433" i="77"/>
  <c r="A434" i="77"/>
  <c r="A435" i="77"/>
  <c r="A436" i="77"/>
  <c r="A437" i="77"/>
  <c r="A438" i="77"/>
  <c r="A439" i="77"/>
  <c r="A440" i="77"/>
  <c r="A441" i="77"/>
  <c r="A442" i="77"/>
  <c r="A443" i="77"/>
  <c r="A444" i="77"/>
  <c r="A445" i="77"/>
  <c r="A446" i="77"/>
  <c r="A447" i="77"/>
  <c r="A448" i="77"/>
  <c r="A449" i="77"/>
  <c r="A450" i="77"/>
  <c r="A451" i="77"/>
  <c r="A452" i="77"/>
  <c r="A453" i="77"/>
  <c r="A454" i="77"/>
  <c r="A455" i="77"/>
  <c r="A456" i="77"/>
  <c r="A457" i="77"/>
  <c r="A458" i="77"/>
  <c r="A459" i="77"/>
  <c r="A460" i="77"/>
  <c r="A461" i="77"/>
  <c r="A462" i="77"/>
  <c r="A463" i="77"/>
  <c r="A464" i="77"/>
  <c r="A465" i="77"/>
  <c r="A466" i="77"/>
  <c r="A467" i="77"/>
  <c r="A468" i="77"/>
  <c r="A469" i="77"/>
  <c r="A470" i="77"/>
  <c r="A471" i="77"/>
  <c r="A472" i="77"/>
  <c r="A473" i="77"/>
  <c r="A474" i="77"/>
  <c r="A475" i="77"/>
  <c r="A476" i="77"/>
  <c r="A477" i="77"/>
  <c r="A478" i="77"/>
  <c r="A479" i="77"/>
  <c r="A480" i="77"/>
  <c r="A481" i="77"/>
  <c r="A482" i="77"/>
  <c r="A483" i="77"/>
  <c r="A484" i="77"/>
  <c r="A485" i="77"/>
  <c r="A486" i="77"/>
  <c r="A487" i="77"/>
  <c r="A488" i="77"/>
  <c r="A489" i="77"/>
  <c r="A490" i="77"/>
  <c r="A491" i="77"/>
  <c r="A492" i="77"/>
  <c r="A493" i="77"/>
  <c r="A494" i="77"/>
  <c r="A495" i="77"/>
  <c r="A496" i="77"/>
  <c r="A497" i="77"/>
  <c r="A498" i="77"/>
  <c r="A499" i="77"/>
  <c r="A500" i="77"/>
  <c r="A501" i="77"/>
  <c r="A502" i="77"/>
  <c r="A503" i="77"/>
  <c r="A504" i="77"/>
  <c r="A505" i="77"/>
  <c r="A506" i="77"/>
  <c r="A507" i="77"/>
  <c r="A508" i="77"/>
  <c r="A509" i="77"/>
  <c r="A510" i="77"/>
  <c r="A511" i="77"/>
  <c r="A512" i="77"/>
  <c r="A513" i="77"/>
  <c r="A514" i="77"/>
  <c r="A515" i="77"/>
  <c r="A516" i="77"/>
  <c r="A517" i="77"/>
  <c r="A518" i="77"/>
  <c r="A519" i="77"/>
  <c r="A520" i="77"/>
  <c r="A521" i="77"/>
  <c r="A522" i="77"/>
  <c r="A523" i="77"/>
  <c r="A524" i="77"/>
  <c r="A525" i="77"/>
  <c r="A526" i="77"/>
  <c r="A527" i="77"/>
  <c r="A528" i="77"/>
  <c r="A529" i="77"/>
  <c r="A530" i="77"/>
  <c r="A531" i="77"/>
  <c r="A532" i="77"/>
  <c r="A533" i="77"/>
  <c r="A534" i="77"/>
  <c r="A535" i="77"/>
  <c r="A536" i="77"/>
  <c r="A537" i="77"/>
  <c r="A538" i="77"/>
  <c r="A539" i="77"/>
  <c r="A540" i="77"/>
  <c r="A541" i="77"/>
  <c r="A542" i="77"/>
  <c r="A543" i="77"/>
  <c r="A544" i="77"/>
  <c r="A545" i="77"/>
  <c r="A546" i="77"/>
  <c r="A547" i="77"/>
  <c r="A548" i="77"/>
  <c r="A549" i="77"/>
  <c r="A550" i="77"/>
  <c r="A551" i="77"/>
  <c r="A552" i="77"/>
  <c r="A553" i="77"/>
  <c r="A554" i="77"/>
  <c r="A555" i="77"/>
  <c r="A556" i="77"/>
  <c r="A557" i="77"/>
  <c r="A558" i="77"/>
  <c r="A559" i="77"/>
  <c r="A560" i="77"/>
  <c r="A561" i="77"/>
  <c r="A562" i="77"/>
  <c r="A563" i="77"/>
  <c r="A564" i="77"/>
  <c r="A565" i="77"/>
  <c r="A566" i="77"/>
  <c r="A567" i="77"/>
  <c r="A568" i="77"/>
  <c r="A569" i="77"/>
  <c r="A570" i="77"/>
  <c r="A571" i="77"/>
  <c r="A572" i="77"/>
  <c r="A573" i="77"/>
  <c r="A574" i="77"/>
  <c r="A575" i="77"/>
  <c r="A576" i="77"/>
  <c r="A577" i="77"/>
  <c r="A578" i="77"/>
  <c r="A579" i="77"/>
  <c r="A580" i="77"/>
  <c r="A581" i="77"/>
  <c r="A582" i="77"/>
  <c r="A583" i="77"/>
  <c r="A584" i="77"/>
  <c r="A585" i="77"/>
  <c r="A586" i="77"/>
  <c r="A587" i="77"/>
  <c r="A588" i="77"/>
  <c r="A589" i="77"/>
  <c r="A590" i="77"/>
  <c r="A591" i="77"/>
  <c r="A592" i="77"/>
  <c r="A593" i="77"/>
  <c r="A594" i="77"/>
  <c r="A595" i="77"/>
  <c r="A596" i="77"/>
  <c r="A597" i="77"/>
  <c r="A598" i="77"/>
  <c r="A599" i="77"/>
  <c r="A600" i="77"/>
  <c r="A601" i="77"/>
  <c r="A602" i="77"/>
  <c r="A603" i="77"/>
  <c r="A604" i="77"/>
  <c r="A605" i="77"/>
  <c r="A606" i="77"/>
  <c r="A607" i="77"/>
  <c r="A608" i="77"/>
  <c r="A609" i="77"/>
  <c r="A610" i="77"/>
  <c r="A611" i="77"/>
  <c r="A612" i="77"/>
  <c r="A613" i="77"/>
  <c r="A614" i="77"/>
  <c r="A615" i="77"/>
  <c r="A616" i="77"/>
  <c r="A617" i="77"/>
  <c r="A618" i="77"/>
  <c r="A619" i="77"/>
  <c r="A620" i="77"/>
  <c r="A621" i="77"/>
  <c r="A622" i="77"/>
  <c r="A623" i="77"/>
  <c r="A624" i="77"/>
  <c r="A625" i="77"/>
  <c r="A626" i="77"/>
  <c r="A627" i="77"/>
  <c r="A628" i="77"/>
  <c r="A629" i="77"/>
  <c r="A630" i="77"/>
  <c r="A631" i="77"/>
  <c r="A632" i="77"/>
  <c r="A633" i="77"/>
  <c r="A634" i="77"/>
  <c r="A635" i="77"/>
  <c r="A636" i="77"/>
  <c r="A637" i="77"/>
  <c r="A638" i="77"/>
  <c r="A639" i="77"/>
  <c r="A640" i="77"/>
  <c r="A641" i="77"/>
  <c r="A642" i="77"/>
  <c r="A643" i="77"/>
  <c r="A644" i="77"/>
  <c r="A645" i="77"/>
  <c r="A646" i="77"/>
  <c r="A647" i="77"/>
  <c r="A648" i="77"/>
  <c r="A649" i="77"/>
  <c r="A650" i="77"/>
  <c r="A651" i="77"/>
  <c r="A652" i="77"/>
  <c r="A653" i="77"/>
  <c r="A654" i="77"/>
  <c r="A655" i="77"/>
  <c r="A656" i="77"/>
  <c r="A657" i="77"/>
  <c r="A658" i="77"/>
  <c r="A659" i="77"/>
  <c r="A660" i="77"/>
  <c r="A661" i="77"/>
  <c r="A662" i="77"/>
  <c r="A663" i="77"/>
  <c r="A664" i="77"/>
  <c r="A665" i="77"/>
  <c r="A666" i="77"/>
  <c r="A667" i="77"/>
  <c r="A668" i="77"/>
  <c r="A669" i="77"/>
  <c r="A670" i="77"/>
  <c r="A671" i="77"/>
  <c r="A672" i="77"/>
  <c r="A673" i="77"/>
  <c r="A674" i="77"/>
  <c r="A675" i="77"/>
  <c r="A676" i="77"/>
  <c r="A677" i="77"/>
  <c r="A678" i="77"/>
  <c r="A679" i="77"/>
  <c r="A680" i="77"/>
  <c r="A681" i="77"/>
  <c r="A682" i="77"/>
  <c r="A683" i="77"/>
  <c r="A684" i="77"/>
  <c r="A685" i="77"/>
  <c r="A686" i="77"/>
  <c r="A687" i="77"/>
  <c r="A688" i="77"/>
  <c r="A689" i="77"/>
  <c r="A690" i="77"/>
  <c r="A691" i="77"/>
  <c r="A692" i="77"/>
  <c r="A693" i="77"/>
  <c r="A694" i="77"/>
  <c r="A695" i="77"/>
  <c r="A696" i="77"/>
  <c r="A697" i="77"/>
  <c r="A698" i="77"/>
  <c r="A699" i="77"/>
  <c r="A700" i="77"/>
  <c r="A701" i="77"/>
  <c r="A702" i="77"/>
  <c r="A703" i="77"/>
  <c r="A704" i="77"/>
  <c r="A705" i="77"/>
  <c r="A706" i="77"/>
  <c r="A707" i="77"/>
  <c r="A708" i="77"/>
  <c r="A709" i="77"/>
  <c r="A710" i="77"/>
  <c r="A711" i="77"/>
  <c r="A712" i="77"/>
  <c r="A713" i="77"/>
  <c r="A714" i="77"/>
  <c r="A715" i="77"/>
  <c r="A716" i="77"/>
  <c r="A717" i="77"/>
  <c r="A718" i="77"/>
  <c r="A719" i="77"/>
  <c r="A720" i="77"/>
  <c r="A721" i="77"/>
  <c r="A722" i="77"/>
  <c r="A723" i="77"/>
  <c r="A724" i="77"/>
  <c r="A725" i="77"/>
  <c r="A726" i="77"/>
  <c r="A727" i="77"/>
  <c r="A728" i="77"/>
  <c r="A729" i="77"/>
  <c r="A730" i="77"/>
  <c r="A731" i="77"/>
  <c r="A732" i="77"/>
  <c r="A733" i="77"/>
  <c r="A734" i="77"/>
  <c r="A735" i="77"/>
  <c r="A736" i="77"/>
  <c r="A737" i="77"/>
  <c r="A738" i="77"/>
  <c r="A739" i="77"/>
  <c r="A740" i="77"/>
  <c r="A741" i="77"/>
  <c r="A742" i="77"/>
  <c r="A743" i="77"/>
  <c r="A744" i="77"/>
  <c r="A745" i="77"/>
  <c r="A746" i="77"/>
  <c r="A747" i="77"/>
  <c r="A748" i="77"/>
  <c r="A749" i="77"/>
  <c r="A750" i="77"/>
  <c r="A751" i="77"/>
  <c r="A752" i="77"/>
  <c r="A753" i="77"/>
  <c r="A754" i="77"/>
  <c r="A755" i="77"/>
  <c r="A756" i="77"/>
  <c r="A757" i="77"/>
  <c r="A758" i="77"/>
  <c r="A759" i="77"/>
  <c r="A760" i="77"/>
  <c r="A761" i="77"/>
  <c r="A762" i="77"/>
  <c r="A763" i="77"/>
  <c r="A764" i="77"/>
  <c r="A765" i="77"/>
  <c r="A766" i="77"/>
  <c r="A767" i="77"/>
  <c r="A768" i="77"/>
  <c r="A769" i="77"/>
  <c r="A770" i="77"/>
  <c r="A771" i="77"/>
  <c r="A772" i="77"/>
  <c r="A773" i="77"/>
  <c r="A774" i="77"/>
  <c r="A775" i="77"/>
  <c r="A776" i="77"/>
  <c r="A777" i="77"/>
  <c r="A778" i="77"/>
  <c r="A779" i="77"/>
  <c r="A780" i="77"/>
  <c r="A781" i="77"/>
  <c r="A782" i="77"/>
  <c r="A783" i="77"/>
  <c r="A784" i="77"/>
  <c r="A785" i="77"/>
  <c r="A786" i="77"/>
  <c r="A787" i="77"/>
  <c r="A788" i="77"/>
  <c r="A789" i="77"/>
  <c r="A790" i="77"/>
  <c r="A791" i="77"/>
  <c r="A792" i="77"/>
  <c r="A793" i="77"/>
  <c r="A794" i="77"/>
  <c r="A795" i="77"/>
  <c r="A796" i="77"/>
  <c r="A797" i="77"/>
  <c r="A798" i="77"/>
  <c r="A799" i="77"/>
  <c r="A800" i="77"/>
  <c r="A801" i="77"/>
  <c r="A802" i="77"/>
  <c r="A803" i="77"/>
  <c r="A804" i="77"/>
  <c r="A805" i="77"/>
  <c r="A806" i="77"/>
  <c r="A807" i="77"/>
  <c r="A808" i="77"/>
  <c r="A809" i="77"/>
  <c r="A810" i="77"/>
  <c r="A811" i="77"/>
  <c r="A812" i="77"/>
  <c r="A813" i="77"/>
  <c r="A814" i="77"/>
  <c r="A815" i="77"/>
  <c r="A816" i="77"/>
  <c r="A817" i="77"/>
  <c r="A818" i="77"/>
  <c r="A819" i="77"/>
  <c r="A820" i="77"/>
  <c r="A821" i="77"/>
  <c r="A822" i="77"/>
  <c r="A823" i="77"/>
  <c r="A824" i="77"/>
  <c r="A825" i="77"/>
  <c r="A826" i="77"/>
  <c r="A827" i="77"/>
  <c r="A828" i="77"/>
  <c r="A829" i="77"/>
  <c r="A830" i="77"/>
  <c r="A831" i="77"/>
  <c r="A832" i="77"/>
  <c r="A833" i="77"/>
  <c r="A834" i="77"/>
  <c r="A835" i="77"/>
  <c r="A836" i="77"/>
  <c r="A837" i="77"/>
  <c r="A838" i="77"/>
  <c r="A839" i="77"/>
  <c r="A840" i="77"/>
  <c r="A841" i="77"/>
  <c r="A842" i="77"/>
  <c r="A843" i="77"/>
  <c r="A844" i="77"/>
  <c r="A845" i="77"/>
  <c r="A846" i="77"/>
  <c r="A847" i="77"/>
  <c r="A848" i="77"/>
  <c r="A849" i="77"/>
  <c r="A850" i="77"/>
  <c r="A851" i="77"/>
  <c r="A852" i="77"/>
  <c r="A853" i="77"/>
  <c r="A854" i="77"/>
  <c r="A855" i="77"/>
  <c r="A856" i="77"/>
  <c r="A857" i="77"/>
  <c r="A858" i="77"/>
  <c r="A859" i="77"/>
  <c r="A860" i="77"/>
  <c r="A861" i="77"/>
  <c r="A862" i="77"/>
  <c r="A863" i="77"/>
  <c r="A864" i="77"/>
  <c r="A865" i="77"/>
  <c r="A866" i="77"/>
  <c r="A867" i="77"/>
  <c r="A868" i="77"/>
  <c r="A869" i="77"/>
  <c r="A870" i="77"/>
  <c r="A871" i="77"/>
  <c r="A872" i="77"/>
  <c r="A873" i="77"/>
  <c r="A874" i="77"/>
  <c r="A875" i="77"/>
  <c r="A876" i="77"/>
  <c r="A877" i="77"/>
  <c r="A878" i="77"/>
  <c r="A879" i="77"/>
  <c r="A880" i="77"/>
  <c r="A881" i="77"/>
  <c r="A882" i="77"/>
  <c r="A883" i="77"/>
  <c r="A884" i="77"/>
  <c r="A885" i="77"/>
  <c r="A886" i="77"/>
  <c r="A887" i="77"/>
  <c r="A888" i="77"/>
  <c r="A889" i="77"/>
  <c r="A890" i="77"/>
  <c r="A891" i="77"/>
  <c r="A892" i="77"/>
  <c r="A893" i="77"/>
  <c r="A894" i="77"/>
  <c r="A895" i="77"/>
  <c r="A896" i="77"/>
  <c r="A897" i="77"/>
  <c r="A898" i="77"/>
  <c r="A899" i="77"/>
  <c r="A900" i="77"/>
  <c r="A901" i="77"/>
  <c r="A902" i="77"/>
  <c r="A903" i="77"/>
  <c r="A904" i="77"/>
  <c r="A905" i="77"/>
  <c r="A906" i="77"/>
  <c r="A907" i="77"/>
  <c r="A908" i="77"/>
  <c r="A909" i="77"/>
  <c r="A910" i="77"/>
  <c r="A911" i="77"/>
  <c r="A912" i="77"/>
  <c r="A913" i="77"/>
  <c r="A914" i="77"/>
  <c r="A915" i="77"/>
  <c r="A916" i="77"/>
  <c r="A917" i="77"/>
  <c r="A918" i="77"/>
  <c r="A919" i="77"/>
  <c r="A920" i="77"/>
  <c r="A921" i="77"/>
  <c r="A922" i="77"/>
  <c r="A923" i="77"/>
  <c r="A924" i="77"/>
  <c r="A925" i="77"/>
  <c r="A926" i="77"/>
  <c r="A927" i="77"/>
  <c r="A928" i="77"/>
  <c r="A929" i="77"/>
  <c r="A930" i="77"/>
  <c r="A931" i="77"/>
  <c r="A932" i="77"/>
  <c r="A933" i="77"/>
  <c r="A934" i="77"/>
  <c r="A935" i="77"/>
  <c r="A936" i="77"/>
  <c r="A937" i="77"/>
  <c r="A938" i="77"/>
  <c r="A939" i="77"/>
  <c r="A940" i="77"/>
  <c r="A941" i="77"/>
  <c r="A942" i="77"/>
  <c r="A943" i="77"/>
  <c r="A944" i="77"/>
  <c r="A945" i="77"/>
  <c r="A946" i="77"/>
  <c r="A947" i="77"/>
  <c r="A948" i="77"/>
  <c r="A949" i="77"/>
  <c r="A950" i="77"/>
  <c r="A951" i="77"/>
  <c r="A952" i="77"/>
  <c r="A953" i="77"/>
  <c r="A954" i="77"/>
  <c r="A955" i="77"/>
  <c r="A956" i="77"/>
  <c r="A957" i="77"/>
  <c r="A958" i="77"/>
  <c r="A959" i="77"/>
  <c r="A960" i="77"/>
  <c r="A961" i="77"/>
  <c r="A962" i="77"/>
  <c r="A963" i="77"/>
  <c r="A964" i="77"/>
  <c r="A965" i="77"/>
  <c r="A966" i="77"/>
  <c r="A967" i="77"/>
  <c r="A968" i="77"/>
  <c r="A969" i="77"/>
  <c r="A970" i="77"/>
  <c r="A971" i="77"/>
  <c r="A972" i="77"/>
  <c r="A973" i="77"/>
  <c r="A974" i="77"/>
  <c r="A975" i="77"/>
  <c r="A976" i="77"/>
  <c r="A977" i="77"/>
  <c r="A978" i="77"/>
  <c r="A979" i="77"/>
  <c r="A980" i="77"/>
  <c r="A981" i="77"/>
  <c r="A982" i="77"/>
  <c r="A983" i="77"/>
  <c r="A984" i="77"/>
  <c r="A985" i="77"/>
  <c r="A986" i="77"/>
  <c r="A987" i="77"/>
  <c r="A988" i="77"/>
  <c r="A989" i="77"/>
  <c r="A990" i="77"/>
  <c r="A991" i="77"/>
  <c r="A992" i="77"/>
  <c r="A993" i="77"/>
  <c r="A994" i="77"/>
  <c r="A995" i="77"/>
  <c r="A996" i="77"/>
  <c r="A997" i="77"/>
  <c r="A998" i="77"/>
  <c r="A999" i="77"/>
  <c r="A1000" i="77"/>
  <c r="A1001" i="77"/>
  <c r="A1002" i="77"/>
  <c r="A1003" i="77"/>
  <c r="A1004" i="77"/>
  <c r="A1005" i="77"/>
  <c r="A1006" i="77"/>
  <c r="A1007" i="77"/>
  <c r="A1008" i="77"/>
  <c r="A1009" i="77"/>
  <c r="A1010" i="77"/>
  <c r="A1011" i="77"/>
  <c r="A1012" i="77"/>
  <c r="A1013" i="77"/>
  <c r="A1014" i="77"/>
  <c r="A1015" i="77"/>
  <c r="A1016" i="77"/>
  <c r="A1017" i="77"/>
  <c r="A1018" i="77"/>
  <c r="A1019" i="77"/>
  <c r="A1020" i="77"/>
  <c r="A1021" i="77"/>
  <c r="A1022" i="77"/>
  <c r="A1023" i="77"/>
  <c r="A1024" i="77"/>
  <c r="A1025" i="77"/>
  <c r="A1026" i="77"/>
  <c r="A1027" i="77"/>
  <c r="A1028" i="77"/>
  <c r="A1029" i="77"/>
  <c r="A1030" i="77"/>
  <c r="A1031" i="77"/>
  <c r="A1032" i="77"/>
  <c r="A1033" i="77"/>
  <c r="A1034" i="77"/>
  <c r="A1035" i="77"/>
  <c r="A1036" i="77"/>
  <c r="A1037" i="77"/>
  <c r="A1038" i="77"/>
  <c r="A1039" i="77"/>
  <c r="A1040" i="77"/>
  <c r="A1041" i="77"/>
  <c r="A1042" i="77"/>
  <c r="A1043" i="77"/>
  <c r="A1044" i="77"/>
  <c r="A1045" i="77"/>
  <c r="A1046" i="77"/>
  <c r="A1047" i="77"/>
  <c r="A1048" i="77"/>
  <c r="A1049" i="77"/>
  <c r="A1050" i="77"/>
  <c r="A1051" i="77"/>
  <c r="A1052" i="77"/>
  <c r="A1053" i="77"/>
  <c r="A1054" i="77"/>
  <c r="A1055" i="77"/>
  <c r="A1056" i="77"/>
  <c r="A1057" i="77"/>
  <c r="A1058" i="77"/>
  <c r="A1059" i="77"/>
  <c r="A1060" i="77"/>
  <c r="A1061" i="77"/>
  <c r="A1062" i="77"/>
  <c r="A1063" i="77"/>
  <c r="A1064" i="77"/>
  <c r="A1065" i="77"/>
  <c r="A1066" i="77"/>
  <c r="A1067" i="77"/>
  <c r="A1068" i="77"/>
  <c r="A1069" i="77"/>
  <c r="A1070" i="77"/>
  <c r="A1071" i="77"/>
  <c r="A1072" i="77"/>
  <c r="A1073" i="77"/>
  <c r="A1074" i="77"/>
  <c r="A1075" i="77"/>
  <c r="A1076" i="77"/>
  <c r="A1077" i="77"/>
  <c r="A1078" i="77"/>
  <c r="A1079" i="77"/>
  <c r="A1080" i="77"/>
  <c r="A1081" i="77"/>
  <c r="A1082" i="77"/>
  <c r="A1083" i="77"/>
  <c r="A1084" i="77"/>
  <c r="A1085" i="77"/>
  <c r="A1086" i="77"/>
  <c r="A1087" i="77"/>
  <c r="A1088" i="77"/>
  <c r="A1089" i="77"/>
  <c r="A1090" i="77"/>
  <c r="A1091" i="77"/>
  <c r="A1092" i="77"/>
  <c r="A1093" i="77"/>
  <c r="A1094" i="77"/>
  <c r="A1095" i="77"/>
  <c r="A1096" i="77"/>
  <c r="A1097" i="77"/>
  <c r="A1098" i="77"/>
  <c r="A1099" i="77"/>
  <c r="A1100" i="77"/>
  <c r="A1101" i="77"/>
  <c r="A1102" i="77"/>
  <c r="A1103" i="77"/>
  <c r="A1104" i="77"/>
  <c r="A1105" i="77"/>
  <c r="A1106" i="77"/>
  <c r="A1107" i="77"/>
  <c r="A1108" i="77"/>
  <c r="A1109" i="77"/>
  <c r="A1110" i="77"/>
  <c r="A1111" i="77"/>
  <c r="A1112" i="77"/>
  <c r="A1113" i="77"/>
  <c r="A1114" i="77"/>
  <c r="A1115" i="77"/>
  <c r="A1116" i="77"/>
  <c r="A1117" i="77"/>
  <c r="A1118" i="77"/>
  <c r="A1119" i="77"/>
  <c r="A1120" i="77"/>
  <c r="A1121" i="77"/>
  <c r="A1122" i="77"/>
  <c r="A1123" i="77"/>
  <c r="A1124" i="77"/>
  <c r="A1125" i="77"/>
  <c r="A1126" i="77"/>
  <c r="A1127" i="77"/>
  <c r="A1128" i="77"/>
  <c r="A1129" i="77"/>
  <c r="A1130" i="77"/>
  <c r="A1131" i="77"/>
  <c r="A1132" i="77"/>
  <c r="A1133" i="77"/>
  <c r="A1134" i="77"/>
  <c r="A1135" i="77"/>
  <c r="A1136" i="77"/>
  <c r="A1137" i="77"/>
  <c r="A1138" i="77"/>
  <c r="A1139" i="77"/>
  <c r="A1140" i="77"/>
  <c r="A1141" i="77"/>
  <c r="A1142" i="77"/>
  <c r="A1143" i="77"/>
  <c r="A1144" i="77"/>
  <c r="A1145" i="77"/>
  <c r="A1146" i="77"/>
  <c r="A1147" i="77"/>
  <c r="A1148" i="77"/>
  <c r="A1149" i="77"/>
  <c r="A1150" i="77"/>
  <c r="A1151" i="77"/>
  <c r="A1152" i="77"/>
  <c r="A1153" i="77"/>
  <c r="A1154" i="77"/>
  <c r="A1155" i="77"/>
  <c r="A1156" i="77"/>
  <c r="A1157" i="77"/>
  <c r="A1158" i="77"/>
  <c r="A1159" i="77"/>
  <c r="A1160" i="77"/>
  <c r="A1161" i="77"/>
  <c r="A1162" i="77"/>
  <c r="A1163" i="77"/>
  <c r="A1164" i="77"/>
  <c r="A1165" i="77"/>
  <c r="A1166" i="77"/>
  <c r="A1167" i="77"/>
  <c r="A1168" i="77"/>
  <c r="A1169" i="77"/>
  <c r="A1170" i="77"/>
  <c r="A1171" i="77"/>
  <c r="A1172" i="77"/>
  <c r="A1173" i="77"/>
  <c r="A1174" i="77"/>
  <c r="A1175" i="77"/>
  <c r="A1176" i="77"/>
  <c r="A1177" i="77"/>
  <c r="A1178" i="77"/>
  <c r="A1179" i="77"/>
  <c r="A1180" i="77"/>
  <c r="A1181" i="77"/>
  <c r="A1182" i="77"/>
  <c r="A1183" i="77"/>
  <c r="A1184" i="77"/>
  <c r="A1185" i="77"/>
  <c r="A1186" i="77"/>
  <c r="A1187" i="77"/>
  <c r="A1188" i="77"/>
  <c r="A1189" i="77"/>
  <c r="A1190" i="77"/>
  <c r="A1191" i="77"/>
  <c r="A1192" i="77"/>
  <c r="A1193" i="77"/>
  <c r="A1194" i="77"/>
  <c r="A1195" i="77"/>
  <c r="A1196" i="77"/>
  <c r="A1197" i="77"/>
  <c r="A1198" i="77"/>
  <c r="A1199" i="77"/>
  <c r="A1200" i="77"/>
  <c r="A1201" i="77"/>
  <c r="A1202" i="77"/>
  <c r="A1203" i="77"/>
  <c r="A1204" i="77"/>
  <c r="A1205" i="77"/>
  <c r="A1206" i="77"/>
  <c r="A1207" i="77"/>
  <c r="A1208" i="77"/>
  <c r="A1209" i="77"/>
  <c r="A1210" i="77"/>
  <c r="A1211" i="77"/>
  <c r="A1212" i="77"/>
  <c r="A1213" i="77"/>
  <c r="A1214" i="77"/>
  <c r="A1215" i="77"/>
  <c r="A1216" i="77"/>
  <c r="A1217" i="77"/>
  <c r="A1218" i="77"/>
  <c r="A1219" i="77"/>
  <c r="A1220" i="77"/>
  <c r="A1221" i="77"/>
  <c r="A1222" i="77"/>
  <c r="A1223" i="77"/>
  <c r="A1224" i="77"/>
  <c r="A1225" i="77"/>
  <c r="A1226" i="77"/>
  <c r="A1227" i="77"/>
  <c r="A1228" i="77"/>
  <c r="A1229" i="77"/>
  <c r="A1230" i="77"/>
  <c r="A1231" i="77"/>
  <c r="A1232" i="77"/>
  <c r="A1233" i="77"/>
  <c r="A1234" i="77"/>
  <c r="A1235" i="77"/>
  <c r="A1236" i="77"/>
  <c r="A1237" i="77"/>
  <c r="A1238" i="77"/>
  <c r="A1239" i="77"/>
  <c r="A1240" i="77"/>
  <c r="A1241" i="77"/>
  <c r="A1242" i="77"/>
  <c r="A1243" i="77"/>
  <c r="A1244" i="77"/>
  <c r="A1245" i="77"/>
  <c r="A1246" i="77"/>
  <c r="A1247" i="77"/>
  <c r="A1248" i="77"/>
  <c r="A1249" i="77"/>
  <c r="A1250" i="77"/>
  <c r="A1251" i="77"/>
  <c r="A1252" i="77"/>
  <c r="A1253" i="77"/>
  <c r="A1254" i="77"/>
  <c r="A1255" i="77"/>
  <c r="A1256" i="77"/>
  <c r="A1257" i="77"/>
  <c r="A1258" i="77"/>
  <c r="A1259" i="77"/>
  <c r="A1260" i="77"/>
  <c r="A1261" i="77"/>
  <c r="A1262" i="77"/>
  <c r="A1263" i="77"/>
  <c r="A1264" i="77"/>
  <c r="A1265" i="77"/>
  <c r="A1266" i="77"/>
  <c r="A1267" i="77"/>
  <c r="A1268" i="77"/>
  <c r="A1269" i="77"/>
  <c r="A1270" i="77"/>
  <c r="A1271" i="77"/>
  <c r="A1272" i="77"/>
  <c r="A1273" i="77"/>
  <c r="A1274" i="77"/>
  <c r="A1275" i="77"/>
  <c r="A1276" i="77"/>
  <c r="A1277" i="77"/>
  <c r="A1278" i="77"/>
  <c r="A1279" i="77"/>
  <c r="A1280" i="77"/>
  <c r="A1281" i="77"/>
  <c r="A1282" i="77"/>
  <c r="A1283" i="77"/>
  <c r="A1284" i="77"/>
  <c r="A1285" i="77"/>
  <c r="A1286" i="77"/>
  <c r="A1287" i="77"/>
  <c r="A1288" i="77"/>
  <c r="A1289" i="77"/>
  <c r="A1290" i="77"/>
  <c r="A1291" i="77"/>
  <c r="A1292" i="77"/>
  <c r="A1293" i="77"/>
  <c r="A1294" i="77"/>
  <c r="A1295" i="77"/>
  <c r="A1296" i="77"/>
  <c r="A1297" i="77"/>
  <c r="A1298" i="77"/>
  <c r="A1299" i="77"/>
  <c r="A1300" i="77"/>
  <c r="A1301" i="77"/>
  <c r="A1302" i="77"/>
  <c r="A1303" i="77"/>
  <c r="A1304" i="77"/>
  <c r="A1305" i="77"/>
  <c r="A1306" i="77"/>
  <c r="A1307" i="77"/>
  <c r="A1308" i="77"/>
  <c r="A1309" i="77"/>
  <c r="A1310" i="77"/>
  <c r="A1311" i="77"/>
  <c r="A1312" i="77"/>
  <c r="A1313" i="77"/>
  <c r="A1314" i="77"/>
  <c r="A1315" i="77"/>
  <c r="A1316" i="77"/>
  <c r="A1317" i="77"/>
  <c r="A1318" i="77"/>
  <c r="A1319" i="77"/>
  <c r="A1320" i="77"/>
  <c r="A1321" i="77"/>
  <c r="A1322" i="77"/>
  <c r="A1323" i="77"/>
  <c r="A1324" i="77"/>
  <c r="A1325" i="77"/>
  <c r="A1326" i="77"/>
  <c r="A1327" i="77"/>
  <c r="A1328" i="77"/>
  <c r="A1329" i="77"/>
  <c r="A1330" i="77"/>
  <c r="A1331" i="77"/>
  <c r="A1332" i="77"/>
  <c r="A1333" i="77"/>
  <c r="A1334" i="77"/>
  <c r="A1335" i="77"/>
  <c r="A1336" i="77"/>
  <c r="A1337" i="77"/>
  <c r="A1338" i="77"/>
  <c r="A1339" i="77"/>
  <c r="A1340" i="77"/>
  <c r="A1341" i="77"/>
  <c r="A1342" i="77"/>
  <c r="A1343" i="77"/>
  <c r="A1344" i="77"/>
  <c r="A1345" i="77"/>
  <c r="A1346" i="77"/>
  <c r="A1347" i="77"/>
  <c r="A1348" i="77"/>
  <c r="A1349" i="77"/>
  <c r="A1350" i="77"/>
  <c r="A1351" i="77"/>
  <c r="A1352" i="77"/>
  <c r="A1353" i="77"/>
  <c r="A1354" i="77"/>
  <c r="A1355" i="77"/>
  <c r="A1356" i="77"/>
  <c r="A1357" i="77"/>
  <c r="A1358" i="77"/>
  <c r="A1359" i="77"/>
  <c r="A1360" i="77"/>
  <c r="A1361" i="77"/>
  <c r="A1362" i="77"/>
  <c r="A1363" i="77"/>
  <c r="A1364" i="77"/>
  <c r="A1365" i="77"/>
  <c r="A1366" i="77"/>
  <c r="A1367" i="77"/>
  <c r="A1368" i="77"/>
  <c r="A1369" i="77"/>
  <c r="A1370" i="77"/>
  <c r="A1371" i="77"/>
  <c r="A1372" i="77"/>
  <c r="A1373" i="77"/>
  <c r="A1374" i="77"/>
  <c r="A1375" i="77"/>
  <c r="A1376" i="77"/>
  <c r="A1377" i="77"/>
  <c r="A1378" i="77"/>
  <c r="A1379" i="77"/>
  <c r="A1380" i="77"/>
  <c r="A1381" i="77"/>
  <c r="A1382" i="77"/>
  <c r="A1383" i="77"/>
  <c r="A1384" i="77"/>
  <c r="A1385" i="77"/>
  <c r="A1386" i="77"/>
  <c r="A1387" i="77"/>
  <c r="A1388" i="77"/>
  <c r="A1389" i="77"/>
  <c r="A1390" i="77"/>
  <c r="A1391" i="77"/>
  <c r="A1392" i="77"/>
  <c r="A1393" i="77"/>
  <c r="A1394" i="77"/>
  <c r="A1395" i="77"/>
  <c r="A1396" i="77"/>
  <c r="A1397" i="77"/>
  <c r="A1398" i="77"/>
  <c r="A1399" i="77"/>
  <c r="A1400" i="77"/>
  <c r="A1401" i="77"/>
  <c r="A1402" i="77"/>
  <c r="A1403" i="77"/>
  <c r="A1404" i="77"/>
  <c r="A1405" i="77"/>
  <c r="A1406" i="77"/>
  <c r="A1407" i="77"/>
  <c r="A1408" i="77"/>
  <c r="A1409" i="77"/>
  <c r="A1410" i="77"/>
  <c r="A1411" i="77"/>
  <c r="A1412" i="77"/>
  <c r="A1413" i="77"/>
  <c r="A1414" i="77"/>
  <c r="A1415" i="77"/>
  <c r="A1416" i="77"/>
  <c r="A1417" i="77"/>
  <c r="A1418" i="77"/>
  <c r="A1419" i="77"/>
  <c r="A1420" i="77"/>
  <c r="A1421" i="77"/>
  <c r="A1422" i="77"/>
  <c r="A1423" i="77"/>
  <c r="A1424" i="77"/>
  <c r="A1425" i="77"/>
  <c r="A1426" i="77"/>
  <c r="A1427" i="77"/>
  <c r="A1428" i="77"/>
  <c r="A1429" i="77"/>
  <c r="A1430" i="77"/>
  <c r="A1431" i="77"/>
  <c r="A1432" i="77"/>
  <c r="A1433" i="77"/>
  <c r="A1434" i="77"/>
  <c r="A1435" i="77"/>
  <c r="A1436" i="77"/>
  <c r="A1437" i="77"/>
  <c r="A1438" i="77"/>
  <c r="A1439" i="77"/>
  <c r="A1440" i="77"/>
  <c r="A1441" i="77"/>
  <c r="A1442" i="77"/>
  <c r="A1443" i="77"/>
  <c r="A1444" i="77"/>
  <c r="A1445" i="77"/>
  <c r="A1446" i="77"/>
  <c r="A1447" i="77"/>
  <c r="A1448" i="77"/>
  <c r="A1449" i="77"/>
  <c r="A1450" i="77"/>
  <c r="A1451" i="77"/>
  <c r="A1452" i="77"/>
  <c r="A1453" i="77"/>
  <c r="A1454" i="77"/>
  <c r="A1455" i="77"/>
  <c r="A1456" i="77"/>
  <c r="A1457" i="77"/>
  <c r="A1458" i="77"/>
  <c r="A1459" i="77"/>
  <c r="A1460" i="77"/>
  <c r="A1461" i="77"/>
  <c r="A1462" i="77"/>
  <c r="A1463" i="77"/>
  <c r="A1464" i="77"/>
  <c r="A1465" i="77"/>
  <c r="A1466" i="77"/>
  <c r="A1467" i="77"/>
  <c r="A1468" i="77"/>
  <c r="A1469" i="77"/>
  <c r="A1470" i="77"/>
  <c r="A1471" i="77"/>
  <c r="A1472" i="77"/>
  <c r="A1473" i="77"/>
  <c r="A1474" i="77"/>
  <c r="A1475" i="77"/>
  <c r="A1476" i="77"/>
  <c r="A1477" i="77"/>
  <c r="A1478" i="77"/>
  <c r="A1479" i="77"/>
  <c r="A1480" i="77"/>
  <c r="A1481" i="77"/>
  <c r="A1482" i="77"/>
  <c r="A1483" i="77"/>
  <c r="A1484" i="77"/>
  <c r="A1485" i="77"/>
  <c r="A1486" i="77"/>
  <c r="A1487" i="77"/>
  <c r="A1488" i="77"/>
  <c r="A1489" i="77"/>
  <c r="A1490" i="77"/>
  <c r="A1491" i="77"/>
  <c r="A1492" i="77"/>
  <c r="A1493" i="77"/>
  <c r="A1494" i="77"/>
  <c r="A1495" i="77"/>
  <c r="A1496" i="77"/>
  <c r="A1497" i="77"/>
  <c r="A1498" i="77"/>
  <c r="A1499" i="77"/>
  <c r="A1500" i="77"/>
  <c r="A1501" i="77"/>
  <c r="I1" i="76"/>
  <c r="J1" i="76"/>
  <c r="A2" i="76"/>
  <c r="F2" i="76" s="1"/>
  <c r="A3" i="76"/>
  <c r="F3" i="76"/>
  <c r="A4" i="76"/>
  <c r="F4" i="76"/>
  <c r="A5" i="76"/>
  <c r="F5" i="76"/>
  <c r="A6" i="76"/>
  <c r="F6" i="76" s="1"/>
  <c r="A7" i="76"/>
  <c r="F7" i="76"/>
  <c r="A8" i="76"/>
  <c r="F8" i="76"/>
  <c r="A9" i="76"/>
  <c r="F9" i="76"/>
  <c r="A10" i="76"/>
  <c r="F10" i="76" s="1"/>
  <c r="A11" i="76"/>
  <c r="F11" i="76"/>
  <c r="A12" i="76"/>
  <c r="F12" i="76"/>
  <c r="A13" i="76"/>
  <c r="F13" i="76"/>
  <c r="A14" i="76"/>
  <c r="F14" i="76" s="1"/>
  <c r="A15" i="76"/>
  <c r="F15" i="76"/>
  <c r="A16" i="76"/>
  <c r="F16" i="76"/>
  <c r="A17" i="76"/>
  <c r="F17" i="76"/>
  <c r="A18" i="76"/>
  <c r="F18" i="76" s="1"/>
  <c r="A19" i="76"/>
  <c r="F19" i="76"/>
  <c r="A20" i="76"/>
  <c r="F20" i="76"/>
  <c r="A21" i="76"/>
  <c r="F21" i="76"/>
  <c r="A22" i="76"/>
  <c r="F22" i="76" s="1"/>
  <c r="A23" i="76"/>
  <c r="F23" i="76"/>
  <c r="A24" i="76"/>
  <c r="F24" i="76"/>
  <c r="A25" i="76"/>
  <c r="F25" i="76"/>
  <c r="A26" i="76"/>
  <c r="F26" i="76" s="1"/>
  <c r="A27" i="76"/>
  <c r="F27" i="76"/>
  <c r="A28" i="76"/>
  <c r="F28" i="76"/>
  <c r="A29" i="76"/>
  <c r="F29" i="76"/>
  <c r="A30" i="76"/>
  <c r="F30" i="76" s="1"/>
  <c r="A31" i="76"/>
  <c r="F31" i="76"/>
  <c r="A32" i="76"/>
  <c r="F32" i="76"/>
  <c r="A33" i="76"/>
  <c r="F33" i="76"/>
  <c r="A34" i="76"/>
  <c r="F34" i="76" s="1"/>
  <c r="A35" i="76"/>
  <c r="F35" i="76"/>
  <c r="A36" i="76"/>
  <c r="F36" i="76"/>
  <c r="A37" i="76"/>
  <c r="F37" i="76"/>
  <c r="A38" i="76"/>
  <c r="F38" i="76" s="1"/>
  <c r="A39" i="76"/>
  <c r="F39" i="76"/>
  <c r="A40" i="76"/>
  <c r="F40" i="76"/>
  <c r="A41" i="76"/>
  <c r="F41" i="76"/>
  <c r="A42" i="76"/>
  <c r="F42" i="76" s="1"/>
  <c r="A43" i="76"/>
  <c r="F43" i="76"/>
  <c r="A44" i="76"/>
  <c r="F44" i="76"/>
  <c r="A45" i="76"/>
  <c r="F45" i="76"/>
  <c r="A46" i="76"/>
  <c r="F46" i="76" s="1"/>
  <c r="A47" i="76"/>
  <c r="F47" i="76"/>
  <c r="A48" i="76"/>
  <c r="F48" i="76"/>
  <c r="A49" i="76"/>
  <c r="F49" i="76"/>
  <c r="A50" i="76"/>
  <c r="F50" i="76" s="1"/>
  <c r="A51" i="76"/>
  <c r="F51" i="76"/>
  <c r="A52" i="76"/>
  <c r="F52" i="76"/>
  <c r="A53" i="76"/>
  <c r="F53" i="76"/>
  <c r="A54" i="76"/>
  <c r="F54" i="76" s="1"/>
  <c r="A55" i="76"/>
  <c r="F55" i="76"/>
  <c r="A56" i="76"/>
  <c r="F56" i="76"/>
  <c r="A57" i="76"/>
  <c r="F57" i="76"/>
  <c r="A58" i="76"/>
  <c r="F58" i="76" s="1"/>
  <c r="A59" i="76"/>
  <c r="F59" i="76"/>
  <c r="A60" i="76"/>
  <c r="F60" i="76"/>
  <c r="A61" i="76"/>
  <c r="F61" i="76"/>
  <c r="A62" i="76"/>
  <c r="F62" i="76" s="1"/>
  <c r="A63" i="76"/>
  <c r="F63" i="76"/>
  <c r="A64" i="76"/>
  <c r="F64" i="76"/>
  <c r="A65" i="76"/>
  <c r="F65" i="76"/>
  <c r="A66" i="76"/>
  <c r="F66" i="76" s="1"/>
  <c r="A67" i="76"/>
  <c r="F67" i="76"/>
  <c r="A68" i="76"/>
  <c r="F68" i="76"/>
  <c r="A69" i="76"/>
  <c r="F69" i="76"/>
  <c r="A70" i="76"/>
  <c r="F70" i="76" s="1"/>
  <c r="A71" i="76"/>
  <c r="F71" i="76"/>
  <c r="A72" i="76"/>
  <c r="F72" i="76"/>
  <c r="A73" i="76"/>
  <c r="F73" i="76"/>
  <c r="A74" i="76"/>
  <c r="F74" i="76" s="1"/>
  <c r="A75" i="76"/>
  <c r="F75" i="76"/>
  <c r="A76" i="76"/>
  <c r="F76" i="76"/>
  <c r="A77" i="76"/>
  <c r="F77" i="76"/>
  <c r="A78" i="76"/>
  <c r="F78" i="76" s="1"/>
  <c r="A79" i="76"/>
  <c r="F79" i="76"/>
  <c r="A80" i="76"/>
  <c r="F80" i="76"/>
  <c r="A81" i="76"/>
  <c r="F81" i="76"/>
  <c r="A82" i="76"/>
  <c r="F82" i="76" s="1"/>
  <c r="A83" i="76"/>
  <c r="F83" i="76"/>
  <c r="A84" i="76"/>
  <c r="F84" i="76"/>
  <c r="A85" i="76"/>
  <c r="F85" i="76"/>
  <c r="A86" i="76"/>
  <c r="F86" i="76" s="1"/>
  <c r="A87" i="76"/>
  <c r="F87" i="76"/>
  <c r="A88" i="76"/>
  <c r="F88" i="76"/>
  <c r="A89" i="76"/>
  <c r="F89" i="76"/>
  <c r="A90" i="76"/>
  <c r="F90" i="76" s="1"/>
  <c r="A91" i="76"/>
  <c r="F91" i="76"/>
  <c r="A92" i="76"/>
  <c r="F92" i="76"/>
  <c r="A93" i="76"/>
  <c r="F93" i="76"/>
  <c r="A94" i="76"/>
  <c r="F94" i="76" s="1"/>
  <c r="A95" i="76"/>
  <c r="F95" i="76"/>
  <c r="A96" i="76"/>
  <c r="F96" i="76"/>
  <c r="A97" i="76"/>
  <c r="F97" i="76"/>
  <c r="A98" i="76"/>
  <c r="F98" i="76" s="1"/>
  <c r="A99" i="76"/>
  <c r="F99" i="76"/>
  <c r="A100" i="76"/>
  <c r="F100" i="76"/>
  <c r="A101" i="76"/>
  <c r="F101" i="76"/>
  <c r="A102" i="76"/>
  <c r="F102" i="76" s="1"/>
  <c r="A103" i="76"/>
  <c r="F103" i="76"/>
  <c r="A104" i="76"/>
  <c r="F104" i="76"/>
  <c r="A105" i="76"/>
  <c r="F105" i="76"/>
  <c r="A106" i="76"/>
  <c r="F106" i="76" s="1"/>
  <c r="A107" i="76"/>
  <c r="F107" i="76"/>
  <c r="A108" i="76"/>
  <c r="F108" i="76"/>
  <c r="A109" i="76"/>
  <c r="F109" i="76"/>
  <c r="A110" i="76"/>
  <c r="F110" i="76" s="1"/>
  <c r="A111" i="76"/>
  <c r="F111" i="76"/>
  <c r="A112" i="76"/>
  <c r="F112" i="76"/>
  <c r="A113" i="76"/>
  <c r="F113" i="76"/>
  <c r="A114" i="76"/>
  <c r="F114" i="76" s="1"/>
  <c r="A115" i="76"/>
  <c r="F115" i="76"/>
  <c r="A116" i="76"/>
  <c r="F116" i="76"/>
  <c r="A117" i="76"/>
  <c r="F117" i="76"/>
  <c r="A118" i="76"/>
  <c r="F118" i="76" s="1"/>
  <c r="A119" i="76"/>
  <c r="F119" i="76"/>
  <c r="A120" i="76"/>
  <c r="F120" i="76"/>
  <c r="A121" i="76"/>
  <c r="F121" i="76"/>
  <c r="A122" i="76"/>
  <c r="F122" i="76" s="1"/>
  <c r="A123" i="76"/>
  <c r="F123" i="76"/>
  <c r="A124" i="76"/>
  <c r="F124" i="76"/>
  <c r="A125" i="76"/>
  <c r="F125" i="76"/>
  <c r="A126" i="76"/>
  <c r="F126" i="76" s="1"/>
  <c r="A127" i="76"/>
  <c r="F127" i="76"/>
  <c r="A128" i="76"/>
  <c r="F128" i="76"/>
  <c r="A129" i="76"/>
  <c r="F129" i="76"/>
  <c r="A130" i="76"/>
  <c r="F130" i="76" s="1"/>
  <c r="A131" i="76"/>
  <c r="F131" i="76"/>
  <c r="A132" i="76"/>
  <c r="F132" i="76"/>
  <c r="A133" i="76"/>
  <c r="F133" i="76"/>
  <c r="A134" i="76"/>
  <c r="F134" i="76" s="1"/>
  <c r="A135" i="76"/>
  <c r="F135" i="76"/>
  <c r="A136" i="76"/>
  <c r="F136" i="76"/>
  <c r="A137" i="76"/>
  <c r="F137" i="76"/>
  <c r="A138" i="76"/>
  <c r="F138" i="76" s="1"/>
  <c r="A139" i="76"/>
  <c r="F139" i="76"/>
  <c r="A140" i="76"/>
  <c r="F140" i="76"/>
  <c r="A141" i="76"/>
  <c r="F141" i="76"/>
  <c r="A142" i="76"/>
  <c r="F142" i="76" s="1"/>
  <c r="A143" i="76"/>
  <c r="F143" i="76"/>
  <c r="A144" i="76"/>
  <c r="F144" i="76"/>
  <c r="A145" i="76"/>
  <c r="F145" i="76"/>
  <c r="A146" i="76"/>
  <c r="F146" i="76" s="1"/>
  <c r="A147" i="76"/>
  <c r="F147" i="76"/>
  <c r="A148" i="76"/>
  <c r="F148" i="76"/>
  <c r="A149" i="76"/>
  <c r="F149" i="76"/>
  <c r="A150" i="76"/>
  <c r="F150" i="76" s="1"/>
  <c r="A151" i="76"/>
  <c r="F151" i="76"/>
  <c r="A152" i="76"/>
  <c r="F152" i="76"/>
  <c r="A153" i="76"/>
  <c r="F153" i="76"/>
  <c r="A154" i="76"/>
  <c r="F154" i="76" s="1"/>
  <c r="A155" i="76"/>
  <c r="F155" i="76"/>
  <c r="A156" i="76"/>
  <c r="F156" i="76"/>
  <c r="A157" i="76"/>
  <c r="F157" i="76"/>
  <c r="A158" i="76"/>
  <c r="F158" i="76" s="1"/>
  <c r="A159" i="76"/>
  <c r="F159" i="76"/>
  <c r="A160" i="76"/>
  <c r="F160" i="76"/>
  <c r="A161" i="76"/>
  <c r="F161" i="76"/>
  <c r="A162" i="76"/>
  <c r="F162" i="76" s="1"/>
  <c r="A163" i="76"/>
  <c r="F163" i="76"/>
  <c r="A164" i="76"/>
  <c r="F164" i="76"/>
  <c r="A165" i="76"/>
  <c r="F165" i="76"/>
  <c r="A166" i="76"/>
  <c r="F166" i="76" s="1"/>
  <c r="A167" i="76"/>
  <c r="F167" i="76"/>
  <c r="A168" i="76"/>
  <c r="F168" i="76"/>
  <c r="A169" i="76"/>
  <c r="F169" i="76"/>
  <c r="A170" i="76"/>
  <c r="F170" i="76" s="1"/>
  <c r="A171" i="76"/>
  <c r="F171" i="76"/>
  <c r="A172" i="76"/>
  <c r="F172" i="76"/>
  <c r="A173" i="76"/>
  <c r="F173" i="76"/>
  <c r="A174" i="76"/>
  <c r="F174" i="76" s="1"/>
  <c r="A175" i="76"/>
  <c r="F175" i="76"/>
  <c r="A176" i="76"/>
  <c r="F176" i="76"/>
  <c r="A177" i="76"/>
  <c r="F177" i="76"/>
  <c r="A178" i="76"/>
  <c r="F178" i="76" s="1"/>
  <c r="A179" i="76"/>
  <c r="F179" i="76"/>
  <c r="A180" i="76"/>
  <c r="F180" i="76"/>
  <c r="A181" i="76"/>
  <c r="F181" i="76"/>
  <c r="A182" i="76"/>
  <c r="F182" i="76" s="1"/>
  <c r="A183" i="76"/>
  <c r="F183" i="76"/>
  <c r="A184" i="76"/>
  <c r="F184" i="76"/>
  <c r="A185" i="76"/>
  <c r="F185" i="76"/>
  <c r="A186" i="76"/>
  <c r="F186" i="76" s="1"/>
  <c r="A187" i="76"/>
  <c r="F187" i="76"/>
  <c r="A188" i="76"/>
  <c r="F188" i="76"/>
  <c r="A189" i="76"/>
  <c r="F189" i="76"/>
  <c r="A190" i="76"/>
  <c r="F190" i="76" s="1"/>
  <c r="A191" i="76"/>
  <c r="F191" i="76"/>
  <c r="A192" i="76"/>
  <c r="F192" i="76"/>
  <c r="A193" i="76"/>
  <c r="F193" i="76"/>
  <c r="M1" i="75"/>
  <c r="N1" i="75"/>
  <c r="H23" i="75"/>
  <c r="H24" i="75"/>
  <c r="H25" i="75"/>
  <c r="H26" i="75"/>
  <c r="H28" i="75"/>
  <c r="H29" i="75"/>
  <c r="H30" i="75"/>
  <c r="H31" i="75"/>
  <c r="H32" i="75"/>
  <c r="G2" i="74"/>
  <c r="G3" i="74"/>
  <c r="G4" i="74"/>
  <c r="G5" i="74"/>
  <c r="G6" i="74"/>
  <c r="G7" i="74"/>
  <c r="G8" i="74"/>
  <c r="G9" i="74"/>
  <c r="G10" i="74"/>
  <c r="G11" i="74"/>
  <c r="G12" i="74"/>
  <c r="G13" i="74"/>
  <c r="G14" i="74"/>
  <c r="I21" i="73"/>
  <c r="B21" i="73" s="1"/>
  <c r="I31" i="73"/>
  <c r="B31" i="73" s="1"/>
  <c r="F12" i="73"/>
  <c r="B12" i="73" s="1"/>
  <c r="I12" i="73"/>
  <c r="F13" i="73"/>
  <c r="I13" i="73"/>
  <c r="B13" i="73" s="1"/>
  <c r="F14" i="73"/>
  <c r="B14" i="73" s="1"/>
  <c r="I14" i="73"/>
  <c r="F15" i="73"/>
  <c r="I15" i="73"/>
  <c r="F8" i="73"/>
  <c r="B8" i="73" s="1"/>
  <c r="I8" i="73"/>
  <c r="F9" i="73"/>
  <c r="I9" i="73"/>
  <c r="B9" i="73" s="1"/>
  <c r="F10" i="73"/>
  <c r="B10" i="73" s="1"/>
  <c r="I10" i="73"/>
  <c r="F11" i="73"/>
  <c r="I11" i="73"/>
  <c r="F20" i="73"/>
  <c r="B20" i="73" s="1"/>
  <c r="I20" i="73"/>
  <c r="I51" i="73"/>
  <c r="B51" i="73" s="1"/>
  <c r="I52" i="73"/>
  <c r="B52" i="73" s="1"/>
  <c r="B22" i="73"/>
  <c r="F25" i="73"/>
  <c r="I25" i="73"/>
  <c r="F26" i="73"/>
  <c r="I26" i="73"/>
  <c r="F27" i="73"/>
  <c r="I27" i="73"/>
  <c r="F41" i="73"/>
  <c r="I41" i="73"/>
  <c r="F28" i="73"/>
  <c r="I28" i="73"/>
  <c r="F32" i="73"/>
  <c r="I32" i="73"/>
  <c r="F33" i="73"/>
  <c r="I33" i="73"/>
  <c r="B23" i="73"/>
  <c r="I23" i="73"/>
  <c r="I24" i="73"/>
  <c r="B24" i="73" s="1"/>
  <c r="F38" i="73"/>
  <c r="I38" i="73"/>
  <c r="F39" i="73"/>
  <c r="B39" i="73" s="1"/>
  <c r="I39" i="73"/>
  <c r="F42" i="73"/>
  <c r="I42" i="73"/>
  <c r="I16" i="73"/>
  <c r="B16" i="73" s="1"/>
  <c r="I17" i="73"/>
  <c r="B17" i="73" s="1"/>
  <c r="I18" i="73"/>
  <c r="B18" i="73" s="1"/>
  <c r="I19" i="73"/>
  <c r="B19" i="73" s="1"/>
  <c r="I40" i="73"/>
  <c r="B40" i="73" s="1"/>
  <c r="I34" i="73"/>
  <c r="B34" i="73" s="1"/>
  <c r="I35" i="73"/>
  <c r="B35" i="73" s="1"/>
  <c r="F43" i="73"/>
  <c r="I43" i="73"/>
  <c r="F44" i="73"/>
  <c r="I44" i="73"/>
  <c r="I48" i="73"/>
  <c r="B48" i="73" s="1"/>
  <c r="I47" i="73"/>
  <c r="B47" i="73" s="1"/>
  <c r="I29" i="73"/>
  <c r="B29" i="73" s="1"/>
  <c r="I30" i="73"/>
  <c r="B30" i="73" s="1"/>
  <c r="F2" i="73"/>
  <c r="I2" i="73"/>
  <c r="F3" i="73"/>
  <c r="I3" i="73"/>
  <c r="F4" i="73"/>
  <c r="I4" i="73"/>
  <c r="F5" i="73"/>
  <c r="I5" i="73"/>
  <c r="F6" i="73"/>
  <c r="I6" i="73"/>
  <c r="F7" i="73"/>
  <c r="I7" i="73"/>
  <c r="I46" i="73"/>
  <c r="B46" i="73" s="1"/>
  <c r="I50" i="73"/>
  <c r="B50" i="73" s="1"/>
  <c r="F49" i="73"/>
  <c r="I49" i="73"/>
  <c r="I45" i="73"/>
  <c r="B45" i="73" s="1"/>
  <c r="F37" i="73"/>
  <c r="I37" i="73"/>
  <c r="I53" i="73"/>
  <c r="B53" i="73" s="1"/>
  <c r="I54" i="73"/>
  <c r="B54" i="73" s="1"/>
  <c r="F55" i="73"/>
  <c r="B55" i="73" s="1"/>
  <c r="I55" i="73"/>
  <c r="F132" i="73"/>
  <c r="I132" i="73"/>
  <c r="F88" i="73"/>
  <c r="I88" i="73"/>
  <c r="F67" i="73"/>
  <c r="I67" i="73"/>
  <c r="F68" i="73"/>
  <c r="B68" i="73" s="1"/>
  <c r="I68" i="73"/>
  <c r="F89" i="73"/>
  <c r="I89" i="73"/>
  <c r="F111" i="73"/>
  <c r="I111" i="73"/>
  <c r="I64" i="73"/>
  <c r="B64" i="73" s="1"/>
  <c r="I65" i="73"/>
  <c r="B65" i="73" s="1"/>
  <c r="I147" i="73"/>
  <c r="B147" i="73" s="1"/>
  <c r="I148" i="73"/>
  <c r="B148" i="73" s="1"/>
  <c r="I149" i="73"/>
  <c r="B149" i="73" s="1"/>
  <c r="F127" i="73"/>
  <c r="I127" i="73"/>
  <c r="F131" i="73"/>
  <c r="I131" i="73"/>
  <c r="I100" i="73"/>
  <c r="B100" i="73" s="1"/>
  <c r="F136" i="73"/>
  <c r="I136" i="73"/>
  <c r="F72" i="73"/>
  <c r="I72" i="73"/>
  <c r="F73" i="73"/>
  <c r="I73" i="73"/>
  <c r="F81" i="73"/>
  <c r="I81" i="73"/>
  <c r="F112" i="73"/>
  <c r="I112" i="73"/>
  <c r="F62" i="73"/>
  <c r="I62" i="73"/>
  <c r="F63" i="73"/>
  <c r="I63" i="73"/>
  <c r="F66" i="73"/>
  <c r="I66" i="73"/>
  <c r="F163" i="73"/>
  <c r="I163" i="73"/>
  <c r="F87" i="73"/>
  <c r="I87" i="73"/>
  <c r="F61" i="73"/>
  <c r="I61" i="73"/>
  <c r="F77" i="73"/>
  <c r="I77" i="73"/>
  <c r="F78" i="73"/>
  <c r="B78" i="73" s="1"/>
  <c r="I78" i="73"/>
  <c r="F79" i="73"/>
  <c r="I79" i="73"/>
  <c r="F144" i="73"/>
  <c r="I144" i="73"/>
  <c r="F145" i="73"/>
  <c r="I145" i="73"/>
  <c r="F80" i="73"/>
  <c r="I80" i="73"/>
  <c r="F82" i="73"/>
  <c r="I82" i="73"/>
  <c r="F83" i="73"/>
  <c r="I83" i="73"/>
  <c r="F84" i="73"/>
  <c r="I84" i="73"/>
  <c r="F85" i="73"/>
  <c r="I85" i="73"/>
  <c r="F86" i="73"/>
  <c r="I86" i="73"/>
  <c r="F90" i="73"/>
  <c r="I90" i="73"/>
  <c r="F91" i="73"/>
  <c r="I91" i="73"/>
  <c r="F94" i="73"/>
  <c r="I94" i="73"/>
  <c r="F92" i="73"/>
  <c r="I92" i="73"/>
  <c r="F95" i="73"/>
  <c r="I95" i="73"/>
  <c r="F96" i="73"/>
  <c r="I96" i="73"/>
  <c r="F99" i="73"/>
  <c r="I99" i="73"/>
  <c r="F101" i="73"/>
  <c r="I101" i="73"/>
  <c r="F133" i="73"/>
  <c r="I133" i="73"/>
  <c r="F104" i="73"/>
  <c r="I104" i="73"/>
  <c r="F105" i="73"/>
  <c r="I105" i="73"/>
  <c r="F56" i="73"/>
  <c r="I56" i="73"/>
  <c r="F57" i="73"/>
  <c r="I57" i="73"/>
  <c r="F58" i="73"/>
  <c r="I58" i="73"/>
  <c r="F59" i="73"/>
  <c r="I59" i="73"/>
  <c r="F60" i="73"/>
  <c r="I60" i="73"/>
  <c r="F106" i="73"/>
  <c r="I106" i="73"/>
  <c r="F107" i="73"/>
  <c r="I107" i="73"/>
  <c r="F108" i="73"/>
  <c r="I108" i="73"/>
  <c r="F109" i="73"/>
  <c r="I109" i="73"/>
  <c r="F110" i="73"/>
  <c r="I110" i="73"/>
  <c r="I36" i="73"/>
  <c r="B36" i="73" s="1"/>
  <c r="F118" i="73"/>
  <c r="I118" i="73"/>
  <c r="F113" i="73"/>
  <c r="I113" i="73"/>
  <c r="F114" i="73"/>
  <c r="I114" i="73"/>
  <c r="F115" i="73"/>
  <c r="I115" i="73"/>
  <c r="F119" i="73"/>
  <c r="I119" i="73"/>
  <c r="F116" i="73"/>
  <c r="I116" i="73"/>
  <c r="F117" i="73"/>
  <c r="I117" i="73"/>
  <c r="F123" i="73"/>
  <c r="I123" i="73"/>
  <c r="F124" i="73"/>
  <c r="I124" i="73"/>
  <c r="F125" i="73"/>
  <c r="I125" i="73"/>
  <c r="F126" i="73"/>
  <c r="I126" i="73"/>
  <c r="B126" i="73" s="1"/>
  <c r="F134" i="73"/>
  <c r="I134" i="73"/>
  <c r="F135" i="73"/>
  <c r="I135" i="73"/>
  <c r="F137" i="73"/>
  <c r="I137" i="73"/>
  <c r="F138" i="73"/>
  <c r="I138" i="73"/>
  <c r="F139" i="73"/>
  <c r="I139" i="73"/>
  <c r="F140" i="73"/>
  <c r="I140" i="73"/>
  <c r="F141" i="73"/>
  <c r="I141" i="73"/>
  <c r="F142" i="73"/>
  <c r="I142" i="73"/>
  <c r="F143" i="73"/>
  <c r="I143" i="73"/>
  <c r="F151" i="73"/>
  <c r="I151" i="73"/>
  <c r="F153" i="73"/>
  <c r="I153" i="73"/>
  <c r="F146" i="73"/>
  <c r="I146" i="73"/>
  <c r="F150" i="73"/>
  <c r="I150" i="73"/>
  <c r="F154" i="73"/>
  <c r="I154" i="73"/>
  <c r="F155" i="73"/>
  <c r="I155" i="73"/>
  <c r="F156" i="73"/>
  <c r="I156" i="73"/>
  <c r="F157" i="73"/>
  <c r="I157" i="73"/>
  <c r="F158" i="73"/>
  <c r="I158" i="73"/>
  <c r="F159" i="73"/>
  <c r="I159" i="73"/>
  <c r="F160" i="73"/>
  <c r="I160" i="73"/>
  <c r="B160" i="73" s="1"/>
  <c r="F120" i="73"/>
  <c r="I120" i="73"/>
  <c r="F122" i="73"/>
  <c r="I122" i="73"/>
  <c r="F121" i="73"/>
  <c r="I121" i="73"/>
  <c r="F161" i="73"/>
  <c r="I161" i="73"/>
  <c r="B161" i="73" s="1"/>
  <c r="F162" i="73"/>
  <c r="I162" i="73"/>
  <c r="F103" i="73"/>
  <c r="I103" i="73"/>
  <c r="F69" i="73"/>
  <c r="I69" i="73"/>
  <c r="F71" i="73"/>
  <c r="I71" i="73"/>
  <c r="F70" i="73"/>
  <c r="I70" i="73"/>
  <c r="F75" i="73"/>
  <c r="I75" i="73"/>
  <c r="F76" i="73"/>
  <c r="I76" i="73"/>
  <c r="F74" i="73"/>
  <c r="I74" i="73"/>
  <c r="B74" i="73" s="1"/>
  <c r="F93" i="73"/>
  <c r="I93" i="73"/>
  <c r="F102" i="73"/>
  <c r="B102" i="73" s="1"/>
  <c r="I102" i="73"/>
  <c r="F128" i="73"/>
  <c r="I128" i="73"/>
  <c r="F129" i="73"/>
  <c r="I129" i="73"/>
  <c r="F152" i="73"/>
  <c r="I152" i="73"/>
  <c r="F98" i="73"/>
  <c r="I98" i="73"/>
  <c r="F130" i="73"/>
  <c r="I130" i="73"/>
  <c r="F97" i="73"/>
  <c r="I97" i="73"/>
  <c r="B97" i="73" s="1"/>
  <c r="F170" i="73"/>
  <c r="I170" i="73"/>
  <c r="F171" i="73"/>
  <c r="I171" i="73"/>
  <c r="F164" i="73"/>
  <c r="I164" i="73"/>
  <c r="F165" i="73"/>
  <c r="I165" i="73"/>
  <c r="F167" i="73"/>
  <c r="I167" i="73"/>
  <c r="F168" i="73"/>
  <c r="I168" i="73"/>
  <c r="F169" i="73"/>
  <c r="I169" i="73"/>
  <c r="F166" i="73"/>
  <c r="I166" i="73"/>
  <c r="F172" i="73"/>
  <c r="I172" i="73"/>
  <c r="F174" i="73"/>
  <c r="I174" i="73"/>
  <c r="F176" i="73"/>
  <c r="I176" i="73"/>
  <c r="F177" i="73"/>
  <c r="I177" i="73"/>
  <c r="F173" i="73"/>
  <c r="I173" i="73"/>
  <c r="F175" i="73"/>
  <c r="B175" i="73" s="1"/>
  <c r="I175" i="73"/>
  <c r="BK32" i="80" l="1"/>
  <c r="BI27" i="67" s="1"/>
  <c r="AG27" i="67"/>
  <c r="BN21" i="80"/>
  <c r="BL21" i="67" s="1"/>
  <c r="AJ21" i="67"/>
  <c r="BQ11" i="80"/>
  <c r="BO11" i="67" s="1"/>
  <c r="AM11" i="67"/>
  <c r="BK92" i="80"/>
  <c r="BI65" i="67" s="1"/>
  <c r="AG65" i="67"/>
  <c r="BU86" i="80"/>
  <c r="BS59" i="67" s="1"/>
  <c r="AQ59" i="67"/>
  <c r="BR43" i="80"/>
  <c r="BP33" i="67" s="1"/>
  <c r="AN33" i="67"/>
  <c r="BM21" i="80"/>
  <c r="BK21" i="67" s="1"/>
  <c r="AI21" i="67"/>
  <c r="BR83" i="80"/>
  <c r="BP56" i="67" s="1"/>
  <c r="AN56" i="67"/>
  <c r="BU73" i="80"/>
  <c r="BS49" i="67" s="1"/>
  <c r="AQ49" i="67"/>
  <c r="BM73" i="80"/>
  <c r="BK49" i="67" s="1"/>
  <c r="AI49" i="67"/>
  <c r="BR50" i="80"/>
  <c r="BP167" i="67" s="1"/>
  <c r="AN167" i="67"/>
  <c r="BR20" i="80"/>
  <c r="BP20" i="67" s="1"/>
  <c r="AN20" i="67"/>
  <c r="BV14" i="80"/>
  <c r="BT14" i="67" s="1"/>
  <c r="AR14" i="67"/>
  <c r="BR91" i="80"/>
  <c r="BP64" i="67" s="1"/>
  <c r="AN64" i="67"/>
  <c r="BQ83" i="80"/>
  <c r="BO56" i="67" s="1"/>
  <c r="AM56" i="67"/>
  <c r="BK74" i="80"/>
  <c r="BI50" i="67" s="1"/>
  <c r="AG50" i="67"/>
  <c r="BT46" i="80"/>
  <c r="BR36" i="67" s="1"/>
  <c r="AP36" i="67"/>
  <c r="BU41" i="80"/>
  <c r="BS31" i="67" s="1"/>
  <c r="AQ31" i="67"/>
  <c r="BR37" i="80"/>
  <c r="BP165" i="67" s="1"/>
  <c r="AN165" i="67"/>
  <c r="BK34" i="80"/>
  <c r="BI29" i="67" s="1"/>
  <c r="AG29" i="67"/>
  <c r="BR4" i="80"/>
  <c r="BP4" i="67" s="1"/>
  <c r="AN4" i="67"/>
  <c r="BN72" i="80"/>
  <c r="BL48" i="67" s="1"/>
  <c r="AJ48" i="67"/>
  <c r="BR71" i="80"/>
  <c r="BP47" i="67" s="1"/>
  <c r="AN47" i="67"/>
  <c r="BU65" i="80"/>
  <c r="BS158" i="67" s="1"/>
  <c r="AQ158" i="67"/>
  <c r="BV62" i="80"/>
  <c r="BT174" i="67" s="1"/>
  <c r="AR174" i="67"/>
  <c r="BO58" i="80"/>
  <c r="BM41" i="67" s="1"/>
  <c r="AK41" i="67"/>
  <c r="BK47" i="80"/>
  <c r="BI37" i="67" s="1"/>
  <c r="AG37" i="67"/>
  <c r="BP45" i="80"/>
  <c r="BN35" i="67" s="1"/>
  <c r="AL35" i="67"/>
  <c r="BR35" i="80"/>
  <c r="BP30" i="67" s="1"/>
  <c r="AN30" i="67"/>
  <c r="BS10" i="80"/>
  <c r="BQ10" i="67" s="1"/>
  <c r="AO10" i="67"/>
  <c r="BS8" i="80"/>
  <c r="BQ8" i="67" s="1"/>
  <c r="AO8" i="67"/>
  <c r="BQ7" i="80"/>
  <c r="BO7" i="67" s="1"/>
  <c r="AM7" i="67"/>
  <c r="BR101" i="80"/>
  <c r="BP160" i="67" s="1"/>
  <c r="AN160" i="67"/>
  <c r="BQ42" i="80"/>
  <c r="BO32" i="67" s="1"/>
  <c r="AM32" i="67"/>
  <c r="BS41" i="80"/>
  <c r="BQ31" i="67" s="1"/>
  <c r="AO31" i="67"/>
  <c r="BO91" i="80"/>
  <c r="BM64" i="67" s="1"/>
  <c r="AK64" i="67"/>
  <c r="BU87" i="80"/>
  <c r="BS60" i="67" s="1"/>
  <c r="AQ60" i="67"/>
  <c r="BV82" i="80"/>
  <c r="BT55" i="67" s="1"/>
  <c r="AR55" i="67"/>
  <c r="BK48" i="80"/>
  <c r="BI38" i="67" s="1"/>
  <c r="AG38" i="67"/>
  <c r="BK24" i="80"/>
  <c r="BI24" i="67" s="1"/>
  <c r="AG24" i="67"/>
  <c r="BM16" i="80"/>
  <c r="BK16" i="67" s="1"/>
  <c r="AI16" i="67"/>
  <c r="BQ76" i="80"/>
  <c r="BO52" i="67" s="1"/>
  <c r="AM52" i="67"/>
  <c r="BU75" i="80"/>
  <c r="BS51" i="67" s="1"/>
  <c r="AQ51" i="67"/>
  <c r="BP47" i="80"/>
  <c r="BN37" i="67" s="1"/>
  <c r="AL37" i="67"/>
  <c r="BU45" i="80"/>
  <c r="BS35" i="67" s="1"/>
  <c r="AQ35" i="67"/>
  <c r="BR15" i="80"/>
  <c r="BP15" i="67" s="1"/>
  <c r="AN15" i="67"/>
  <c r="AN43" i="67"/>
  <c r="AG28" i="67"/>
  <c r="CQ99" i="80"/>
  <c r="G70" i="67" s="1"/>
  <c r="CY97" i="80"/>
  <c r="O68" i="67" s="1"/>
  <c r="BF89" i="80"/>
  <c r="AQ62" i="67" s="1"/>
  <c r="BJ85" i="80"/>
  <c r="CQ80" i="80"/>
  <c r="AV78" i="80"/>
  <c r="CP77" i="80"/>
  <c r="CT66" i="80"/>
  <c r="J42" i="67" s="1"/>
  <c r="CR62" i="80"/>
  <c r="H174" i="67" s="1"/>
  <c r="CR59" i="80"/>
  <c r="H171" i="67" s="1"/>
  <c r="CU56" i="80"/>
  <c r="K155" i="67" s="1"/>
  <c r="CX54" i="80"/>
  <c r="N40" i="67" s="1"/>
  <c r="AZ54" i="80"/>
  <c r="AK40" i="67" s="1"/>
  <c r="AY51" i="80"/>
  <c r="AJ168" i="67" s="1"/>
  <c r="DB48" i="80"/>
  <c r="BG48" i="80"/>
  <c r="AR38" i="67" s="1"/>
  <c r="DA44" i="80"/>
  <c r="DA43" i="80"/>
  <c r="CO41" i="80"/>
  <c r="E31" i="67" s="1"/>
  <c r="DA40" i="80"/>
  <c r="CX36" i="80"/>
  <c r="BA33" i="80"/>
  <c r="BB32" i="80"/>
  <c r="AM27" i="67" s="1"/>
  <c r="BA26" i="80"/>
  <c r="AL148" i="67" s="1"/>
  <c r="DC23" i="80"/>
  <c r="CQ22" i="80"/>
  <c r="G22" i="67" s="1"/>
  <c r="BJ19" i="80"/>
  <c r="AO72" i="67"/>
  <c r="AQ16" i="67"/>
  <c r="AG39" i="67"/>
  <c r="AM54" i="67"/>
  <c r="AG4" i="67"/>
  <c r="BD100" i="80"/>
  <c r="AO71" i="67" s="1"/>
  <c r="AZ97" i="80"/>
  <c r="AK68" i="67" s="1"/>
  <c r="AY96" i="80"/>
  <c r="AJ73" i="67" s="1"/>
  <c r="AY94" i="80"/>
  <c r="AJ67" i="67" s="1"/>
  <c r="CS90" i="80"/>
  <c r="I63" i="67" s="1"/>
  <c r="BB89" i="80"/>
  <c r="BB86" i="80"/>
  <c r="BH85" i="80"/>
  <c r="AX84" i="80"/>
  <c r="AI57" i="67" s="1"/>
  <c r="DC83" i="80"/>
  <c r="BG80" i="80"/>
  <c r="AR161" i="67" s="1"/>
  <c r="CQ79" i="80"/>
  <c r="DB78" i="80"/>
  <c r="BP75" i="80"/>
  <c r="BN51" i="67" s="1"/>
  <c r="CX52" i="80"/>
  <c r="N169" i="67" s="1"/>
  <c r="CW49" i="80"/>
  <c r="M72" i="67" s="1"/>
  <c r="CQ34" i="80"/>
  <c r="G29" i="67" s="1"/>
  <c r="BA32" i="80"/>
  <c r="AZ30" i="80"/>
  <c r="BF29" i="80"/>
  <c r="AQ26" i="67" s="1"/>
  <c r="CZ25" i="80"/>
  <c r="P25" i="67" s="1"/>
  <c r="BE25" i="80"/>
  <c r="AP25" i="67" s="1"/>
  <c r="CW24" i="80"/>
  <c r="M24" i="67" s="1"/>
  <c r="DB23" i="80"/>
  <c r="DC20" i="80"/>
  <c r="BH19" i="80"/>
  <c r="AY16" i="80"/>
  <c r="AJ16" i="67" s="1"/>
  <c r="CW14" i="80"/>
  <c r="CW13" i="80"/>
  <c r="CW12" i="80"/>
  <c r="M12" i="67" s="1"/>
  <c r="CO9" i="80"/>
  <c r="E9" i="67" s="1"/>
  <c r="AY8" i="80"/>
  <c r="AJ8" i="67" s="1"/>
  <c r="BJ7" i="80"/>
  <c r="AR57" i="67"/>
  <c r="AQ12" i="67"/>
  <c r="AM33" i="67"/>
  <c r="AX97" i="80"/>
  <c r="DC89" i="80"/>
  <c r="AX89" i="80"/>
  <c r="AI62" i="67" s="1"/>
  <c r="DC86" i="80"/>
  <c r="AY82" i="80"/>
  <c r="AJ55" i="67" s="1"/>
  <c r="CP79" i="80"/>
  <c r="DA78" i="80"/>
  <c r="CO73" i="80"/>
  <c r="E49" i="67" s="1"/>
  <c r="AZ69" i="80"/>
  <c r="AK45" i="67" s="1"/>
  <c r="CR66" i="80"/>
  <c r="H42" i="67" s="1"/>
  <c r="CW52" i="80"/>
  <c r="M169" i="67" s="1"/>
  <c r="BG50" i="80"/>
  <c r="AR167" i="67" s="1"/>
  <c r="AY48" i="80"/>
  <c r="AJ38" i="67" s="1"/>
  <c r="CP45" i="80"/>
  <c r="F35" i="67" s="1"/>
  <c r="CP34" i="80"/>
  <c r="F29" i="67" s="1"/>
  <c r="AZ32" i="80"/>
  <c r="AK27" i="67" s="1"/>
  <c r="BI22" i="80"/>
  <c r="BO21" i="80"/>
  <c r="BM21" i="67" s="1"/>
  <c r="CT19" i="80"/>
  <c r="J19" i="67" s="1"/>
  <c r="AG69" i="67"/>
  <c r="AG14" i="67"/>
  <c r="AG35" i="67"/>
  <c r="AG40" i="67"/>
  <c r="CQ90" i="80"/>
  <c r="G63" i="67" s="1"/>
  <c r="AZ85" i="80"/>
  <c r="AK58" i="67" s="1"/>
  <c r="DC81" i="80"/>
  <c r="AZ77" i="80"/>
  <c r="AK53" i="67" s="1"/>
  <c r="BH75" i="80"/>
  <c r="DC68" i="80"/>
  <c r="BH65" i="80"/>
  <c r="AY61" i="80"/>
  <c r="AV57" i="80"/>
  <c r="AG156" i="67" s="1"/>
  <c r="DC56" i="80"/>
  <c r="CT48" i="80"/>
  <c r="J38" i="67" s="1"/>
  <c r="DC47" i="80"/>
  <c r="CS36" i="80"/>
  <c r="I166" i="67" s="1"/>
  <c r="DB29" i="80"/>
  <c r="AZ29" i="80"/>
  <c r="AK26" i="67" s="1"/>
  <c r="CQ26" i="80"/>
  <c r="G148" i="67" s="1"/>
  <c r="CT25" i="80"/>
  <c r="J25" i="67" s="1"/>
  <c r="BH22" i="80"/>
  <c r="CS19" i="80"/>
  <c r="I19" i="67" s="1"/>
  <c r="BD15" i="80"/>
  <c r="BG7" i="80"/>
  <c r="AR7" i="67" s="1"/>
  <c r="AR18" i="67"/>
  <c r="AI31" i="67"/>
  <c r="AR8" i="67"/>
  <c r="DA100" i="80"/>
  <c r="BH95" i="80"/>
  <c r="BG92" i="80"/>
  <c r="AR65" i="67" s="1"/>
  <c r="CW87" i="80"/>
  <c r="DA86" i="80"/>
  <c r="CX85" i="80"/>
  <c r="N58" i="67" s="1"/>
  <c r="DC84" i="80"/>
  <c r="BH81" i="80"/>
  <c r="AX77" i="80"/>
  <c r="DB76" i="80"/>
  <c r="BJ76" i="80"/>
  <c r="CS72" i="80"/>
  <c r="I48" i="67" s="1"/>
  <c r="DB68" i="80"/>
  <c r="CT64" i="80"/>
  <c r="J157" i="67" s="1"/>
  <c r="AZ56" i="80"/>
  <c r="AK155" i="67" s="1"/>
  <c r="CP54" i="80"/>
  <c r="F40" i="67" s="1"/>
  <c r="CO52" i="80"/>
  <c r="E169" i="67" s="1"/>
  <c r="CO49" i="80"/>
  <c r="E72" i="67" s="1"/>
  <c r="AZ40" i="80"/>
  <c r="AK153" i="67" s="1"/>
  <c r="CW34" i="80"/>
  <c r="DC31" i="80"/>
  <c r="BA31" i="80"/>
  <c r="AL150" i="67" s="1"/>
  <c r="DC27" i="80"/>
  <c r="AW25" i="80"/>
  <c r="AH25" i="67" s="1"/>
  <c r="BA23" i="80"/>
  <c r="AL23" i="67" s="1"/>
  <c r="BB20" i="80"/>
  <c r="AM20" i="67" s="1"/>
  <c r="CR19" i="80"/>
  <c r="CT13" i="80"/>
  <c r="J13" i="67" s="1"/>
  <c r="AI48" i="67"/>
  <c r="AQ30" i="67"/>
  <c r="BB99" i="80"/>
  <c r="CY90" i="80"/>
  <c r="O63" i="67" s="1"/>
  <c r="DB84" i="80"/>
  <c r="CP61" i="80"/>
  <c r="F173" i="67" s="1"/>
  <c r="CS60" i="80"/>
  <c r="I172" i="67" s="1"/>
  <c r="CW45" i="80"/>
  <c r="M35" i="67" s="1"/>
  <c r="CS42" i="80"/>
  <c r="I32" i="67" s="1"/>
  <c r="CQ38" i="80"/>
  <c r="G151" i="67" s="1"/>
  <c r="BE34" i="80"/>
  <c r="CU17" i="80"/>
  <c r="K17" i="67" s="1"/>
  <c r="BB15" i="80"/>
  <c r="AM15" i="67" s="1"/>
  <c r="CP2" i="80"/>
  <c r="F2" i="67" s="1"/>
  <c r="AN154" i="67"/>
  <c r="AQ151" i="67"/>
  <c r="AO40" i="67"/>
  <c r="CR88" i="80"/>
  <c r="H61" i="67" s="1"/>
  <c r="AZ65" i="80"/>
  <c r="DB64" i="80"/>
  <c r="AZ63" i="80"/>
  <c r="CT59" i="80"/>
  <c r="J171" i="67" s="1"/>
  <c r="CU47" i="80"/>
  <c r="K37" i="67" s="1"/>
  <c r="BJ12" i="80"/>
  <c r="AZ11" i="80"/>
  <c r="AK11" i="67" s="1"/>
  <c r="AY7" i="80"/>
  <c r="AJ7" i="67" s="1"/>
  <c r="CT3" i="80"/>
  <c r="J3" i="67" s="1"/>
  <c r="AM65" i="67"/>
  <c r="BQ92" i="80"/>
  <c r="BO65" i="67" s="1"/>
  <c r="BM91" i="80"/>
  <c r="BK64" i="67" s="1"/>
  <c r="AI64" i="67"/>
  <c r="BM86" i="80"/>
  <c r="BK59" i="67" s="1"/>
  <c r="AI59" i="67"/>
  <c r="BS74" i="80"/>
  <c r="BQ50" i="67" s="1"/>
  <c r="AO50" i="67"/>
  <c r="BO73" i="80"/>
  <c r="BM49" i="67" s="1"/>
  <c r="AK49" i="67"/>
  <c r="AR156" i="67"/>
  <c r="BV57" i="80"/>
  <c r="BT156" i="67" s="1"/>
  <c r="BN57" i="80"/>
  <c r="BL156" i="67" s="1"/>
  <c r="AJ156" i="67"/>
  <c r="BK94" i="80"/>
  <c r="BI67" i="67" s="1"/>
  <c r="AG67" i="67"/>
  <c r="BL91" i="80"/>
  <c r="BJ64" i="67" s="1"/>
  <c r="AH64" i="67"/>
  <c r="BK84" i="80"/>
  <c r="BI57" i="67" s="1"/>
  <c r="AG57" i="67"/>
  <c r="BK64" i="80"/>
  <c r="BI157" i="67" s="1"/>
  <c r="AG157" i="67"/>
  <c r="BL101" i="80"/>
  <c r="BU77" i="80"/>
  <c r="BS53" i="67" s="1"/>
  <c r="AQ53" i="67"/>
  <c r="BQ74" i="80"/>
  <c r="BO50" i="67" s="1"/>
  <c r="AM50" i="67"/>
  <c r="BS72" i="80"/>
  <c r="BQ48" i="67" s="1"/>
  <c r="AO48" i="67"/>
  <c r="BU32" i="80"/>
  <c r="BS27" i="67" s="1"/>
  <c r="AQ27" i="67"/>
  <c r="BQ84" i="80"/>
  <c r="BO57" i="67" s="1"/>
  <c r="AM57" i="67"/>
  <c r="BV5" i="80"/>
  <c r="BT5" i="67" s="1"/>
  <c r="AR5" i="67"/>
  <c r="BU83" i="80"/>
  <c r="BS56" i="67" s="1"/>
  <c r="AQ56" i="67"/>
  <c r="BU81" i="80"/>
  <c r="BS54" i="67" s="1"/>
  <c r="AQ54" i="67"/>
  <c r="BU11" i="80"/>
  <c r="BS11" i="67" s="1"/>
  <c r="AQ11" i="67"/>
  <c r="BU10" i="80"/>
  <c r="BS10" i="67" s="1"/>
  <c r="AQ10" i="67"/>
  <c r="BM10" i="80"/>
  <c r="BK10" i="67" s="1"/>
  <c r="AI10" i="67"/>
  <c r="BQ82" i="80"/>
  <c r="BO55" i="67" s="1"/>
  <c r="AM55" i="67"/>
  <c r="BR77" i="80"/>
  <c r="BP53" i="67" s="1"/>
  <c r="AN53" i="67"/>
  <c r="BR73" i="80"/>
  <c r="BP49" i="67" s="1"/>
  <c r="AN49" i="67"/>
  <c r="BM67" i="80"/>
  <c r="BK43" i="67" s="1"/>
  <c r="AI43" i="67"/>
  <c r="BU62" i="80"/>
  <c r="BS174" i="67" s="1"/>
  <c r="AQ174" i="67"/>
  <c r="BS50" i="80"/>
  <c r="BQ167" i="67" s="1"/>
  <c r="AO167" i="67"/>
  <c r="BQ77" i="80"/>
  <c r="BO53" i="67" s="1"/>
  <c r="AM53" i="67"/>
  <c r="BK76" i="80"/>
  <c r="BI52" i="67" s="1"/>
  <c r="AG52" i="67"/>
  <c r="BR75" i="80"/>
  <c r="BP51" i="67" s="1"/>
  <c r="AN51" i="67"/>
  <c r="BU74" i="80"/>
  <c r="BS50" i="67" s="1"/>
  <c r="AQ50" i="67"/>
  <c r="BK68" i="80"/>
  <c r="BI44" i="67" s="1"/>
  <c r="AG44" i="67"/>
  <c r="BT62" i="80"/>
  <c r="BR174" i="67" s="1"/>
  <c r="AP174" i="67"/>
  <c r="BV86" i="80"/>
  <c r="BT59" i="67" s="1"/>
  <c r="AR59" i="67"/>
  <c r="BN86" i="80"/>
  <c r="BL59" i="67" s="1"/>
  <c r="AJ59" i="67"/>
  <c r="AN54" i="67"/>
  <c r="BR81" i="80"/>
  <c r="BP54" i="67" s="1"/>
  <c r="BQ75" i="80"/>
  <c r="BO51" i="67" s="1"/>
  <c r="AM51" i="67"/>
  <c r="BR60" i="80"/>
  <c r="BP172" i="67" s="1"/>
  <c r="AN172" i="67"/>
  <c r="AS172" i="67" s="1" a="1"/>
  <c r="AS172" i="67" s="1"/>
  <c r="BP28" i="80"/>
  <c r="BN164" i="67" s="1"/>
  <c r="AL164" i="67"/>
  <c r="CO44" i="80"/>
  <c r="E34" i="67" s="1"/>
  <c r="AV44" i="80"/>
  <c r="AG34" i="67" s="1"/>
  <c r="AX42" i="80"/>
  <c r="CQ42" i="80"/>
  <c r="BA39" i="80"/>
  <c r="CT39" i="80"/>
  <c r="J152" i="67" s="1"/>
  <c r="AY33" i="80"/>
  <c r="AJ28" i="67" s="1"/>
  <c r="CR33" i="80"/>
  <c r="H28" i="67" s="1"/>
  <c r="CP32" i="80"/>
  <c r="F27" i="67" s="1"/>
  <c r="AW32" i="80"/>
  <c r="AW26" i="80"/>
  <c r="CP26" i="80"/>
  <c r="CX21" i="80"/>
  <c r="N21" i="67" s="1"/>
  <c r="BE21" i="80"/>
  <c r="AP21" i="67" s="1"/>
  <c r="BH14" i="80"/>
  <c r="DA14" i="80"/>
  <c r="DC13" i="80"/>
  <c r="BJ13" i="80"/>
  <c r="AW8" i="80"/>
  <c r="CP8" i="80"/>
  <c r="F8" i="67" s="1"/>
  <c r="BB5" i="80"/>
  <c r="AM5" i="67" s="1"/>
  <c r="CU5" i="80"/>
  <c r="K5" i="67" s="1"/>
  <c r="CP97" i="80"/>
  <c r="F68" i="67" s="1"/>
  <c r="CQ96" i="80"/>
  <c r="G73" i="67" s="1"/>
  <c r="DC80" i="80"/>
  <c r="BJ78" i="80"/>
  <c r="CX69" i="80"/>
  <c r="N45" i="67" s="1"/>
  <c r="BH67" i="80"/>
  <c r="CO51" i="80"/>
  <c r="E168" i="67" s="1"/>
  <c r="AV51" i="80"/>
  <c r="AG168" i="67" s="1"/>
  <c r="CS46" i="80"/>
  <c r="I36" i="67" s="1"/>
  <c r="AZ46" i="80"/>
  <c r="AK36" i="67" s="1"/>
  <c r="CO43" i="80"/>
  <c r="E33" i="67" s="1"/>
  <c r="AV43" i="80"/>
  <c r="AG33" i="67" s="1"/>
  <c r="AW40" i="80"/>
  <c r="CP40" i="80"/>
  <c r="F153" i="67" s="1"/>
  <c r="AZ25" i="80"/>
  <c r="CS25" i="80"/>
  <c r="BH18" i="80"/>
  <c r="DA18" i="80"/>
  <c r="BI5" i="80"/>
  <c r="DB5" i="80"/>
  <c r="BA5" i="80"/>
  <c r="AL5" i="67" s="1"/>
  <c r="CT5" i="80"/>
  <c r="J5" i="67" s="1"/>
  <c r="AY100" i="80"/>
  <c r="CX97" i="80"/>
  <c r="N68" i="67" s="1"/>
  <c r="CS93" i="80"/>
  <c r="I66" i="67" s="1"/>
  <c r="CY91" i="80"/>
  <c r="O64" i="67" s="1"/>
  <c r="DA88" i="80"/>
  <c r="BJ87" i="80"/>
  <c r="CW85" i="80"/>
  <c r="M58" i="67" s="1"/>
  <c r="DB80" i="80"/>
  <c r="CR76" i="80"/>
  <c r="H52" i="67" s="1"/>
  <c r="BJ74" i="80"/>
  <c r="AV72" i="80"/>
  <c r="AG48" i="67" s="1"/>
  <c r="CP71" i="80"/>
  <c r="DC70" i="80"/>
  <c r="CW69" i="80"/>
  <c r="M45" i="67" s="1"/>
  <c r="DA36" i="80"/>
  <c r="BC32" i="80"/>
  <c r="AN27" i="67" s="1"/>
  <c r="CV32" i="80"/>
  <c r="L27" i="67" s="1"/>
  <c r="CX23" i="80"/>
  <c r="N23" i="67" s="1"/>
  <c r="BE23" i="80"/>
  <c r="AP23" i="67" s="1"/>
  <c r="CS18" i="80"/>
  <c r="CR18" i="80"/>
  <c r="H18" i="67" s="1"/>
  <c r="AY18" i="80"/>
  <c r="AJ18" i="67" s="1"/>
  <c r="BI17" i="80"/>
  <c r="DB17" i="80"/>
  <c r="BA17" i="80"/>
  <c r="AL17" i="67" s="1"/>
  <c r="CT17" i="80"/>
  <c r="J17" i="67" s="1"/>
  <c r="AX14" i="80"/>
  <c r="AI14" i="67" s="1"/>
  <c r="CQ14" i="80"/>
  <c r="G14" i="67" s="1"/>
  <c r="CS13" i="80"/>
  <c r="I13" i="67" s="1"/>
  <c r="AZ13" i="80"/>
  <c r="AV10" i="80"/>
  <c r="AG10" i="67" s="1"/>
  <c r="CO10" i="80"/>
  <c r="E10" i="67" s="1"/>
  <c r="AX100" i="80"/>
  <c r="AZ99" i="80"/>
  <c r="AK70" i="67" s="1"/>
  <c r="BJ98" i="80"/>
  <c r="DB96" i="80"/>
  <c r="CS95" i="80"/>
  <c r="I162" i="67" s="1"/>
  <c r="CZ88" i="80"/>
  <c r="P61" i="67" s="1"/>
  <c r="CU87" i="80"/>
  <c r="K60" i="67" s="1"/>
  <c r="BH87" i="80"/>
  <c r="CV85" i="80"/>
  <c r="L58" i="67" s="1"/>
  <c r="BJ82" i="80"/>
  <c r="CW81" i="80"/>
  <c r="M54" i="67" s="1"/>
  <c r="DA80" i="80"/>
  <c r="BJ77" i="80"/>
  <c r="CZ76" i="80"/>
  <c r="P52" i="67" s="1"/>
  <c r="CQ76" i="80"/>
  <c r="DB70" i="80"/>
  <c r="BJ66" i="80"/>
  <c r="AX65" i="80"/>
  <c r="AI158" i="67" s="1"/>
  <c r="AY64" i="80"/>
  <c r="AJ157" i="67" s="1"/>
  <c r="AX63" i="80"/>
  <c r="AI175" i="67" s="1"/>
  <c r="DB56" i="80"/>
  <c r="BI56" i="80"/>
  <c r="BH48" i="80"/>
  <c r="DA48" i="80"/>
  <c r="CV47" i="80"/>
  <c r="L37" i="67" s="1"/>
  <c r="BC47" i="80"/>
  <c r="AN37" i="67" s="1"/>
  <c r="CT46" i="80"/>
  <c r="J36" i="67" s="1"/>
  <c r="CW44" i="80"/>
  <c r="M34" i="67" s="1"/>
  <c r="DB39" i="80"/>
  <c r="BJ37" i="80"/>
  <c r="DC37" i="80"/>
  <c r="BG33" i="80"/>
  <c r="AR28" i="67" s="1"/>
  <c r="AY23" i="80"/>
  <c r="BH17" i="80"/>
  <c r="DA17" i="80"/>
  <c r="BE16" i="80"/>
  <c r="AP16" i="67" s="1"/>
  <c r="CX16" i="80"/>
  <c r="N16" i="67" s="1"/>
  <c r="CS15" i="80"/>
  <c r="I15" i="67" s="1"/>
  <c r="AZ14" i="80"/>
  <c r="AV12" i="80"/>
  <c r="AG12" i="67" s="1"/>
  <c r="CV12" i="80"/>
  <c r="L12" i="67" s="1"/>
  <c r="BC12" i="80"/>
  <c r="AN12" i="67" s="1"/>
  <c r="BJ5" i="80"/>
  <c r="CR5" i="80"/>
  <c r="H5" i="67" s="1"/>
  <c r="AY5" i="80"/>
  <c r="AZ101" i="80"/>
  <c r="AK170" i="67" s="1"/>
  <c r="CU98" i="80"/>
  <c r="K69" i="67" s="1"/>
  <c r="BI98" i="80"/>
  <c r="DA96" i="80"/>
  <c r="CZ93" i="80"/>
  <c r="P66" i="67" s="1"/>
  <c r="CQ93" i="80"/>
  <c r="G66" i="67" s="1"/>
  <c r="CW89" i="80"/>
  <c r="M62" i="67" s="1"/>
  <c r="CS87" i="80"/>
  <c r="CU85" i="80"/>
  <c r="K58" i="67" s="1"/>
  <c r="CT82" i="80"/>
  <c r="BD80" i="80"/>
  <c r="AO161" i="67" s="1"/>
  <c r="BH79" i="80"/>
  <c r="BW79" i="80" s="1"/>
  <c r="CU78" i="80"/>
  <c r="BD78" i="80"/>
  <c r="AO159" i="67" s="1"/>
  <c r="CY76" i="80"/>
  <c r="O52" i="67" s="1"/>
  <c r="DA70" i="80"/>
  <c r="CP69" i="80"/>
  <c r="AZ67" i="80"/>
  <c r="AK43" i="67" s="1"/>
  <c r="DA64" i="80"/>
  <c r="CS64" i="80"/>
  <c r="I157" i="67" s="1"/>
  <c r="CT62" i="80"/>
  <c r="J174" i="67" s="1"/>
  <c r="Q174" i="67" s="1" a="1"/>
  <c r="Q174" i="67" s="1"/>
  <c r="DA57" i="80"/>
  <c r="CR44" i="80"/>
  <c r="H34" i="67" s="1"/>
  <c r="CR40" i="80"/>
  <c r="H153" i="67" s="1"/>
  <c r="BH29" i="80"/>
  <c r="DA29" i="80"/>
  <c r="CY28" i="80"/>
  <c r="O164" i="67" s="1"/>
  <c r="DC21" i="80"/>
  <c r="BE18" i="80"/>
  <c r="AP18" i="67" s="1"/>
  <c r="CX18" i="80"/>
  <c r="N18" i="67" s="1"/>
  <c r="AW18" i="80"/>
  <c r="CP18" i="80"/>
  <c r="F18" i="67" s="1"/>
  <c r="CO16" i="80"/>
  <c r="E16" i="67" s="1"/>
  <c r="AV16" i="80"/>
  <c r="AG16" i="67" s="1"/>
  <c r="BJ99" i="80"/>
  <c r="CT98" i="80"/>
  <c r="J69" i="67" s="1"/>
  <c r="CY96" i="80"/>
  <c r="O73" i="67" s="1"/>
  <c r="CP93" i="80"/>
  <c r="F66" i="67" s="1"/>
  <c r="DB90" i="80"/>
  <c r="CV89" i="80"/>
  <c r="L62" i="67" s="1"/>
  <c r="BH89" i="80"/>
  <c r="CQ87" i="80"/>
  <c r="G60" i="67" s="1"/>
  <c r="CX83" i="80"/>
  <c r="N56" i="67" s="1"/>
  <c r="DB82" i="80"/>
  <c r="CS82" i="80"/>
  <c r="I55" i="67" s="1"/>
  <c r="CU80" i="80"/>
  <c r="CT78" i="80"/>
  <c r="J170" i="67" s="1"/>
  <c r="BJ72" i="80"/>
  <c r="BD70" i="80"/>
  <c r="AO46" i="67" s="1"/>
  <c r="DB66" i="80"/>
  <c r="BD66" i="80"/>
  <c r="AO42" i="67" s="1"/>
  <c r="CP65" i="80"/>
  <c r="F158" i="67" s="1"/>
  <c r="CP63" i="80"/>
  <c r="F175" i="67" s="1"/>
  <c r="CX61" i="80"/>
  <c r="N173" i="67" s="1"/>
  <c r="CP56" i="80"/>
  <c r="F155" i="67" s="1"/>
  <c r="AY38" i="80"/>
  <c r="AJ151" i="67" s="1"/>
  <c r="BI31" i="80"/>
  <c r="DB31" i="80"/>
  <c r="AX30" i="80"/>
  <c r="CQ30" i="80"/>
  <c r="G149" i="67" s="1"/>
  <c r="BG29" i="80"/>
  <c r="AR26" i="67" s="1"/>
  <c r="CZ29" i="80"/>
  <c r="P26" i="67" s="1"/>
  <c r="CQ27" i="80"/>
  <c r="G163" i="67" s="1"/>
  <c r="AX27" i="80"/>
  <c r="AI163" i="67" s="1"/>
  <c r="CQ24" i="80"/>
  <c r="G24" i="67" s="1"/>
  <c r="DA23" i="80"/>
  <c r="BJ22" i="80"/>
  <c r="DC22" i="80"/>
  <c r="BB22" i="80"/>
  <c r="AM22" i="67" s="1"/>
  <c r="CU22" i="80"/>
  <c r="K22" i="67" s="1"/>
  <c r="BD20" i="80"/>
  <c r="AO20" i="67" s="1"/>
  <c r="CW20" i="80"/>
  <c r="M20" i="67" s="1"/>
  <c r="AV20" i="80"/>
  <c r="AG20" i="67" s="1"/>
  <c r="CO20" i="80"/>
  <c r="E20" i="67" s="1"/>
  <c r="CQ17" i="80"/>
  <c r="G17" i="67" s="1"/>
  <c r="AX17" i="80"/>
  <c r="AI17" i="67" s="1"/>
  <c r="DA13" i="80"/>
  <c r="AZ8" i="80"/>
  <c r="CS8" i="80"/>
  <c r="I8" i="67" s="1"/>
  <c r="AX4" i="80"/>
  <c r="AI4" i="67" s="1"/>
  <c r="CQ4" i="80"/>
  <c r="G4" i="67" s="1"/>
  <c r="BG100" i="80"/>
  <c r="AR71" i="67" s="1"/>
  <c r="BH99" i="80"/>
  <c r="CW96" i="80"/>
  <c r="M73" i="67" s="1"/>
  <c r="AW88" i="80"/>
  <c r="CW84" i="80"/>
  <c r="BH83" i="80"/>
  <c r="DA82" i="80"/>
  <c r="CS78" i="80"/>
  <c r="I159" i="67" s="1"/>
  <c r="AY78" i="80"/>
  <c r="AZ75" i="80"/>
  <c r="AK51" i="67" s="1"/>
  <c r="CU70" i="80"/>
  <c r="K46" i="67" s="1"/>
  <c r="BD68" i="80"/>
  <c r="AO44" i="67" s="1"/>
  <c r="DA66" i="80"/>
  <c r="BB66" i="80"/>
  <c r="AM42" i="67" s="1"/>
  <c r="BC52" i="80"/>
  <c r="AW52" i="80"/>
  <c r="AH169" i="67" s="1"/>
  <c r="CP52" i="80"/>
  <c r="F169" i="67" s="1"/>
  <c r="AV50" i="80"/>
  <c r="CO50" i="80"/>
  <c r="E167" i="67" s="1"/>
  <c r="DB49" i="80"/>
  <c r="BI49" i="80"/>
  <c r="BE48" i="80"/>
  <c r="CX48" i="80"/>
  <c r="DA47" i="80"/>
  <c r="BH47" i="80"/>
  <c r="AZ47" i="80"/>
  <c r="AK37" i="67" s="1"/>
  <c r="CS47" i="80"/>
  <c r="I37" i="67" s="1"/>
  <c r="BF44" i="80"/>
  <c r="CY44" i="80"/>
  <c r="AX44" i="80"/>
  <c r="CQ44" i="80"/>
  <c r="BJ41" i="80"/>
  <c r="DC41" i="80"/>
  <c r="BF34" i="80"/>
  <c r="CX32" i="80"/>
  <c r="N27" i="67" s="1"/>
  <c r="CS24" i="80"/>
  <c r="I24" i="67" s="1"/>
  <c r="AZ24" i="80"/>
  <c r="AK24" i="67" s="1"/>
  <c r="CZ23" i="80"/>
  <c r="CX8" i="80"/>
  <c r="N8" i="67" s="1"/>
  <c r="DA98" i="80"/>
  <c r="AY92" i="80"/>
  <c r="AJ65" i="67" s="1"/>
  <c r="CS89" i="80"/>
  <c r="CS88" i="80"/>
  <c r="I61" i="67" s="1"/>
  <c r="BA85" i="80"/>
  <c r="AL58" i="67" s="1"/>
  <c r="BA81" i="80"/>
  <c r="AL54" i="67" s="1"/>
  <c r="CS80" i="80"/>
  <c r="I161" i="67" s="1"/>
  <c r="DB74" i="80"/>
  <c r="CS74" i="80"/>
  <c r="I50" i="67" s="1"/>
  <c r="CT70" i="80"/>
  <c r="J46" i="67" s="1"/>
  <c r="BB68" i="80"/>
  <c r="AM44" i="67" s="1"/>
  <c r="BD61" i="80"/>
  <c r="AO173" i="67" s="1"/>
  <c r="BC56" i="80"/>
  <c r="BA54" i="80"/>
  <c r="AL40" i="67" s="1"/>
  <c r="CR42" i="80"/>
  <c r="H32" i="67" s="1"/>
  <c r="AY42" i="80"/>
  <c r="CP29" i="80"/>
  <c r="F26" i="67" s="1"/>
  <c r="AW29" i="80"/>
  <c r="AH26" i="67" s="1"/>
  <c r="BJ25" i="80"/>
  <c r="DC25" i="80"/>
  <c r="BB25" i="80"/>
  <c r="AM25" i="67" s="1"/>
  <c r="CU25" i="80"/>
  <c r="K25" i="67" s="1"/>
  <c r="CS23" i="80"/>
  <c r="I23" i="67" s="1"/>
  <c r="AZ23" i="80"/>
  <c r="CS22" i="80"/>
  <c r="I22" i="67" s="1"/>
  <c r="AZ22" i="80"/>
  <c r="AK22" i="67" s="1"/>
  <c r="BH15" i="80"/>
  <c r="DC3" i="80"/>
  <c r="BJ3" i="80"/>
  <c r="BE53" i="80"/>
  <c r="AP39" i="67" s="1"/>
  <c r="BA52" i="80"/>
  <c r="AL169" i="67" s="1"/>
  <c r="CT51" i="80"/>
  <c r="J168" i="67" s="1"/>
  <c r="BJ42" i="80"/>
  <c r="BH32" i="80"/>
  <c r="CP24" i="80"/>
  <c r="BE22" i="80"/>
  <c r="BA20" i="80"/>
  <c r="AL20" i="67" s="1"/>
  <c r="DC15" i="80"/>
  <c r="CS7" i="80"/>
  <c r="I7" i="67" s="1"/>
  <c r="CX2" i="80"/>
  <c r="N2" i="67" s="1"/>
  <c r="DC26" i="80"/>
  <c r="CP22" i="80"/>
  <c r="F22" i="67" s="1"/>
  <c r="CW2" i="80"/>
  <c r="M2" i="67" s="1"/>
  <c r="CS49" i="80"/>
  <c r="I72" i="67" s="1"/>
  <c r="DC39" i="80"/>
  <c r="BH30" i="80"/>
  <c r="CR25" i="80"/>
  <c r="H25" i="67" s="1"/>
  <c r="CX24" i="80"/>
  <c r="DB19" i="80"/>
  <c r="BJ17" i="80"/>
  <c r="BJ54" i="80"/>
  <c r="BI52" i="80"/>
  <c r="CR36" i="80"/>
  <c r="CZ19" i="80"/>
  <c r="DB13" i="80"/>
  <c r="AY13" i="80"/>
  <c r="AJ13" i="67" s="1"/>
  <c r="AZ70" i="67"/>
  <c r="BE144" i="67"/>
  <c r="BB145" i="67"/>
  <c r="BE70" i="67"/>
  <c r="AZ144" i="67"/>
  <c r="BE145" i="67"/>
  <c r="AY150" i="81"/>
  <c r="AY149" i="81"/>
  <c r="AY148" i="81"/>
  <c r="CS122" i="81"/>
  <c r="BC122" i="81"/>
  <c r="CK122" i="81"/>
  <c r="T61" i="67" s="1"/>
  <c r="AU122" i="81"/>
  <c r="CT145" i="81"/>
  <c r="AB142" i="67" s="1"/>
  <c r="BD145" i="81"/>
  <c r="CL145" i="81"/>
  <c r="U142" i="67" s="1"/>
  <c r="AV145" i="81"/>
  <c r="CT144" i="81"/>
  <c r="AB141" i="67" s="1"/>
  <c r="BD144" i="81"/>
  <c r="CL144" i="81"/>
  <c r="U141" i="67" s="1"/>
  <c r="AV144" i="81"/>
  <c r="CT143" i="81"/>
  <c r="AB140" i="67" s="1"/>
  <c r="BD143" i="81"/>
  <c r="CL143" i="81"/>
  <c r="U140" i="67" s="1"/>
  <c r="AV143" i="81"/>
  <c r="CT141" i="81"/>
  <c r="AB139" i="67" s="1"/>
  <c r="BD141" i="81"/>
  <c r="CL141" i="81"/>
  <c r="U139" i="67" s="1"/>
  <c r="AV141" i="81"/>
  <c r="CT138" i="81"/>
  <c r="AB136" i="67" s="1"/>
  <c r="BD138" i="81"/>
  <c r="CL138" i="81"/>
  <c r="U136" i="67" s="1"/>
  <c r="AV138" i="81"/>
  <c r="CL137" i="81"/>
  <c r="U68" i="67" s="1"/>
  <c r="AV137" i="81"/>
  <c r="AZ105" i="81"/>
  <c r="CP105" i="81"/>
  <c r="X55" i="67" s="1"/>
  <c r="CT142" i="81"/>
  <c r="AB69" i="67" s="1"/>
  <c r="BD142" i="81"/>
  <c r="CL142" i="81"/>
  <c r="U69" i="67" s="1"/>
  <c r="AV142" i="81"/>
  <c r="CS139" i="81"/>
  <c r="AA137" i="67" s="1"/>
  <c r="CS135" i="81"/>
  <c r="AA73" i="67" s="1"/>
  <c r="AW133" i="81"/>
  <c r="CU131" i="81"/>
  <c r="AC67" i="67" s="1"/>
  <c r="BE131" i="81"/>
  <c r="CM131" i="81"/>
  <c r="AW131" i="81"/>
  <c r="AZ129" i="81"/>
  <c r="CP129" i="81"/>
  <c r="AZ118" i="81"/>
  <c r="CP118" i="81"/>
  <c r="X129" i="67" s="1"/>
  <c r="CU88" i="81"/>
  <c r="AC111" i="67" s="1"/>
  <c r="BE88" i="81"/>
  <c r="CM88" i="81"/>
  <c r="AW88" i="81"/>
  <c r="BD150" i="81"/>
  <c r="AV150" i="81"/>
  <c r="BD149" i="81"/>
  <c r="AV149" i="81"/>
  <c r="BD148" i="81"/>
  <c r="AV148" i="81"/>
  <c r="CL147" i="81"/>
  <c r="AV147" i="81"/>
  <c r="CT146" i="81"/>
  <c r="AB143" i="67" s="1"/>
  <c r="BD146" i="81"/>
  <c r="CL146" i="81"/>
  <c r="U143" i="67" s="1"/>
  <c r="AV146" i="81"/>
  <c r="AW139" i="81"/>
  <c r="BE136" i="81"/>
  <c r="CT136" i="81"/>
  <c r="AB147" i="67" s="1"/>
  <c r="BD136" i="81"/>
  <c r="CL136" i="81"/>
  <c r="U147" i="67" s="1"/>
  <c r="AV136" i="81"/>
  <c r="CU132" i="81"/>
  <c r="AC133" i="67" s="1"/>
  <c r="BE132" i="81"/>
  <c r="AW145" i="81"/>
  <c r="CK144" i="81"/>
  <c r="AW144" i="81"/>
  <c r="CK143" i="81"/>
  <c r="AW143" i="81"/>
  <c r="CK141" i="81"/>
  <c r="T139" i="67" s="1"/>
  <c r="AW141" i="81"/>
  <c r="CS138" i="81"/>
  <c r="AA136" i="67" s="1"/>
  <c r="CK137" i="81"/>
  <c r="T68" i="67" s="1"/>
  <c r="AW137" i="81"/>
  <c r="CS134" i="81"/>
  <c r="AA135" i="67" s="1"/>
  <c r="CK133" i="81"/>
  <c r="T134" i="67" s="1"/>
  <c r="AU131" i="81"/>
  <c r="CK131" i="81"/>
  <c r="T67" i="67" s="1"/>
  <c r="AZ114" i="81"/>
  <c r="CP114" i="81"/>
  <c r="X125" i="67" s="1"/>
  <c r="CK142" i="81"/>
  <c r="AW142" i="81"/>
  <c r="CK140" i="81"/>
  <c r="T138" i="67" s="1"/>
  <c r="CL140" i="81"/>
  <c r="U138" i="67" s="1"/>
  <c r="AV140" i="81"/>
  <c r="AW138" i="81"/>
  <c r="BE137" i="81"/>
  <c r="CT127" i="81"/>
  <c r="AB63" i="67" s="1"/>
  <c r="BD127" i="81"/>
  <c r="CL127" i="81"/>
  <c r="U63" i="67" s="1"/>
  <c r="AV127" i="81"/>
  <c r="AZ108" i="81"/>
  <c r="CP108" i="81"/>
  <c r="X122" i="67" s="1"/>
  <c r="AZ109" i="81"/>
  <c r="CP109" i="81"/>
  <c r="X58" i="67" s="1"/>
  <c r="CT147" i="81"/>
  <c r="CS142" i="81"/>
  <c r="CS141" i="81"/>
  <c r="AA139" i="67" s="1"/>
  <c r="CK139" i="81"/>
  <c r="T137" i="67" s="1"/>
  <c r="BE139" i="81"/>
  <c r="CT139" i="81"/>
  <c r="AB137" i="67" s="1"/>
  <c r="BD139" i="81"/>
  <c r="CL139" i="81"/>
  <c r="U137" i="67" s="1"/>
  <c r="AV139" i="81"/>
  <c r="AW136" i="81"/>
  <c r="BK136" i="81" s="1"/>
  <c r="CS133" i="81"/>
  <c r="AA134" i="67" s="1"/>
  <c r="AZ110" i="81"/>
  <c r="CP110" i="81"/>
  <c r="X123" i="67" s="1"/>
  <c r="BD134" i="81"/>
  <c r="AV134" i="81"/>
  <c r="AV133" i="81"/>
  <c r="AZ125" i="81"/>
  <c r="CP125" i="81"/>
  <c r="BE124" i="81"/>
  <c r="AZ123" i="81"/>
  <c r="CP123" i="81"/>
  <c r="X62" i="67" s="1"/>
  <c r="AZ117" i="81"/>
  <c r="CP117" i="81"/>
  <c r="X128" i="67" s="1"/>
  <c r="AZ107" i="81"/>
  <c r="CP107" i="81"/>
  <c r="X57" i="67" s="1"/>
  <c r="CT129" i="81"/>
  <c r="AB65" i="67" s="1"/>
  <c r="BD129" i="81"/>
  <c r="CL129" i="81"/>
  <c r="U65" i="67" s="1"/>
  <c r="AV129" i="81"/>
  <c r="CS124" i="81"/>
  <c r="AZ104" i="81"/>
  <c r="CP104" i="81"/>
  <c r="X54" i="67" s="1"/>
  <c r="AZ103" i="81"/>
  <c r="CP103" i="81"/>
  <c r="AZ102" i="81"/>
  <c r="CP102" i="81"/>
  <c r="X53" i="67" s="1"/>
  <c r="AZ131" i="81"/>
  <c r="CP131" i="81"/>
  <c r="AW127" i="81"/>
  <c r="BE125" i="81"/>
  <c r="CT124" i="81"/>
  <c r="BD124" i="81"/>
  <c r="AZ122" i="81"/>
  <c r="CP122" i="81"/>
  <c r="X61" i="67" s="1"/>
  <c r="CU99" i="81"/>
  <c r="AC120" i="67" s="1"/>
  <c r="BE99" i="81"/>
  <c r="CM99" i="81"/>
  <c r="AW99" i="81"/>
  <c r="CL130" i="81"/>
  <c r="U66" i="67" s="1"/>
  <c r="AV130" i="81"/>
  <c r="AZ127" i="81"/>
  <c r="CP127" i="81"/>
  <c r="CS121" i="81"/>
  <c r="AA146" i="67" s="1"/>
  <c r="BC121" i="81"/>
  <c r="CK121" i="81"/>
  <c r="T146" i="67" s="1"/>
  <c r="AU121" i="81"/>
  <c r="AZ120" i="81"/>
  <c r="CP120" i="81"/>
  <c r="X131" i="67" s="1"/>
  <c r="AZ115" i="81"/>
  <c r="CP115" i="81"/>
  <c r="X126" i="67" s="1"/>
  <c r="CU96" i="81"/>
  <c r="AC117" i="67" s="1"/>
  <c r="BE96" i="81"/>
  <c r="CM96" i="81"/>
  <c r="AW96" i="81"/>
  <c r="AZ92" i="81"/>
  <c r="CP92" i="81"/>
  <c r="X50" i="67" s="1"/>
  <c r="AW129" i="81"/>
  <c r="CT125" i="81"/>
  <c r="BD125" i="81"/>
  <c r="CL125" i="81"/>
  <c r="AV125" i="81"/>
  <c r="AZ119" i="81"/>
  <c r="CP119" i="81"/>
  <c r="X130" i="67" s="1"/>
  <c r="AZ116" i="81"/>
  <c r="CP116" i="81"/>
  <c r="X127" i="67" s="1"/>
  <c r="AZ112" i="81"/>
  <c r="CP112" i="81"/>
  <c r="X124" i="67" s="1"/>
  <c r="AZ93" i="81"/>
  <c r="CP93" i="81"/>
  <c r="X51" i="67" s="1"/>
  <c r="AW124" i="81"/>
  <c r="CK123" i="81"/>
  <c r="AU123" i="81"/>
  <c r="AZ106" i="81"/>
  <c r="CP106" i="81"/>
  <c r="X56" i="67" s="1"/>
  <c r="AZ94" i="81"/>
  <c r="CP94" i="81"/>
  <c r="X115" i="67" s="1"/>
  <c r="CT131" i="81"/>
  <c r="AB67" i="67" s="1"/>
  <c r="BD131" i="81"/>
  <c r="CL131" i="81"/>
  <c r="U67" i="67" s="1"/>
  <c r="AV131" i="81"/>
  <c r="AZ124" i="81"/>
  <c r="CP124" i="81"/>
  <c r="AZ121" i="81"/>
  <c r="CP121" i="81"/>
  <c r="X146" i="67" s="1"/>
  <c r="AV101" i="81"/>
  <c r="CL101" i="81"/>
  <c r="CK100" i="81"/>
  <c r="CL100" i="81"/>
  <c r="AV100" i="81"/>
  <c r="CM98" i="81"/>
  <c r="AW98" i="81"/>
  <c r="CU86" i="81"/>
  <c r="AC109" i="67" s="1"/>
  <c r="BE86" i="81"/>
  <c r="CM86" i="81"/>
  <c r="AW86" i="81"/>
  <c r="CO63" i="81"/>
  <c r="AY63" i="81"/>
  <c r="AZ99" i="81"/>
  <c r="CP99" i="81"/>
  <c r="X120" i="67" s="1"/>
  <c r="CT98" i="81"/>
  <c r="BD98" i="81"/>
  <c r="CL98" i="81"/>
  <c r="AV98" i="81"/>
  <c r="AZ96" i="81"/>
  <c r="CP96" i="81"/>
  <c r="X117" i="67" s="1"/>
  <c r="CU91" i="81"/>
  <c r="AC114" i="67" s="1"/>
  <c r="BE91" i="81"/>
  <c r="CM91" i="81"/>
  <c r="AW91" i="81"/>
  <c r="AZ88" i="81"/>
  <c r="CP88" i="81"/>
  <c r="X111" i="67" s="1"/>
  <c r="AZ81" i="81"/>
  <c r="CP81" i="81"/>
  <c r="X46" i="67" s="1"/>
  <c r="AZ80" i="81"/>
  <c r="CP80" i="81"/>
  <c r="X107" i="67" s="1"/>
  <c r="AY59" i="81"/>
  <c r="CO59" i="81"/>
  <c r="AV124" i="81"/>
  <c r="BD123" i="81"/>
  <c r="AV123" i="81"/>
  <c r="BD122" i="81"/>
  <c r="AV122" i="81"/>
  <c r="AV121" i="81"/>
  <c r="AV120" i="81"/>
  <c r="BD119" i="81"/>
  <c r="AV119" i="81"/>
  <c r="AV118" i="81"/>
  <c r="BD117" i="81"/>
  <c r="AV117" i="81"/>
  <c r="AV116" i="81"/>
  <c r="BD115" i="81"/>
  <c r="BR115" i="81" s="1"/>
  <c r="AV115" i="81"/>
  <c r="BD114" i="81"/>
  <c r="AV114" i="81"/>
  <c r="BD113" i="81"/>
  <c r="BD112" i="81"/>
  <c r="AV112" i="81"/>
  <c r="AV111" i="81"/>
  <c r="AV110" i="81"/>
  <c r="BD109" i="81"/>
  <c r="AV109" i="81"/>
  <c r="BD108" i="81"/>
  <c r="AV108" i="81"/>
  <c r="BD107" i="81"/>
  <c r="AV107" i="81"/>
  <c r="AV106" i="81"/>
  <c r="BD105" i="81"/>
  <c r="BR105" i="81" s="1"/>
  <c r="AV105" i="81"/>
  <c r="BD104" i="81"/>
  <c r="AV104" i="81"/>
  <c r="BD103" i="81"/>
  <c r="AV103" i="81"/>
  <c r="AV102" i="81"/>
  <c r="CP101" i="81"/>
  <c r="X52" i="67" s="1"/>
  <c r="CU97" i="81"/>
  <c r="AC118" i="67" s="1"/>
  <c r="BE97" i="81"/>
  <c r="CM97" i="81"/>
  <c r="AW97" i="81"/>
  <c r="AZ95" i="81"/>
  <c r="CP95" i="81"/>
  <c r="X116" i="67" s="1"/>
  <c r="CU89" i="81"/>
  <c r="AC112" i="67" s="1"/>
  <c r="BE89" i="81"/>
  <c r="CM89" i="81"/>
  <c r="AW89" i="81"/>
  <c r="AZ84" i="81"/>
  <c r="CP84" i="81"/>
  <c r="X49" i="67" s="1"/>
  <c r="AY76" i="81"/>
  <c r="CO76" i="81"/>
  <c r="W45" i="67" s="1"/>
  <c r="AE45" i="67" s="1" a="1"/>
  <c r="AE45" i="67" s="1"/>
  <c r="BC120" i="81"/>
  <c r="AU120" i="81"/>
  <c r="BC119" i="81"/>
  <c r="AU119" i="81"/>
  <c r="BC118" i="81"/>
  <c r="AU118" i="81"/>
  <c r="BC117" i="81"/>
  <c r="AU117" i="81"/>
  <c r="BC116" i="81"/>
  <c r="AU116" i="81"/>
  <c r="AU115" i="81"/>
  <c r="BI115" i="81" s="1"/>
  <c r="AU114" i="81"/>
  <c r="AU112" i="81"/>
  <c r="BI112" i="81" s="1"/>
  <c r="BC111" i="81"/>
  <c r="AU111" i="81"/>
  <c r="BC110" i="81"/>
  <c r="AU110" i="81"/>
  <c r="BC109" i="81"/>
  <c r="AU109" i="81"/>
  <c r="BC108" i="81"/>
  <c r="AU108" i="81"/>
  <c r="BC107" i="81"/>
  <c r="AU107" i="81"/>
  <c r="BC106" i="81"/>
  <c r="AU106" i="81"/>
  <c r="BC105" i="81"/>
  <c r="AU105" i="81"/>
  <c r="BC104" i="81"/>
  <c r="AU104" i="81"/>
  <c r="BC103" i="81"/>
  <c r="AU103" i="81"/>
  <c r="AU102" i="81"/>
  <c r="AW100" i="81"/>
  <c r="CT97" i="81"/>
  <c r="BD97" i="81"/>
  <c r="CL97" i="81"/>
  <c r="AV97" i="81"/>
  <c r="AZ87" i="81"/>
  <c r="CP87" i="81"/>
  <c r="X110" i="67" s="1"/>
  <c r="AZ83" i="81"/>
  <c r="CP83" i="81"/>
  <c r="X48" i="67" s="1"/>
  <c r="AY79" i="81"/>
  <c r="CO79" i="81"/>
  <c r="W106" i="67" s="1"/>
  <c r="CS99" i="81"/>
  <c r="CT99" i="81"/>
  <c r="BD99" i="81"/>
  <c r="CL99" i="81"/>
  <c r="AV99" i="81"/>
  <c r="AZ98" i="81"/>
  <c r="CP98" i="81"/>
  <c r="X119" i="67" s="1"/>
  <c r="CT96" i="81"/>
  <c r="BD96" i="81"/>
  <c r="CL96" i="81"/>
  <c r="AV96" i="81"/>
  <c r="CU95" i="81"/>
  <c r="AC116" i="67" s="1"/>
  <c r="BE95" i="81"/>
  <c r="CM95" i="81"/>
  <c r="AW95" i="81"/>
  <c r="AZ86" i="81"/>
  <c r="CP86" i="81"/>
  <c r="X109" i="67" s="1"/>
  <c r="CR78" i="81"/>
  <c r="Z105" i="67" s="1"/>
  <c r="BB78" i="81"/>
  <c r="AT78" i="81"/>
  <c r="CJ78" i="81"/>
  <c r="AZ91" i="81"/>
  <c r="CP91" i="81"/>
  <c r="X114" i="67" s="1"/>
  <c r="CU87" i="81"/>
  <c r="AC110" i="67" s="1"/>
  <c r="BE87" i="81"/>
  <c r="CM87" i="81"/>
  <c r="AW87" i="81"/>
  <c r="AZ85" i="81"/>
  <c r="CP85" i="81"/>
  <c r="X108" i="67" s="1"/>
  <c r="AZ97" i="81"/>
  <c r="CP97" i="81"/>
  <c r="X118" i="67" s="1"/>
  <c r="CU94" i="81"/>
  <c r="AC115" i="67" s="1"/>
  <c r="BE94" i="81"/>
  <c r="CM94" i="81"/>
  <c r="AW94" i="81"/>
  <c r="CM93" i="81"/>
  <c r="AW93" i="81"/>
  <c r="CM92" i="81"/>
  <c r="AW92" i="81"/>
  <c r="AZ89" i="81"/>
  <c r="CP89" i="81"/>
  <c r="X112" i="67" s="1"/>
  <c r="AY64" i="81"/>
  <c r="CO64" i="81"/>
  <c r="CI60" i="81"/>
  <c r="S93" i="67" s="1"/>
  <c r="AS60" i="81"/>
  <c r="CJ77" i="81"/>
  <c r="CO68" i="81"/>
  <c r="W41" i="67" s="1"/>
  <c r="AY68" i="81"/>
  <c r="CV64" i="81"/>
  <c r="BF64" i="81"/>
  <c r="CN64" i="81"/>
  <c r="AX64" i="81"/>
  <c r="AY57" i="81"/>
  <c r="CO57" i="81"/>
  <c r="BE85" i="81"/>
  <c r="AW85" i="81"/>
  <c r="AW84" i="81"/>
  <c r="BE83" i="81"/>
  <c r="AW83" i="81"/>
  <c r="BE82" i="81"/>
  <c r="AW82" i="81"/>
  <c r="BE81" i="81"/>
  <c r="AW81" i="81"/>
  <c r="BE80" i="81"/>
  <c r="AW80" i="81"/>
  <c r="AV79" i="81"/>
  <c r="CO78" i="81"/>
  <c r="W105" i="67" s="1"/>
  <c r="CR77" i="81"/>
  <c r="Z104" i="67" s="1"/>
  <c r="AS73" i="81"/>
  <c r="CO71" i="81"/>
  <c r="W43" i="67" s="1"/>
  <c r="AY71" i="81"/>
  <c r="CO70" i="81"/>
  <c r="W42" i="67" s="1"/>
  <c r="AY70" i="81"/>
  <c r="CO69" i="81"/>
  <c r="W100" i="67" s="1"/>
  <c r="AY69" i="81"/>
  <c r="CN66" i="81"/>
  <c r="V98" i="67" s="1"/>
  <c r="BE64" i="81"/>
  <c r="CU64" i="81"/>
  <c r="AC96" i="67" s="1"/>
  <c r="AW64" i="81"/>
  <c r="CM64" i="81"/>
  <c r="AS62" i="81"/>
  <c r="BD95" i="81"/>
  <c r="AV95" i="81"/>
  <c r="BD94" i="81"/>
  <c r="AV94" i="81"/>
  <c r="AV93" i="81"/>
  <c r="AV92" i="81"/>
  <c r="BD91" i="81"/>
  <c r="AV91" i="81"/>
  <c r="BD89" i="81"/>
  <c r="AV89" i="81"/>
  <c r="BD88" i="81"/>
  <c r="AV88" i="81"/>
  <c r="BD87" i="81"/>
  <c r="AV87" i="81"/>
  <c r="BD86" i="81"/>
  <c r="AV86" i="81"/>
  <c r="BD85" i="81"/>
  <c r="AV85" i="81"/>
  <c r="AV84" i="81"/>
  <c r="BD83" i="81"/>
  <c r="AV83" i="81"/>
  <c r="AV82" i="81"/>
  <c r="BD81" i="81"/>
  <c r="BR37" i="81" s="1"/>
  <c r="AV81" i="81"/>
  <c r="BD80" i="81"/>
  <c r="AV80" i="81"/>
  <c r="CN78" i="81"/>
  <c r="V105" i="67" s="1"/>
  <c r="CQ77" i="81"/>
  <c r="Y104" i="67" s="1"/>
  <c r="AU76" i="81"/>
  <c r="BB73" i="81"/>
  <c r="BB71" i="81"/>
  <c r="BB70" i="81"/>
  <c r="BB69" i="81"/>
  <c r="CQ59" i="81"/>
  <c r="Y39" i="67" s="1"/>
  <c r="BA59" i="81"/>
  <c r="CV78" i="81"/>
  <c r="AD105" i="67" s="1"/>
  <c r="CJ76" i="81"/>
  <c r="BB75" i="81"/>
  <c r="BA73" i="81"/>
  <c r="AZ72" i="81"/>
  <c r="CN71" i="81"/>
  <c r="V43" i="67" s="1"/>
  <c r="AZ68" i="81"/>
  <c r="CV66" i="81"/>
  <c r="AD98" i="67" s="1"/>
  <c r="BS70" i="81"/>
  <c r="CT78" i="81"/>
  <c r="AB105" i="67" s="1"/>
  <c r="CN63" i="81"/>
  <c r="AX63" i="81"/>
  <c r="BR46" i="81"/>
  <c r="CO72" i="81"/>
  <c r="W101" i="67" s="1"/>
  <c r="CO66" i="81"/>
  <c r="W98" i="67" s="1"/>
  <c r="AY66" i="81"/>
  <c r="BS63" i="81"/>
  <c r="AW63" i="81"/>
  <c r="CM63" i="81"/>
  <c r="BA60" i="81"/>
  <c r="BB60" i="81"/>
  <c r="CR60" i="81"/>
  <c r="AT60" i="81"/>
  <c r="CJ60" i="81"/>
  <c r="BS56" i="81"/>
  <c r="AY56" i="81"/>
  <c r="CO56" i="81"/>
  <c r="BG50" i="81"/>
  <c r="CO50" i="81"/>
  <c r="W37" i="67" s="1"/>
  <c r="AY50" i="81"/>
  <c r="AX44" i="81"/>
  <c r="CN44" i="81"/>
  <c r="CO52" i="81"/>
  <c r="W88" i="67" s="1"/>
  <c r="AY52" i="81"/>
  <c r="CO49" i="81"/>
  <c r="W36" i="67" s="1"/>
  <c r="AY49" i="81"/>
  <c r="BS46" i="81"/>
  <c r="CR63" i="81"/>
  <c r="BK56" i="81"/>
  <c r="BR49" i="81"/>
  <c r="CO48" i="81"/>
  <c r="W35" i="67" s="1"/>
  <c r="AY48" i="81"/>
  <c r="BB61" i="81"/>
  <c r="CR61" i="81"/>
  <c r="AT61" i="81"/>
  <c r="CJ61" i="81"/>
  <c r="CO55" i="81"/>
  <c r="AY55" i="81"/>
  <c r="CO53" i="81"/>
  <c r="AY53" i="81"/>
  <c r="BS52" i="81"/>
  <c r="BK52" i="81"/>
  <c r="BK49" i="81"/>
  <c r="CK47" i="81"/>
  <c r="T86" i="67" s="1"/>
  <c r="AU47" i="81"/>
  <c r="BS34" i="81"/>
  <c r="BS47" i="81"/>
  <c r="BS37" i="81"/>
  <c r="BJ64" i="81"/>
  <c r="BJ63" i="81"/>
  <c r="CR46" i="81"/>
  <c r="BB46" i="81"/>
  <c r="CJ46" i="81"/>
  <c r="AT46" i="81"/>
  <c r="CR40" i="81"/>
  <c r="BB40" i="81"/>
  <c r="CJ40" i="81"/>
  <c r="AT40" i="81"/>
  <c r="BK55" i="81"/>
  <c r="CO54" i="81"/>
  <c r="AY54" i="81"/>
  <c r="BR53" i="81"/>
  <c r="BS53" i="81"/>
  <c r="BJ50" i="81"/>
  <c r="BN49" i="81"/>
  <c r="BG46" i="81"/>
  <c r="BS66" i="81"/>
  <c r="BG61" i="81"/>
  <c r="BB59" i="81"/>
  <c r="CR59" i="81"/>
  <c r="AT59" i="81"/>
  <c r="CJ59" i="81"/>
  <c r="BS57" i="81"/>
  <c r="BJ57" i="81"/>
  <c r="BJ56" i="81"/>
  <c r="BJ51" i="81"/>
  <c r="BJ49" i="81"/>
  <c r="BN48" i="81"/>
  <c r="BN47" i="81"/>
  <c r="BJ46" i="81"/>
  <c r="CP45" i="81"/>
  <c r="X34" i="67" s="1"/>
  <c r="AZ45" i="81"/>
  <c r="BN53" i="81" s="1"/>
  <c r="CV44" i="81"/>
  <c r="BA44" i="81"/>
  <c r="BJ39" i="81"/>
  <c r="BS35" i="81"/>
  <c r="BJ33" i="81"/>
  <c r="BA33" i="81"/>
  <c r="CQ33" i="81"/>
  <c r="Y24" i="67" s="1"/>
  <c r="AS33" i="81"/>
  <c r="BG74" i="81" s="1"/>
  <c r="CI33" i="81"/>
  <c r="S24" i="67" s="1"/>
  <c r="BJ32" i="81"/>
  <c r="CJ47" i="81"/>
  <c r="BN44" i="81"/>
  <c r="BN40" i="81"/>
  <c r="BK37" i="81"/>
  <c r="BK36" i="81"/>
  <c r="BR35" i="81"/>
  <c r="BN33" i="81"/>
  <c r="BA32" i="81"/>
  <c r="BO61" i="81" s="1"/>
  <c r="CQ32" i="81"/>
  <c r="Y23" i="67" s="1"/>
  <c r="BS28" i="81"/>
  <c r="CG20" i="67" s="1"/>
  <c r="BS31" i="81"/>
  <c r="BS36" i="81"/>
  <c r="BS38" i="81"/>
  <c r="BF60" i="81"/>
  <c r="AX60" i="81"/>
  <c r="AX59" i="81"/>
  <c r="CJ58" i="81"/>
  <c r="CR57" i="81"/>
  <c r="CJ57" i="81"/>
  <c r="BF57" i="81"/>
  <c r="AX57" i="81"/>
  <c r="CR56" i="81"/>
  <c r="CJ56" i="81"/>
  <c r="BF56" i="81"/>
  <c r="AX56" i="81"/>
  <c r="AX55" i="81"/>
  <c r="CR54" i="81"/>
  <c r="BF54" i="81"/>
  <c r="AX54" i="81"/>
  <c r="CR53" i="81"/>
  <c r="CJ53" i="81"/>
  <c r="BF53" i="81"/>
  <c r="AX53" i="81"/>
  <c r="CR52" i="81"/>
  <c r="Z88" i="67" s="1"/>
  <c r="CJ52" i="81"/>
  <c r="BF52" i="81"/>
  <c r="AX52" i="81"/>
  <c r="CR50" i="81"/>
  <c r="Z37" i="67" s="1"/>
  <c r="CJ50" i="81"/>
  <c r="BF50" i="81"/>
  <c r="AX50" i="81"/>
  <c r="CR49" i="81"/>
  <c r="Z36" i="67" s="1"/>
  <c r="BF49" i="81"/>
  <c r="AX49" i="81"/>
  <c r="CR48" i="81"/>
  <c r="Z35" i="67" s="1"/>
  <c r="CJ48" i="81"/>
  <c r="BF48" i="81"/>
  <c r="AX48" i="81"/>
  <c r="CR47" i="81"/>
  <c r="Z86" i="67" s="1"/>
  <c r="CI47" i="81"/>
  <c r="S86" i="67" s="1"/>
  <c r="AU42" i="81"/>
  <c r="CO41" i="81"/>
  <c r="W32" i="67" s="1"/>
  <c r="BG40" i="81"/>
  <c r="BN39" i="81"/>
  <c r="BN32" i="81"/>
  <c r="CP43" i="81"/>
  <c r="X84" i="67" s="1"/>
  <c r="AU43" i="81"/>
  <c r="CO42" i="81"/>
  <c r="W83" i="67" s="1"/>
  <c r="BN42" i="81"/>
  <c r="BR36" i="81"/>
  <c r="BS33" i="81"/>
  <c r="BS32" i="81"/>
  <c r="BN43" i="81"/>
  <c r="BK35" i="81"/>
  <c r="BR33" i="81"/>
  <c r="BL32" i="81"/>
  <c r="BR31" i="81"/>
  <c r="BF31" i="81"/>
  <c r="BT87" i="81" s="1"/>
  <c r="CV31" i="81"/>
  <c r="AD22" i="67" s="1"/>
  <c r="BL31" i="81"/>
  <c r="CO47" i="81"/>
  <c r="W86" i="67" s="1"/>
  <c r="BJ41" i="81"/>
  <c r="BF37" i="81"/>
  <c r="BT38" i="81" s="1"/>
  <c r="CH29" i="67" s="1"/>
  <c r="CV37" i="81"/>
  <c r="AX37" i="81"/>
  <c r="BL91" i="81" s="1"/>
  <c r="CN37" i="81"/>
  <c r="BA36" i="81"/>
  <c r="BO36" i="81" s="1"/>
  <c r="CQ36" i="81"/>
  <c r="Y27" i="67" s="1"/>
  <c r="AS36" i="81"/>
  <c r="BG36" i="81" s="1"/>
  <c r="CI36" i="81"/>
  <c r="S27" i="67" s="1"/>
  <c r="BJ35" i="81"/>
  <c r="BG34" i="81"/>
  <c r="AY34" i="81"/>
  <c r="CO34" i="81"/>
  <c r="W25" i="67" s="1"/>
  <c r="CN47" i="81"/>
  <c r="V86" i="67" s="1"/>
  <c r="CO45" i="81"/>
  <c r="W34" i="67" s="1"/>
  <c r="AU45" i="81"/>
  <c r="BC44" i="81"/>
  <c r="BJ38" i="81"/>
  <c r="BN36" i="81"/>
  <c r="CO38" i="81"/>
  <c r="W29" i="67" s="1"/>
  <c r="BN37" i="81"/>
  <c r="AT36" i="81"/>
  <c r="CS29" i="81"/>
  <c r="AA21" i="67" s="1"/>
  <c r="BC29" i="81"/>
  <c r="BJ27" i="81"/>
  <c r="BJ26" i="81"/>
  <c r="BT25" i="81"/>
  <c r="BR23" i="81"/>
  <c r="BN22" i="81"/>
  <c r="BJ21" i="81"/>
  <c r="BJ17" i="81"/>
  <c r="BN17" i="81"/>
  <c r="BJ14" i="81"/>
  <c r="BN34" i="81"/>
  <c r="BO31" i="81"/>
  <c r="CJ30" i="81"/>
  <c r="AT30" i="81"/>
  <c r="CR29" i="81"/>
  <c r="Z21" i="67" s="1"/>
  <c r="BB29" i="81"/>
  <c r="CJ29" i="81"/>
  <c r="AT29" i="81"/>
  <c r="CS28" i="81"/>
  <c r="AA20" i="67" s="1"/>
  <c r="BC28" i="81"/>
  <c r="CK28" i="81"/>
  <c r="T20" i="67" s="1"/>
  <c r="AU28" i="81"/>
  <c r="BG26" i="81"/>
  <c r="BS25" i="81"/>
  <c r="BK22" i="81"/>
  <c r="BG21" i="81"/>
  <c r="BG17" i="81"/>
  <c r="BN14" i="81"/>
  <c r="BN15" i="81"/>
  <c r="BN31" i="81"/>
  <c r="BN28" i="81"/>
  <c r="CR28" i="81"/>
  <c r="Z20" i="67" s="1"/>
  <c r="BB28" i="81"/>
  <c r="CJ28" i="81"/>
  <c r="AT28" i="81"/>
  <c r="BT26" i="81"/>
  <c r="BR25" i="81"/>
  <c r="BN23" i="81"/>
  <c r="BJ22" i="81"/>
  <c r="BT21" i="81"/>
  <c r="BJ20" i="81"/>
  <c r="BN19" i="81"/>
  <c r="BJ12" i="81"/>
  <c r="CK37" i="81"/>
  <c r="T28" i="67" s="1"/>
  <c r="CO36" i="81"/>
  <c r="W27" i="67" s="1"/>
  <c r="CS35" i="81"/>
  <c r="AA26" i="67" s="1"/>
  <c r="CI35" i="81"/>
  <c r="S26" i="67" s="1"/>
  <c r="AT35" i="81"/>
  <c r="CV34" i="81"/>
  <c r="AD25" i="67" s="1"/>
  <c r="CM34" i="81"/>
  <c r="CP33" i="81"/>
  <c r="CJ31" i="81"/>
  <c r="AT31" i="81"/>
  <c r="BK28" i="81"/>
  <c r="BS26" i="81"/>
  <c r="BO25" i="81"/>
  <c r="BK23" i="81"/>
  <c r="BG22" i="81"/>
  <c r="BS21" i="81"/>
  <c r="BN20" i="81"/>
  <c r="BN18" i="81"/>
  <c r="BT17" i="81"/>
  <c r="BL16" i="81"/>
  <c r="BT11" i="81"/>
  <c r="BT12" i="81"/>
  <c r="BT10" i="81"/>
  <c r="CS37" i="81"/>
  <c r="AA28" i="67" s="1"/>
  <c r="CN36" i="81"/>
  <c r="CQ35" i="81"/>
  <c r="Y26" i="67" s="1"/>
  <c r="BB35" i="81"/>
  <c r="CU34" i="81"/>
  <c r="AC25" i="67" s="1"/>
  <c r="CO33" i="81"/>
  <c r="W24" i="67" s="1"/>
  <c r="CP32" i="81"/>
  <c r="X23" i="67" s="1"/>
  <c r="BG30" i="81"/>
  <c r="BG29" i="81"/>
  <c r="BJ28" i="81"/>
  <c r="BR26" i="81"/>
  <c r="BN25" i="81"/>
  <c r="BJ23" i="81"/>
  <c r="BT22" i="81"/>
  <c r="BL22" i="81"/>
  <c r="BR21" i="81"/>
  <c r="BG20" i="81"/>
  <c r="BG18" i="81"/>
  <c r="BK16" i="81"/>
  <c r="BK15" i="81"/>
  <c r="BN13" i="81"/>
  <c r="CV36" i="81"/>
  <c r="CM36" i="81"/>
  <c r="CK34" i="81"/>
  <c r="T25" i="67" s="1"/>
  <c r="CN33" i="81"/>
  <c r="V24" i="67" s="1"/>
  <c r="CO32" i="81"/>
  <c r="CO31" i="81"/>
  <c r="W22" i="67" s="1"/>
  <c r="AU31" i="81"/>
  <c r="BG28" i="81"/>
  <c r="BO26" i="81"/>
  <c r="BK25" i="81"/>
  <c r="BG23" i="81"/>
  <c r="BS22" i="81"/>
  <c r="BT20" i="81"/>
  <c r="BL20" i="81"/>
  <c r="BT18" i="81"/>
  <c r="BL18" i="81"/>
  <c r="BR17" i="81"/>
  <c r="BJ16" i="81"/>
  <c r="BO15" i="81"/>
  <c r="BG15" i="81"/>
  <c r="BN35" i="81"/>
  <c r="CV33" i="81"/>
  <c r="AD24" i="67" s="1"/>
  <c r="CN32" i="81"/>
  <c r="V23" i="67" s="1"/>
  <c r="BG31" i="81"/>
  <c r="BN27" i="81"/>
  <c r="CS27" i="81"/>
  <c r="AA19" i="67" s="1"/>
  <c r="BC27" i="81"/>
  <c r="CK27" i="81"/>
  <c r="T19" i="67" s="1"/>
  <c r="AU27" i="81"/>
  <c r="BN26" i="81"/>
  <c r="BJ25" i="81"/>
  <c r="BT23" i="81"/>
  <c r="BR22" i="81"/>
  <c r="BN21" i="81"/>
  <c r="BS20" i="81"/>
  <c r="BK20" i="81"/>
  <c r="BR19" i="81"/>
  <c r="BJ19" i="81"/>
  <c r="BS18" i="81"/>
  <c r="BK18" i="81"/>
  <c r="BO13" i="81"/>
  <c r="BT2" i="81"/>
  <c r="BR12" i="81"/>
  <c r="BO17" i="81"/>
  <c r="BK17" i="81"/>
  <c r="BS15" i="81"/>
  <c r="BO14" i="81"/>
  <c r="BS12" i="81"/>
  <c r="BK12" i="81"/>
  <c r="BG11" i="81"/>
  <c r="BL9" i="81"/>
  <c r="BS9" i="81"/>
  <c r="BR7" i="81"/>
  <c r="BK6" i="81"/>
  <c r="BK5" i="81"/>
  <c r="BN4" i="81"/>
  <c r="BO2" i="81"/>
  <c r="BL2" i="81"/>
  <c r="BN2" i="81"/>
  <c r="BG19" i="81"/>
  <c r="BS17" i="81"/>
  <c r="BK14" i="81"/>
  <c r="BG13" i="81"/>
  <c r="CO13" i="81"/>
  <c r="AY13" i="81"/>
  <c r="BL10" i="81"/>
  <c r="BS10" i="81"/>
  <c r="BK10" i="81"/>
  <c r="BR8" i="81"/>
  <c r="CR7" i="81"/>
  <c r="Z5" i="67" s="1"/>
  <c r="BB7" i="81"/>
  <c r="CJ7" i="81"/>
  <c r="AT7" i="81"/>
  <c r="CO28" i="81"/>
  <c r="CO27" i="81"/>
  <c r="W19" i="67" s="1"/>
  <c r="CO26" i="81"/>
  <c r="W18" i="67" s="1"/>
  <c r="BC26" i="81"/>
  <c r="AU26" i="81"/>
  <c r="CO25" i="81"/>
  <c r="W17" i="67" s="1"/>
  <c r="BC25" i="81"/>
  <c r="AU25" i="81"/>
  <c r="BC24" i="81"/>
  <c r="CO23" i="81"/>
  <c r="W80" i="67" s="1"/>
  <c r="BC23" i="81"/>
  <c r="AU23" i="81"/>
  <c r="BI23" i="81" s="1"/>
  <c r="CO22" i="81"/>
  <c r="W16" i="67" s="1"/>
  <c r="BC22" i="81"/>
  <c r="AU22" i="81"/>
  <c r="CO21" i="81"/>
  <c r="W79" i="67" s="1"/>
  <c r="BC21" i="81"/>
  <c r="BQ35" i="81" s="1"/>
  <c r="AU21" i="81"/>
  <c r="BI65" i="81" s="1"/>
  <c r="CL19" i="81"/>
  <c r="U14" i="67" s="1"/>
  <c r="BO19" i="81"/>
  <c r="BK19" i="81"/>
  <c r="CJ17" i="81"/>
  <c r="CM16" i="81"/>
  <c r="BL15" i="81"/>
  <c r="BL14" i="81"/>
  <c r="BO12" i="81"/>
  <c r="BR9" i="81"/>
  <c r="CR8" i="81"/>
  <c r="Z6" i="67" s="1"/>
  <c r="BB8" i="81"/>
  <c r="CJ8" i="81"/>
  <c r="AT8" i="81"/>
  <c r="BH8" i="81" s="1"/>
  <c r="BI6" i="81"/>
  <c r="BI5" i="81"/>
  <c r="BL4" i="81"/>
  <c r="CR3" i="81"/>
  <c r="Z3" i="67" s="1"/>
  <c r="BB3" i="81"/>
  <c r="BR2" i="81"/>
  <c r="BB27" i="81"/>
  <c r="BB26" i="81"/>
  <c r="AT26" i="81"/>
  <c r="BB25" i="81"/>
  <c r="AT25" i="81"/>
  <c r="BB24" i="81"/>
  <c r="AT24" i="81"/>
  <c r="BB23" i="81"/>
  <c r="AT23" i="81"/>
  <c r="BB22" i="81"/>
  <c r="AT22" i="81"/>
  <c r="BB21" i="81"/>
  <c r="AT21" i="81"/>
  <c r="CT19" i="81"/>
  <c r="AB14" i="67" s="1"/>
  <c r="CK19" i="81"/>
  <c r="T14" i="67" s="1"/>
  <c r="BS19" i="81"/>
  <c r="CN18" i="81"/>
  <c r="AY18" i="81"/>
  <c r="CR17" i="81"/>
  <c r="Z12" i="67" s="1"/>
  <c r="BO16" i="81"/>
  <c r="CC11" i="67" s="1"/>
  <c r="BJ15" i="81"/>
  <c r="CJ14" i="81"/>
  <c r="CP13" i="81"/>
  <c r="BS13" i="81"/>
  <c r="BQ12" i="81"/>
  <c r="BR10" i="81"/>
  <c r="BO9" i="81"/>
  <c r="CR9" i="81"/>
  <c r="Z7" i="67" s="1"/>
  <c r="BB9" i="81"/>
  <c r="CJ9" i="81"/>
  <c r="AT9" i="81"/>
  <c r="BJ7" i="81"/>
  <c r="BN7" i="81"/>
  <c r="BK4" i="81"/>
  <c r="BJ3" i="81"/>
  <c r="BS2" i="81"/>
  <c r="BK2" i="81"/>
  <c r="BI20" i="81"/>
  <c r="CS19" i="81"/>
  <c r="AA14" i="67" s="1"/>
  <c r="CV18" i="81"/>
  <c r="AD13" i="67" s="1"/>
  <c r="CP15" i="81"/>
  <c r="X10" i="67" s="1"/>
  <c r="BI14" i="81"/>
  <c r="BL12" i="81"/>
  <c r="BO10" i="81"/>
  <c r="CR10" i="81"/>
  <c r="Z76" i="67" s="1"/>
  <c r="BB10" i="81"/>
  <c r="CJ10" i="81"/>
  <c r="AT10" i="81"/>
  <c r="BJ8" i="81"/>
  <c r="BN8" i="81"/>
  <c r="BG7" i="81"/>
  <c r="BJ6" i="81"/>
  <c r="BL5" i="81"/>
  <c r="BJ5" i="81"/>
  <c r="BN3" i="81"/>
  <c r="BG14" i="81"/>
  <c r="BN12" i="81"/>
  <c r="BJ9" i="81"/>
  <c r="BN9" i="81"/>
  <c r="BG8" i="81"/>
  <c r="BT7" i="81"/>
  <c r="BN5" i="81"/>
  <c r="BO4" i="81"/>
  <c r="BL3" i="81"/>
  <c r="BG2" i="81"/>
  <c r="CT18" i="81"/>
  <c r="AB13" i="67" s="1"/>
  <c r="CK18" i="81"/>
  <c r="T13" i="67" s="1"/>
  <c r="CN17" i="81"/>
  <c r="V12" i="67" s="1"/>
  <c r="AY17" i="81"/>
  <c r="CM15" i="81"/>
  <c r="BL13" i="81"/>
  <c r="BI12" i="81"/>
  <c r="BG12" i="81"/>
  <c r="CO12" i="81"/>
  <c r="AY12" i="81"/>
  <c r="BJ10" i="81"/>
  <c r="BN10" i="81"/>
  <c r="BG9" i="81"/>
  <c r="BT8" i="81"/>
  <c r="BL7" i="81"/>
  <c r="BS7" i="81"/>
  <c r="BK7" i="81"/>
  <c r="CR4" i="81"/>
  <c r="Z4" i="67" s="1"/>
  <c r="BB4" i="81"/>
  <c r="BP13" i="81" s="1"/>
  <c r="CR2" i="81"/>
  <c r="Z2" i="67" s="1"/>
  <c r="BB2" i="81"/>
  <c r="BP56" i="81" s="1"/>
  <c r="CJ2" i="81"/>
  <c r="AT2" i="81"/>
  <c r="CP19" i="81"/>
  <c r="CS18" i="81"/>
  <c r="AA13" i="67" s="1"/>
  <c r="CJ18" i="81"/>
  <c r="CP14" i="81"/>
  <c r="X9" i="67" s="1"/>
  <c r="AT11" i="81"/>
  <c r="BN11" i="81"/>
  <c r="BG10" i="81"/>
  <c r="BT9" i="81"/>
  <c r="BK8" i="81"/>
  <c r="BJ4" i="81"/>
  <c r="BS3" i="81"/>
  <c r="BK3" i="81"/>
  <c r="BJ2" i="81"/>
  <c r="AY10" i="81"/>
  <c r="AY9" i="81"/>
  <c r="AY8" i="81"/>
  <c r="AY7" i="81"/>
  <c r="AY6" i="81"/>
  <c r="BM6" i="81" s="1"/>
  <c r="AY5" i="81"/>
  <c r="AY4" i="81"/>
  <c r="BM96" i="81" s="1"/>
  <c r="BO3" i="81"/>
  <c r="BG3" i="81"/>
  <c r="BW3" i="67" s="1"/>
  <c r="AO170" i="67"/>
  <c r="BS101" i="80"/>
  <c r="AG170" i="67"/>
  <c r="BK101" i="80"/>
  <c r="AO70" i="67"/>
  <c r="AG70" i="67"/>
  <c r="BK99" i="80"/>
  <c r="BI70" i="67" s="1"/>
  <c r="BV98" i="80"/>
  <c r="BT69" i="67" s="1"/>
  <c r="AR69" i="67"/>
  <c r="AJ69" i="67"/>
  <c r="BS95" i="80"/>
  <c r="BQ162" i="67" s="1"/>
  <c r="AO162" i="67"/>
  <c r="BR93" i="80"/>
  <c r="BP66" i="67" s="1"/>
  <c r="AN66" i="67"/>
  <c r="AK71" i="67"/>
  <c r="BO100" i="80"/>
  <c r="BM71" i="67" s="1"/>
  <c r="BR95" i="80"/>
  <c r="BP162" i="67" s="1"/>
  <c r="AN162" i="67"/>
  <c r="BK90" i="80"/>
  <c r="BI63" i="67" s="1"/>
  <c r="AG63" i="67"/>
  <c r="AN68" i="67"/>
  <c r="BR97" i="80"/>
  <c r="BP68" i="67" s="1"/>
  <c r="AK69" i="67"/>
  <c r="CV86" i="80"/>
  <c r="L59" i="67" s="1"/>
  <c r="BC86" i="80"/>
  <c r="DC91" i="80"/>
  <c r="BJ91" i="80"/>
  <c r="CZ85" i="80"/>
  <c r="BG85" i="80"/>
  <c r="CR85" i="80"/>
  <c r="AY85" i="80"/>
  <c r="CR83" i="80"/>
  <c r="H56" i="67" s="1"/>
  <c r="AY83" i="80"/>
  <c r="BA101" i="80"/>
  <c r="BE100" i="80"/>
  <c r="AW100" i="80"/>
  <c r="BI99" i="80"/>
  <c r="BA99" i="80"/>
  <c r="DB97" i="80"/>
  <c r="BI97" i="80"/>
  <c r="CX82" i="80"/>
  <c r="N55" i="67" s="1"/>
  <c r="BE82" i="80"/>
  <c r="BJ79" i="80"/>
  <c r="DC79" i="80"/>
  <c r="CP98" i="80"/>
  <c r="F69" i="67" s="1"/>
  <c r="AW98" i="80"/>
  <c r="CZ95" i="80"/>
  <c r="P162" i="67" s="1"/>
  <c r="DC93" i="80"/>
  <c r="CT79" i="80"/>
  <c r="J160" i="67" s="1"/>
  <c r="BA79" i="80"/>
  <c r="AL159" i="67" s="1"/>
  <c r="CV78" i="80"/>
  <c r="BC78" i="80"/>
  <c r="AN170" i="67" s="1"/>
  <c r="AY101" i="80"/>
  <c r="BC100" i="80"/>
  <c r="AY99" i="80"/>
  <c r="AV95" i="80"/>
  <c r="CQ88" i="80"/>
  <c r="G61" i="67" s="1"/>
  <c r="AW82" i="80"/>
  <c r="BJ100" i="80"/>
  <c r="BB100" i="80"/>
  <c r="DC97" i="80"/>
  <c r="CV96" i="80"/>
  <c r="L73" i="67" s="1"/>
  <c r="BA96" i="80"/>
  <c r="BG94" i="80"/>
  <c r="BE98" i="80"/>
  <c r="DB95" i="80"/>
  <c r="BI95" i="80"/>
  <c r="BA92" i="80"/>
  <c r="CQ92" i="80"/>
  <c r="G65" i="67" s="1"/>
  <c r="AX92" i="80"/>
  <c r="CW90" i="80"/>
  <c r="M63" i="67" s="1"/>
  <c r="DB89" i="80"/>
  <c r="BI89" i="80"/>
  <c r="CT89" i="80"/>
  <c r="J62" i="67" s="1"/>
  <c r="BA89" i="80"/>
  <c r="CZ97" i="80"/>
  <c r="P68" i="67" s="1"/>
  <c r="CR97" i="80"/>
  <c r="H68" i="67" s="1"/>
  <c r="CX96" i="80"/>
  <c r="N73" i="67" s="1"/>
  <c r="BE96" i="80"/>
  <c r="CP96" i="80"/>
  <c r="F73" i="67" s="1"/>
  <c r="AW96" i="80"/>
  <c r="CY94" i="80"/>
  <c r="O67" i="67" s="1"/>
  <c r="AZ92" i="80"/>
  <c r="CO91" i="80"/>
  <c r="AV91" i="80"/>
  <c r="CV90" i="80"/>
  <c r="L63" i="67" s="1"/>
  <c r="CX84" i="80"/>
  <c r="N57" i="67" s="1"/>
  <c r="BE84" i="80"/>
  <c r="CP84" i="80"/>
  <c r="F57" i="67" s="1"/>
  <c r="AW84" i="80"/>
  <c r="CT77" i="80"/>
  <c r="J53" i="67" s="1"/>
  <c r="BA77" i="80"/>
  <c r="CR75" i="80"/>
  <c r="H51" i="67" s="1"/>
  <c r="AY75" i="80"/>
  <c r="DC71" i="80"/>
  <c r="BJ71" i="80"/>
  <c r="CR89" i="80"/>
  <c r="H62" i="67" s="1"/>
  <c r="AY89" i="80"/>
  <c r="BI87" i="80"/>
  <c r="CR77" i="80"/>
  <c r="H53" i="67" s="1"/>
  <c r="AY77" i="80"/>
  <c r="CR79" i="80"/>
  <c r="AY79" i="80"/>
  <c r="CV88" i="80"/>
  <c r="L61" i="67" s="1"/>
  <c r="BC88" i="80"/>
  <c r="AW80" i="80"/>
  <c r="CX74" i="80"/>
  <c r="N50" i="67" s="1"/>
  <c r="BE74" i="80"/>
  <c r="CP74" i="80"/>
  <c r="F50" i="67" s="1"/>
  <c r="AW74" i="80"/>
  <c r="BE94" i="80"/>
  <c r="AW94" i="80"/>
  <c r="BL94" i="80" s="1"/>
  <c r="BI93" i="80"/>
  <c r="BA93" i="80"/>
  <c r="BE92" i="80"/>
  <c r="AW92" i="80"/>
  <c r="BI91" i="80"/>
  <c r="BA91" i="80"/>
  <c r="CX89" i="80"/>
  <c r="N62" i="67" s="1"/>
  <c r="CT88" i="80"/>
  <c r="J61" i="67" s="1"/>
  <c r="CR87" i="80"/>
  <c r="H60" i="67" s="1"/>
  <c r="AY87" i="80"/>
  <c r="BI85" i="80"/>
  <c r="BI83" i="80"/>
  <c r="AV80" i="80"/>
  <c r="CV80" i="80"/>
  <c r="L161" i="67" s="1"/>
  <c r="BC80" i="80"/>
  <c r="CX76" i="80"/>
  <c r="N52" i="67" s="1"/>
  <c r="BE76" i="80"/>
  <c r="CP76" i="80"/>
  <c r="F52" i="67" s="1"/>
  <c r="AW76" i="80"/>
  <c r="AX74" i="80"/>
  <c r="CY70" i="80"/>
  <c r="O46" i="67" s="1"/>
  <c r="BF70" i="80"/>
  <c r="CQ70" i="80"/>
  <c r="G46" i="67" s="1"/>
  <c r="AX70" i="80"/>
  <c r="DC69" i="80"/>
  <c r="BJ69" i="80"/>
  <c r="CU69" i="80"/>
  <c r="K45" i="67" s="1"/>
  <c r="BB69" i="80"/>
  <c r="BE88" i="80"/>
  <c r="CZ81" i="80"/>
  <c r="P54" i="67" s="1"/>
  <c r="BG81" i="80"/>
  <c r="CR81" i="80"/>
  <c r="H54" i="67" s="1"/>
  <c r="AY81" i="80"/>
  <c r="CY80" i="80"/>
  <c r="O161" i="67" s="1"/>
  <c r="AZ79" i="80"/>
  <c r="AK159" i="67" s="1"/>
  <c r="CX78" i="80"/>
  <c r="BE78" i="80"/>
  <c r="AP170" i="67" s="1"/>
  <c r="CP78" i="80"/>
  <c r="F170" i="67" s="1"/>
  <c r="AW78" i="80"/>
  <c r="AH170" i="67" s="1"/>
  <c r="DC73" i="80"/>
  <c r="CZ73" i="80"/>
  <c r="P49" i="67" s="1"/>
  <c r="BG73" i="80"/>
  <c r="DB88" i="80"/>
  <c r="BA87" i="80"/>
  <c r="BE80" i="80"/>
  <c r="DC75" i="80"/>
  <c r="CR54" i="80"/>
  <c r="H40" i="67" s="1"/>
  <c r="Q40" i="67" s="1" a="1"/>
  <c r="Q40" i="67" s="1"/>
  <c r="AY54" i="80"/>
  <c r="BJ67" i="80"/>
  <c r="BF66" i="80"/>
  <c r="AX66" i="80"/>
  <c r="BJ65" i="80"/>
  <c r="AX64" i="80"/>
  <c r="CT61" i="80"/>
  <c r="J173" i="67" s="1"/>
  <c r="AW59" i="80"/>
  <c r="AX57" i="80"/>
  <c r="BI73" i="80"/>
  <c r="BA73" i="80"/>
  <c r="BE72" i="80"/>
  <c r="BI71" i="80"/>
  <c r="BX71" i="80" s="1"/>
  <c r="BA71" i="80"/>
  <c r="BE70" i="80"/>
  <c r="AW70" i="80"/>
  <c r="BI69" i="80"/>
  <c r="BA69" i="80"/>
  <c r="BE68" i="80"/>
  <c r="AW68" i="80"/>
  <c r="BA67" i="80"/>
  <c r="BE66" i="80"/>
  <c r="AW66" i="80"/>
  <c r="BI65" i="80"/>
  <c r="BA65" i="80"/>
  <c r="AW64" i="80"/>
  <c r="BA63" i="80"/>
  <c r="DB61" i="80"/>
  <c r="AW57" i="80"/>
  <c r="CV57" i="80"/>
  <c r="BC57" i="80"/>
  <c r="BF48" i="80"/>
  <c r="CY48" i="80"/>
  <c r="O38" i="67" s="1"/>
  <c r="AX48" i="80"/>
  <c r="CQ48" i="80"/>
  <c r="AY71" i="80"/>
  <c r="BC70" i="80"/>
  <c r="BG69" i="80"/>
  <c r="AY69" i="80"/>
  <c r="BC68" i="80"/>
  <c r="BG67" i="80"/>
  <c r="AY67" i="80"/>
  <c r="BC66" i="80"/>
  <c r="BG65" i="80"/>
  <c r="AY65" i="80"/>
  <c r="AY63" i="80"/>
  <c r="CQ61" i="80"/>
  <c r="BE59" i="80"/>
  <c r="AW51" i="80"/>
  <c r="BE47" i="80"/>
  <c r="CX47" i="80"/>
  <c r="N37" i="67" s="1"/>
  <c r="AW47" i="80"/>
  <c r="CP47" i="80"/>
  <c r="F37" i="67" s="1"/>
  <c r="DC50" i="80"/>
  <c r="AX47" i="80"/>
  <c r="BE57" i="80"/>
  <c r="CZ56" i="80"/>
  <c r="BG56" i="80"/>
  <c r="CR56" i="80"/>
  <c r="H155" i="67" s="1"/>
  <c r="AY56" i="80"/>
  <c r="CV53" i="80"/>
  <c r="L39" i="67" s="1"/>
  <c r="BC53" i="80"/>
  <c r="BE49" i="80"/>
  <c r="CX49" i="80"/>
  <c r="N72" i="67" s="1"/>
  <c r="AW49" i="80"/>
  <c r="CP49" i="80"/>
  <c r="F72" i="67" s="1"/>
  <c r="CV48" i="80"/>
  <c r="BC48" i="80"/>
  <c r="BF46" i="80"/>
  <c r="CY46" i="80"/>
  <c r="AX46" i="80"/>
  <c r="CQ46" i="80"/>
  <c r="G36" i="67" s="1"/>
  <c r="CR58" i="80"/>
  <c r="H41" i="67" s="1"/>
  <c r="Q41" i="67" s="1" a="1"/>
  <c r="Q41" i="67" s="1"/>
  <c r="AY58" i="80"/>
  <c r="BD57" i="80"/>
  <c r="AV55" i="80"/>
  <c r="BI54" i="80"/>
  <c r="BH52" i="80"/>
  <c r="CZ52" i="80"/>
  <c r="P169" i="67" s="1"/>
  <c r="BG52" i="80"/>
  <c r="CR52" i="80"/>
  <c r="AY52" i="80"/>
  <c r="BI50" i="80"/>
  <c r="DB50" i="80"/>
  <c r="BA50" i="80"/>
  <c r="CT50" i="80"/>
  <c r="J167" i="67" s="1"/>
  <c r="CQ49" i="80"/>
  <c r="G72" i="67" s="1"/>
  <c r="BJ44" i="80"/>
  <c r="DB42" i="80"/>
  <c r="BI42" i="80"/>
  <c r="CT42" i="80"/>
  <c r="J32" i="67" s="1"/>
  <c r="BA42" i="80"/>
  <c r="DA41" i="80"/>
  <c r="BH37" i="80"/>
  <c r="BD36" i="80"/>
  <c r="AO166" i="67" s="1"/>
  <c r="DC38" i="80"/>
  <c r="BJ38" i="80"/>
  <c r="CQ39" i="80"/>
  <c r="G152" i="67" s="1"/>
  <c r="AX39" i="80"/>
  <c r="CY33" i="80"/>
  <c r="O28" i="67" s="1"/>
  <c r="BF33" i="80"/>
  <c r="CQ33" i="80"/>
  <c r="G28" i="67" s="1"/>
  <c r="AX33" i="80"/>
  <c r="DB44" i="80"/>
  <c r="BI44" i="80"/>
  <c r="CT44" i="80"/>
  <c r="J34" i="67" s="1"/>
  <c r="BA44" i="80"/>
  <c r="AZ41" i="80"/>
  <c r="AZ39" i="80"/>
  <c r="CY37" i="80"/>
  <c r="BF37" i="80"/>
  <c r="AQ165" i="67" s="1"/>
  <c r="AV36" i="80"/>
  <c r="AG166" i="67" s="1"/>
  <c r="BH35" i="80"/>
  <c r="AX58" i="80"/>
  <c r="BB57" i="80"/>
  <c r="AX56" i="80"/>
  <c r="BF54" i="80"/>
  <c r="AX54" i="80"/>
  <c r="BB53" i="80"/>
  <c r="AX52" i="80"/>
  <c r="BJ51" i="80"/>
  <c r="CU45" i="80"/>
  <c r="K35" i="67" s="1"/>
  <c r="BC44" i="80"/>
  <c r="CX41" i="80"/>
  <c r="N31" i="67" s="1"/>
  <c r="BE41" i="80"/>
  <c r="AY39" i="80"/>
  <c r="AZ37" i="80"/>
  <c r="CR50" i="80"/>
  <c r="AX45" i="80"/>
  <c r="BB44" i="80"/>
  <c r="DB40" i="80"/>
  <c r="BI40" i="80"/>
  <c r="CT40" i="80"/>
  <c r="J153" i="67" s="1"/>
  <c r="BA40" i="80"/>
  <c r="CR35" i="80"/>
  <c r="H30" i="67" s="1"/>
  <c r="AY35" i="80"/>
  <c r="CQ50" i="80"/>
  <c r="G167" i="67" s="1"/>
  <c r="BB48" i="80"/>
  <c r="CX43" i="80"/>
  <c r="N33" i="67" s="1"/>
  <c r="BE43" i="80"/>
  <c r="CP43" i="80"/>
  <c r="F33" i="67" s="1"/>
  <c r="AW43" i="80"/>
  <c r="BH39" i="80"/>
  <c r="AX19" i="80"/>
  <c r="CQ19" i="80"/>
  <c r="G19" i="67" s="1"/>
  <c r="CV16" i="80"/>
  <c r="L16" i="67" s="1"/>
  <c r="BC16" i="80"/>
  <c r="AV29" i="80"/>
  <c r="CV29" i="80"/>
  <c r="L26" i="67" s="1"/>
  <c r="BC29" i="80"/>
  <c r="CR26" i="80"/>
  <c r="H148" i="67" s="1"/>
  <c r="AY26" i="80"/>
  <c r="BE19" i="80"/>
  <c r="CX19" i="80"/>
  <c r="N19" i="67" s="1"/>
  <c r="AW19" i="80"/>
  <c r="CP19" i="80"/>
  <c r="F19" i="67" s="1"/>
  <c r="AW17" i="80"/>
  <c r="CP17" i="80"/>
  <c r="F17" i="67" s="1"/>
  <c r="AW33" i="80"/>
  <c r="AY31" i="80"/>
  <c r="CR27" i="80"/>
  <c r="H163" i="67" s="1"/>
  <c r="AX37" i="80"/>
  <c r="BJ36" i="80"/>
  <c r="AX35" i="80"/>
  <c r="BE33" i="80"/>
  <c r="CV33" i="80"/>
  <c r="L28" i="67" s="1"/>
  <c r="BC33" i="80"/>
  <c r="AX31" i="80"/>
  <c r="BD29" i="80"/>
  <c r="AZ26" i="80"/>
  <c r="BW8" i="80"/>
  <c r="AW39" i="80"/>
  <c r="BI38" i="80"/>
  <c r="BA38" i="80"/>
  <c r="BE37" i="80"/>
  <c r="AP165" i="67" s="1"/>
  <c r="AW37" i="80"/>
  <c r="AH165" i="67" s="1"/>
  <c r="BI36" i="80"/>
  <c r="BA36" i="80"/>
  <c r="AL166" i="67" s="1"/>
  <c r="BE35" i="80"/>
  <c r="AW35" i="80"/>
  <c r="BD33" i="80"/>
  <c r="AW31" i="80"/>
  <c r="AW27" i="80"/>
  <c r="DC34" i="80"/>
  <c r="BA34" i="80"/>
  <c r="BF31" i="80"/>
  <c r="CZ27" i="80"/>
  <c r="P163" i="67" s="1"/>
  <c r="AV27" i="80"/>
  <c r="CV27" i="80"/>
  <c r="L163" i="67" s="1"/>
  <c r="BC27" i="80"/>
  <c r="BI26" i="80"/>
  <c r="CZ22" i="80"/>
  <c r="P22" i="67" s="1"/>
  <c r="BG22" i="80"/>
  <c r="CR22" i="80"/>
  <c r="H22" i="67" s="1"/>
  <c r="AY22" i="80"/>
  <c r="BI20" i="80"/>
  <c r="BI34" i="80"/>
  <c r="BE31" i="80"/>
  <c r="CR30" i="80"/>
  <c r="H149" i="67" s="1"/>
  <c r="AY30" i="80"/>
  <c r="CZ28" i="80"/>
  <c r="P164" i="67" s="1"/>
  <c r="BG28" i="80"/>
  <c r="BH26" i="80"/>
  <c r="CR24" i="80"/>
  <c r="H24" i="67" s="1"/>
  <c r="AY24" i="80"/>
  <c r="BA22" i="80"/>
  <c r="BS21" i="80"/>
  <c r="BQ21" i="67" s="1"/>
  <c r="CO21" i="80"/>
  <c r="E21" i="67" s="1"/>
  <c r="Q21" i="67" s="1" a="1"/>
  <c r="Q21" i="67" s="1"/>
  <c r="AV21" i="80"/>
  <c r="BK10" i="80" s="1"/>
  <c r="CV14" i="80"/>
  <c r="L14" i="67" s="1"/>
  <c r="BC14" i="80"/>
  <c r="CR32" i="80"/>
  <c r="H27" i="67" s="1"/>
  <c r="AY32" i="80"/>
  <c r="BE27" i="80"/>
  <c r="CV25" i="80"/>
  <c r="L25" i="67" s="1"/>
  <c r="BC25" i="80"/>
  <c r="BR12" i="80" s="1"/>
  <c r="AW23" i="80"/>
  <c r="DA20" i="80"/>
  <c r="BH20" i="80"/>
  <c r="CS20" i="80"/>
  <c r="I20" i="67" s="1"/>
  <c r="AZ20" i="80"/>
  <c r="CX13" i="80"/>
  <c r="N13" i="67" s="1"/>
  <c r="BE13" i="80"/>
  <c r="CP13" i="80"/>
  <c r="F13" i="67" s="1"/>
  <c r="AW13" i="80"/>
  <c r="BV11" i="80"/>
  <c r="BT11" i="67" s="1"/>
  <c r="DB14" i="80"/>
  <c r="BI14" i="80"/>
  <c r="CT14" i="80"/>
  <c r="J14" i="67" s="1"/>
  <c r="BA14" i="80"/>
  <c r="CP12" i="80"/>
  <c r="F12" i="67" s="1"/>
  <c r="BG20" i="80"/>
  <c r="AY20" i="80"/>
  <c r="DC18" i="80"/>
  <c r="BF17" i="80"/>
  <c r="CP16" i="80"/>
  <c r="F16" i="67" s="1"/>
  <c r="AY15" i="80"/>
  <c r="CX15" i="80"/>
  <c r="BE15" i="80"/>
  <c r="CP15" i="80"/>
  <c r="F15" i="67" s="1"/>
  <c r="AW15" i="80"/>
  <c r="CX11" i="80"/>
  <c r="N11" i="67" s="1"/>
  <c r="BE11" i="80"/>
  <c r="CP11" i="80"/>
  <c r="F11" i="67" s="1"/>
  <c r="AW11" i="80"/>
  <c r="CT7" i="80"/>
  <c r="J7" i="67" s="1"/>
  <c r="BV7" i="80"/>
  <c r="BS3" i="80"/>
  <c r="BQ3" i="67" s="1"/>
  <c r="DB18" i="80"/>
  <c r="CT18" i="80"/>
  <c r="J18" i="67" s="1"/>
  <c r="AX18" i="80"/>
  <c r="BB16" i="80"/>
  <c r="AX15" i="80"/>
  <c r="BB14" i="80"/>
  <c r="AY11" i="80"/>
  <c r="CY9" i="80"/>
  <c r="BF9" i="80"/>
  <c r="CY7" i="80"/>
  <c r="BF7" i="80"/>
  <c r="CQ7" i="80"/>
  <c r="AX7" i="80"/>
  <c r="CP14" i="80"/>
  <c r="F14" i="67" s="1"/>
  <c r="CX12" i="80"/>
  <c r="N12" i="67" s="1"/>
  <c r="DB12" i="80"/>
  <c r="BI12" i="80"/>
  <c r="CT12" i="80"/>
  <c r="J12" i="67" s="1"/>
  <c r="BA12" i="80"/>
  <c r="AX11" i="80"/>
  <c r="BJ16" i="80"/>
  <c r="BY16" i="80" s="1"/>
  <c r="BJ14" i="80"/>
  <c r="BO12" i="80"/>
  <c r="DC8" i="80"/>
  <c r="BJ8" i="80"/>
  <c r="DB7" i="80"/>
  <c r="BJ6" i="80"/>
  <c r="BB6" i="80"/>
  <c r="AX5" i="80"/>
  <c r="AX3" i="80"/>
  <c r="BJ2" i="80"/>
  <c r="BE9" i="80"/>
  <c r="BI8" i="80"/>
  <c r="BA8" i="80"/>
  <c r="BE7" i="80"/>
  <c r="AW7" i="80"/>
  <c r="BI6" i="80"/>
  <c r="BA6" i="80"/>
  <c r="BE5" i="80"/>
  <c r="AW5" i="80"/>
  <c r="BA4" i="80"/>
  <c r="BE3" i="80"/>
  <c r="AW3" i="80"/>
  <c r="BI2" i="80"/>
  <c r="BA2" i="80"/>
  <c r="BA71" i="67"/>
  <c r="AU71" i="67"/>
  <c r="AZ145" i="67"/>
  <c r="AA70" i="67"/>
  <c r="T70" i="67"/>
  <c r="W142" i="67"/>
  <c r="AA141" i="67"/>
  <c r="T141" i="67"/>
  <c r="W139" i="67"/>
  <c r="AA144" i="67"/>
  <c r="T144" i="67"/>
  <c r="W69" i="67"/>
  <c r="V143" i="67"/>
  <c r="X68" i="67"/>
  <c r="X147" i="67"/>
  <c r="AA143" i="67"/>
  <c r="T143" i="67"/>
  <c r="V142" i="67"/>
  <c r="AA140" i="67"/>
  <c r="T140" i="67"/>
  <c r="X69" i="67"/>
  <c r="W70" i="67"/>
  <c r="AA142" i="67"/>
  <c r="T142" i="67"/>
  <c r="W141" i="67"/>
  <c r="S71" i="67"/>
  <c r="AD145" i="67"/>
  <c r="W144" i="67"/>
  <c r="AD143" i="67"/>
  <c r="AA69" i="67"/>
  <c r="T69" i="67"/>
  <c r="X137" i="67"/>
  <c r="X136" i="67"/>
  <c r="Y71" i="67"/>
  <c r="AA145" i="67"/>
  <c r="T145" i="67"/>
  <c r="V70" i="67"/>
  <c r="AD142" i="67"/>
  <c r="W143" i="67"/>
  <c r="W140" i="67"/>
  <c r="Z61" i="67"/>
  <c r="U131" i="67"/>
  <c r="AB130" i="67"/>
  <c r="Z129" i="67"/>
  <c r="T127" i="67"/>
  <c r="W124" i="67"/>
  <c r="W56" i="67"/>
  <c r="X135" i="67"/>
  <c r="X67" i="67"/>
  <c r="X65" i="67"/>
  <c r="X63" i="67"/>
  <c r="T125" i="67"/>
  <c r="W137" i="67"/>
  <c r="AE137" i="67" s="1" a="1"/>
  <c r="AE137" i="67" s="1"/>
  <c r="W136" i="67"/>
  <c r="W68" i="67"/>
  <c r="W147" i="67"/>
  <c r="W135" i="67"/>
  <c r="W134" i="67"/>
  <c r="W67" i="67"/>
  <c r="W65" i="67"/>
  <c r="W63" i="67"/>
  <c r="Z130" i="67"/>
  <c r="AA127" i="67"/>
  <c r="W126" i="67"/>
  <c r="Z59" i="67"/>
  <c r="W122" i="67"/>
  <c r="W57" i="67"/>
  <c r="W58" i="67"/>
  <c r="U56" i="67"/>
  <c r="T124" i="67"/>
  <c r="W123" i="67"/>
  <c r="AB62" i="67"/>
  <c r="U62" i="67"/>
  <c r="W125" i="67"/>
  <c r="AB55" i="67"/>
  <c r="U55" i="67"/>
  <c r="AA62" i="67"/>
  <c r="T62" i="67"/>
  <c r="T126" i="67"/>
  <c r="Z123" i="67"/>
  <c r="Z62" i="67"/>
  <c r="AA61" i="67"/>
  <c r="T130" i="67"/>
  <c r="AA129" i="67"/>
  <c r="AB54" i="67"/>
  <c r="T109" i="67"/>
  <c r="W108" i="67"/>
  <c r="W48" i="67"/>
  <c r="U54" i="67"/>
  <c r="U53" i="67"/>
  <c r="U52" i="67"/>
  <c r="U121" i="67"/>
  <c r="AB120" i="67"/>
  <c r="U120" i="67"/>
  <c r="AB119" i="67"/>
  <c r="U119" i="67"/>
  <c r="AB118" i="67"/>
  <c r="U118" i="67"/>
  <c r="AB117" i="67"/>
  <c r="U117" i="67"/>
  <c r="T115" i="67"/>
  <c r="AE115" i="67" s="1" a="1"/>
  <c r="AE115" i="67" s="1"/>
  <c r="AA59" i="67"/>
  <c r="T59" i="67"/>
  <c r="AA123" i="67"/>
  <c r="T123" i="67"/>
  <c r="AA58" i="67"/>
  <c r="T58" i="67"/>
  <c r="AA122" i="67"/>
  <c r="T122" i="67"/>
  <c r="AA57" i="67"/>
  <c r="T57" i="67"/>
  <c r="AA56" i="67"/>
  <c r="T56" i="67"/>
  <c r="AA55" i="67"/>
  <c r="T55" i="67"/>
  <c r="AA54" i="67"/>
  <c r="T54" i="67"/>
  <c r="T53" i="67"/>
  <c r="T52" i="67"/>
  <c r="T121" i="67"/>
  <c r="AA120" i="67"/>
  <c r="T120" i="67"/>
  <c r="AA119" i="67"/>
  <c r="T119" i="67"/>
  <c r="AA118" i="67"/>
  <c r="T118" i="67"/>
  <c r="AA117" i="67"/>
  <c r="T117" i="67"/>
  <c r="U48" i="67"/>
  <c r="V106" i="67"/>
  <c r="CG42" i="67"/>
  <c r="W109" i="67"/>
  <c r="AB108" i="67"/>
  <c r="W47" i="67"/>
  <c r="W46" i="67"/>
  <c r="W49" i="67"/>
  <c r="V47" i="67"/>
  <c r="AD46" i="67"/>
  <c r="V46" i="67"/>
  <c r="AD107" i="67"/>
  <c r="V107" i="67"/>
  <c r="CG98" i="67"/>
  <c r="U51" i="67"/>
  <c r="U49" i="67"/>
  <c r="T51" i="67"/>
  <c r="U50" i="67"/>
  <c r="T112" i="67"/>
  <c r="Z39" i="67"/>
  <c r="W40" i="67"/>
  <c r="CG92" i="67"/>
  <c r="CG89" i="67"/>
  <c r="AA108" i="67"/>
  <c r="T108" i="67"/>
  <c r="AA49" i="67"/>
  <c r="T49" i="67"/>
  <c r="AA48" i="67"/>
  <c r="T48" i="67"/>
  <c r="AE48" i="67" s="1" a="1"/>
  <c r="AE48" i="67" s="1"/>
  <c r="AA47" i="67"/>
  <c r="T47" i="67"/>
  <c r="AA46" i="67"/>
  <c r="T46" i="67"/>
  <c r="AA107" i="67"/>
  <c r="T107" i="67"/>
  <c r="T106" i="67"/>
  <c r="W96" i="67"/>
  <c r="AE96" i="67" s="1" a="1"/>
  <c r="AE96" i="67" s="1"/>
  <c r="CG40" i="67"/>
  <c r="V40" i="67"/>
  <c r="CG38" i="67"/>
  <c r="AA91" i="67"/>
  <c r="T91" i="67"/>
  <c r="AD96" i="67"/>
  <c r="V96" i="67"/>
  <c r="AD93" i="67"/>
  <c r="V93" i="67"/>
  <c r="AA92" i="67"/>
  <c r="T92" i="67"/>
  <c r="AA89" i="67"/>
  <c r="T89" i="67"/>
  <c r="AA38" i="67"/>
  <c r="T38" i="67"/>
  <c r="Z92" i="67"/>
  <c r="AA90" i="67"/>
  <c r="T90" i="67"/>
  <c r="Z89" i="67"/>
  <c r="CG88" i="67"/>
  <c r="AD99" i="67"/>
  <c r="AA40" i="67"/>
  <c r="T40" i="67"/>
  <c r="AA94" i="67"/>
  <c r="Z38" i="67"/>
  <c r="Z90" i="67"/>
  <c r="AA96" i="67"/>
  <c r="T96" i="67"/>
  <c r="Z40" i="67"/>
  <c r="Z94" i="67"/>
  <c r="AA93" i="67"/>
  <c r="T93" i="67"/>
  <c r="AE93" i="67" s="1" a="1"/>
  <c r="AE93" i="67" s="1"/>
  <c r="Z96" i="67"/>
  <c r="AD95" i="67"/>
  <c r="Z93" i="67"/>
  <c r="AA39" i="67"/>
  <c r="T39" i="67"/>
  <c r="CG86" i="67"/>
  <c r="CG29" i="67"/>
  <c r="CG28" i="67"/>
  <c r="V84" i="67"/>
  <c r="CG17" i="67"/>
  <c r="W93" i="67"/>
  <c r="W39" i="67"/>
  <c r="AE39" i="67" s="1" a="1"/>
  <c r="AE39" i="67" s="1"/>
  <c r="W38" i="67"/>
  <c r="W92" i="67"/>
  <c r="W91" i="67"/>
  <c r="W90" i="67"/>
  <c r="W89" i="67"/>
  <c r="V35" i="67"/>
  <c r="Z85" i="67"/>
  <c r="Z34" i="67"/>
  <c r="AE34" i="67" s="1" a="1"/>
  <c r="AE34" i="67" s="1"/>
  <c r="Z31" i="67"/>
  <c r="CH27" i="67"/>
  <c r="V39" i="67"/>
  <c r="AD38" i="67"/>
  <c r="AE38" i="67" s="1" a="1"/>
  <c r="AE38" i="67" s="1"/>
  <c r="V38" i="67"/>
  <c r="AD92" i="67"/>
  <c r="V92" i="67"/>
  <c r="V91" i="67"/>
  <c r="AE91" i="67" s="1" a="1"/>
  <c r="AE91" i="67" s="1"/>
  <c r="AD90" i="67"/>
  <c r="V90" i="67"/>
  <c r="AD89" i="67"/>
  <c r="V89" i="67"/>
  <c r="AD86" i="67"/>
  <c r="AD33" i="67"/>
  <c r="V33" i="67"/>
  <c r="Y31" i="67"/>
  <c r="S31" i="67"/>
  <c r="CG25" i="67"/>
  <c r="CG24" i="67"/>
  <c r="CG26" i="67"/>
  <c r="CG27" i="67"/>
  <c r="CG23" i="67"/>
  <c r="AD35" i="67"/>
  <c r="AC86" i="67"/>
  <c r="AE86" i="67" s="1" a="1"/>
  <c r="AE86" i="67" s="1"/>
  <c r="CG85" i="67"/>
  <c r="V83" i="67"/>
  <c r="CG18" i="67"/>
  <c r="CH16" i="67"/>
  <c r="CF85" i="67"/>
  <c r="AD34" i="67"/>
  <c r="V34" i="67"/>
  <c r="CG22" i="67"/>
  <c r="Z33" i="67"/>
  <c r="CF17" i="67"/>
  <c r="CG13" i="67"/>
  <c r="V32" i="67"/>
  <c r="AE32" i="67" s="1" a="1"/>
  <c r="AE32" i="67" s="1"/>
  <c r="V30" i="67"/>
  <c r="AD29" i="67"/>
  <c r="V29" i="67"/>
  <c r="AD28" i="67"/>
  <c r="AE28" i="67" s="1" a="1"/>
  <c r="AE28" i="67" s="1"/>
  <c r="V28" i="67"/>
  <c r="AD27" i="67"/>
  <c r="V27" i="67"/>
  <c r="X24" i="67"/>
  <c r="AE24" i="67" s="1" a="1"/>
  <c r="AE24" i="67" s="1"/>
  <c r="W23" i="67"/>
  <c r="CH21" i="67"/>
  <c r="X18" i="67"/>
  <c r="BY76" i="67"/>
  <c r="Y80" i="67"/>
  <c r="CH79" i="67"/>
  <c r="Z15" i="67"/>
  <c r="CG10" i="67"/>
  <c r="BZ22" i="67"/>
  <c r="CG79" i="67"/>
  <c r="CG14" i="67"/>
  <c r="BY80" i="67"/>
  <c r="S82" i="67"/>
  <c r="W20" i="67"/>
  <c r="Z17" i="67"/>
  <c r="CG16" i="67"/>
  <c r="BZ13" i="67"/>
  <c r="Z16" i="67"/>
  <c r="X22" i="67"/>
  <c r="Y17" i="67"/>
  <c r="K184" i="67" s="1"/>
  <c r="Z81" i="67"/>
  <c r="CG15" i="67"/>
  <c r="CF76" i="67"/>
  <c r="CH13" i="67"/>
  <c r="CH15" i="67"/>
  <c r="X14" i="67"/>
  <c r="CF14" i="67"/>
  <c r="V13" i="67"/>
  <c r="AE13" i="67" s="1" a="1"/>
  <c r="AE13" i="67" s="1"/>
  <c r="CG8" i="67"/>
  <c r="BX78" i="67"/>
  <c r="W78" i="67"/>
  <c r="CG3" i="67"/>
  <c r="X2" i="67"/>
  <c r="W14" i="67"/>
  <c r="AE14" i="67" s="1" a="1"/>
  <c r="AE14" i="67" s="1"/>
  <c r="CG12" i="67"/>
  <c r="CH78" i="67"/>
  <c r="BZ78" i="67"/>
  <c r="CH77" i="67"/>
  <c r="X76" i="67"/>
  <c r="BZ74" i="67"/>
  <c r="X4" i="67"/>
  <c r="AE4" i="67" s="1" a="1"/>
  <c r="AE4" i="67" s="1"/>
  <c r="BY2" i="67"/>
  <c r="CF12" i="67"/>
  <c r="W9" i="67"/>
  <c r="CG78" i="67"/>
  <c r="W76" i="67"/>
  <c r="BY4" i="67"/>
  <c r="CC3" i="67"/>
  <c r="CH2" i="67"/>
  <c r="BZ9" i="67"/>
  <c r="CH76" i="67"/>
  <c r="BZ76" i="67"/>
  <c r="BY7" i="67"/>
  <c r="X7" i="67"/>
  <c r="X6" i="67"/>
  <c r="AE6" i="67" s="1" a="1"/>
  <c r="AE6" i="67" s="1"/>
  <c r="CF5" i="67"/>
  <c r="X5" i="67"/>
  <c r="BZ4" i="67"/>
  <c r="CG2" i="67"/>
  <c r="AD79" i="67"/>
  <c r="V79" i="67"/>
  <c r="V9" i="67"/>
  <c r="CG76" i="67"/>
  <c r="BY6" i="67"/>
  <c r="BY75" i="67"/>
  <c r="AC79" i="67"/>
  <c r="BW9" i="67"/>
  <c r="CH12" i="67"/>
  <c r="AD10" i="67"/>
  <c r="BY9" i="67"/>
  <c r="CC9" i="67"/>
  <c r="X8" i="67"/>
  <c r="AE8" i="67" s="1" a="1"/>
  <c r="AE8" i="67" s="1"/>
  <c r="CF78" i="67"/>
  <c r="CH7" i="67"/>
  <c r="BZ7" i="67"/>
  <c r="CH6" i="67"/>
  <c r="CH5" i="67"/>
  <c r="BZ5" i="67"/>
  <c r="BY3" i="67"/>
  <c r="X3" i="67"/>
  <c r="AE3" i="67" s="1" a="1"/>
  <c r="AE3" i="67" s="1"/>
  <c r="CB26" i="67"/>
  <c r="BZ15" i="67"/>
  <c r="AC10" i="67"/>
  <c r="BW8" i="67"/>
  <c r="W8" i="67"/>
  <c r="CG7" i="67"/>
  <c r="CG5" i="67"/>
  <c r="BY74" i="67"/>
  <c r="BY12" i="67"/>
  <c r="BY11" i="67"/>
  <c r="BZ11" i="67"/>
  <c r="BZ8" i="67"/>
  <c r="X78" i="67"/>
  <c r="AE78" i="67" s="1" a="1"/>
  <c r="AE78" i="67" s="1"/>
  <c r="X77" i="67"/>
  <c r="AE77" i="67" s="1" a="1"/>
  <c r="AE77" i="67" s="1"/>
  <c r="X74" i="67"/>
  <c r="AE74" i="67" s="1" a="1"/>
  <c r="AE74" i="67" s="1"/>
  <c r="BZ3" i="67"/>
  <c r="AM68" i="67"/>
  <c r="BO68" i="67"/>
  <c r="AL71" i="67"/>
  <c r="BN71" i="67"/>
  <c r="AM70" i="67"/>
  <c r="AN69" i="67"/>
  <c r="BP69" i="67"/>
  <c r="AQ73" i="67"/>
  <c r="AI73" i="67"/>
  <c r="AM64" i="67"/>
  <c r="BO64" i="67"/>
  <c r="BS61" i="67"/>
  <c r="AQ61" i="67"/>
  <c r="AR170" i="67"/>
  <c r="BR162" i="67"/>
  <c r="AP162" i="67"/>
  <c r="AI67" i="67"/>
  <c r="BK67" i="67"/>
  <c r="AQ170" i="67"/>
  <c r="AI170" i="67"/>
  <c r="AL69" i="67"/>
  <c r="AP67" i="67"/>
  <c r="AQ71" i="67"/>
  <c r="BS71" i="67"/>
  <c r="AI71" i="67"/>
  <c r="AR70" i="67"/>
  <c r="BT70" i="67"/>
  <c r="AQ70" i="67"/>
  <c r="BS70" i="67"/>
  <c r="AP68" i="67"/>
  <c r="AH68" i="67"/>
  <c r="AM162" i="67"/>
  <c r="BO162" i="67"/>
  <c r="AN59" i="67"/>
  <c r="AP70" i="67"/>
  <c r="AH70" i="67"/>
  <c r="AQ69" i="67"/>
  <c r="AI69" i="67"/>
  <c r="AO68" i="67"/>
  <c r="BQ68" i="67"/>
  <c r="AG68" i="67"/>
  <c r="BI68" i="67"/>
  <c r="AL73" i="67"/>
  <c r="BQ55" i="67"/>
  <c r="AO55" i="67"/>
  <c r="AM170" i="67"/>
  <c r="AK162" i="67"/>
  <c r="AQ65" i="67"/>
  <c r="BS65" i="67"/>
  <c r="BS160" i="67"/>
  <c r="AQ160" i="67"/>
  <c r="P58" i="67"/>
  <c r="H58" i="67"/>
  <c r="J57" i="67"/>
  <c r="K59" i="67"/>
  <c r="K161" i="67"/>
  <c r="I62" i="67"/>
  <c r="M61" i="67"/>
  <c r="N54" i="67"/>
  <c r="I65" i="67"/>
  <c r="Q65" i="67" s="1" a="1"/>
  <c r="Q65" i="67" s="1"/>
  <c r="E64" i="67"/>
  <c r="Q64" i="67" s="1" a="1"/>
  <c r="Q64" i="67" s="1"/>
  <c r="F54" i="67"/>
  <c r="G160" i="67"/>
  <c r="N67" i="67"/>
  <c r="J55" i="67"/>
  <c r="E162" i="67"/>
  <c r="Q162" i="67" s="1" a="1"/>
  <c r="Q162" i="67" s="1"/>
  <c r="M67" i="67"/>
  <c r="E66" i="67"/>
  <c r="M60" i="67"/>
  <c r="I60" i="67"/>
  <c r="J45" i="67"/>
  <c r="G159" i="67"/>
  <c r="F47" i="67"/>
  <c r="Q47" i="67" s="1" a="1"/>
  <c r="Q47" i="67" s="1"/>
  <c r="G161" i="67"/>
  <c r="F159" i="67"/>
  <c r="G52" i="67"/>
  <c r="J48" i="67"/>
  <c r="N44" i="67"/>
  <c r="F44" i="67"/>
  <c r="J158" i="67"/>
  <c r="I173" i="67"/>
  <c r="H172" i="67"/>
  <c r="Q172" i="67" s="1" a="1"/>
  <c r="Q172" i="67" s="1"/>
  <c r="M57" i="67"/>
  <c r="F161" i="67"/>
  <c r="E159" i="67"/>
  <c r="J43" i="67"/>
  <c r="Q43" i="67" s="1" a="1"/>
  <c r="Q43" i="67" s="1"/>
  <c r="N42" i="67"/>
  <c r="F42" i="67"/>
  <c r="I158" i="67"/>
  <c r="J159" i="67"/>
  <c r="F53" i="67"/>
  <c r="F51" i="67"/>
  <c r="N49" i="67"/>
  <c r="N48" i="67"/>
  <c r="F46" i="67"/>
  <c r="F45" i="67"/>
  <c r="O34" i="67"/>
  <c r="G34" i="67"/>
  <c r="G168" i="67"/>
  <c r="O36" i="67"/>
  <c r="F36" i="67"/>
  <c r="G156" i="67"/>
  <c r="K169" i="67"/>
  <c r="G38" i="67"/>
  <c r="P37" i="67"/>
  <c r="H37" i="67"/>
  <c r="G173" i="67"/>
  <c r="G32" i="67"/>
  <c r="N38" i="67"/>
  <c r="F38" i="67"/>
  <c r="L156" i="67"/>
  <c r="H169" i="67"/>
  <c r="H72" i="67"/>
  <c r="G171" i="67"/>
  <c r="K156" i="67"/>
  <c r="K39" i="67"/>
  <c r="G169" i="67"/>
  <c r="P167" i="67"/>
  <c r="H167" i="67"/>
  <c r="L38" i="67"/>
  <c r="G158" i="67"/>
  <c r="P155" i="67"/>
  <c r="Q155" i="67" s="1" a="1"/>
  <c r="Q155" i="67" s="1"/>
  <c r="G153" i="67"/>
  <c r="P23" i="67"/>
  <c r="H23" i="67"/>
  <c r="M22" i="67"/>
  <c r="O20" i="67"/>
  <c r="F30" i="67"/>
  <c r="I25" i="67"/>
  <c r="BN21" i="67"/>
  <c r="I152" i="67"/>
  <c r="N30" i="67"/>
  <c r="I28" i="67"/>
  <c r="M27" i="67"/>
  <c r="F148" i="67"/>
  <c r="N166" i="67"/>
  <c r="E166" i="67"/>
  <c r="N150" i="67"/>
  <c r="Q150" i="67" s="1" a="1"/>
  <c r="Q150" i="67" s="1"/>
  <c r="F152" i="67"/>
  <c r="F28" i="67"/>
  <c r="I26" i="67"/>
  <c r="M29" i="67"/>
  <c r="Q29" i="67" s="1" a="1"/>
  <c r="Q29" i="67" s="1"/>
  <c r="H26" i="67"/>
  <c r="M163" i="67"/>
  <c r="N24" i="67"/>
  <c r="F24" i="67"/>
  <c r="N22" i="67"/>
  <c r="I12" i="67"/>
  <c r="H11" i="67"/>
  <c r="G11" i="67"/>
  <c r="P9" i="67"/>
  <c r="H19" i="67"/>
  <c r="M16" i="67"/>
  <c r="N15" i="67"/>
  <c r="O9" i="67"/>
  <c r="L17" i="67"/>
  <c r="M15" i="67"/>
  <c r="P19" i="67"/>
  <c r="M14" i="67"/>
  <c r="G13" i="67"/>
  <c r="I18" i="67"/>
  <c r="H17" i="67"/>
  <c r="K14" i="67"/>
  <c r="O7" i="67"/>
  <c r="G7" i="67"/>
  <c r="G3" i="67"/>
  <c r="BO2" i="67"/>
  <c r="K6" i="67"/>
  <c r="Q6" i="67" s="1" a="1"/>
  <c r="Q6" i="67" s="1"/>
  <c r="M13" i="67"/>
  <c r="E13" i="67"/>
  <c r="G5" i="67"/>
  <c r="BS2" i="67"/>
  <c r="K12" i="67"/>
  <c r="I14" i="67"/>
  <c r="B173" i="73"/>
  <c r="B110" i="73"/>
  <c r="B144" i="73"/>
  <c r="B59" i="73"/>
  <c r="B107" i="73"/>
  <c r="B96" i="73"/>
  <c r="B91" i="73"/>
  <c r="B77" i="73"/>
  <c r="B66" i="73"/>
  <c r="B70" i="73"/>
  <c r="B123" i="73"/>
  <c r="B115" i="73"/>
  <c r="B131" i="73"/>
  <c r="B114" i="73"/>
  <c r="B132" i="73"/>
  <c r="B94" i="73"/>
  <c r="B85" i="73"/>
  <c r="B136" i="73"/>
  <c r="B49" i="73"/>
  <c r="B33" i="73"/>
  <c r="B27" i="73"/>
  <c r="B75" i="73"/>
  <c r="B122" i="73"/>
  <c r="B154" i="73"/>
  <c r="B135" i="73"/>
  <c r="B124" i="73"/>
  <c r="B118" i="73"/>
  <c r="B177" i="73"/>
  <c r="B90" i="73"/>
  <c r="B84" i="73"/>
  <c r="B145" i="73"/>
  <c r="B6" i="73"/>
  <c r="B2" i="73"/>
  <c r="B43" i="73"/>
  <c r="B176" i="73"/>
  <c r="B121" i="73"/>
  <c r="B159" i="73"/>
  <c r="B155" i="73"/>
  <c r="B153" i="73"/>
  <c r="B137" i="73"/>
  <c r="B113" i="73"/>
  <c r="B109" i="73"/>
  <c r="B60" i="73"/>
  <c r="B56" i="73"/>
  <c r="B92" i="73"/>
  <c r="B61" i="73"/>
  <c r="B63" i="73"/>
  <c r="B67" i="73"/>
  <c r="B140" i="73"/>
  <c r="B99" i="73"/>
  <c r="B79" i="73"/>
  <c r="B4" i="73"/>
  <c r="B38" i="73"/>
  <c r="B32" i="73"/>
  <c r="B26" i="73"/>
  <c r="B167" i="73"/>
  <c r="B93" i="73"/>
  <c r="B143" i="73"/>
  <c r="B134" i="73"/>
  <c r="B104" i="73"/>
  <c r="B87" i="73"/>
  <c r="B62" i="73"/>
  <c r="B72" i="73"/>
  <c r="B37" i="73"/>
  <c r="B7" i="73"/>
  <c r="B3" i="73"/>
  <c r="B44" i="73"/>
  <c r="B112" i="73"/>
  <c r="B28" i="73"/>
  <c r="B25" i="73"/>
  <c r="B166" i="73"/>
  <c r="B129" i="73"/>
  <c r="B162" i="73"/>
  <c r="B120" i="73"/>
  <c r="B157" i="73"/>
  <c r="B139" i="73"/>
  <c r="B174" i="73"/>
  <c r="B168" i="73"/>
  <c r="B171" i="73"/>
  <c r="B152" i="73"/>
  <c r="B170" i="73"/>
  <c r="B98" i="73"/>
  <c r="B71" i="73"/>
  <c r="B151" i="73"/>
  <c r="B141" i="73"/>
  <c r="B117" i="73"/>
  <c r="B105" i="73"/>
  <c r="B101" i="73"/>
  <c r="B83" i="73"/>
  <c r="B88" i="73"/>
  <c r="B169" i="73"/>
  <c r="B165" i="73"/>
  <c r="B69" i="73"/>
  <c r="B156" i="73"/>
  <c r="B150" i="73"/>
  <c r="B116" i="73"/>
  <c r="B106" i="73"/>
  <c r="B58" i="73"/>
  <c r="B82" i="73"/>
  <c r="B73" i="73"/>
  <c r="B89" i="73"/>
  <c r="B76" i="73"/>
  <c r="B125" i="73"/>
  <c r="B86" i="73"/>
  <c r="B81" i="73"/>
  <c r="B111" i="73"/>
  <c r="B164" i="73"/>
  <c r="B103" i="73"/>
  <c r="B146" i="73"/>
  <c r="B119" i="73"/>
  <c r="B57" i="73"/>
  <c r="B80" i="73"/>
  <c r="B130" i="73"/>
  <c r="B142" i="73"/>
  <c r="B133" i="73"/>
  <c r="B127" i="73"/>
  <c r="B172" i="73"/>
  <c r="B128" i="73"/>
  <c r="B158" i="73"/>
  <c r="B138" i="73"/>
  <c r="B108" i="73"/>
  <c r="B95" i="73"/>
  <c r="B163" i="73"/>
  <c r="B5" i="73"/>
  <c r="B42" i="73"/>
  <c r="B41" i="73"/>
  <c r="B11" i="73"/>
  <c r="B15" i="73"/>
  <c r="Q143" i="67" a="1"/>
  <c r="Q143" i="67" s="1"/>
  <c r="Q175" i="67" a="1"/>
  <c r="Q175" i="67" s="1"/>
  <c r="Q154" i="67" a="1"/>
  <c r="Q154" i="67" s="1"/>
  <c r="Q168" i="67" a="1"/>
  <c r="Q168" i="67" s="1"/>
  <c r="Q146" i="67" a="1"/>
  <c r="Q146" i="67" s="1"/>
  <c r="Q117" i="67" a="1"/>
  <c r="Q117" i="67" s="1"/>
  <c r="Q142" i="67" a="1"/>
  <c r="Q142" i="67" s="1"/>
  <c r="Q140" i="67" a="1"/>
  <c r="Q140" i="67" s="1"/>
  <c r="Q138" i="67" a="1"/>
  <c r="Q138" i="67" s="1"/>
  <c r="Q136" i="67" a="1"/>
  <c r="Q136" i="67" s="1"/>
  <c r="Q132" i="67" a="1"/>
  <c r="Q132" i="67" s="1"/>
  <c r="Q134" i="67" a="1"/>
  <c r="Q134" i="67" s="1"/>
  <c r="Q151" i="67" a="1"/>
  <c r="Q151" i="67" s="1"/>
  <c r="Q147" i="67" a="1"/>
  <c r="Q147" i="67" s="1"/>
  <c r="Q144" i="67" a="1"/>
  <c r="Q144" i="67" s="1"/>
  <c r="Q116" i="67" a="1"/>
  <c r="Q116" i="67" s="1"/>
  <c r="Q115" i="67" a="1"/>
  <c r="Q115" i="67" s="1"/>
  <c r="Q141" i="67" a="1"/>
  <c r="Q141" i="67" s="1"/>
  <c r="Q139" i="67" a="1"/>
  <c r="Q139" i="67" s="1"/>
  <c r="Q137" i="67" a="1"/>
  <c r="Q137" i="67" s="1"/>
  <c r="Q133" i="67" a="1"/>
  <c r="Q133" i="67" s="1"/>
  <c r="Q135" i="67" a="1"/>
  <c r="Q135" i="67" s="1"/>
  <c r="Q126" i="67" a="1"/>
  <c r="Q126" i="67" s="1"/>
  <c r="Q131" i="67" a="1"/>
  <c r="Q131" i="67" s="1"/>
  <c r="Q129" i="67" a="1"/>
  <c r="Q129" i="67" s="1"/>
  <c r="Q127" i="67" a="1"/>
  <c r="Q127" i="67" s="1"/>
  <c r="Q123" i="67" a="1"/>
  <c r="Q123" i="67" s="1"/>
  <c r="Q120" i="67" a="1"/>
  <c r="Q120" i="67" s="1"/>
  <c r="Q118" i="67" a="1"/>
  <c r="Q118" i="67" s="1"/>
  <c r="Q111" i="67" a="1"/>
  <c r="Q111" i="67" s="1"/>
  <c r="Q110" i="67" a="1"/>
  <c r="Q110" i="67" s="1"/>
  <c r="Q108" i="67" a="1"/>
  <c r="Q108" i="67" s="1"/>
  <c r="Q107" i="67" a="1"/>
  <c r="Q107" i="67" s="1"/>
  <c r="Q105" i="67" a="1"/>
  <c r="Q105" i="67" s="1"/>
  <c r="Q103" i="67" a="1"/>
  <c r="Q103" i="67" s="1"/>
  <c r="Q77" i="67" a="1"/>
  <c r="Q77" i="67" s="1"/>
  <c r="Q75" i="67" a="1"/>
  <c r="Q75" i="67" s="1"/>
  <c r="Q102" i="67" a="1"/>
  <c r="Q102" i="67" s="1"/>
  <c r="Q122" i="67" a="1"/>
  <c r="Q122" i="67" s="1"/>
  <c r="Q99" i="67" a="1"/>
  <c r="Q99" i="67" s="1"/>
  <c r="Q97" i="67" a="1"/>
  <c r="Q97" i="67" s="1"/>
  <c r="Q96" i="67" a="1"/>
  <c r="Q96" i="67" s="1"/>
  <c r="Q93" i="67" a="1"/>
  <c r="Q93" i="67" s="1"/>
  <c r="Q90" i="67" a="1"/>
  <c r="Q90" i="67" s="1"/>
  <c r="Q88" i="67" a="1"/>
  <c r="Q88" i="67" s="1"/>
  <c r="Q86" i="67" a="1"/>
  <c r="Q86" i="67" s="1"/>
  <c r="Q84" i="67" a="1"/>
  <c r="Q84" i="67" s="1"/>
  <c r="Q79" i="67" a="1"/>
  <c r="Q79" i="67" s="1"/>
  <c r="Q145" i="67" a="1"/>
  <c r="Q145" i="67" s="1"/>
  <c r="Q81" i="67" a="1"/>
  <c r="Q81" i="67" s="1"/>
  <c r="Q71" i="67" a="1"/>
  <c r="Q71" i="67" s="1"/>
  <c r="Q69" i="67" a="1"/>
  <c r="Q69" i="67" s="1"/>
  <c r="Q125" i="67" a="1"/>
  <c r="Q125" i="67" s="1"/>
  <c r="Q130" i="67" a="1"/>
  <c r="Q130" i="67" s="1"/>
  <c r="Q128" i="67" a="1"/>
  <c r="Q128" i="67" s="1"/>
  <c r="Q124" i="67" a="1"/>
  <c r="Q124" i="67" s="1"/>
  <c r="Q121" i="67" a="1"/>
  <c r="Q121" i="67" s="1"/>
  <c r="Q119" i="67" a="1"/>
  <c r="Q119" i="67" s="1"/>
  <c r="Q112" i="67" a="1"/>
  <c r="Q112" i="67" s="1"/>
  <c r="Q114" i="67" a="1"/>
  <c r="Q114" i="67" s="1"/>
  <c r="Q109" i="67" a="1"/>
  <c r="Q109" i="67" s="1"/>
  <c r="Q113" i="67" a="1"/>
  <c r="Q113" i="67" s="1"/>
  <c r="Q106" i="67" a="1"/>
  <c r="Q106" i="67" s="1"/>
  <c r="Q104" i="67" a="1"/>
  <c r="Q104" i="67" s="1"/>
  <c r="Q78" i="67" a="1"/>
  <c r="Q78" i="67" s="1"/>
  <c r="Q76" i="67" a="1"/>
  <c r="Q76" i="67" s="1"/>
  <c r="Q74" i="67" a="1"/>
  <c r="Q74" i="67" s="1"/>
  <c r="Q101" i="67" a="1"/>
  <c r="Q101" i="67" s="1"/>
  <c r="Q100" i="67" a="1"/>
  <c r="Q100" i="67" s="1"/>
  <c r="Q98" i="67" a="1"/>
  <c r="Q98" i="67" s="1"/>
  <c r="Q95" i="67" a="1"/>
  <c r="Q95" i="67" s="1"/>
  <c r="Q94" i="67" a="1"/>
  <c r="Q94" i="67" s="1"/>
  <c r="Q91" i="67" a="1"/>
  <c r="Q91" i="67" s="1"/>
  <c r="Q89" i="67" a="1"/>
  <c r="Q89" i="67" s="1"/>
  <c r="Q87" i="67" a="1"/>
  <c r="Q87" i="67" s="1"/>
  <c r="Q85" i="67" a="1"/>
  <c r="Q85" i="67" s="1"/>
  <c r="Q83" i="67" a="1"/>
  <c r="Q83" i="67" s="1"/>
  <c r="Q92" i="67" a="1"/>
  <c r="Q92" i="67" s="1"/>
  <c r="Q82" i="67" a="1"/>
  <c r="Q82" i="67" s="1"/>
  <c r="Q80" i="67" a="1"/>
  <c r="Q80" i="67" s="1"/>
  <c r="Q70" i="67" a="1"/>
  <c r="Q70" i="67" s="1"/>
  <c r="Q51" i="67" a="1"/>
  <c r="Q51" i="67" s="1"/>
  <c r="Q31" i="67" a="1"/>
  <c r="Q31" i="67" s="1"/>
  <c r="AE175" i="67" a="1"/>
  <c r="AE175" i="67" s="1"/>
  <c r="AE173" i="67" a="1"/>
  <c r="AE173" i="67" s="1"/>
  <c r="AE171" i="67" a="1"/>
  <c r="AE171" i="67" s="1"/>
  <c r="AE168" i="67" a="1"/>
  <c r="AE168" i="67" s="1"/>
  <c r="AE169" i="67" a="1"/>
  <c r="AE169" i="67" s="1"/>
  <c r="AE163" i="67" a="1"/>
  <c r="AE163" i="67" s="1"/>
  <c r="AE165" i="67" a="1"/>
  <c r="AE165" i="67" s="1"/>
  <c r="AE154" i="67" a="1"/>
  <c r="AE154" i="67" s="1"/>
  <c r="AE159" i="67" a="1"/>
  <c r="AE159" i="67" s="1"/>
  <c r="AE161" i="67" a="1"/>
  <c r="AE161" i="67" s="1"/>
  <c r="AE156" i="67" a="1"/>
  <c r="AE156" i="67" s="1"/>
  <c r="AE157" i="67" a="1"/>
  <c r="AE157" i="67" s="1"/>
  <c r="AE152" i="67" a="1"/>
  <c r="AE152" i="67" s="1"/>
  <c r="AE150" i="67" a="1"/>
  <c r="AE150" i="67" s="1"/>
  <c r="AE148" i="67" a="1"/>
  <c r="AE148" i="67" s="1"/>
  <c r="AE146" i="67" a="1"/>
  <c r="AE146" i="67" s="1"/>
  <c r="AE117" i="67" a="1"/>
  <c r="AE117" i="67" s="1"/>
  <c r="AE142" i="67" a="1"/>
  <c r="AE142" i="67" s="1"/>
  <c r="AE140" i="67" a="1"/>
  <c r="AE140" i="67" s="1"/>
  <c r="AE138" i="67" a="1"/>
  <c r="AE138" i="67" s="1"/>
  <c r="AE136" i="67" a="1"/>
  <c r="AE136" i="67" s="1"/>
  <c r="AE2" i="67" a="1"/>
  <c r="AE2" i="67" s="1"/>
  <c r="AE60" i="67" a="1"/>
  <c r="AE60" i="67" s="1"/>
  <c r="CI175" i="67" a="1"/>
  <c r="CI175" i="67" s="1"/>
  <c r="CI173" i="67" a="1"/>
  <c r="CI173" i="67" s="1"/>
  <c r="CI171" i="67" a="1"/>
  <c r="CI171" i="67" s="1"/>
  <c r="CI168" i="67" a="1"/>
  <c r="CI168" i="67" s="1"/>
  <c r="CI169" i="67" a="1"/>
  <c r="CI169" i="67" s="1"/>
  <c r="CI163" i="67" a="1"/>
  <c r="CI163" i="67" s="1"/>
  <c r="CI165" i="67" a="1"/>
  <c r="CI165" i="67" s="1"/>
  <c r="CI154" i="67" a="1"/>
  <c r="CI154" i="67" s="1"/>
  <c r="CI159" i="67" a="1"/>
  <c r="CI159" i="67" s="1"/>
  <c r="CI161" i="67" a="1"/>
  <c r="CI161" i="67" s="1"/>
  <c r="CI156" i="67" a="1"/>
  <c r="CI156" i="67" s="1"/>
  <c r="CI157" i="67" a="1"/>
  <c r="CI157" i="67" s="1"/>
  <c r="CI152" i="67" a="1"/>
  <c r="CI152" i="67" s="1"/>
  <c r="CI150" i="67" a="1"/>
  <c r="CI150" i="67" s="1"/>
  <c r="CI148" i="67" a="1"/>
  <c r="CI148" i="67" s="1"/>
  <c r="AE53" i="67" a="1"/>
  <c r="AE53" i="67" s="1"/>
  <c r="AE57" i="67" a="1"/>
  <c r="AE57" i="67" s="1"/>
  <c r="AE49" i="67" a="1"/>
  <c r="AE49" i="67" s="1"/>
  <c r="AE15" i="67" a="1"/>
  <c r="AE15" i="67" s="1"/>
  <c r="AE42" i="67" a="1"/>
  <c r="AE42" i="67" s="1"/>
  <c r="AE66" i="67" a="1"/>
  <c r="AE66" i="67" s="1"/>
  <c r="AE64" i="67" a="1"/>
  <c r="AE64" i="67" s="1"/>
  <c r="AE58" i="67" a="1"/>
  <c r="AE58" i="67" s="1"/>
  <c r="AE30" i="67" a="1"/>
  <c r="AE30" i="67" s="1"/>
  <c r="AE47" i="67" a="1"/>
  <c r="AE47" i="67" s="1"/>
  <c r="AE23" i="67" a="1"/>
  <c r="AE23" i="67" s="1"/>
  <c r="Q8" i="67" a="1"/>
  <c r="Q8" i="67" s="1"/>
  <c r="Q4" i="67" a="1"/>
  <c r="Q4" i="67" s="1"/>
  <c r="AE174" i="67" a="1"/>
  <c r="AE174" i="67" s="1"/>
  <c r="AE172" i="67" a="1"/>
  <c r="AE172" i="67" s="1"/>
  <c r="AE170" i="67" a="1"/>
  <c r="AE170" i="67" s="1"/>
  <c r="AE167" i="67" a="1"/>
  <c r="AE167" i="67" s="1"/>
  <c r="AE164" i="67" a="1"/>
  <c r="AE164" i="67" s="1"/>
  <c r="AE166" i="67" a="1"/>
  <c r="AE166" i="67" s="1"/>
  <c r="AE46" i="67" a="1"/>
  <c r="AE46" i="67" s="1"/>
  <c r="AE160" i="67" a="1"/>
  <c r="AE160" i="67" s="1"/>
  <c r="AE158" i="67" a="1"/>
  <c r="AE158" i="67" s="1"/>
  <c r="AE162" i="67" a="1"/>
  <c r="AE162" i="67" s="1"/>
  <c r="AE155" i="67" a="1"/>
  <c r="AE155" i="67" s="1"/>
  <c r="AE153" i="67" a="1"/>
  <c r="AE153" i="67" s="1"/>
  <c r="AE151" i="67" a="1"/>
  <c r="AE151" i="67" s="1"/>
  <c r="AE149" i="67" a="1"/>
  <c r="AE149" i="67" s="1"/>
  <c r="AE147" i="67" a="1"/>
  <c r="AE147" i="67" s="1"/>
  <c r="AE144" i="67" a="1"/>
  <c r="AE144" i="67" s="1"/>
  <c r="AE141" i="67" a="1"/>
  <c r="AE141" i="67" s="1"/>
  <c r="AE139" i="67" a="1"/>
  <c r="AE139" i="67" s="1"/>
  <c r="AE133" i="67" a="1"/>
  <c r="AE133" i="67" s="1"/>
  <c r="AE135" i="67" a="1"/>
  <c r="AE135" i="67" s="1"/>
  <c r="AE129" i="67" a="1"/>
  <c r="AE129" i="67" s="1"/>
  <c r="AE127" i="67" a="1"/>
  <c r="AE127" i="67" s="1"/>
  <c r="AE123" i="67" a="1"/>
  <c r="AE123" i="67" s="1"/>
  <c r="AE110" i="67" a="1"/>
  <c r="AE110" i="67" s="1"/>
  <c r="AE105" i="67" a="1"/>
  <c r="AE105" i="67" s="1"/>
  <c r="AE103" i="67" a="1"/>
  <c r="AE103" i="67" s="1"/>
  <c r="AE75" i="67" a="1"/>
  <c r="AE75" i="67" s="1"/>
  <c r="AE102" i="67" a="1"/>
  <c r="AE102" i="67" s="1"/>
  <c r="AE99" i="67" a="1"/>
  <c r="AE99" i="67" s="1"/>
  <c r="AE97" i="67" a="1"/>
  <c r="AE97" i="67" s="1"/>
  <c r="AE84" i="67" a="1"/>
  <c r="AE84" i="67" s="1"/>
  <c r="AE145" i="67" a="1"/>
  <c r="AE145" i="67" s="1"/>
  <c r="AE81" i="67" a="1"/>
  <c r="AE81" i="67" s="1"/>
  <c r="AE73" i="67" a="1"/>
  <c r="AE73" i="67" s="1"/>
  <c r="AE21" i="67" a="1"/>
  <c r="AE21" i="67" s="1"/>
  <c r="AE19" i="67" a="1"/>
  <c r="AE19" i="67" s="1"/>
  <c r="AE71" i="67" a="1"/>
  <c r="AE71" i="67" s="1"/>
  <c r="CI174" i="67" a="1"/>
  <c r="CI174" i="67" s="1"/>
  <c r="CI172" i="67" a="1"/>
  <c r="CI172" i="67" s="1"/>
  <c r="CI170" i="67" a="1"/>
  <c r="CI170" i="67" s="1"/>
  <c r="CI167" i="67" a="1"/>
  <c r="CI167" i="67" s="1"/>
  <c r="CI164" i="67" a="1"/>
  <c r="CI164" i="67" s="1"/>
  <c r="CI166" i="67" a="1"/>
  <c r="CI166" i="67" s="1"/>
  <c r="CI160" i="67" a="1"/>
  <c r="CI160" i="67" s="1"/>
  <c r="CI158" i="67" a="1"/>
  <c r="CI158" i="67" s="1"/>
  <c r="CI162" i="67" a="1"/>
  <c r="CI162" i="67" s="1"/>
  <c r="CI155" i="67" a="1"/>
  <c r="CI155" i="67" s="1"/>
  <c r="CI153" i="67" a="1"/>
  <c r="CI153" i="67" s="1"/>
  <c r="CI151" i="67" a="1"/>
  <c r="CI151" i="67" s="1"/>
  <c r="CI149" i="67" a="1"/>
  <c r="CI149" i="67" s="1"/>
  <c r="AE59" i="67" a="1"/>
  <c r="AE59" i="67" s="1"/>
  <c r="AE52" i="67" a="1"/>
  <c r="AE52" i="67" s="1"/>
  <c r="AE51" i="67" a="1"/>
  <c r="AE51" i="67" s="1"/>
  <c r="AE56" i="67" a="1"/>
  <c r="AE56" i="67" s="1"/>
  <c r="AE12" i="67" a="1"/>
  <c r="AE12" i="67" s="1"/>
  <c r="AE44" i="67" a="1"/>
  <c r="AE44" i="67" s="1"/>
  <c r="AE43" i="67" a="1"/>
  <c r="AE43" i="67" s="1"/>
  <c r="AE41" i="67" a="1"/>
  <c r="AE41" i="67" s="1"/>
  <c r="AE36" i="67" a="1"/>
  <c r="AE36" i="67" s="1"/>
  <c r="AE37" i="67" a="1"/>
  <c r="AE37" i="67" s="1"/>
  <c r="AE33" i="67" a="1"/>
  <c r="AE33" i="67" s="1"/>
  <c r="AE31" i="67" a="1"/>
  <c r="AE31" i="67" s="1"/>
  <c r="AE26" i="67" a="1"/>
  <c r="AE26" i="67" s="1"/>
  <c r="AE25" i="67" a="1"/>
  <c r="AE25" i="67" s="1"/>
  <c r="AE11" i="67" a="1"/>
  <c r="AE11" i="67" s="1"/>
  <c r="AE7" i="67" a="1"/>
  <c r="AE7" i="67" s="1"/>
  <c r="AE132" i="67" a="1"/>
  <c r="AE132" i="67" s="1"/>
  <c r="AE134" i="67" a="1"/>
  <c r="AE134" i="67" s="1"/>
  <c r="AE125" i="67" a="1"/>
  <c r="AE125" i="67" s="1"/>
  <c r="AE130" i="67" a="1"/>
  <c r="AE130" i="67" s="1"/>
  <c r="AE128" i="67" a="1"/>
  <c r="AE128" i="67" s="1"/>
  <c r="AE124" i="67" a="1"/>
  <c r="AE124" i="67" s="1"/>
  <c r="AE121" i="67" a="1"/>
  <c r="AE121" i="67" s="1"/>
  <c r="AE119" i="67" a="1"/>
  <c r="AE119" i="67" s="1"/>
  <c r="AE112" i="67" a="1"/>
  <c r="AE112" i="67" s="1"/>
  <c r="AE114" i="67" a="1"/>
  <c r="AE114" i="67" s="1"/>
  <c r="AE109" i="67" a="1"/>
  <c r="AE109" i="67" s="1"/>
  <c r="AE113" i="67" a="1"/>
  <c r="AE113" i="67" s="1"/>
  <c r="AE106" i="67" a="1"/>
  <c r="AE106" i="67" s="1"/>
  <c r="AE76" i="67" a="1"/>
  <c r="AE76" i="67" s="1"/>
  <c r="AE101" i="67" a="1"/>
  <c r="AE101" i="67" s="1"/>
  <c r="AE100" i="67" a="1"/>
  <c r="AE100" i="67" s="1"/>
  <c r="AE98" i="67" a="1"/>
  <c r="AE98" i="67" s="1"/>
  <c r="AE95" i="67" a="1"/>
  <c r="AE95" i="67" s="1"/>
  <c r="AE89" i="67" a="1"/>
  <c r="AE89" i="67" s="1"/>
  <c r="AE87" i="67" a="1"/>
  <c r="AE87" i="67" s="1"/>
  <c r="AE85" i="67" a="1"/>
  <c r="AE85" i="67" s="1"/>
  <c r="AE83" i="67" a="1"/>
  <c r="AE83" i="67" s="1"/>
  <c r="AE82" i="67" a="1"/>
  <c r="AE82" i="67" s="1"/>
  <c r="AE80" i="67" a="1"/>
  <c r="AE80" i="67" s="1"/>
  <c r="AE72" i="67" a="1"/>
  <c r="AE72" i="67" s="1"/>
  <c r="AE20" i="67" a="1"/>
  <c r="AE20" i="67" s="1"/>
  <c r="AE18" i="67" a="1"/>
  <c r="AE18" i="67" s="1"/>
  <c r="AE61" i="67" a="1"/>
  <c r="AE61" i="67" s="1"/>
  <c r="BU147" i="67" a="1"/>
  <c r="BU147" i="67" s="1"/>
  <c r="BU144" i="67" a="1"/>
  <c r="BU144" i="67" s="1"/>
  <c r="BU116" i="67" a="1"/>
  <c r="BU116" i="67" s="1"/>
  <c r="BU115" i="67" a="1"/>
  <c r="BU115" i="67" s="1"/>
  <c r="BU141" i="67" a="1"/>
  <c r="BU141" i="67" s="1"/>
  <c r="BU139" i="67" a="1"/>
  <c r="BU139" i="67" s="1"/>
  <c r="BU137" i="67" a="1"/>
  <c r="BU137" i="67" s="1"/>
  <c r="BU133" i="67" a="1"/>
  <c r="BU133" i="67" s="1"/>
  <c r="BU135" i="67" a="1"/>
  <c r="BU135" i="67" s="1"/>
  <c r="BU126" i="67" a="1"/>
  <c r="BU126" i="67" s="1"/>
  <c r="BU131" i="67" a="1"/>
  <c r="BU131" i="67" s="1"/>
  <c r="BU129" i="67" a="1"/>
  <c r="BU129" i="67" s="1"/>
  <c r="BU127" i="67" a="1"/>
  <c r="BU127" i="67" s="1"/>
  <c r="BU123" i="67" a="1"/>
  <c r="BU123" i="67" s="1"/>
  <c r="BU120" i="67" a="1"/>
  <c r="BU120" i="67" s="1"/>
  <c r="BU118" i="67" a="1"/>
  <c r="BU118" i="67" s="1"/>
  <c r="BU111" i="67" a="1"/>
  <c r="BU111" i="67" s="1"/>
  <c r="BU110" i="67" a="1"/>
  <c r="BU110" i="67" s="1"/>
  <c r="BU108" i="67" a="1"/>
  <c r="BU108" i="67" s="1"/>
  <c r="BU107" i="67" a="1"/>
  <c r="BU107" i="67" s="1"/>
  <c r="BU105" i="67" a="1"/>
  <c r="BU105" i="67" s="1"/>
  <c r="BU103" i="67" a="1"/>
  <c r="BU103" i="67" s="1"/>
  <c r="BU77" i="67" a="1"/>
  <c r="BU77" i="67" s="1"/>
  <c r="BU75" i="67" a="1"/>
  <c r="BU75" i="67" s="1"/>
  <c r="BU102" i="67" a="1"/>
  <c r="BU102" i="67" s="1"/>
  <c r="BU122" i="67" a="1"/>
  <c r="BU122" i="67" s="1"/>
  <c r="BU99" i="67" a="1"/>
  <c r="BU99" i="67" s="1"/>
  <c r="BU97" i="67" a="1"/>
  <c r="BU97" i="67" s="1"/>
  <c r="BU96" i="67" a="1"/>
  <c r="BU96" i="67" s="1"/>
  <c r="BU93" i="67" a="1"/>
  <c r="BU93" i="67" s="1"/>
  <c r="BU90" i="67" a="1"/>
  <c r="BU90" i="67" s="1"/>
  <c r="BU88" i="67" a="1"/>
  <c r="BU88" i="67" s="1"/>
  <c r="BU86" i="67" a="1"/>
  <c r="BU86" i="67" s="1"/>
  <c r="BU84" i="67" a="1"/>
  <c r="BU84" i="67" s="1"/>
  <c r="BU79" i="67" a="1"/>
  <c r="BU79" i="67" s="1"/>
  <c r="BU145" i="67" a="1"/>
  <c r="BU145" i="67" s="1"/>
  <c r="BU81" i="67" a="1"/>
  <c r="BU81" i="67" s="1"/>
  <c r="BG174" i="67" a="1"/>
  <c r="BG174" i="67" s="1"/>
  <c r="BG172" i="67" a="1"/>
  <c r="BG172" i="67" s="1"/>
  <c r="BG170" i="67" a="1"/>
  <c r="BG170" i="67" s="1"/>
  <c r="BG167" i="67" a="1"/>
  <c r="BG167" i="67" s="1"/>
  <c r="BG164" i="67" a="1"/>
  <c r="BG164" i="67" s="1"/>
  <c r="BG166" i="67" a="1"/>
  <c r="BG166" i="67" s="1"/>
  <c r="BG160" i="67" a="1"/>
  <c r="BG160" i="67" s="1"/>
  <c r="BG158" i="67" a="1"/>
  <c r="BG158" i="67" s="1"/>
  <c r="BG162" i="67" a="1"/>
  <c r="BG162" i="67" s="1"/>
  <c r="BG155" i="67" a="1"/>
  <c r="BG155" i="67" s="1"/>
  <c r="BG153" i="67" a="1"/>
  <c r="BG153" i="67" s="1"/>
  <c r="BG151" i="67" a="1"/>
  <c r="BG151" i="67" s="1"/>
  <c r="BU146" i="67" a="1"/>
  <c r="BU146" i="67" s="1"/>
  <c r="BU143" i="67" a="1"/>
  <c r="BU143" i="67" s="1"/>
  <c r="BU117" i="67" a="1"/>
  <c r="BU117" i="67" s="1"/>
  <c r="BU142" i="67" a="1"/>
  <c r="BU142" i="67" s="1"/>
  <c r="BU140" i="67" a="1"/>
  <c r="BU140" i="67" s="1"/>
  <c r="BU138" i="67" a="1"/>
  <c r="BU138" i="67" s="1"/>
  <c r="BU136" i="67" a="1"/>
  <c r="BU136" i="67" s="1"/>
  <c r="BU132" i="67" a="1"/>
  <c r="BU132" i="67" s="1"/>
  <c r="BU134" i="67" a="1"/>
  <c r="BU134" i="67" s="1"/>
  <c r="BU125" i="67" a="1"/>
  <c r="BU125" i="67" s="1"/>
  <c r="BU130" i="67" a="1"/>
  <c r="BU130" i="67" s="1"/>
  <c r="BU128" i="67" a="1"/>
  <c r="BU128" i="67" s="1"/>
  <c r="BU124" i="67" a="1"/>
  <c r="BU124" i="67" s="1"/>
  <c r="BU121" i="67" a="1"/>
  <c r="BU121" i="67" s="1"/>
  <c r="BU119" i="67" a="1"/>
  <c r="BU119" i="67" s="1"/>
  <c r="BU112" i="67" a="1"/>
  <c r="BU112" i="67" s="1"/>
  <c r="BU114" i="67" a="1"/>
  <c r="BU114" i="67" s="1"/>
  <c r="BU109" i="67" a="1"/>
  <c r="BU109" i="67" s="1"/>
  <c r="BU113" i="67" a="1"/>
  <c r="BU113" i="67" s="1"/>
  <c r="BU106" i="67" a="1"/>
  <c r="BU106" i="67" s="1"/>
  <c r="BU104" i="67" a="1"/>
  <c r="BU104" i="67" s="1"/>
  <c r="BU78" i="67" a="1"/>
  <c r="BU78" i="67" s="1"/>
  <c r="BU76" i="67" a="1"/>
  <c r="BU76" i="67" s="1"/>
  <c r="BU74" i="67" a="1"/>
  <c r="BU74" i="67" s="1"/>
  <c r="BU101" i="67" a="1"/>
  <c r="BU101" i="67" s="1"/>
  <c r="BU100" i="67" a="1"/>
  <c r="BU100" i="67" s="1"/>
  <c r="BU98" i="67" a="1"/>
  <c r="BU98" i="67" s="1"/>
  <c r="BU95" i="67" a="1"/>
  <c r="BU95" i="67" s="1"/>
  <c r="BU94" i="67" a="1"/>
  <c r="BU94" i="67" s="1"/>
  <c r="BU91" i="67" a="1"/>
  <c r="BU91" i="67" s="1"/>
  <c r="BU89" i="67" a="1"/>
  <c r="BU89" i="67" s="1"/>
  <c r="BU87" i="67" a="1"/>
  <c r="BU87" i="67" s="1"/>
  <c r="BU85" i="67" a="1"/>
  <c r="BU85" i="67" s="1"/>
  <c r="BU83" i="67" a="1"/>
  <c r="BU83" i="67" s="1"/>
  <c r="BU92" i="67" a="1"/>
  <c r="BU92" i="67" s="1"/>
  <c r="BU82" i="67" a="1"/>
  <c r="BU82" i="67" s="1"/>
  <c r="BU80" i="67" a="1"/>
  <c r="BU80" i="67" s="1"/>
  <c r="BG175" i="67" a="1"/>
  <c r="BG175" i="67" s="1"/>
  <c r="BG173" i="67" a="1"/>
  <c r="BG173" i="67" s="1"/>
  <c r="AS147" i="67" a="1"/>
  <c r="AS147" i="67" s="1"/>
  <c r="AS144" i="67" a="1"/>
  <c r="AS144" i="67" s="1"/>
  <c r="AS116" i="67" a="1"/>
  <c r="AS116" i="67" s="1"/>
  <c r="AS115" i="67" a="1"/>
  <c r="AS115" i="67" s="1"/>
  <c r="AS141" i="67" a="1"/>
  <c r="AS141" i="67" s="1"/>
  <c r="AS139" i="67" a="1"/>
  <c r="AS139" i="67" s="1"/>
  <c r="AS137" i="67" a="1"/>
  <c r="AS137" i="67" s="1"/>
  <c r="AS133" i="67" a="1"/>
  <c r="AS133" i="67" s="1"/>
  <c r="AS135" i="67" a="1"/>
  <c r="AS135" i="67" s="1"/>
  <c r="AS126" i="67" a="1"/>
  <c r="AS126" i="67" s="1"/>
  <c r="AS131" i="67" a="1"/>
  <c r="AS131" i="67" s="1"/>
  <c r="AS129" i="67" a="1"/>
  <c r="AS129" i="67" s="1"/>
  <c r="AS127" i="67" a="1"/>
  <c r="AS127" i="67" s="1"/>
  <c r="AS123" i="67" a="1"/>
  <c r="AS123" i="67" s="1"/>
  <c r="AS120" i="67" a="1"/>
  <c r="AS120" i="67" s="1"/>
  <c r="AS118" i="67" a="1"/>
  <c r="AS118" i="67" s="1"/>
  <c r="AS111" i="67" a="1"/>
  <c r="AS111" i="67" s="1"/>
  <c r="AS110" i="67" a="1"/>
  <c r="AS110" i="67" s="1"/>
  <c r="AS108" i="67" a="1"/>
  <c r="AS108" i="67" s="1"/>
  <c r="AS107" i="67" a="1"/>
  <c r="AS107" i="67" s="1"/>
  <c r="AS105" i="67" a="1"/>
  <c r="AS105" i="67" s="1"/>
  <c r="AS103" i="67" a="1"/>
  <c r="AS103" i="67" s="1"/>
  <c r="AS77" i="67" a="1"/>
  <c r="AS77" i="67" s="1"/>
  <c r="AS75" i="67" a="1"/>
  <c r="AS75" i="67" s="1"/>
  <c r="AS102" i="67" a="1"/>
  <c r="AS102" i="67" s="1"/>
  <c r="AS122" i="67" a="1"/>
  <c r="AS122" i="67" s="1"/>
  <c r="AS99" i="67" a="1"/>
  <c r="AS99" i="67" s="1"/>
  <c r="AS97" i="67" a="1"/>
  <c r="AS97" i="67" s="1"/>
  <c r="AS96" i="67" a="1"/>
  <c r="AS96" i="67" s="1"/>
  <c r="AS93" i="67" a="1"/>
  <c r="AS93" i="67" s="1"/>
  <c r="AS90" i="67" a="1"/>
  <c r="AS90" i="67" s="1"/>
  <c r="AS88" i="67" a="1"/>
  <c r="AS88" i="67" s="1"/>
  <c r="AS86" i="67" a="1"/>
  <c r="AS86" i="67" s="1"/>
  <c r="AS84" i="67" a="1"/>
  <c r="AS84" i="67" s="1"/>
  <c r="AS79" i="67" a="1"/>
  <c r="AS79" i="67" s="1"/>
  <c r="AS145" i="67" a="1"/>
  <c r="AS145" i="67" s="1"/>
  <c r="AS81" i="67" a="1"/>
  <c r="AS81" i="67" s="1"/>
  <c r="BG149" i="67" a="1"/>
  <c r="BG149" i="67" s="1"/>
  <c r="BG99" i="67" a="1"/>
  <c r="BG99" i="67" s="1"/>
  <c r="BG32" i="67" a="1"/>
  <c r="BG32" i="67" s="1"/>
  <c r="BG30" i="67" a="1"/>
  <c r="BG30" i="67" s="1"/>
  <c r="AS146" i="67" a="1"/>
  <c r="AS146" i="67" s="1"/>
  <c r="AS143" i="67" a="1"/>
  <c r="AS143" i="67" s="1"/>
  <c r="AS117" i="67" a="1"/>
  <c r="AS117" i="67" s="1"/>
  <c r="AS142" i="67" a="1"/>
  <c r="AS142" i="67" s="1"/>
  <c r="AS140" i="67" a="1"/>
  <c r="AS140" i="67" s="1"/>
  <c r="AS138" i="67" a="1"/>
  <c r="AS138" i="67" s="1"/>
  <c r="AS136" i="67" a="1"/>
  <c r="AS136" i="67" s="1"/>
  <c r="AS132" i="67" a="1"/>
  <c r="AS132" i="67" s="1"/>
  <c r="AS134" i="67" a="1"/>
  <c r="AS134" i="67" s="1"/>
  <c r="AS125" i="67" a="1"/>
  <c r="AS125" i="67" s="1"/>
  <c r="AS130" i="67" a="1"/>
  <c r="AS130" i="67" s="1"/>
  <c r="AS128" i="67" a="1"/>
  <c r="AS128" i="67" s="1"/>
  <c r="AS124" i="67" a="1"/>
  <c r="AS124" i="67" s="1"/>
  <c r="AS121" i="67" a="1"/>
  <c r="AS121" i="67" s="1"/>
  <c r="AS119" i="67" a="1"/>
  <c r="AS119" i="67" s="1"/>
  <c r="AS112" i="67" a="1"/>
  <c r="AS112" i="67" s="1"/>
  <c r="AS114" i="67" a="1"/>
  <c r="AS114" i="67" s="1"/>
  <c r="AS109" i="67" a="1"/>
  <c r="AS109" i="67" s="1"/>
  <c r="AS113" i="67" a="1"/>
  <c r="AS113" i="67" s="1"/>
  <c r="AS106" i="67" a="1"/>
  <c r="AS106" i="67" s="1"/>
  <c r="AS104" i="67" a="1"/>
  <c r="AS104" i="67" s="1"/>
  <c r="AS78" i="67" a="1"/>
  <c r="AS78" i="67" s="1"/>
  <c r="AS76" i="67" a="1"/>
  <c r="AS76" i="67" s="1"/>
  <c r="AS74" i="67" a="1"/>
  <c r="AS74" i="67" s="1"/>
  <c r="AS101" i="67" a="1"/>
  <c r="AS101" i="67" s="1"/>
  <c r="AS100" i="67" a="1"/>
  <c r="AS100" i="67" s="1"/>
  <c r="AS98" i="67" a="1"/>
  <c r="AS98" i="67" s="1"/>
  <c r="AS95" i="67" a="1"/>
  <c r="AS95" i="67" s="1"/>
  <c r="AS94" i="67" a="1"/>
  <c r="AS94" i="67" s="1"/>
  <c r="AS91" i="67" a="1"/>
  <c r="AS91" i="67" s="1"/>
  <c r="AS89" i="67" a="1"/>
  <c r="AS89" i="67" s="1"/>
  <c r="AS87" i="67" a="1"/>
  <c r="AS87" i="67" s="1"/>
  <c r="AS85" i="67" a="1"/>
  <c r="AS85" i="67" s="1"/>
  <c r="AS83" i="67" a="1"/>
  <c r="AS83" i="67" s="1"/>
  <c r="AS92" i="67" a="1"/>
  <c r="AS92" i="67" s="1"/>
  <c r="AS82" i="67" a="1"/>
  <c r="AS82" i="67" s="1"/>
  <c r="AS80" i="67" a="1"/>
  <c r="AS80" i="67" s="1"/>
  <c r="BG171" i="67" a="1"/>
  <c r="BG171" i="67" s="1"/>
  <c r="BG168" i="67" a="1"/>
  <c r="BG168" i="67" s="1"/>
  <c r="BG169" i="67" a="1"/>
  <c r="BG169" i="67" s="1"/>
  <c r="BG163" i="67" a="1"/>
  <c r="BG163" i="67" s="1"/>
  <c r="BG165" i="67" a="1"/>
  <c r="BG165" i="67" s="1"/>
  <c r="BG154" i="67" a="1"/>
  <c r="BG154" i="67" s="1"/>
  <c r="BG159" i="67" a="1"/>
  <c r="BG159" i="67" s="1"/>
  <c r="BG161" i="67" a="1"/>
  <c r="BG161" i="67" s="1"/>
  <c r="BG156" i="67" a="1"/>
  <c r="BG156" i="67" s="1"/>
  <c r="BG157" i="67" a="1"/>
  <c r="BG157" i="67" s="1"/>
  <c r="BG152" i="67" a="1"/>
  <c r="BG152" i="67" s="1"/>
  <c r="BG150" i="67" a="1"/>
  <c r="BG150" i="67" s="1"/>
  <c r="BG148" i="67" a="1"/>
  <c r="BG148" i="67" s="1"/>
  <c r="BG113" i="67" a="1"/>
  <c r="BG113" i="67" s="1"/>
  <c r="BG87" i="67" a="1"/>
  <c r="BG87" i="67" s="1"/>
  <c r="BG82" i="67" a="1"/>
  <c r="BG82" i="67" s="1"/>
  <c r="BG72" i="67" a="1"/>
  <c r="BG72" i="67" s="1"/>
  <c r="BG29" i="67" a="1"/>
  <c r="BG29" i="67" s="1"/>
  <c r="BG11" i="67" a="1"/>
  <c r="BG11" i="67" s="1"/>
  <c r="Q35" i="67" l="1" a="1"/>
  <c r="Q35" i="67" s="1"/>
  <c r="Q20" i="67" a="1"/>
  <c r="Q20" i="67" s="1"/>
  <c r="Q27" i="67" a="1"/>
  <c r="Q27" i="67" s="1"/>
  <c r="AE94" i="67" a="1"/>
  <c r="AE94" i="67" s="1"/>
  <c r="AE107" i="67" a="1"/>
  <c r="AE107" i="67" s="1"/>
  <c r="AE63" i="67" a="1"/>
  <c r="AE63" i="67" s="1"/>
  <c r="AE9" i="67" a="1"/>
  <c r="AE9" i="67" s="1"/>
  <c r="AE118" i="67" a="1"/>
  <c r="AE118" i="67" s="1"/>
  <c r="AE90" i="67" a="1"/>
  <c r="AE90" i="67" s="1"/>
  <c r="AE92" i="67" a="1"/>
  <c r="AE92" i="67" s="1"/>
  <c r="AE54" i="67" a="1"/>
  <c r="AE54" i="67" s="1"/>
  <c r="AE122" i="67" a="1"/>
  <c r="AE122" i="67" s="1"/>
  <c r="AE40" i="67" a="1"/>
  <c r="AE40" i="67" s="1"/>
  <c r="AE69" i="67" a="1"/>
  <c r="AE69" i="67" s="1"/>
  <c r="AE120" i="67" a="1"/>
  <c r="AE120" i="67" s="1"/>
  <c r="AE62" i="67" a="1"/>
  <c r="AE62" i="67" s="1"/>
  <c r="G190" i="67"/>
  <c r="AE143" i="67" a="1"/>
  <c r="AE143" i="67" s="1"/>
  <c r="AE70" i="67" a="1"/>
  <c r="AE70" i="67" s="1"/>
  <c r="G204" i="67"/>
  <c r="H219" i="67" a="1"/>
  <c r="H219" i="67" s="1"/>
  <c r="I181" i="67"/>
  <c r="P204" i="67"/>
  <c r="E204" i="67"/>
  <c r="F219" i="67" a="1"/>
  <c r="F219" i="67" s="1"/>
  <c r="E187" i="67"/>
  <c r="AE17" i="67" a="1"/>
  <c r="AE17" i="67" s="1"/>
  <c r="O219" i="67" a="1"/>
  <c r="O219" i="67" s="1"/>
  <c r="M204" i="67"/>
  <c r="N219" i="67" a="1"/>
  <c r="N219" i="67" s="1"/>
  <c r="E219" i="67" a="1"/>
  <c r="E219" i="67" s="1"/>
  <c r="AE79" i="67" a="1"/>
  <c r="AE79" i="67" s="1"/>
  <c r="AE126" i="67" a="1"/>
  <c r="AE126" i="67" s="1"/>
  <c r="P219" i="67" a="1"/>
  <c r="P219" i="67" s="1"/>
  <c r="I210" i="67"/>
  <c r="AE5" i="67" a="1"/>
  <c r="AE5" i="67" s="1"/>
  <c r="AE22" i="67" a="1"/>
  <c r="AE22" i="67" s="1"/>
  <c r="AE27" i="67" a="1"/>
  <c r="AE27" i="67" s="1"/>
  <c r="F204" i="67"/>
  <c r="AE29" i="67" a="1"/>
  <c r="AE29" i="67" s="1"/>
  <c r="AE35" i="67" a="1"/>
  <c r="AE35" i="67" s="1"/>
  <c r="AE88" i="67" a="1"/>
  <c r="AE88" i="67" s="1"/>
  <c r="AE104" i="67" a="1"/>
  <c r="AE104" i="67" s="1"/>
  <c r="AE108" i="67" a="1"/>
  <c r="AE108" i="67" s="1"/>
  <c r="AE116" i="67" a="1"/>
  <c r="AE116" i="67" s="1"/>
  <c r="AE50" i="67" a="1"/>
  <c r="AE50" i="67" s="1"/>
  <c r="AE131" i="67" a="1"/>
  <c r="AE131" i="67" s="1"/>
  <c r="AE65" i="67" a="1"/>
  <c r="AE65" i="67" s="1"/>
  <c r="AE68" i="67" a="1"/>
  <c r="AE68" i="67" s="1"/>
  <c r="AE111" i="67" a="1"/>
  <c r="AE111" i="67" s="1"/>
  <c r="AE67" i="67" a="1"/>
  <c r="AE67" i="67" s="1"/>
  <c r="AE55" i="67" a="1"/>
  <c r="AE55" i="67" s="1"/>
  <c r="Q157" i="67" a="1"/>
  <c r="Q157" i="67" s="1"/>
  <c r="Q148" i="67" a="1"/>
  <c r="Q148" i="67" s="1"/>
  <c r="Q3" i="67" a="1"/>
  <c r="Q3" i="67" s="1"/>
  <c r="Q171" i="67" a="1"/>
  <c r="Q171" i="67" s="1"/>
  <c r="Q49" i="67" a="1"/>
  <c r="Q49" i="67" s="1"/>
  <c r="Q62" i="67" a="1"/>
  <c r="Q62" i="67" s="1"/>
  <c r="O166" i="67"/>
  <c r="O165" i="67"/>
  <c r="O212" i="67" s="1"/>
  <c r="AJ159" i="67"/>
  <c r="N159" i="67"/>
  <c r="N170" i="67"/>
  <c r="BI160" i="67"/>
  <c r="BT83" i="80"/>
  <c r="BR6" i="80"/>
  <c r="BM2" i="80"/>
  <c r="L159" i="67"/>
  <c r="L170" i="67"/>
  <c r="L201" i="67" s="1"/>
  <c r="BW2" i="80"/>
  <c r="BQ160" i="67"/>
  <c r="BY7" i="80"/>
  <c r="BV66" i="80"/>
  <c r="H165" i="67"/>
  <c r="H166" i="67"/>
  <c r="K159" i="67"/>
  <c r="K206" i="67" s="1"/>
  <c r="K170" i="67"/>
  <c r="BM14" i="80"/>
  <c r="BX5" i="80"/>
  <c r="H160" i="67"/>
  <c r="Q160" i="67" s="1" a="1"/>
  <c r="Q160" i="67" s="1"/>
  <c r="H159" i="67"/>
  <c r="BK13" i="80"/>
  <c r="I170" i="67"/>
  <c r="Q48" i="67" a="1"/>
  <c r="Q48" i="67" s="1"/>
  <c r="Q33" i="67" a="1"/>
  <c r="Q33" i="67" s="1"/>
  <c r="Q39" i="67" a="1"/>
  <c r="Q39" i="67" s="1"/>
  <c r="Q53" i="67" a="1"/>
  <c r="Q53" i="67" s="1"/>
  <c r="Q50" i="67" a="1"/>
  <c r="Q50" i="67" s="1"/>
  <c r="AS10" i="67" a="1"/>
  <c r="AS10" i="67" s="1"/>
  <c r="Q16" i="67" a="1"/>
  <c r="Q16" i="67" s="1"/>
  <c r="Q45" i="67" a="1"/>
  <c r="Q45" i="67" s="1"/>
  <c r="Q44" i="67" a="1"/>
  <c r="Q44" i="67" s="1"/>
  <c r="Q59" i="67" a="1"/>
  <c r="Q59" i="67" s="1"/>
  <c r="Q55" i="67" a="1"/>
  <c r="Q55" i="67" s="1"/>
  <c r="Q68" i="67" a="1"/>
  <c r="Q68" i="67" s="1"/>
  <c r="Q22" i="67" a="1"/>
  <c r="Q22" i="67" s="1"/>
  <c r="Q36" i="67" a="1"/>
  <c r="Q36" i="67" s="1"/>
  <c r="P203" i="67"/>
  <c r="Q46" i="67" a="1"/>
  <c r="Q46" i="67" s="1"/>
  <c r="Q149" i="67" a="1"/>
  <c r="Q149" i="67" s="1"/>
  <c r="Q38" i="67" a="1"/>
  <c r="Q38" i="67" s="1"/>
  <c r="Q66" i="67" a="1"/>
  <c r="Q66" i="67" s="1"/>
  <c r="Q57" i="67" a="1"/>
  <c r="Q57" i="67" s="1"/>
  <c r="Q61" i="67" a="1"/>
  <c r="Q61" i="67" s="1"/>
  <c r="Q2" i="67" a="1"/>
  <c r="Q2" i="67" s="1"/>
  <c r="Q156" i="67" a="1"/>
  <c r="Q156" i="67" s="1"/>
  <c r="Q42" i="67" a="1"/>
  <c r="Q42" i="67" s="1"/>
  <c r="Q63" i="67" a="1"/>
  <c r="Q63" i="67" s="1"/>
  <c r="Q73" i="67" a="1"/>
  <c r="Q73" i="67" s="1"/>
  <c r="Q56" i="67" a="1"/>
  <c r="Q56" i="67" s="1"/>
  <c r="E203" i="67"/>
  <c r="Q60" i="67" a="1"/>
  <c r="Q60" i="67" s="1"/>
  <c r="Q58" i="67" a="1"/>
  <c r="Q58" i="67" s="1"/>
  <c r="Q24" i="67" a="1"/>
  <c r="Q24" i="67" s="1"/>
  <c r="Q158" i="67" a="1"/>
  <c r="Q158" i="67" s="1"/>
  <c r="Q164" i="67" a="1"/>
  <c r="Q164" i="67" s="1"/>
  <c r="Q163" i="67" a="1"/>
  <c r="Q163" i="67" s="1"/>
  <c r="Q30" i="67" a="1"/>
  <c r="Q30" i="67" s="1"/>
  <c r="Q169" i="67" a="1"/>
  <c r="Q169" i="67" s="1"/>
  <c r="L183" i="67"/>
  <c r="AS174" i="67" a="1"/>
  <c r="AS174" i="67" s="1"/>
  <c r="Q14" i="67" a="1"/>
  <c r="Q14" i="67" s="1"/>
  <c r="Q67" i="67" a="1"/>
  <c r="Q67" i="67" s="1"/>
  <c r="Q54" i="67" a="1"/>
  <c r="Q54" i="67" s="1"/>
  <c r="Q18" i="67" a="1"/>
  <c r="Q18" i="67" s="1"/>
  <c r="Q23" i="67" a="1"/>
  <c r="Q23" i="67" s="1"/>
  <c r="Q32" i="67" a="1"/>
  <c r="Q32" i="67" s="1"/>
  <c r="Q28" i="67" a="1"/>
  <c r="Q28" i="67" s="1"/>
  <c r="F189" i="67"/>
  <c r="J212" i="67"/>
  <c r="F203" i="67"/>
  <c r="O206" i="67"/>
  <c r="Q52" i="67" a="1"/>
  <c r="Q52" i="67" s="1"/>
  <c r="H195" i="67" a="1"/>
  <c r="H195" i="67" s="1"/>
  <c r="I183" i="67"/>
  <c r="Q10" i="67" a="1"/>
  <c r="Q10" i="67" s="1"/>
  <c r="Q5" i="67" a="1"/>
  <c r="Q5" i="67" s="1"/>
  <c r="Q161" i="67" a="1"/>
  <c r="Q161" i="67" s="1"/>
  <c r="BX70" i="80"/>
  <c r="BQ87" i="80"/>
  <c r="BW26" i="80"/>
  <c r="P180" i="67"/>
  <c r="P209" i="67"/>
  <c r="L186" i="67"/>
  <c r="I186" i="67"/>
  <c r="G201" i="67"/>
  <c r="J178" i="67"/>
  <c r="O178" i="67"/>
  <c r="F183" i="67"/>
  <c r="F209" i="67"/>
  <c r="E212" i="67"/>
  <c r="E209" i="67"/>
  <c r="Q9" i="67" a="1"/>
  <c r="Q9" i="67" s="1"/>
  <c r="Q12" i="67" a="1"/>
  <c r="Q12" i="67" s="1"/>
  <c r="Q7" i="67" a="1"/>
  <c r="Q7" i="67" s="1"/>
  <c r="Q19" i="67" a="1"/>
  <c r="Q19" i="67" s="1"/>
  <c r="Q166" i="67" a="1"/>
  <c r="Q166" i="67" s="1"/>
  <c r="Q25" i="67" a="1"/>
  <c r="Q25" i="67" s="1"/>
  <c r="Q72" i="67" a="1"/>
  <c r="Q72" i="67" s="1"/>
  <c r="Q37" i="67" a="1"/>
  <c r="Q37" i="67" s="1"/>
  <c r="Q34" i="67" a="1"/>
  <c r="Q34" i="67" s="1"/>
  <c r="BL88" i="80"/>
  <c r="BK9" i="80"/>
  <c r="BU96" i="80"/>
  <c r="BV23" i="80"/>
  <c r="BK93" i="80"/>
  <c r="BS99" i="80"/>
  <c r="BO13" i="80"/>
  <c r="BO63" i="80"/>
  <c r="N195" i="67" a="1"/>
  <c r="N195" i="67" s="1"/>
  <c r="N189" i="67"/>
  <c r="N186" i="67"/>
  <c r="N183" i="67"/>
  <c r="N180" i="67"/>
  <c r="N178" i="67"/>
  <c r="AJ71" i="67"/>
  <c r="BN100" i="80"/>
  <c r="BL71" i="67" s="1"/>
  <c r="P195" i="67" a="1"/>
  <c r="P195" i="67" s="1"/>
  <c r="P218" i="67" a="1"/>
  <c r="P218" i="67" s="1"/>
  <c r="L189" i="67"/>
  <c r="I189" i="67"/>
  <c r="K209" i="67"/>
  <c r="K212" i="67"/>
  <c r="G206" i="67"/>
  <c r="J195" i="67" a="1"/>
  <c r="J195" i="67" s="1"/>
  <c r="O180" i="67"/>
  <c r="O203" i="67"/>
  <c r="F186" i="67"/>
  <c r="F218" i="67" a="1"/>
  <c r="F218" i="67" s="1"/>
  <c r="E180" i="67"/>
  <c r="E218" i="67" a="1"/>
  <c r="E218" i="67" s="1"/>
  <c r="I178" i="67"/>
  <c r="I195" i="67" a="1"/>
  <c r="I195" i="67" s="1"/>
  <c r="G178" i="67"/>
  <c r="G212" i="67"/>
  <c r="J203" i="67"/>
  <c r="O183" i="67"/>
  <c r="O209" i="67"/>
  <c r="E183" i="67"/>
  <c r="BV19" i="80"/>
  <c r="L180" i="67"/>
  <c r="Q15" i="67" a="1"/>
  <c r="Q15" i="67" s="1"/>
  <c r="Q11" i="67" a="1"/>
  <c r="Q11" i="67" s="1"/>
  <c r="Q167" i="67" a="1"/>
  <c r="Q167" i="67" s="1"/>
  <c r="Q173" i="67" a="1"/>
  <c r="Q173" i="67" s="1"/>
  <c r="BU9" i="80"/>
  <c r="BK20" i="80"/>
  <c r="BO75" i="80"/>
  <c r="BS14" i="80"/>
  <c r="BO11" i="80"/>
  <c r="BR47" i="80"/>
  <c r="H178" i="67"/>
  <c r="P183" i="67"/>
  <c r="L178" i="67"/>
  <c r="I180" i="67"/>
  <c r="I201" i="67"/>
  <c r="K183" i="67"/>
  <c r="G180" i="67"/>
  <c r="G203" i="67"/>
  <c r="J209" i="67"/>
  <c r="O186" i="67"/>
  <c r="O218" i="67" a="1"/>
  <c r="O218" i="67" s="1"/>
  <c r="F195" i="67" a="1"/>
  <c r="F195" i="67" s="1"/>
  <c r="E186" i="67"/>
  <c r="BO5" i="80"/>
  <c r="BV9" i="80"/>
  <c r="BK17" i="80"/>
  <c r="BO23" i="80"/>
  <c r="H189" i="67"/>
  <c r="P201" i="67"/>
  <c r="L203" i="67"/>
  <c r="L206" i="67"/>
  <c r="I209" i="67"/>
  <c r="I206" i="67"/>
  <c r="K186" i="67"/>
  <c r="G183" i="67"/>
  <c r="G209" i="67"/>
  <c r="J186" i="67"/>
  <c r="J218" i="67" a="1"/>
  <c r="J218" i="67" s="1"/>
  <c r="O189" i="67"/>
  <c r="F201" i="67"/>
  <c r="E189" i="67"/>
  <c r="L195" i="67" a="1"/>
  <c r="L195" i="67" s="1"/>
  <c r="BY82" i="80"/>
  <c r="BO4" i="80"/>
  <c r="BN68" i="80"/>
  <c r="BO3" i="80"/>
  <c r="BN40" i="80"/>
  <c r="BW99" i="80"/>
  <c r="BY31" i="80"/>
  <c r="BO15" i="80"/>
  <c r="BO18" i="80"/>
  <c r="H183" i="67"/>
  <c r="P206" i="67"/>
  <c r="L209" i="67"/>
  <c r="L212" i="67"/>
  <c r="I218" i="67" a="1"/>
  <c r="I218" i="67" s="1"/>
  <c r="I212" i="67"/>
  <c r="K189" i="67"/>
  <c r="G186" i="67"/>
  <c r="G218" i="67" a="1"/>
  <c r="G218" i="67" s="1"/>
  <c r="J189" i="67"/>
  <c r="J201" i="67"/>
  <c r="O195" i="67" a="1"/>
  <c r="O195" i="67" s="1"/>
  <c r="F206" i="67"/>
  <c r="E195" i="67" a="1"/>
  <c r="E195" i="67" s="1"/>
  <c r="H186" i="67"/>
  <c r="BM98" i="80"/>
  <c r="BO14" i="80"/>
  <c r="BR5" i="80"/>
  <c r="BO25" i="80"/>
  <c r="BO8" i="80"/>
  <c r="M218" i="67" a="1"/>
  <c r="M218" i="67" s="1"/>
  <c r="M209" i="67"/>
  <c r="M203" i="67"/>
  <c r="M201" i="67"/>
  <c r="M195" i="67" a="1"/>
  <c r="M195" i="67" s="1"/>
  <c r="M189" i="67"/>
  <c r="M186" i="67"/>
  <c r="M183" i="67"/>
  <c r="M180" i="67"/>
  <c r="M178" i="67"/>
  <c r="M212" i="67"/>
  <c r="M206" i="67"/>
  <c r="H180" i="67"/>
  <c r="P189" i="67"/>
  <c r="P212" i="67"/>
  <c r="L218" i="67" a="1"/>
  <c r="L218" i="67" s="1"/>
  <c r="I203" i="67"/>
  <c r="K180" i="67"/>
  <c r="K195" i="67" a="1"/>
  <c r="K195" i="67" s="1"/>
  <c r="G189" i="67"/>
  <c r="J183" i="67"/>
  <c r="J206" i="67"/>
  <c r="O201" i="67"/>
  <c r="F178" i="67"/>
  <c r="F212" i="67"/>
  <c r="E178" i="67"/>
  <c r="E201" i="67"/>
  <c r="P178" i="67"/>
  <c r="Q152" i="67" a="1"/>
  <c r="Q152" i="67" s="1"/>
  <c r="Q153" i="67" a="1"/>
  <c r="Q153" i="67" s="1"/>
  <c r="BP81" i="80"/>
  <c r="BX6" i="80"/>
  <c r="BM5" i="80"/>
  <c r="BO6" i="80"/>
  <c r="BO2" i="80"/>
  <c r="BO22" i="80"/>
  <c r="BR69" i="80"/>
  <c r="BL8" i="80"/>
  <c r="BJ8" i="67" s="1"/>
  <c r="AH8" i="67"/>
  <c r="P186" i="67"/>
  <c r="K178" i="67"/>
  <c r="G195" i="67" a="1"/>
  <c r="G195" i="67" s="1"/>
  <c r="J180" i="67"/>
  <c r="F180" i="67"/>
  <c r="E206" i="67"/>
  <c r="M179" i="67"/>
  <c r="M207" i="67"/>
  <c r="O181" i="67"/>
  <c r="E179" i="67"/>
  <c r="E207" i="67"/>
  <c r="P179" i="67"/>
  <c r="P207" i="67"/>
  <c r="I202" i="67"/>
  <c r="I184" i="67"/>
  <c r="F190" i="67"/>
  <c r="G181" i="67"/>
  <c r="G207" i="67"/>
  <c r="H187" i="67"/>
  <c r="K202" i="67"/>
  <c r="K187" i="67"/>
  <c r="N190" i="67"/>
  <c r="M181" i="67"/>
  <c r="M210" i="67"/>
  <c r="O179" i="67"/>
  <c r="E181" i="67"/>
  <c r="E210" i="67"/>
  <c r="P181" i="67"/>
  <c r="P210" i="67"/>
  <c r="I204" i="67"/>
  <c r="I187" i="67"/>
  <c r="F184" i="67"/>
  <c r="G184" i="67"/>
  <c r="G210" i="67"/>
  <c r="H190" i="67"/>
  <c r="K204" i="67"/>
  <c r="K190" i="67"/>
  <c r="N181" i="67"/>
  <c r="AE16" i="67" a="1"/>
  <c r="AE16" i="67" s="1"/>
  <c r="J196" i="67" a="1"/>
  <c r="J196" i="67" s="1"/>
  <c r="J190" i="67"/>
  <c r="J187" i="67"/>
  <c r="J184" i="67"/>
  <c r="J181" i="67"/>
  <c r="J179" i="67"/>
  <c r="J219" i="67" a="1"/>
  <c r="J219" i="67" s="1"/>
  <c r="J213" i="67"/>
  <c r="J210" i="67"/>
  <c r="J207" i="67"/>
  <c r="J204" i="67"/>
  <c r="J202" i="67"/>
  <c r="M184" i="67"/>
  <c r="M213" i="67"/>
  <c r="O202" i="67"/>
  <c r="E184" i="67"/>
  <c r="E213" i="67"/>
  <c r="P184" i="67"/>
  <c r="P213" i="67"/>
  <c r="I207" i="67"/>
  <c r="I190" i="67"/>
  <c r="F202" i="67"/>
  <c r="G187" i="67"/>
  <c r="G213" i="67"/>
  <c r="H196" i="67" a="1"/>
  <c r="H196" i="67" s="1"/>
  <c r="K207" i="67"/>
  <c r="K179" i="67"/>
  <c r="N202" i="67"/>
  <c r="M219" i="67" a="1"/>
  <c r="M219" i="67" s="1"/>
  <c r="O204" i="67"/>
  <c r="I196" i="67" a="1"/>
  <c r="I196" i="67" s="1"/>
  <c r="G219" i="67" a="1"/>
  <c r="G219" i="67" s="1"/>
  <c r="H204" i="67"/>
  <c r="K210" i="67"/>
  <c r="K196" i="67" a="1"/>
  <c r="K196" i="67" s="1"/>
  <c r="N204" i="67"/>
  <c r="M190" i="67"/>
  <c r="O184" i="67"/>
  <c r="O207" i="67"/>
  <c r="E190" i="67"/>
  <c r="P190" i="67"/>
  <c r="I213" i="67"/>
  <c r="F179" i="67"/>
  <c r="F207" i="67"/>
  <c r="G196" i="67" a="1"/>
  <c r="G196" i="67" s="1"/>
  <c r="H202" i="67"/>
  <c r="H207" i="67"/>
  <c r="K213" i="67"/>
  <c r="N179" i="67"/>
  <c r="N207" i="67"/>
  <c r="P187" i="67"/>
  <c r="M196" i="67" a="1"/>
  <c r="M196" i="67" s="1"/>
  <c r="O187" i="67"/>
  <c r="O210" i="67"/>
  <c r="E196" i="67" a="1"/>
  <c r="E196" i="67" s="1"/>
  <c r="P196" i="67" a="1"/>
  <c r="P196" i="67" s="1"/>
  <c r="I219" i="67" a="1"/>
  <c r="I219" i="67" s="1"/>
  <c r="F196" i="67" a="1"/>
  <c r="F196" i="67" s="1"/>
  <c r="F210" i="67"/>
  <c r="G179" i="67"/>
  <c r="H179" i="67"/>
  <c r="H210" i="67"/>
  <c r="K219" i="67" a="1"/>
  <c r="K219" i="67" s="1"/>
  <c r="N184" i="67"/>
  <c r="N210" i="67"/>
  <c r="M187" i="67"/>
  <c r="L190" i="67"/>
  <c r="L181" i="67"/>
  <c r="L219" i="67" a="1"/>
  <c r="L219" i="67" s="1"/>
  <c r="L213" i="67"/>
  <c r="L210" i="67"/>
  <c r="L207" i="67"/>
  <c r="L204" i="67"/>
  <c r="L202" i="67"/>
  <c r="L196" i="67" a="1"/>
  <c r="L196" i="67" s="1"/>
  <c r="L187" i="67"/>
  <c r="L184" i="67"/>
  <c r="L179" i="67"/>
  <c r="M202" i="67"/>
  <c r="O190" i="67"/>
  <c r="O213" i="67"/>
  <c r="E202" i="67"/>
  <c r="P202" i="67"/>
  <c r="I179" i="67"/>
  <c r="F181" i="67"/>
  <c r="F213" i="67"/>
  <c r="G202" i="67"/>
  <c r="H181" i="67"/>
  <c r="H213" i="67"/>
  <c r="K181" i="67"/>
  <c r="N196" i="67" a="1"/>
  <c r="N196" i="67" s="1"/>
  <c r="N213" i="67"/>
  <c r="O196" i="67" a="1"/>
  <c r="O196" i="67" s="1"/>
  <c r="F187" i="67"/>
  <c r="H184" i="67"/>
  <c r="N187" i="67"/>
  <c r="Q159" i="67" a="1"/>
  <c r="Q159" i="67" s="1"/>
  <c r="Q26" i="67" a="1"/>
  <c r="Q26" i="67" s="1"/>
  <c r="Q13" i="67" a="1"/>
  <c r="Q13" i="67" s="1"/>
  <c r="BM8" i="81"/>
  <c r="BH2" i="81"/>
  <c r="BH19" i="81"/>
  <c r="BH34" i="81"/>
  <c r="BH44" i="81"/>
  <c r="BH62" i="81"/>
  <c r="BH69" i="81"/>
  <c r="BH145" i="81"/>
  <c r="BH146" i="81"/>
  <c r="BH148" i="81"/>
  <c r="BH125" i="81"/>
  <c r="BH126" i="81"/>
  <c r="BH88" i="81"/>
  <c r="BH98" i="81"/>
  <c r="BH85" i="81"/>
  <c r="BH53" i="81"/>
  <c r="BH149" i="81"/>
  <c r="BH114" i="81"/>
  <c r="BH109" i="81"/>
  <c r="BH117" i="81"/>
  <c r="BH103" i="81"/>
  <c r="BH131" i="81"/>
  <c r="BH127" i="81"/>
  <c r="BH80" i="81"/>
  <c r="BH86" i="81"/>
  <c r="BH76" i="81"/>
  <c r="BH139" i="81"/>
  <c r="BH124" i="81"/>
  <c r="BH70" i="81"/>
  <c r="BH89" i="81"/>
  <c r="BH151" i="81"/>
  <c r="BH135" i="81"/>
  <c r="BH136" i="81"/>
  <c r="BH108" i="81"/>
  <c r="BH99" i="81"/>
  <c r="BH96" i="81"/>
  <c r="BH150" i="81"/>
  <c r="BH110" i="81"/>
  <c r="BH123" i="81"/>
  <c r="BH132" i="81"/>
  <c r="BH77" i="81"/>
  <c r="BH130" i="81"/>
  <c r="BH147" i="81"/>
  <c r="BH95" i="81"/>
  <c r="BH87" i="81"/>
  <c r="BH91" i="81"/>
  <c r="BH74" i="81"/>
  <c r="BH128" i="81"/>
  <c r="BH129" i="81"/>
  <c r="BH111" i="81"/>
  <c r="BH81" i="81"/>
  <c r="BH84" i="81"/>
  <c r="BH134" i="81"/>
  <c r="BH138" i="81"/>
  <c r="BH94" i="81"/>
  <c r="BH121" i="81"/>
  <c r="BH71" i="81"/>
  <c r="BH9" i="81"/>
  <c r="BP21" i="81"/>
  <c r="BB79" i="67"/>
  <c r="BP25" i="81"/>
  <c r="BB17" i="67"/>
  <c r="BQ9" i="81"/>
  <c r="BI26" i="81"/>
  <c r="BQ2" i="81"/>
  <c r="CE2" i="67" s="1"/>
  <c r="BQ8" i="81"/>
  <c r="CE6" i="67" s="1"/>
  <c r="BH18" i="81"/>
  <c r="BP29" i="81"/>
  <c r="CD21" i="67" s="1"/>
  <c r="BB21" i="67"/>
  <c r="BM16" i="81"/>
  <c r="BI45" i="81"/>
  <c r="AV34" i="67"/>
  <c r="BL28" i="81"/>
  <c r="BL50" i="81"/>
  <c r="BZ37" i="67" s="1"/>
  <c r="AX37" i="67"/>
  <c r="BL53" i="81"/>
  <c r="AX89" i="67"/>
  <c r="BL56" i="81"/>
  <c r="AX92" i="67"/>
  <c r="BL36" i="81"/>
  <c r="BI36" i="81"/>
  <c r="BH56" i="81"/>
  <c r="BP46" i="81"/>
  <c r="BH58" i="81"/>
  <c r="BI47" i="81"/>
  <c r="BX86" i="67" s="1"/>
  <c r="AV86" i="67"/>
  <c r="BM60" i="81"/>
  <c r="BG48" i="81"/>
  <c r="BQ45" i="81"/>
  <c r="BM52" i="81"/>
  <c r="AY88" i="67"/>
  <c r="BT46" i="81"/>
  <c r="BG56" i="81"/>
  <c r="BK63" i="81"/>
  <c r="BK73" i="81"/>
  <c r="BK74" i="81"/>
  <c r="BK78" i="81"/>
  <c r="BK75" i="81"/>
  <c r="BK148" i="81"/>
  <c r="BK117" i="81"/>
  <c r="BK146" i="81"/>
  <c r="BK122" i="81"/>
  <c r="BK46" i="81"/>
  <c r="BK72" i="81"/>
  <c r="BK140" i="81"/>
  <c r="BK123" i="81"/>
  <c r="BK104" i="81"/>
  <c r="BK116" i="81"/>
  <c r="BK105" i="81"/>
  <c r="BK26" i="81"/>
  <c r="BK43" i="81"/>
  <c r="BK42" i="81"/>
  <c r="BK57" i="81"/>
  <c r="BK125" i="81"/>
  <c r="BK103" i="81"/>
  <c r="BK121" i="81"/>
  <c r="BK32" i="81"/>
  <c r="BK44" i="81"/>
  <c r="BK102" i="81"/>
  <c r="BK107" i="81"/>
  <c r="BK79" i="81"/>
  <c r="BK149" i="81"/>
  <c r="BK110" i="81"/>
  <c r="BK76" i="81"/>
  <c r="BK77" i="81"/>
  <c r="BK65" i="81"/>
  <c r="BK39" i="81"/>
  <c r="BK69" i="81"/>
  <c r="BK109" i="81"/>
  <c r="BK150" i="81"/>
  <c r="BK147" i="81"/>
  <c r="BK119" i="81"/>
  <c r="BK106" i="81"/>
  <c r="BK108" i="81"/>
  <c r="BK41" i="81"/>
  <c r="BK71" i="81"/>
  <c r="BK21" i="81"/>
  <c r="BK59" i="81"/>
  <c r="BM74" i="81"/>
  <c r="BM70" i="81"/>
  <c r="BJ79" i="81"/>
  <c r="BJ70" i="81"/>
  <c r="AW106" i="67"/>
  <c r="BJ76" i="81"/>
  <c r="BJ75" i="81"/>
  <c r="BJ52" i="81"/>
  <c r="BJ31" i="81"/>
  <c r="BJ60" i="81"/>
  <c r="BJ68" i="81"/>
  <c r="BJ36" i="81"/>
  <c r="BJ78" i="81"/>
  <c r="BJ34" i="81"/>
  <c r="BJ66" i="81"/>
  <c r="BJ77" i="81"/>
  <c r="BJ43" i="81"/>
  <c r="BJ73" i="81"/>
  <c r="BJ18" i="81"/>
  <c r="BY13" i="67" s="1"/>
  <c r="BJ42" i="81"/>
  <c r="BS83" i="81"/>
  <c r="CG48" i="67" s="1"/>
  <c r="BE48" i="67"/>
  <c r="BJ44" i="81"/>
  <c r="BM25" i="81"/>
  <c r="BP87" i="81"/>
  <c r="BP77" i="81"/>
  <c r="BI105" i="81"/>
  <c r="AV55" i="67"/>
  <c r="BI109" i="81"/>
  <c r="AV58" i="67"/>
  <c r="BM9" i="81"/>
  <c r="BM18" i="81"/>
  <c r="BH22" i="81"/>
  <c r="BH26" i="81"/>
  <c r="BQ26" i="81"/>
  <c r="BM3" i="81"/>
  <c r="BM22" i="81"/>
  <c r="BP18" i="81"/>
  <c r="BI28" i="81"/>
  <c r="BH36" i="81"/>
  <c r="BT37" i="81"/>
  <c r="CH28" i="67" s="1"/>
  <c r="BF28" i="67"/>
  <c r="BQ36" i="81"/>
  <c r="BM35" i="81"/>
  <c r="BH33" i="81"/>
  <c r="BL48" i="81"/>
  <c r="AX35" i="67"/>
  <c r="BT50" i="81"/>
  <c r="BF37" i="67"/>
  <c r="BT53" i="81"/>
  <c r="BF89" i="67"/>
  <c r="BT56" i="81"/>
  <c r="BF92" i="67"/>
  <c r="BL59" i="81"/>
  <c r="AX39" i="67"/>
  <c r="BO32" i="81"/>
  <c r="BO80" i="81"/>
  <c r="BO81" i="81"/>
  <c r="BO82" i="81"/>
  <c r="BO84" i="81"/>
  <c r="BO85" i="81"/>
  <c r="BO89" i="81"/>
  <c r="BO103" i="81"/>
  <c r="BO107" i="81"/>
  <c r="BO108" i="81"/>
  <c r="BO109" i="81"/>
  <c r="BO110" i="81"/>
  <c r="BO111" i="81"/>
  <c r="BO117" i="81"/>
  <c r="BO118" i="81"/>
  <c r="BO119" i="81"/>
  <c r="BO120" i="81"/>
  <c r="BO121" i="81"/>
  <c r="BO122" i="81"/>
  <c r="BO123" i="81"/>
  <c r="BO91" i="81"/>
  <c r="BO97" i="81"/>
  <c r="BO86" i="81"/>
  <c r="BO99" i="81"/>
  <c r="BO87" i="81"/>
  <c r="BO95" i="81"/>
  <c r="BO98" i="81"/>
  <c r="BO88" i="81"/>
  <c r="BO96" i="81"/>
  <c r="BO131" i="81"/>
  <c r="BO125" i="81"/>
  <c r="BO132" i="81"/>
  <c r="BO124" i="81"/>
  <c r="BO126" i="81"/>
  <c r="BO129" i="81"/>
  <c r="BO133" i="81"/>
  <c r="BO136" i="81"/>
  <c r="BO135" i="81"/>
  <c r="BO138" i="81"/>
  <c r="CC136" i="67" s="1"/>
  <c r="BO147" i="81"/>
  <c r="BO94" i="81"/>
  <c r="BO127" i="81"/>
  <c r="BO139" i="81"/>
  <c r="BO146" i="81"/>
  <c r="BA23" i="67"/>
  <c r="BO145" i="81"/>
  <c r="BO151" i="81"/>
  <c r="BO69" i="81"/>
  <c r="BO54" i="81"/>
  <c r="BO149" i="81"/>
  <c r="BO148" i="81"/>
  <c r="BO150" i="81"/>
  <c r="BO75" i="81"/>
  <c r="BO74" i="81"/>
  <c r="BO37" i="81"/>
  <c r="BO70" i="81"/>
  <c r="BI37" i="81"/>
  <c r="BI44" i="81"/>
  <c r="BT35" i="81"/>
  <c r="BO52" i="81"/>
  <c r="BH40" i="81"/>
  <c r="BL47" i="81"/>
  <c r="BH48" i="81"/>
  <c r="BN64" i="81"/>
  <c r="BP70" i="81"/>
  <c r="BB42" i="67"/>
  <c r="BJ80" i="81"/>
  <c r="AW107" i="67"/>
  <c r="BJ85" i="81"/>
  <c r="AW108" i="67"/>
  <c r="BJ89" i="81"/>
  <c r="BJ95" i="81"/>
  <c r="AW116" i="67"/>
  <c r="BS76" i="81"/>
  <c r="CG45" i="67" s="1"/>
  <c r="BS72" i="81"/>
  <c r="CG101" i="67" s="1"/>
  <c r="BS64" i="81"/>
  <c r="CG96" i="67" s="1"/>
  <c r="BS74" i="81"/>
  <c r="CG103" i="67" s="1"/>
  <c r="BS75" i="81"/>
  <c r="CG44" i="67" s="1"/>
  <c r="BE96" i="67"/>
  <c r="BS146" i="81"/>
  <c r="CG143" i="67" s="1"/>
  <c r="BS118" i="81"/>
  <c r="CG129" i="67" s="1"/>
  <c r="BS54" i="81"/>
  <c r="CG90" i="67" s="1"/>
  <c r="BS145" i="81"/>
  <c r="CG142" i="67" s="1"/>
  <c r="BS117" i="81"/>
  <c r="CG128" i="67" s="1"/>
  <c r="BS144" i="81"/>
  <c r="CG141" i="67" s="1"/>
  <c r="BS77" i="81"/>
  <c r="CG104" i="67" s="1"/>
  <c r="BS149" i="81"/>
  <c r="CG70" i="67" s="1"/>
  <c r="BS138" i="81"/>
  <c r="CG136" i="67" s="1"/>
  <c r="BS143" i="81"/>
  <c r="CG140" i="67" s="1"/>
  <c r="BS109" i="81"/>
  <c r="CG58" i="67" s="1"/>
  <c r="BS141" i="81"/>
  <c r="CG139" i="67" s="1"/>
  <c r="BS114" i="81"/>
  <c r="CG125" i="67" s="1"/>
  <c r="BS108" i="81"/>
  <c r="CG122" i="67" s="1"/>
  <c r="BS123" i="81"/>
  <c r="CG62" i="67" s="1"/>
  <c r="BS129" i="81"/>
  <c r="CG65" i="67" s="1"/>
  <c r="BS122" i="81"/>
  <c r="CG61" i="67" s="1"/>
  <c r="BS116" i="81"/>
  <c r="CG127" i="67" s="1"/>
  <c r="BS23" i="81"/>
  <c r="CG80" i="67" s="1"/>
  <c r="BS150" i="81"/>
  <c r="CG145" i="67" s="1"/>
  <c r="BS105" i="81"/>
  <c r="CG55" i="67" s="1"/>
  <c r="BS107" i="81"/>
  <c r="CG57" i="67" s="1"/>
  <c r="BS104" i="81"/>
  <c r="CG54" i="67" s="1"/>
  <c r="BS148" i="81"/>
  <c r="CG144" i="67" s="1"/>
  <c r="BS147" i="81"/>
  <c r="BS127" i="81"/>
  <c r="CG63" i="67" s="1"/>
  <c r="BS126" i="81"/>
  <c r="CG132" i="67" s="1"/>
  <c r="BS103" i="81"/>
  <c r="BS98" i="81"/>
  <c r="CG119" i="67" s="1"/>
  <c r="BJ37" i="81"/>
  <c r="BK70" i="81"/>
  <c r="BS94" i="81"/>
  <c r="CG115" i="67" s="1"/>
  <c r="BE115" i="67"/>
  <c r="BQ81" i="81"/>
  <c r="BS95" i="81"/>
  <c r="CG116" i="67" s="1"/>
  <c r="BE116" i="67"/>
  <c r="AE10" i="67" a="1"/>
  <c r="AE10" i="67" s="1"/>
  <c r="BM10" i="81"/>
  <c r="BP2" i="81"/>
  <c r="BP15" i="81"/>
  <c r="CD10" i="67" s="1"/>
  <c r="BP19" i="81"/>
  <c r="BP31" i="81"/>
  <c r="BP37" i="81"/>
  <c r="BP32" i="81"/>
  <c r="BP45" i="81"/>
  <c r="BP64" i="81"/>
  <c r="BP145" i="81"/>
  <c r="BP132" i="81"/>
  <c r="BB2" i="67"/>
  <c r="BP149" i="81"/>
  <c r="BP146" i="81"/>
  <c r="BP118" i="81"/>
  <c r="BP117" i="81"/>
  <c r="BP99" i="81"/>
  <c r="BP103" i="81"/>
  <c r="BP127" i="81"/>
  <c r="BP88" i="81"/>
  <c r="BP76" i="81"/>
  <c r="BP139" i="81"/>
  <c r="BP121" i="81"/>
  <c r="BP122" i="81"/>
  <c r="BP74" i="81"/>
  <c r="BP150" i="81"/>
  <c r="BP151" i="81"/>
  <c r="BP135" i="81"/>
  <c r="BP131" i="81"/>
  <c r="BP136" i="81"/>
  <c r="BP82" i="81"/>
  <c r="BP120" i="81"/>
  <c r="BP97" i="81"/>
  <c r="BP147" i="81"/>
  <c r="BP110" i="81"/>
  <c r="BP91" i="81"/>
  <c r="BP129" i="81"/>
  <c r="BP109" i="81"/>
  <c r="BP125" i="81"/>
  <c r="BP107" i="81"/>
  <c r="BP111" i="81"/>
  <c r="BP94" i="81"/>
  <c r="BP86" i="81"/>
  <c r="BP89" i="81"/>
  <c r="BP96" i="81"/>
  <c r="BP95" i="81"/>
  <c r="BP133" i="81"/>
  <c r="BP119" i="81"/>
  <c r="BP108" i="81"/>
  <c r="BP85" i="81"/>
  <c r="BP81" i="81"/>
  <c r="BP138" i="81"/>
  <c r="CD136" i="67" s="1"/>
  <c r="BP124" i="81"/>
  <c r="BP98" i="81"/>
  <c r="BP148" i="81"/>
  <c r="BP126" i="81"/>
  <c r="BP123" i="81"/>
  <c r="BP53" i="81"/>
  <c r="BI4" i="81"/>
  <c r="BX4" i="67" s="1"/>
  <c r="BP9" i="81"/>
  <c r="CD7" i="67" s="1"/>
  <c r="BB7" i="67"/>
  <c r="BQ13" i="81"/>
  <c r="BQ18" i="81"/>
  <c r="BP22" i="81"/>
  <c r="BP26" i="81"/>
  <c r="BB18" i="67"/>
  <c r="BQ23" i="81"/>
  <c r="BC80" i="67"/>
  <c r="BH7" i="81"/>
  <c r="BP14" i="81"/>
  <c r="CD9" i="67" s="1"/>
  <c r="BI27" i="81"/>
  <c r="BI31" i="81"/>
  <c r="AV22" i="67"/>
  <c r="BT15" i="81"/>
  <c r="CH10" i="67" s="1"/>
  <c r="BL17" i="81"/>
  <c r="BO20" i="81"/>
  <c r="BH30" i="81"/>
  <c r="BO24" i="81"/>
  <c r="BT31" i="81"/>
  <c r="CH22" i="67" s="1"/>
  <c r="BT33" i="81"/>
  <c r="BT34" i="81"/>
  <c r="CH25" i="67" s="1"/>
  <c r="BT75" i="81"/>
  <c r="BT67" i="81"/>
  <c r="BT74" i="81"/>
  <c r="BT69" i="81"/>
  <c r="BT70" i="81"/>
  <c r="BF22" i="67"/>
  <c r="BT147" i="81"/>
  <c r="BT114" i="81"/>
  <c r="BT124" i="81"/>
  <c r="BT122" i="81"/>
  <c r="BT86" i="81"/>
  <c r="BT97" i="81"/>
  <c r="BT66" i="81"/>
  <c r="BT45" i="81"/>
  <c r="BT145" i="81"/>
  <c r="BT140" i="81"/>
  <c r="BT134" i="81"/>
  <c r="BT96" i="81"/>
  <c r="BT116" i="81"/>
  <c r="BT95" i="81"/>
  <c r="BT94" i="81"/>
  <c r="BT118" i="81"/>
  <c r="BT117" i="81"/>
  <c r="BT98" i="81"/>
  <c r="BT126" i="81"/>
  <c r="BT119" i="81"/>
  <c r="BT91" i="81"/>
  <c r="BT76" i="81"/>
  <c r="BT80" i="81"/>
  <c r="BT141" i="81"/>
  <c r="BT125" i="81"/>
  <c r="BT136" i="81"/>
  <c r="BT137" i="81"/>
  <c r="BT109" i="81"/>
  <c r="BT107" i="81"/>
  <c r="BT131" i="81"/>
  <c r="BT78" i="81"/>
  <c r="BT99" i="81"/>
  <c r="BT89" i="81"/>
  <c r="BT148" i="81"/>
  <c r="BT88" i="81"/>
  <c r="BT139" i="81"/>
  <c r="BT146" i="81"/>
  <c r="CH143" i="67" s="1"/>
  <c r="BT108" i="81"/>
  <c r="BT121" i="81"/>
  <c r="BT133" i="81"/>
  <c r="BT123" i="81"/>
  <c r="BT81" i="81"/>
  <c r="BT103" i="81"/>
  <c r="BT127" i="81"/>
  <c r="BT129" i="81"/>
  <c r="BT77" i="81"/>
  <c r="BM37" i="81"/>
  <c r="BT48" i="81"/>
  <c r="BF35" i="67"/>
  <c r="BL60" i="81"/>
  <c r="BI32" i="81"/>
  <c r="BM38" i="81"/>
  <c r="BG33" i="81"/>
  <c r="BG80" i="81"/>
  <c r="BG81" i="81"/>
  <c r="BG83" i="81"/>
  <c r="BG84" i="81"/>
  <c r="BG86" i="81"/>
  <c r="BG103" i="81"/>
  <c r="BG108" i="81"/>
  <c r="BG109" i="81"/>
  <c r="BG110" i="81"/>
  <c r="BG111" i="81"/>
  <c r="BG114" i="81"/>
  <c r="BG121" i="81"/>
  <c r="BG123" i="81"/>
  <c r="BG94" i="81"/>
  <c r="BG98" i="81"/>
  <c r="BG87" i="81"/>
  <c r="BG88" i="81"/>
  <c r="BG96" i="81"/>
  <c r="BG89" i="81"/>
  <c r="BG97" i="81"/>
  <c r="BG99" i="81"/>
  <c r="BG91" i="81"/>
  <c r="BG124" i="81"/>
  <c r="BG126" i="81"/>
  <c r="BG130" i="81"/>
  <c r="BG127" i="81"/>
  <c r="BG131" i="81"/>
  <c r="BG128" i="81"/>
  <c r="BG95" i="81"/>
  <c r="BG125" i="81"/>
  <c r="BG132" i="81"/>
  <c r="BG138" i="81"/>
  <c r="BG147" i="81"/>
  <c r="BG134" i="81"/>
  <c r="BG146" i="81"/>
  <c r="BG139" i="81"/>
  <c r="BG145" i="81"/>
  <c r="BW142" i="67" s="1"/>
  <c r="BG129" i="81"/>
  <c r="BG135" i="81"/>
  <c r="BG136" i="81"/>
  <c r="BG71" i="81"/>
  <c r="BG148" i="81"/>
  <c r="BG25" i="81"/>
  <c r="BG57" i="81"/>
  <c r="BG58" i="81"/>
  <c r="BG151" i="81"/>
  <c r="BG59" i="81"/>
  <c r="BG150" i="81"/>
  <c r="BG76" i="81"/>
  <c r="BG149" i="81"/>
  <c r="BG77" i="81"/>
  <c r="BQ37" i="81"/>
  <c r="BN41" i="81"/>
  <c r="BK53" i="81"/>
  <c r="BN56" i="81"/>
  <c r="BH47" i="81"/>
  <c r="BR47" i="81"/>
  <c r="BR52" i="81"/>
  <c r="BH61" i="81"/>
  <c r="BP54" i="81"/>
  <c r="BT47" i="81"/>
  <c r="BJ53" i="81"/>
  <c r="BM50" i="81"/>
  <c r="AY37" i="67"/>
  <c r="BP48" i="81"/>
  <c r="BP71" i="81"/>
  <c r="CD43" i="67" s="1"/>
  <c r="BB43" i="67"/>
  <c r="BR77" i="81"/>
  <c r="BR80" i="81"/>
  <c r="BR147" i="81"/>
  <c r="BD107" i="67"/>
  <c r="BR20" i="81"/>
  <c r="BR70" i="81"/>
  <c r="BR69" i="81"/>
  <c r="BR74" i="81"/>
  <c r="BR13" i="81"/>
  <c r="BR73" i="81"/>
  <c r="BR34" i="81"/>
  <c r="BR75" i="81"/>
  <c r="BR78" i="81"/>
  <c r="BR85" i="81"/>
  <c r="BD108" i="67"/>
  <c r="BR89" i="81"/>
  <c r="BD112" i="67"/>
  <c r="BR95" i="81"/>
  <c r="BD116" i="67"/>
  <c r="BQ64" i="81"/>
  <c r="BG70" i="81"/>
  <c r="BJ45" i="81"/>
  <c r="BK68" i="81"/>
  <c r="BM64" i="81"/>
  <c r="BN89" i="81"/>
  <c r="AZ112" i="67"/>
  <c r="BP84" i="81"/>
  <c r="BN83" i="81"/>
  <c r="AZ48" i="67"/>
  <c r="BH11" i="81"/>
  <c r="BM17" i="81"/>
  <c r="AY12" i="67"/>
  <c r="BQ4" i="81"/>
  <c r="CE4" i="67" s="1"/>
  <c r="BH12" i="81"/>
  <c r="BH23" i="81"/>
  <c r="BP27" i="81"/>
  <c r="CD19" i="67" s="1"/>
  <c r="BB19" i="67"/>
  <c r="BI21" i="81"/>
  <c r="BX79" i="67" s="1"/>
  <c r="BI38" i="81"/>
  <c r="BI39" i="81"/>
  <c r="BI41" i="81"/>
  <c r="BI53" i="81"/>
  <c r="BI54" i="81"/>
  <c r="BI51" i="81"/>
  <c r="BI60" i="81"/>
  <c r="BI52" i="81"/>
  <c r="BI56" i="81"/>
  <c r="BI49" i="81"/>
  <c r="BI64" i="81"/>
  <c r="BI55" i="81"/>
  <c r="BI69" i="81"/>
  <c r="BI70" i="81"/>
  <c r="BI68" i="81"/>
  <c r="BI72" i="81"/>
  <c r="BI66" i="81"/>
  <c r="BI74" i="81"/>
  <c r="BI78" i="81"/>
  <c r="BI50" i="81"/>
  <c r="BI101" i="81"/>
  <c r="BI59" i="81"/>
  <c r="BI73" i="81"/>
  <c r="BI77" i="81"/>
  <c r="AV79" i="67"/>
  <c r="BI148" i="81"/>
  <c r="BI136" i="81"/>
  <c r="BI75" i="81"/>
  <c r="BI94" i="81"/>
  <c r="BI99" i="81"/>
  <c r="BI46" i="81"/>
  <c r="BX85" i="67" s="1"/>
  <c r="BI95" i="81"/>
  <c r="BI84" i="81"/>
  <c r="BI149" i="81"/>
  <c r="BI143" i="81"/>
  <c r="BI146" i="81"/>
  <c r="BI89" i="81"/>
  <c r="BI93" i="81"/>
  <c r="BI80" i="81"/>
  <c r="BI150" i="81"/>
  <c r="BI100" i="81"/>
  <c r="BI92" i="81"/>
  <c r="BI85" i="81"/>
  <c r="BI88" i="81"/>
  <c r="BI139" i="81"/>
  <c r="BI138" i="81"/>
  <c r="BI142" i="81"/>
  <c r="BI137" i="81"/>
  <c r="BI125" i="81"/>
  <c r="BI86" i="81"/>
  <c r="BI79" i="81"/>
  <c r="BI145" i="81"/>
  <c r="BI140" i="81"/>
  <c r="BI129" i="81"/>
  <c r="BI130" i="81"/>
  <c r="BI82" i="81"/>
  <c r="BI133" i="81"/>
  <c r="BI127" i="81"/>
  <c r="BI97" i="81"/>
  <c r="BI124" i="81"/>
  <c r="BI57" i="81"/>
  <c r="BI144" i="81"/>
  <c r="BI141" i="81"/>
  <c r="BI147" i="81"/>
  <c r="BI87" i="81"/>
  <c r="BI98" i="81"/>
  <c r="BI81" i="81"/>
  <c r="BI7" i="81"/>
  <c r="BX5" i="67" s="1"/>
  <c r="BH13" i="81"/>
  <c r="BO21" i="81"/>
  <c r="CC79" i="67" s="1"/>
  <c r="BP35" i="81"/>
  <c r="BB26" i="67"/>
  <c r="BG26" i="67" s="1" a="1"/>
  <c r="BG26" i="67" s="1"/>
  <c r="BO18" i="81"/>
  <c r="BL26" i="81"/>
  <c r="BZ18" i="67" s="1"/>
  <c r="BL8" i="81"/>
  <c r="BZ6" i="67" s="1"/>
  <c r="BM21" i="81"/>
  <c r="BQ28" i="81"/>
  <c r="BC20" i="67"/>
  <c r="BI17" i="81"/>
  <c r="BL25" i="81"/>
  <c r="BQ31" i="81"/>
  <c r="BO40" i="81"/>
  <c r="BM39" i="81"/>
  <c r="BT60" i="81"/>
  <c r="BN45" i="81"/>
  <c r="BN63" i="81"/>
  <c r="BN79" i="81"/>
  <c r="BN78" i="81"/>
  <c r="BN136" i="81"/>
  <c r="BN138" i="81"/>
  <c r="AZ34" i="67"/>
  <c r="BN147" i="81"/>
  <c r="BN139" i="81"/>
  <c r="BN146" i="81"/>
  <c r="BN142" i="81"/>
  <c r="BN145" i="81"/>
  <c r="BN137" i="81"/>
  <c r="BN141" i="81"/>
  <c r="BN143" i="81"/>
  <c r="BN144" i="81"/>
  <c r="CB141" i="67" s="1"/>
  <c r="BN101" i="81"/>
  <c r="BN16" i="81"/>
  <c r="BN150" i="81"/>
  <c r="BN134" i="81"/>
  <c r="BN69" i="81"/>
  <c r="BN148" i="81"/>
  <c r="BN149" i="81"/>
  <c r="BN70" i="81"/>
  <c r="BN60" i="81"/>
  <c r="BN71" i="81"/>
  <c r="BH59" i="81"/>
  <c r="BG44" i="81"/>
  <c r="BH57" i="81"/>
  <c r="BP40" i="81"/>
  <c r="BH50" i="81"/>
  <c r="BK34" i="81"/>
  <c r="BR48" i="81"/>
  <c r="BM53" i="81"/>
  <c r="AY89" i="67"/>
  <c r="BJ54" i="81"/>
  <c r="BM49" i="81"/>
  <c r="AY36" i="67"/>
  <c r="BH60" i="81"/>
  <c r="BM65" i="81"/>
  <c r="BN55" i="81"/>
  <c r="BK54" i="81"/>
  <c r="BN68" i="81"/>
  <c r="AZ41" i="67"/>
  <c r="BO59" i="81"/>
  <c r="BA39" i="67"/>
  <c r="BJ72" i="81"/>
  <c r="BJ81" i="81"/>
  <c r="AW46" i="67"/>
  <c r="BJ86" i="81"/>
  <c r="AW109" i="67"/>
  <c r="BJ91" i="81"/>
  <c r="BM43" i="81"/>
  <c r="BN66" i="81"/>
  <c r="BM68" i="81"/>
  <c r="AY41" i="67"/>
  <c r="BK66" i="81"/>
  <c r="BG78" i="81"/>
  <c r="BN91" i="81"/>
  <c r="AZ114" i="67"/>
  <c r="BP80" i="81"/>
  <c r="BM4" i="81"/>
  <c r="BM15" i="81"/>
  <c r="BM28" i="81"/>
  <c r="BM26" i="81"/>
  <c r="BM32" i="81"/>
  <c r="BM33" i="81"/>
  <c r="BM44" i="81"/>
  <c r="BM31" i="81"/>
  <c r="BM46" i="81"/>
  <c r="BM27" i="81"/>
  <c r="BM47" i="81"/>
  <c r="BM45" i="81"/>
  <c r="BM77" i="81"/>
  <c r="BM102" i="81"/>
  <c r="BM103" i="81"/>
  <c r="BM104" i="81"/>
  <c r="BM105" i="81"/>
  <c r="BM106" i="81"/>
  <c r="BM107" i="81"/>
  <c r="BM108" i="81"/>
  <c r="BM109" i="81"/>
  <c r="BM110" i="81"/>
  <c r="BM114" i="81"/>
  <c r="BM116" i="81"/>
  <c r="BM117" i="81"/>
  <c r="BM118" i="81"/>
  <c r="BM119" i="81"/>
  <c r="BM125" i="81"/>
  <c r="BM121" i="81"/>
  <c r="BM129" i="81"/>
  <c r="BM122" i="81"/>
  <c r="BM138" i="81"/>
  <c r="BM146" i="81"/>
  <c r="BM98" i="81"/>
  <c r="BM123" i="81"/>
  <c r="BM142" i="81"/>
  <c r="BM137" i="81"/>
  <c r="BM141" i="81"/>
  <c r="BM143" i="81"/>
  <c r="BM144" i="81"/>
  <c r="BM133" i="81"/>
  <c r="BM136" i="81"/>
  <c r="BM94" i="81"/>
  <c r="BM86" i="81"/>
  <c r="BM145" i="81"/>
  <c r="BM139" i="81"/>
  <c r="BM93" i="81"/>
  <c r="BM82" i="81"/>
  <c r="BM19" i="81"/>
  <c r="BM92" i="81"/>
  <c r="BM81" i="81"/>
  <c r="BM85" i="81"/>
  <c r="BM127" i="81"/>
  <c r="BM95" i="81"/>
  <c r="BM78" i="81"/>
  <c r="BM87" i="81"/>
  <c r="BM131" i="81"/>
  <c r="BM100" i="81"/>
  <c r="BM91" i="81"/>
  <c r="BM99" i="81"/>
  <c r="BM84" i="81"/>
  <c r="BM88" i="81"/>
  <c r="BM42" i="81"/>
  <c r="BM147" i="81"/>
  <c r="BM101" i="81"/>
  <c r="BM134" i="81"/>
  <c r="BM124" i="81"/>
  <c r="BM89" i="81"/>
  <c r="BM72" i="81"/>
  <c r="BM73" i="81"/>
  <c r="BP4" i="81"/>
  <c r="BB4" i="67"/>
  <c r="BM14" i="81"/>
  <c r="BP23" i="81"/>
  <c r="BB80" i="67"/>
  <c r="BP8" i="81"/>
  <c r="BB6" i="67"/>
  <c r="BQ21" i="81"/>
  <c r="BQ19" i="81"/>
  <c r="BQ34" i="81"/>
  <c r="BQ38" i="81"/>
  <c r="BQ40" i="81"/>
  <c r="BQ46" i="81"/>
  <c r="BQ59" i="81"/>
  <c r="BQ53" i="81"/>
  <c r="BQ54" i="81"/>
  <c r="BQ52" i="81"/>
  <c r="BQ49" i="81"/>
  <c r="BQ50" i="81"/>
  <c r="BQ60" i="81"/>
  <c r="BQ69" i="81"/>
  <c r="BQ70" i="81"/>
  <c r="BQ75" i="81"/>
  <c r="BQ51" i="81"/>
  <c r="BQ56" i="81"/>
  <c r="BQ57" i="81"/>
  <c r="BQ72" i="81"/>
  <c r="BQ74" i="81"/>
  <c r="BC79" i="67"/>
  <c r="BQ149" i="81"/>
  <c r="BQ143" i="81"/>
  <c r="BQ146" i="81"/>
  <c r="BQ89" i="81"/>
  <c r="BQ80" i="81"/>
  <c r="BQ150" i="81"/>
  <c r="BQ78" i="81"/>
  <c r="BQ85" i="81"/>
  <c r="BQ88" i="81"/>
  <c r="BQ14" i="81"/>
  <c r="BQ139" i="81"/>
  <c r="BQ138" i="81"/>
  <c r="BQ142" i="81"/>
  <c r="BQ91" i="81"/>
  <c r="BQ96" i="81"/>
  <c r="BQ20" i="81"/>
  <c r="BQ77" i="81"/>
  <c r="BQ125" i="81"/>
  <c r="BQ86" i="81"/>
  <c r="BQ135" i="81"/>
  <c r="BQ145" i="81"/>
  <c r="BQ126" i="81"/>
  <c r="BQ131" i="81"/>
  <c r="BQ129" i="81"/>
  <c r="BQ90" i="81"/>
  <c r="BQ76" i="81"/>
  <c r="BQ82" i="81"/>
  <c r="BQ133" i="81"/>
  <c r="BQ127" i="81"/>
  <c r="BQ97" i="81"/>
  <c r="BQ124" i="81"/>
  <c r="BQ144" i="81"/>
  <c r="BQ141" i="81"/>
  <c r="BQ147" i="81"/>
  <c r="BQ123" i="81"/>
  <c r="BQ87" i="81"/>
  <c r="BQ83" i="81"/>
  <c r="BQ98" i="81"/>
  <c r="BQ148" i="81"/>
  <c r="BQ136" i="81"/>
  <c r="BQ94" i="81"/>
  <c r="BQ99" i="81"/>
  <c r="BQ95" i="81"/>
  <c r="BQ84" i="81"/>
  <c r="BQ24" i="81"/>
  <c r="BP7" i="81"/>
  <c r="BB5" i="67"/>
  <c r="BQ7" i="81"/>
  <c r="BH17" i="81"/>
  <c r="BQ27" i="81"/>
  <c r="BH35" i="81"/>
  <c r="BQ17" i="81"/>
  <c r="BI35" i="81"/>
  <c r="BQ33" i="81"/>
  <c r="BL52" i="81"/>
  <c r="AX88" i="67"/>
  <c r="BL54" i="81"/>
  <c r="AX90" i="67"/>
  <c r="BL57" i="81"/>
  <c r="AX38" i="67"/>
  <c r="BI33" i="81"/>
  <c r="BO33" i="81"/>
  <c r="CC24" i="67" s="1"/>
  <c r="BA24" i="67"/>
  <c r="BM41" i="81"/>
  <c r="BP52" i="81"/>
  <c r="BP57" i="81"/>
  <c r="BP50" i="81"/>
  <c r="BP61" i="81"/>
  <c r="BL42" i="81"/>
  <c r="BM66" i="81"/>
  <c r="AY98" i="67"/>
  <c r="BT62" i="81"/>
  <c r="BP73" i="81"/>
  <c r="CD102" i="67" s="1"/>
  <c r="BB102" i="67"/>
  <c r="BR81" i="81"/>
  <c r="BD46" i="67"/>
  <c r="BR86" i="81"/>
  <c r="BD109" i="67"/>
  <c r="BR91" i="81"/>
  <c r="BD114" i="67"/>
  <c r="BO53" i="81"/>
  <c r="BL41" i="81"/>
  <c r="BR18" i="81"/>
  <c r="CF13" i="67" s="1"/>
  <c r="BK40" i="81"/>
  <c r="BJ69" i="81"/>
  <c r="BI96" i="81"/>
  <c r="BN87" i="81"/>
  <c r="AZ110" i="67"/>
  <c r="BM5" i="81"/>
  <c r="BM12" i="81"/>
  <c r="BQ15" i="81"/>
  <c r="BH10" i="81"/>
  <c r="BI15" i="81"/>
  <c r="BX10" i="67" s="1"/>
  <c r="BI10" i="81"/>
  <c r="BH24" i="81"/>
  <c r="BP3" i="81"/>
  <c r="CD3" i="67" s="1"/>
  <c r="BB3" i="67"/>
  <c r="BI25" i="81"/>
  <c r="BI3" i="81"/>
  <c r="BP12" i="81"/>
  <c r="BP17" i="81"/>
  <c r="CD12" i="67" s="1"/>
  <c r="BM23" i="81"/>
  <c r="BM20" i="81"/>
  <c r="BH28" i="81"/>
  <c r="BO28" i="81"/>
  <c r="BL19" i="81"/>
  <c r="BP36" i="81"/>
  <c r="BL27" i="81"/>
  <c r="BO46" i="81"/>
  <c r="BI42" i="81"/>
  <c r="AV83" i="67"/>
  <c r="BL49" i="81"/>
  <c r="AX36" i="67"/>
  <c r="BT52" i="81"/>
  <c r="BF88" i="67"/>
  <c r="BT54" i="81"/>
  <c r="BF90" i="67"/>
  <c r="BT57" i="81"/>
  <c r="BF38" i="67"/>
  <c r="BI34" i="81"/>
  <c r="BO44" i="81"/>
  <c r="BH45" i="81"/>
  <c r="BN52" i="81"/>
  <c r="BP59" i="81"/>
  <c r="BG47" i="81"/>
  <c r="BM54" i="81"/>
  <c r="AY90" i="67"/>
  <c r="BN57" i="81"/>
  <c r="BK45" i="81"/>
  <c r="BN50" i="81"/>
  <c r="BS49" i="81"/>
  <c r="CG36" i="67" s="1"/>
  <c r="BG53" i="81"/>
  <c r="BP44" i="81"/>
  <c r="BR56" i="81"/>
  <c r="BK50" i="81"/>
  <c r="BJ55" i="81"/>
  <c r="BP60" i="81"/>
  <c r="BL63" i="81"/>
  <c r="BS69" i="81"/>
  <c r="CG100" i="67" s="1"/>
  <c r="BN72" i="81"/>
  <c r="AZ101" i="67"/>
  <c r="BJ59" i="81"/>
  <c r="BM75" i="81"/>
  <c r="BJ82" i="81"/>
  <c r="AW47" i="67"/>
  <c r="BJ87" i="81"/>
  <c r="AW110" i="67"/>
  <c r="BJ92" i="81"/>
  <c r="AW50" i="67"/>
  <c r="BG62" i="81"/>
  <c r="AU95" i="67"/>
  <c r="BG73" i="81"/>
  <c r="BW102" i="67" s="1"/>
  <c r="AU102" i="67"/>
  <c r="BK82" i="81"/>
  <c r="BJ74" i="81"/>
  <c r="BI19" i="81"/>
  <c r="BK31" i="81"/>
  <c r="BR76" i="81"/>
  <c r="BK101" i="81"/>
  <c r="BR96" i="81"/>
  <c r="BD117" i="67"/>
  <c r="BI91" i="81"/>
  <c r="BQ103" i="81"/>
  <c r="BQ107" i="81"/>
  <c r="BC57" i="67"/>
  <c r="BQ111" i="81"/>
  <c r="BC59" i="67"/>
  <c r="BI118" i="81"/>
  <c r="BX129" i="67" s="1"/>
  <c r="AV129" i="67"/>
  <c r="BQ10" i="81"/>
  <c r="BP24" i="81"/>
  <c r="BB81" i="67"/>
  <c r="BO8" i="81"/>
  <c r="BI22" i="81"/>
  <c r="AV16" i="67"/>
  <c r="BQ25" i="81"/>
  <c r="BC17" i="67"/>
  <c r="BI2" i="81"/>
  <c r="BO7" i="81"/>
  <c r="BM13" i="81"/>
  <c r="BI16" i="81"/>
  <c r="BX11" i="67" s="1"/>
  <c r="BL23" i="81"/>
  <c r="BT19" i="81"/>
  <c r="CH14" i="67" s="1"/>
  <c r="BL21" i="81"/>
  <c r="BZ79" i="67" s="1"/>
  <c r="BH15" i="81"/>
  <c r="BO23" i="81"/>
  <c r="BH29" i="81"/>
  <c r="BH14" i="81"/>
  <c r="BP20" i="81"/>
  <c r="BM34" i="81"/>
  <c r="AY25" i="67"/>
  <c r="BL35" i="81"/>
  <c r="BG35" i="81"/>
  <c r="BI43" i="81"/>
  <c r="AV84" i="67"/>
  <c r="BO45" i="81"/>
  <c r="BT49" i="81"/>
  <c r="BF36" i="67"/>
  <c r="BO34" i="81"/>
  <c r="BK27" i="81"/>
  <c r="BP34" i="81"/>
  <c r="BG45" i="81"/>
  <c r="BN46" i="81"/>
  <c r="BR54" i="81"/>
  <c r="BN59" i="81"/>
  <c r="BO48" i="81"/>
  <c r="BR60" i="81"/>
  <c r="BH46" i="81"/>
  <c r="BO56" i="81"/>
  <c r="BS45" i="81"/>
  <c r="CG34" i="67" s="1"/>
  <c r="BO50" i="81"/>
  <c r="BM55" i="81"/>
  <c r="AY91" i="67"/>
  <c r="BM48" i="81"/>
  <c r="CA35" i="67" s="1"/>
  <c r="AY35" i="67"/>
  <c r="BR57" i="81"/>
  <c r="BS50" i="81"/>
  <c r="CG37" i="67" s="1"/>
  <c r="BL44" i="81"/>
  <c r="BK60" i="81"/>
  <c r="BO73" i="81"/>
  <c r="CC102" i="67" s="1"/>
  <c r="BA102" i="67"/>
  <c r="BI63" i="81"/>
  <c r="BI76" i="81"/>
  <c r="AV45" i="67"/>
  <c r="BJ83" i="81"/>
  <c r="BY48" i="67" s="1"/>
  <c r="AW48" i="67"/>
  <c r="BR87" i="81"/>
  <c r="BD110" i="67"/>
  <c r="BJ93" i="81"/>
  <c r="BY51" i="67" s="1"/>
  <c r="AW51" i="67"/>
  <c r="BM57" i="81"/>
  <c r="AY38" i="67"/>
  <c r="BO22" i="81"/>
  <c r="BK33" i="81"/>
  <c r="BO77" i="81"/>
  <c r="BH97" i="81"/>
  <c r="BN77" i="81"/>
  <c r="CB104" i="67" s="1"/>
  <c r="BJ97" i="81"/>
  <c r="AW118" i="67"/>
  <c r="BM7" i="81"/>
  <c r="BM2" i="81"/>
  <c r="BP10" i="81"/>
  <c r="BB76" i="67"/>
  <c r="BH21" i="81"/>
  <c r="BH25" i="81"/>
  <c r="BI9" i="81"/>
  <c r="BI18" i="81"/>
  <c r="BQ22" i="81"/>
  <c r="BC16" i="67"/>
  <c r="BQ3" i="81"/>
  <c r="BI8" i="81"/>
  <c r="BH31" i="81"/>
  <c r="BP28" i="81"/>
  <c r="CD20" i="67" s="1"/>
  <c r="BB20" i="67"/>
  <c r="BQ29" i="81"/>
  <c r="BQ44" i="81"/>
  <c r="BC33" i="67"/>
  <c r="BL37" i="81"/>
  <c r="BL46" i="81"/>
  <c r="BL45" i="81"/>
  <c r="BL39" i="81"/>
  <c r="BZ30" i="67" s="1"/>
  <c r="BL43" i="81"/>
  <c r="BL74" i="81"/>
  <c r="BL75" i="81"/>
  <c r="BL68" i="81"/>
  <c r="BL72" i="81"/>
  <c r="BL73" i="81"/>
  <c r="BL77" i="81"/>
  <c r="BL76" i="81"/>
  <c r="BL101" i="81"/>
  <c r="AX28" i="67"/>
  <c r="BL144" i="81"/>
  <c r="BL137" i="81"/>
  <c r="BL146" i="81"/>
  <c r="BL129" i="81"/>
  <c r="BL109" i="81"/>
  <c r="BL107" i="81"/>
  <c r="BZ57" i="67" s="1"/>
  <c r="BL81" i="81"/>
  <c r="BL69" i="81"/>
  <c r="BL93" i="81"/>
  <c r="BL89" i="81"/>
  <c r="BL150" i="81"/>
  <c r="BL139" i="81"/>
  <c r="BL143" i="81"/>
  <c r="BL108" i="81"/>
  <c r="BZ122" i="67" s="1"/>
  <c r="BL125" i="81"/>
  <c r="BL80" i="81"/>
  <c r="BL92" i="81"/>
  <c r="BL70" i="81"/>
  <c r="BL97" i="81"/>
  <c r="BL99" i="81"/>
  <c r="BL66" i="81"/>
  <c r="BL148" i="81"/>
  <c r="BL116" i="81"/>
  <c r="BL96" i="81"/>
  <c r="BL79" i="81"/>
  <c r="BL87" i="81"/>
  <c r="BL65" i="81"/>
  <c r="BL149" i="81"/>
  <c r="BL138" i="81"/>
  <c r="BL131" i="81"/>
  <c r="BZ67" i="67" s="1"/>
  <c r="BL127" i="81"/>
  <c r="BL117" i="81"/>
  <c r="BL133" i="81"/>
  <c r="BL141" i="81"/>
  <c r="BL124" i="81"/>
  <c r="BL118" i="81"/>
  <c r="BL105" i="81"/>
  <c r="BL100" i="81"/>
  <c r="BZ121" i="67" s="1"/>
  <c r="BL85" i="81"/>
  <c r="BL102" i="81"/>
  <c r="BL106" i="81"/>
  <c r="BL123" i="81"/>
  <c r="BL88" i="81"/>
  <c r="BL84" i="81"/>
  <c r="BL71" i="81"/>
  <c r="BL134" i="81"/>
  <c r="BL103" i="81"/>
  <c r="BL86" i="81"/>
  <c r="BL121" i="81"/>
  <c r="BL114" i="81"/>
  <c r="BL98" i="81"/>
  <c r="BL95" i="81"/>
  <c r="BL78" i="81"/>
  <c r="BL145" i="81"/>
  <c r="BZ142" i="67" s="1"/>
  <c r="BL142" i="81"/>
  <c r="BL147" i="81"/>
  <c r="BL136" i="81"/>
  <c r="BL104" i="81"/>
  <c r="BL122" i="81"/>
  <c r="BL119" i="81"/>
  <c r="BL110" i="81"/>
  <c r="BL82" i="81"/>
  <c r="BZ47" i="67" s="1"/>
  <c r="BL94" i="81"/>
  <c r="BL34" i="81"/>
  <c r="BO35" i="81"/>
  <c r="BL33" i="81"/>
  <c r="BL55" i="81"/>
  <c r="AX91" i="67"/>
  <c r="BT28" i="81"/>
  <c r="CH20" i="67" s="1"/>
  <c r="BM36" i="81"/>
  <c r="BL38" i="81"/>
  <c r="BZ29" i="67" s="1"/>
  <c r="BO57" i="81"/>
  <c r="BK51" i="81"/>
  <c r="BR50" i="81"/>
  <c r="BR45" i="81"/>
  <c r="BM56" i="81"/>
  <c r="AY92" i="67"/>
  <c r="BO76" i="81"/>
  <c r="CC45" i="67" s="1"/>
  <c r="BJ65" i="81"/>
  <c r="BS60" i="81"/>
  <c r="CG93" i="67" s="1"/>
  <c r="BP75" i="81"/>
  <c r="BB44" i="67"/>
  <c r="BO64" i="81"/>
  <c r="BG69" i="81"/>
  <c r="BK83" i="81"/>
  <c r="BO78" i="81"/>
  <c r="CC105" i="67" s="1"/>
  <c r="BG24" i="81"/>
  <c r="BM80" i="81"/>
  <c r="BN74" i="81"/>
  <c r="BM97" i="81"/>
  <c r="BP69" i="81"/>
  <c r="BB100" i="67"/>
  <c r="BJ84" i="81"/>
  <c r="AW49" i="67"/>
  <c r="BR88" i="81"/>
  <c r="BD111" i="67"/>
  <c r="BR94" i="81"/>
  <c r="BD115" i="67"/>
  <c r="BK64" i="81"/>
  <c r="BS81" i="81"/>
  <c r="CG46" i="67" s="1"/>
  <c r="BE46" i="67"/>
  <c r="BL64" i="81"/>
  <c r="BZ96" i="67" s="1"/>
  <c r="BG60" i="81"/>
  <c r="AU93" i="67"/>
  <c r="BK93" i="81"/>
  <c r="BK87" i="81"/>
  <c r="BJ99" i="81"/>
  <c r="AW120" i="67"/>
  <c r="BI103" i="81"/>
  <c r="BI107" i="81"/>
  <c r="BX57" i="67" s="1"/>
  <c r="AV57" i="67"/>
  <c r="BI111" i="81"/>
  <c r="AV59" i="67"/>
  <c r="BQ117" i="81"/>
  <c r="BC128" i="67"/>
  <c r="BN84" i="81"/>
  <c r="AZ49" i="67"/>
  <c r="BS89" i="81"/>
  <c r="CG112" i="67" s="1"/>
  <c r="BE112" i="67"/>
  <c r="BJ104" i="81"/>
  <c r="AW54" i="67"/>
  <c r="BR108" i="81"/>
  <c r="BD122" i="67"/>
  <c r="BJ114" i="81"/>
  <c r="AW125" i="67"/>
  <c r="BJ119" i="81"/>
  <c r="BY130" i="67" s="1"/>
  <c r="BJ124" i="81"/>
  <c r="BN81" i="81"/>
  <c r="AZ46" i="67"/>
  <c r="BK91" i="81"/>
  <c r="BN119" i="81"/>
  <c r="CB130" i="67" s="1"/>
  <c r="AZ130" i="67"/>
  <c r="BJ130" i="81"/>
  <c r="AW66" i="67"/>
  <c r="BN104" i="81"/>
  <c r="CB54" i="67" s="1"/>
  <c r="AZ54" i="67"/>
  <c r="BN107" i="81"/>
  <c r="AZ57" i="67"/>
  <c r="BJ139" i="81"/>
  <c r="AW137" i="67"/>
  <c r="BR127" i="81"/>
  <c r="BD63" i="67"/>
  <c r="BJ140" i="81"/>
  <c r="AW138" i="67"/>
  <c r="BD144" i="67"/>
  <c r="BR148" i="81"/>
  <c r="BN129" i="81"/>
  <c r="AZ65" i="67"/>
  <c r="BJ138" i="81"/>
  <c r="AW136" i="67"/>
  <c r="BM148" i="81"/>
  <c r="BN95" i="81"/>
  <c r="AZ116" i="67"/>
  <c r="BR104" i="81"/>
  <c r="BJ109" i="81"/>
  <c r="AW58" i="67"/>
  <c r="BR114" i="81"/>
  <c r="BD125" i="67"/>
  <c r="BR119" i="81"/>
  <c r="BD130" i="67"/>
  <c r="BJ100" i="81"/>
  <c r="AW121" i="67"/>
  <c r="BJ131" i="81"/>
  <c r="AW67" i="67"/>
  <c r="BK129" i="81"/>
  <c r="BN92" i="81"/>
  <c r="CB50" i="67" s="1"/>
  <c r="AZ50" i="67"/>
  <c r="BK127" i="81"/>
  <c r="BK137" i="81"/>
  <c r="BK143" i="81"/>
  <c r="BJ146" i="81"/>
  <c r="AW143" i="67"/>
  <c r="BJ149" i="81"/>
  <c r="AW70" i="67"/>
  <c r="BR141" i="81"/>
  <c r="BD139" i="67"/>
  <c r="BR144" i="81"/>
  <c r="BD141" i="67"/>
  <c r="BM149" i="81"/>
  <c r="BS82" i="81"/>
  <c r="CG47" i="67" s="1"/>
  <c r="BE47" i="67"/>
  <c r="BT64" i="81"/>
  <c r="CH96" i="67" s="1"/>
  <c r="BK94" i="81"/>
  <c r="BS87" i="81"/>
  <c r="CG110" i="67" s="1"/>
  <c r="BE110" i="67"/>
  <c r="BK95" i="81"/>
  <c r="BR99" i="81"/>
  <c r="BD120" i="67"/>
  <c r="BM79" i="81"/>
  <c r="BI104" i="81"/>
  <c r="AV54" i="67"/>
  <c r="BI108" i="81"/>
  <c r="AV122" i="67"/>
  <c r="BQ118" i="81"/>
  <c r="BC129" i="67"/>
  <c r="BM76" i="81"/>
  <c r="BJ105" i="81"/>
  <c r="BR109" i="81"/>
  <c r="CF58" i="67" s="1"/>
  <c r="BD58" i="67"/>
  <c r="BJ115" i="81"/>
  <c r="BY126" i="67" s="1"/>
  <c r="AW126" i="67"/>
  <c r="BJ120" i="81"/>
  <c r="BY131" i="67" s="1"/>
  <c r="AW131" i="67"/>
  <c r="BS91" i="81"/>
  <c r="CG114" i="67" s="1"/>
  <c r="BE114" i="67"/>
  <c r="BK124" i="81"/>
  <c r="BK96" i="81"/>
  <c r="BN120" i="81"/>
  <c r="AZ131" i="67"/>
  <c r="BN122" i="81"/>
  <c r="AZ61" i="67"/>
  <c r="BN123" i="81"/>
  <c r="AZ62" i="67"/>
  <c r="BN110" i="81"/>
  <c r="CB123" i="67" s="1"/>
  <c r="AZ123" i="67"/>
  <c r="BR139" i="81"/>
  <c r="BD137" i="67"/>
  <c r="BI131" i="81"/>
  <c r="BJ136" i="81"/>
  <c r="AW147" i="67"/>
  <c r="BK139" i="81"/>
  <c r="BR149" i="81"/>
  <c r="CF70" i="67" s="1"/>
  <c r="BD70" i="67"/>
  <c r="BJ142" i="81"/>
  <c r="AW69" i="67"/>
  <c r="BR138" i="81"/>
  <c r="BD136" i="67"/>
  <c r="BM150" i="81"/>
  <c r="AY145" i="67"/>
  <c r="BN97" i="81"/>
  <c r="AZ118" i="67"/>
  <c r="BR97" i="81"/>
  <c r="BD118" i="67"/>
  <c r="BQ104" i="81"/>
  <c r="BC54" i="67"/>
  <c r="BQ108" i="81"/>
  <c r="BC122" i="67"/>
  <c r="BI114" i="81"/>
  <c r="BX125" i="67" s="1"/>
  <c r="BI119" i="81"/>
  <c r="AV130" i="67"/>
  <c r="BK97" i="81"/>
  <c r="BJ110" i="81"/>
  <c r="AW123" i="67"/>
  <c r="BJ121" i="81"/>
  <c r="BM59" i="81"/>
  <c r="AY39" i="67"/>
  <c r="BN96" i="81"/>
  <c r="AZ117" i="67"/>
  <c r="BN99" i="81"/>
  <c r="AZ120" i="67"/>
  <c r="BK86" i="81"/>
  <c r="BD67" i="67"/>
  <c r="BR131" i="81"/>
  <c r="BN112" i="81"/>
  <c r="CB124" i="67" s="1"/>
  <c r="AZ124" i="67"/>
  <c r="BI121" i="81"/>
  <c r="AV146" i="67"/>
  <c r="BK99" i="81"/>
  <c r="BN102" i="81"/>
  <c r="AZ53" i="67"/>
  <c r="BN108" i="81"/>
  <c r="AZ122" i="67"/>
  <c r="BK144" i="81"/>
  <c r="BD143" i="67"/>
  <c r="BR146" i="81"/>
  <c r="BJ150" i="81"/>
  <c r="AW145" i="67"/>
  <c r="BK131" i="81"/>
  <c r="BJ143" i="81"/>
  <c r="AW140" i="67"/>
  <c r="BJ145" i="81"/>
  <c r="AW142" i="67"/>
  <c r="BQ119" i="81"/>
  <c r="BC130" i="67"/>
  <c r="BJ106" i="81"/>
  <c r="BJ111" i="81"/>
  <c r="AW59" i="67"/>
  <c r="BJ116" i="81"/>
  <c r="BY127" i="67" s="1"/>
  <c r="AW127" i="67"/>
  <c r="BJ122" i="81"/>
  <c r="AW61" i="67"/>
  <c r="BN124" i="81"/>
  <c r="BJ125" i="81"/>
  <c r="BS96" i="81"/>
  <c r="CG117" i="67" s="1"/>
  <c r="BE117" i="67"/>
  <c r="BR124" i="81"/>
  <c r="BS124" i="81"/>
  <c r="BS139" i="81"/>
  <c r="CG137" i="67" s="1"/>
  <c r="BE137" i="67"/>
  <c r="BK142" i="81"/>
  <c r="BR136" i="81"/>
  <c r="BD147" i="67"/>
  <c r="BD145" i="67"/>
  <c r="BR150" i="81"/>
  <c r="CF145" i="67" s="1"/>
  <c r="BN118" i="81"/>
  <c r="AZ129" i="67"/>
  <c r="BR142" i="81"/>
  <c r="CF69" i="67" s="1"/>
  <c r="BD69" i="67"/>
  <c r="BM71" i="81"/>
  <c r="BK80" i="81"/>
  <c r="BK84" i="81"/>
  <c r="BN86" i="81"/>
  <c r="AZ109" i="67"/>
  <c r="BQ105" i="81"/>
  <c r="CE55" i="67" s="1"/>
  <c r="BC55" i="67"/>
  <c r="BQ109" i="81"/>
  <c r="BC58" i="67"/>
  <c r="BI116" i="81"/>
  <c r="AV127" i="67"/>
  <c r="BI120" i="81"/>
  <c r="BX131" i="67" s="1"/>
  <c r="AV131" i="67"/>
  <c r="BS97" i="81"/>
  <c r="CG118" i="67" s="1"/>
  <c r="BE118" i="67"/>
  <c r="BJ102" i="81"/>
  <c r="AW53" i="67"/>
  <c r="BJ107" i="81"/>
  <c r="AW57" i="67"/>
  <c r="BJ112" i="81"/>
  <c r="BY124" i="67" s="1"/>
  <c r="AW124" i="67"/>
  <c r="BJ117" i="81"/>
  <c r="BD61" i="67"/>
  <c r="BR122" i="81"/>
  <c r="BN80" i="81"/>
  <c r="AZ107" i="67"/>
  <c r="BJ98" i="81"/>
  <c r="AW119" i="67"/>
  <c r="BS86" i="81"/>
  <c r="CG109" i="67" s="1"/>
  <c r="BE109" i="67"/>
  <c r="BJ101" i="81"/>
  <c r="AW52" i="67"/>
  <c r="BN106" i="81"/>
  <c r="AZ56" i="67"/>
  <c r="BN116" i="81"/>
  <c r="AZ127" i="67"/>
  <c r="BN115" i="81"/>
  <c r="CB126" i="67" s="1"/>
  <c r="AZ126" i="67"/>
  <c r="BQ121" i="81"/>
  <c r="BC146" i="67"/>
  <c r="BN127" i="81"/>
  <c r="CB63" i="67" s="1"/>
  <c r="AZ63" i="67"/>
  <c r="BS99" i="81"/>
  <c r="CG120" i="67" s="1"/>
  <c r="BE120" i="67"/>
  <c r="AZ67" i="67"/>
  <c r="BN131" i="81"/>
  <c r="BN103" i="81"/>
  <c r="BJ129" i="81"/>
  <c r="AW65" i="67"/>
  <c r="BN117" i="81"/>
  <c r="AZ128" i="67"/>
  <c r="BJ133" i="81"/>
  <c r="BY134" i="67" s="1"/>
  <c r="AW134" i="67"/>
  <c r="BN109" i="81"/>
  <c r="AZ58" i="67"/>
  <c r="BN114" i="81"/>
  <c r="AZ125" i="67"/>
  <c r="BK145" i="81"/>
  <c r="BJ147" i="81"/>
  <c r="BK88" i="81"/>
  <c r="BS131" i="81"/>
  <c r="CG67" i="67" s="1"/>
  <c r="BE67" i="67"/>
  <c r="BR143" i="81"/>
  <c r="BD140" i="67"/>
  <c r="BR145" i="81"/>
  <c r="BD142" i="67"/>
  <c r="BI122" i="81"/>
  <c r="AV61" i="67"/>
  <c r="BS80" i="81"/>
  <c r="CG107" i="67" s="1"/>
  <c r="BE107" i="67"/>
  <c r="BK85" i="81"/>
  <c r="BK92" i="81"/>
  <c r="BN85" i="81"/>
  <c r="AZ108" i="67"/>
  <c r="BH78" i="81"/>
  <c r="BN98" i="81"/>
  <c r="CB119" i="67" s="1"/>
  <c r="AZ119" i="67"/>
  <c r="BK100" i="81"/>
  <c r="BI106" i="81"/>
  <c r="AV56" i="67"/>
  <c r="BI110" i="81"/>
  <c r="AV123" i="67"/>
  <c r="BQ116" i="81"/>
  <c r="BC127" i="67"/>
  <c r="BQ120" i="81"/>
  <c r="BC131" i="67"/>
  <c r="BK89" i="81"/>
  <c r="BJ103" i="81"/>
  <c r="BR107" i="81"/>
  <c r="BD57" i="67"/>
  <c r="BR112" i="81"/>
  <c r="BR117" i="81"/>
  <c r="CF128" i="67" s="1"/>
  <c r="BD128" i="67"/>
  <c r="BJ123" i="81"/>
  <c r="AW62" i="67"/>
  <c r="BN88" i="81"/>
  <c r="AZ111" i="67"/>
  <c r="BM63" i="81"/>
  <c r="CA40" i="67" s="1"/>
  <c r="BK98" i="81"/>
  <c r="BN93" i="81"/>
  <c r="CB51" i="67" s="1"/>
  <c r="AZ51" i="67"/>
  <c r="BR125" i="81"/>
  <c r="BS125" i="81"/>
  <c r="BN125" i="81"/>
  <c r="BJ134" i="81"/>
  <c r="BY135" i="67" s="1"/>
  <c r="AW135" i="67"/>
  <c r="BJ127" i="81"/>
  <c r="AW63" i="67"/>
  <c r="BS137" i="81"/>
  <c r="CG68" i="67" s="1"/>
  <c r="BE68" i="67"/>
  <c r="BK141" i="81"/>
  <c r="BS132" i="81"/>
  <c r="CG133" i="67" s="1"/>
  <c r="BE133" i="67"/>
  <c r="BS136" i="81"/>
  <c r="CG147" i="67" s="1"/>
  <c r="BE147" i="67"/>
  <c r="BN105" i="81"/>
  <c r="CB55" i="67" s="1"/>
  <c r="AZ55" i="67"/>
  <c r="BJ137" i="81"/>
  <c r="AW68" i="67"/>
  <c r="BO60" i="81"/>
  <c r="BA93" i="67"/>
  <c r="BR83" i="81"/>
  <c r="CF48" i="67" s="1"/>
  <c r="BD48" i="67"/>
  <c r="BJ88" i="81"/>
  <c r="AW111" i="67"/>
  <c r="BJ94" i="81"/>
  <c r="AW115" i="67"/>
  <c r="BM69" i="81"/>
  <c r="BK81" i="81"/>
  <c r="BS85" i="81"/>
  <c r="CG108" i="67" s="1"/>
  <c r="BE108" i="67"/>
  <c r="BP78" i="81"/>
  <c r="BB105" i="67"/>
  <c r="BJ96" i="81"/>
  <c r="AW117" i="67"/>
  <c r="BI102" i="81"/>
  <c r="AV53" i="67"/>
  <c r="BQ106" i="81"/>
  <c r="CE56" i="67" s="1"/>
  <c r="BC56" i="67"/>
  <c r="BQ110" i="81"/>
  <c r="CE123" i="67" s="1"/>
  <c r="BC123" i="67"/>
  <c r="BI117" i="81"/>
  <c r="AV128" i="67"/>
  <c r="BR103" i="81"/>
  <c r="BJ108" i="81"/>
  <c r="AW122" i="67"/>
  <c r="BR113" i="81"/>
  <c r="CF60" i="67" s="1"/>
  <c r="CI60" i="67" s="1" a="1"/>
  <c r="CI60" i="67" s="1"/>
  <c r="BD60" i="67"/>
  <c r="BG60" i="67" s="1" a="1"/>
  <c r="BG60" i="67" s="1"/>
  <c r="BJ118" i="81"/>
  <c r="BY129" i="67" s="1"/>
  <c r="AW129" i="67"/>
  <c r="BR123" i="81"/>
  <c r="BD62" i="67"/>
  <c r="BR98" i="81"/>
  <c r="BD119" i="67"/>
  <c r="BN121" i="81"/>
  <c r="AZ146" i="67"/>
  <c r="BN94" i="81"/>
  <c r="AZ115" i="67"/>
  <c r="BI123" i="81"/>
  <c r="AV62" i="67"/>
  <c r="BR129" i="81"/>
  <c r="BD65" i="67"/>
  <c r="BR134" i="81"/>
  <c r="BD135" i="67"/>
  <c r="BK138" i="81"/>
  <c r="BJ148" i="81"/>
  <c r="AW144" i="67"/>
  <c r="BS88" i="81"/>
  <c r="CG111" i="67" s="1"/>
  <c r="BE111" i="67"/>
  <c r="BK133" i="81"/>
  <c r="BJ141" i="81"/>
  <c r="AW139" i="67"/>
  <c r="BJ144" i="81"/>
  <c r="AW141" i="67"/>
  <c r="BQ122" i="81"/>
  <c r="BC61" i="67"/>
  <c r="BP4" i="80"/>
  <c r="AL4" i="67"/>
  <c r="BX8" i="80"/>
  <c r="BY6" i="80"/>
  <c r="BS20" i="80"/>
  <c r="BP5" i="80"/>
  <c r="BN5" i="67" s="1"/>
  <c r="BX12" i="80"/>
  <c r="BW14" i="80"/>
  <c r="BL15" i="80"/>
  <c r="BJ15" i="67" s="1"/>
  <c r="AH15" i="67"/>
  <c r="BR17" i="80"/>
  <c r="BY13" i="80"/>
  <c r="BX7" i="80"/>
  <c r="BK12" i="80"/>
  <c r="BS16" i="80"/>
  <c r="BL23" i="80"/>
  <c r="AH23" i="67"/>
  <c r="BM30" i="80"/>
  <c r="BX20" i="80"/>
  <c r="BK27" i="80"/>
  <c r="AG163" i="67"/>
  <c r="BW13" i="80"/>
  <c r="BL31" i="80"/>
  <c r="AH150" i="67"/>
  <c r="BT37" i="80"/>
  <c r="AP166" i="67"/>
  <c r="BW18" i="80"/>
  <c r="BO26" i="80"/>
  <c r="AK148" i="67"/>
  <c r="BM37" i="80"/>
  <c r="AI166" i="67"/>
  <c r="BO27" i="80"/>
  <c r="BO19" i="80"/>
  <c r="BK29" i="80"/>
  <c r="AG26" i="67"/>
  <c r="BO17" i="80"/>
  <c r="BO30" i="80"/>
  <c r="BT43" i="80"/>
  <c r="AP33" i="67"/>
  <c r="BN35" i="80"/>
  <c r="AJ30" i="67"/>
  <c r="BM45" i="80"/>
  <c r="AI35" i="67"/>
  <c r="BT41" i="80"/>
  <c r="AP31" i="67"/>
  <c r="BY51" i="80"/>
  <c r="BO7" i="80"/>
  <c r="BU37" i="80"/>
  <c r="AQ166" i="67"/>
  <c r="BX44" i="80"/>
  <c r="BM39" i="80"/>
  <c r="AI152" i="67"/>
  <c r="BN36" i="80"/>
  <c r="BL166" i="67" s="1"/>
  <c r="BV37" i="80"/>
  <c r="BT165" i="67" s="1"/>
  <c r="BX42" i="80"/>
  <c r="BL44" i="80"/>
  <c r="BV50" i="80"/>
  <c r="BX54" i="80"/>
  <c r="BO43" i="80"/>
  <c r="BN56" i="80"/>
  <c r="AJ155" i="67"/>
  <c r="BO49" i="80"/>
  <c r="BT59" i="80"/>
  <c r="AP171" i="67"/>
  <c r="BR68" i="80"/>
  <c r="AN44" i="67"/>
  <c r="BM48" i="80"/>
  <c r="AI38" i="67"/>
  <c r="BL54" i="80"/>
  <c r="BX65" i="80"/>
  <c r="BL70" i="80"/>
  <c r="BT38" i="80"/>
  <c r="BM57" i="80"/>
  <c r="AI156" i="67"/>
  <c r="BY67" i="80"/>
  <c r="BW54" i="80"/>
  <c r="BP62" i="80"/>
  <c r="BX68" i="80"/>
  <c r="BU85" i="80"/>
  <c r="BX56" i="80"/>
  <c r="BV73" i="80"/>
  <c r="AR49" i="67"/>
  <c r="BW85" i="80"/>
  <c r="BQ61" i="80"/>
  <c r="BM70" i="80"/>
  <c r="AI46" i="67"/>
  <c r="BL76" i="80"/>
  <c r="AH52" i="67"/>
  <c r="BV64" i="80"/>
  <c r="BT74" i="80"/>
  <c r="AP50" i="67"/>
  <c r="BP82" i="80"/>
  <c r="BT89" i="80"/>
  <c r="BW65" i="80"/>
  <c r="BT75" i="80"/>
  <c r="BX47" i="80"/>
  <c r="BL69" i="80"/>
  <c r="BN77" i="80"/>
  <c r="AJ53" i="67"/>
  <c r="BL85" i="80"/>
  <c r="BS56" i="80"/>
  <c r="BQ56" i="80"/>
  <c r="BK72" i="80"/>
  <c r="BL84" i="80"/>
  <c r="BJ57" i="67" s="1"/>
  <c r="AH57" i="67"/>
  <c r="BM90" i="80"/>
  <c r="BT96" i="80"/>
  <c r="AP73" i="67"/>
  <c r="BM80" i="80"/>
  <c r="AR67" i="67"/>
  <c r="BV94" i="80"/>
  <c r="BQ80" i="80"/>
  <c r="BV90" i="80"/>
  <c r="BO76" i="80"/>
  <c r="BM82" i="80"/>
  <c r="BS96" i="80"/>
  <c r="BY79" i="80"/>
  <c r="BW80" i="80"/>
  <c r="BU89" i="80"/>
  <c r="BW68" i="80"/>
  <c r="BW89" i="80"/>
  <c r="BO98" i="80"/>
  <c r="BL97" i="80"/>
  <c r="BP98" i="80"/>
  <c r="BV96" i="80"/>
  <c r="BW96" i="80"/>
  <c r="BL5" i="80"/>
  <c r="BJ5" i="67" s="1"/>
  <c r="AH5" i="67"/>
  <c r="BT9" i="80"/>
  <c r="AP9" i="67"/>
  <c r="BL2" i="80"/>
  <c r="BJ2" i="67" s="1"/>
  <c r="BT8" i="80"/>
  <c r="BR8" i="67" s="1"/>
  <c r="BP14" i="80"/>
  <c r="AL14" i="67"/>
  <c r="BT18" i="80"/>
  <c r="BN32" i="80"/>
  <c r="BL27" i="67" s="1"/>
  <c r="AJ27" i="67"/>
  <c r="BN22" i="80"/>
  <c r="AJ22" i="67"/>
  <c r="BW27" i="80"/>
  <c r="BL14" i="80"/>
  <c r="BS33" i="80"/>
  <c r="AO28" i="67"/>
  <c r="BP38" i="80"/>
  <c r="BW15" i="80"/>
  <c r="BS29" i="80"/>
  <c r="BS32" i="80"/>
  <c r="BS45" i="80"/>
  <c r="BS48" i="80"/>
  <c r="BS47" i="80"/>
  <c r="BS52" i="80"/>
  <c r="BS89" i="80"/>
  <c r="AO26" i="67"/>
  <c r="BL17" i="80"/>
  <c r="AH17" i="67"/>
  <c r="BU20" i="80"/>
  <c r="BW32" i="80"/>
  <c r="BT25" i="80"/>
  <c r="BM52" i="80"/>
  <c r="AI169" i="67"/>
  <c r="BX22" i="80"/>
  <c r="BY38" i="80"/>
  <c r="BY47" i="80"/>
  <c r="BP51" i="80"/>
  <c r="BK55" i="80"/>
  <c r="AG154" i="67"/>
  <c r="AS154" i="67" s="1" a="1"/>
  <c r="AS154" i="67" s="1"/>
  <c r="BR45" i="80"/>
  <c r="BL49" i="80"/>
  <c r="BJ72" i="67" s="1"/>
  <c r="AH72" i="67"/>
  <c r="BK50" i="80"/>
  <c r="BT47" i="80"/>
  <c r="AP37" i="67"/>
  <c r="BN69" i="80"/>
  <c r="AJ45" i="67"/>
  <c r="BT54" i="80"/>
  <c r="BL66" i="80"/>
  <c r="BT70" i="80"/>
  <c r="AP46" i="67"/>
  <c r="BL40" i="80"/>
  <c r="BL58" i="80"/>
  <c r="BX35" i="80"/>
  <c r="BL56" i="80"/>
  <c r="BM63" i="80"/>
  <c r="BN70" i="80"/>
  <c r="BL46" i="67" s="1"/>
  <c r="BY86" i="80"/>
  <c r="BO79" i="80"/>
  <c r="AK160" i="67"/>
  <c r="BP88" i="80"/>
  <c r="BL63" i="80"/>
  <c r="BK80" i="80"/>
  <c r="AG161" i="67"/>
  <c r="BT94" i="80"/>
  <c r="BK66" i="80"/>
  <c r="BX82" i="80"/>
  <c r="BX52" i="80"/>
  <c r="BN66" i="80"/>
  <c r="BN79" i="80"/>
  <c r="BM49" i="80"/>
  <c r="BT69" i="80"/>
  <c r="BT85" i="80"/>
  <c r="BR58" i="67" s="1"/>
  <c r="BN62" i="80"/>
  <c r="BO60" i="80"/>
  <c r="BT73" i="80"/>
  <c r="BT90" i="80"/>
  <c r="AP69" i="67"/>
  <c r="BT98" i="80"/>
  <c r="BP96" i="80"/>
  <c r="BN73" i="67" s="1"/>
  <c r="BL81" i="80"/>
  <c r="BT91" i="80"/>
  <c r="BR78" i="80"/>
  <c r="BP170" i="67" s="1"/>
  <c r="AN159" i="67"/>
  <c r="BW86" i="80"/>
  <c r="BL98" i="80"/>
  <c r="AH69" i="67"/>
  <c r="BT82" i="80"/>
  <c r="AP55" i="67"/>
  <c r="BP99" i="80"/>
  <c r="AL70" i="67"/>
  <c r="BN83" i="80"/>
  <c r="AJ56" i="67"/>
  <c r="BS90" i="80"/>
  <c r="BQ63" i="67" s="1"/>
  <c r="BM78" i="80"/>
  <c r="BK170" i="67" s="1"/>
  <c r="BN92" i="80"/>
  <c r="BT99" i="80"/>
  <c r="BR70" i="67" s="1"/>
  <c r="BO96" i="80"/>
  <c r="BU97" i="80"/>
  <c r="BN98" i="80"/>
  <c r="BT5" i="80"/>
  <c r="BR5" i="67" s="1"/>
  <c r="AP5" i="67"/>
  <c r="BY2" i="80"/>
  <c r="BY33" i="80"/>
  <c r="BY26" i="80"/>
  <c r="BY22" i="80"/>
  <c r="BY20" i="80"/>
  <c r="BY39" i="80"/>
  <c r="BY37" i="80"/>
  <c r="BY52" i="80"/>
  <c r="BY85" i="80"/>
  <c r="BY96" i="80"/>
  <c r="BT2" i="80"/>
  <c r="BR2" i="67" s="1"/>
  <c r="BY5" i="80"/>
  <c r="BS6" i="80"/>
  <c r="BQ6" i="67" s="1"/>
  <c r="BT15" i="80"/>
  <c r="BN20" i="80"/>
  <c r="AJ20" i="67"/>
  <c r="BM24" i="80"/>
  <c r="BS17" i="80"/>
  <c r="BQ27" i="80"/>
  <c r="BT31" i="80"/>
  <c r="AP150" i="67"/>
  <c r="BU34" i="80"/>
  <c r="BX38" i="80"/>
  <c r="BW7" i="80"/>
  <c r="BM31" i="80"/>
  <c r="AI150" i="67"/>
  <c r="BY17" i="80"/>
  <c r="BQ29" i="80"/>
  <c r="BT17" i="80"/>
  <c r="BW22" i="80"/>
  <c r="BL4" i="80"/>
  <c r="BM19" i="80"/>
  <c r="AI19" i="67"/>
  <c r="BP26" i="80"/>
  <c r="BP46" i="80"/>
  <c r="BN38" i="80"/>
  <c r="BR44" i="80"/>
  <c r="BQ53" i="80"/>
  <c r="AM39" i="67"/>
  <c r="BL25" i="80"/>
  <c r="BO39" i="80"/>
  <c r="AK152" i="67"/>
  <c r="BV29" i="80"/>
  <c r="BT26" i="67" s="1"/>
  <c r="BK28" i="80"/>
  <c r="BY40" i="80"/>
  <c r="BM43" i="80"/>
  <c r="BY48" i="80"/>
  <c r="BX51" i="80"/>
  <c r="BS57" i="80"/>
  <c r="AO156" i="67"/>
  <c r="BV56" i="80"/>
  <c r="BT155" i="67" s="1"/>
  <c r="AR155" i="67"/>
  <c r="BN47" i="80"/>
  <c r="BN63" i="80"/>
  <c r="AJ175" i="67"/>
  <c r="BV69" i="80"/>
  <c r="AR45" i="67"/>
  <c r="BU48" i="80"/>
  <c r="AQ38" i="67"/>
  <c r="BO56" i="80"/>
  <c r="BT66" i="80"/>
  <c r="BP71" i="80"/>
  <c r="AL47" i="67"/>
  <c r="BY43" i="80"/>
  <c r="BL59" i="80"/>
  <c r="AH171" i="67"/>
  <c r="BK44" i="80"/>
  <c r="BI34" i="67" s="1"/>
  <c r="BT56" i="80"/>
  <c r="BN64" i="80"/>
  <c r="BL157" i="67" s="1"/>
  <c r="BO71" i="80"/>
  <c r="BL87" i="80"/>
  <c r="BO65" i="80"/>
  <c r="BX88" i="80"/>
  <c r="BL65" i="80"/>
  <c r="BU70" i="80"/>
  <c r="BS46" i="67" s="1"/>
  <c r="BT76" i="80"/>
  <c r="AP52" i="67"/>
  <c r="BX83" i="80"/>
  <c r="BP91" i="80"/>
  <c r="AL64" i="67"/>
  <c r="BR52" i="80"/>
  <c r="BM83" i="80"/>
  <c r="BY54" i="80"/>
  <c r="BQ68" i="80"/>
  <c r="BT51" i="80"/>
  <c r="BP78" i="80"/>
  <c r="BX86" i="80"/>
  <c r="BS66" i="80"/>
  <c r="BX74" i="80"/>
  <c r="BT84" i="80"/>
  <c r="AP57" i="67"/>
  <c r="BK91" i="80"/>
  <c r="AG64" i="67"/>
  <c r="BW97" i="80"/>
  <c r="BY83" i="80"/>
  <c r="BS69" i="80"/>
  <c r="BT81" i="80"/>
  <c r="BS92" i="80"/>
  <c r="BS88" i="80"/>
  <c r="BQ61" i="67" s="1"/>
  <c r="BX99" i="80"/>
  <c r="BL90" i="80"/>
  <c r="BX81" i="80"/>
  <c r="BW93" i="80"/>
  <c r="BW98" i="80"/>
  <c r="BQ99" i="80"/>
  <c r="BO70" i="67" s="1"/>
  <c r="BS100" i="80"/>
  <c r="BT97" i="80"/>
  <c r="BR68" i="67" s="1"/>
  <c r="BK100" i="80"/>
  <c r="Q17" i="67" a="1"/>
  <c r="Q17" i="67" s="1"/>
  <c r="BP6" i="80"/>
  <c r="BN6" i="67" s="1"/>
  <c r="AL6" i="67"/>
  <c r="BM3" i="80"/>
  <c r="BM32" i="80"/>
  <c r="BM25" i="80"/>
  <c r="BM23" i="80"/>
  <c r="BK23" i="67" s="1"/>
  <c r="BM27" i="80"/>
  <c r="BM34" i="80"/>
  <c r="BM38" i="80"/>
  <c r="BM44" i="80"/>
  <c r="BM42" i="80"/>
  <c r="BM50" i="80"/>
  <c r="BM99" i="80"/>
  <c r="BM97" i="80"/>
  <c r="BP3" i="80"/>
  <c r="BS12" i="80"/>
  <c r="BN11" i="80"/>
  <c r="BN14" i="80"/>
  <c r="BN16" i="80"/>
  <c r="BN13" i="80"/>
  <c r="BN18" i="80"/>
  <c r="BN25" i="80"/>
  <c r="BL25" i="67" s="1"/>
  <c r="BN29" i="80"/>
  <c r="BN12" i="80"/>
  <c r="BL12" i="67" s="1"/>
  <c r="BN23" i="80"/>
  <c r="BN27" i="80"/>
  <c r="BN59" i="80"/>
  <c r="BN51" i="80"/>
  <c r="BN61" i="80"/>
  <c r="BN76" i="80"/>
  <c r="BL52" i="67" s="1"/>
  <c r="BN78" i="80"/>
  <c r="BN82" i="80"/>
  <c r="BL55" i="67" s="1"/>
  <c r="BN90" i="80"/>
  <c r="BN96" i="80"/>
  <c r="BN97" i="80"/>
  <c r="BN80" i="80"/>
  <c r="BN94" i="80"/>
  <c r="BS2" i="80"/>
  <c r="BL11" i="80"/>
  <c r="BJ11" i="67" s="1"/>
  <c r="AH11" i="67"/>
  <c r="BV20" i="80"/>
  <c r="BV25" i="80"/>
  <c r="BV47" i="80"/>
  <c r="BV80" i="80"/>
  <c r="BV88" i="80"/>
  <c r="BV78" i="80"/>
  <c r="BV97" i="80"/>
  <c r="AR20" i="67"/>
  <c r="BV100" i="80"/>
  <c r="BV93" i="80"/>
  <c r="BV95" i="80"/>
  <c r="BX14" i="80"/>
  <c r="BS13" i="80"/>
  <c r="BO20" i="80"/>
  <c r="BM20" i="67" s="1"/>
  <c r="BO36" i="80"/>
  <c r="BO38" i="80"/>
  <c r="BO40" i="80"/>
  <c r="BO42" i="80"/>
  <c r="BO44" i="80"/>
  <c r="BO29" i="80"/>
  <c r="BO33" i="80"/>
  <c r="BO46" i="80"/>
  <c r="BO48" i="80"/>
  <c r="BO59" i="80"/>
  <c r="BO50" i="80"/>
  <c r="BO62" i="80"/>
  <c r="BO88" i="80"/>
  <c r="BO84" i="80"/>
  <c r="BO82" i="80"/>
  <c r="BO70" i="80"/>
  <c r="BO72" i="80"/>
  <c r="BO90" i="80"/>
  <c r="AK20" i="67"/>
  <c r="BR25" i="80"/>
  <c r="AN25" i="67"/>
  <c r="BR14" i="80"/>
  <c r="BP14" i="67" s="1"/>
  <c r="BR24" i="80"/>
  <c r="BR22" i="80"/>
  <c r="BP22" i="67" s="1"/>
  <c r="BR56" i="80"/>
  <c r="BR87" i="80"/>
  <c r="AN14" i="67"/>
  <c r="BR89" i="80"/>
  <c r="BR99" i="80"/>
  <c r="BR96" i="80"/>
  <c r="BY27" i="80"/>
  <c r="BO34" i="80"/>
  <c r="BM29" i="67" s="1"/>
  <c r="BV22" i="80"/>
  <c r="AR22" i="67"/>
  <c r="BU31" i="80"/>
  <c r="AQ150" i="67"/>
  <c r="BS22" i="80"/>
  <c r="BL35" i="80"/>
  <c r="AH30" i="67"/>
  <c r="BL39" i="80"/>
  <c r="BJ152" i="67" s="1"/>
  <c r="AH152" i="67"/>
  <c r="BW23" i="80"/>
  <c r="BR33" i="80"/>
  <c r="AN28" i="67"/>
  <c r="BY18" i="80"/>
  <c r="BY29" i="80"/>
  <c r="BN17" i="80"/>
  <c r="BY23" i="80"/>
  <c r="BT6" i="80"/>
  <c r="BY21" i="80"/>
  <c r="BY30" i="80"/>
  <c r="BQ48" i="80"/>
  <c r="AM38" i="67"/>
  <c r="BP40" i="80"/>
  <c r="AL153" i="67"/>
  <c r="BQ20" i="80"/>
  <c r="BL45" i="80"/>
  <c r="BM54" i="80"/>
  <c r="AI40" i="67"/>
  <c r="BV27" i="80"/>
  <c r="BO41" i="80"/>
  <c r="AK31" i="67"/>
  <c r="BX32" i="80"/>
  <c r="BW29" i="80"/>
  <c r="BV44" i="80"/>
  <c r="BS36" i="80"/>
  <c r="BQ166" i="67" s="1"/>
  <c r="AO165" i="67"/>
  <c r="BN44" i="80"/>
  <c r="BN52" i="80"/>
  <c r="AJ169" i="67"/>
  <c r="BN58" i="80"/>
  <c r="AJ41" i="67"/>
  <c r="BM46" i="80"/>
  <c r="AI36" i="67"/>
  <c r="BT49" i="80"/>
  <c r="AP72" i="67"/>
  <c r="BK51" i="80"/>
  <c r="BN48" i="80"/>
  <c r="BN65" i="80"/>
  <c r="AJ158" i="67"/>
  <c r="BR70" i="80"/>
  <c r="AN46" i="67"/>
  <c r="BO52" i="80"/>
  <c r="BL57" i="80"/>
  <c r="AH156" i="67"/>
  <c r="BP67" i="80"/>
  <c r="BV48" i="80"/>
  <c r="BN46" i="80"/>
  <c r="BL36" i="67" s="1"/>
  <c r="BP61" i="80"/>
  <c r="BM65" i="80"/>
  <c r="BY74" i="80"/>
  <c r="BT87" i="80"/>
  <c r="BP66" i="80"/>
  <c r="BM76" i="80"/>
  <c r="BN81" i="80"/>
  <c r="BT88" i="80"/>
  <c r="BR61" i="67" s="1"/>
  <c r="BW67" i="80"/>
  <c r="BP84" i="80"/>
  <c r="BX91" i="80"/>
  <c r="BY58" i="80"/>
  <c r="BM69" i="80"/>
  <c r="BL77" i="80"/>
  <c r="BM85" i="80"/>
  <c r="BY56" i="80"/>
  <c r="BO69" i="80"/>
  <c r="BO83" i="80"/>
  <c r="BO61" i="80"/>
  <c r="BP70" i="80"/>
  <c r="BX78" i="80"/>
  <c r="BX87" i="80"/>
  <c r="BV68" i="80"/>
  <c r="BK67" i="80"/>
  <c r="BI43" i="67" s="1"/>
  <c r="BO74" i="80"/>
  <c r="BS87" i="80"/>
  <c r="BM92" i="80"/>
  <c r="BK65" i="67" s="1"/>
  <c r="AI65" i="67"/>
  <c r="BY78" i="80"/>
  <c r="BO97" i="80"/>
  <c r="BL82" i="80"/>
  <c r="AH55" i="67"/>
  <c r="AG162" i="67"/>
  <c r="AS162" i="67" s="1" a="1"/>
  <c r="AS162" i="67" s="1"/>
  <c r="BK95" i="80"/>
  <c r="BI162" i="67" s="1"/>
  <c r="BK78" i="80"/>
  <c r="BI170" i="67" s="1"/>
  <c r="BQ89" i="80"/>
  <c r="BK73" i="80"/>
  <c r="BQ88" i="80"/>
  <c r="AH71" i="67"/>
  <c r="BL100" i="80"/>
  <c r="BJ71" i="67" s="1"/>
  <c r="BN85" i="80"/>
  <c r="BY91" i="80"/>
  <c r="BS84" i="80"/>
  <c r="BU94" i="80"/>
  <c r="BY98" i="80"/>
  <c r="BM84" i="80"/>
  <c r="BW100" i="80"/>
  <c r="BQ98" i="80"/>
  <c r="BU98" i="80"/>
  <c r="BP2" i="80"/>
  <c r="BN2" i="67" s="1"/>
  <c r="BP13" i="80"/>
  <c r="BP15" i="80"/>
  <c r="BP23" i="80"/>
  <c r="BP25" i="80"/>
  <c r="BP17" i="80"/>
  <c r="BN17" i="67" s="1"/>
  <c r="BP24" i="80"/>
  <c r="BP31" i="80"/>
  <c r="BP29" i="80"/>
  <c r="BP33" i="80"/>
  <c r="BP27" i="80"/>
  <c r="BP39" i="80"/>
  <c r="BP41" i="80"/>
  <c r="BP35" i="80"/>
  <c r="BP52" i="80"/>
  <c r="BP58" i="80"/>
  <c r="BP83" i="80"/>
  <c r="AL2" i="67"/>
  <c r="BP85" i="80"/>
  <c r="BN3" i="80"/>
  <c r="BN7" i="80"/>
  <c r="BX3" i="80"/>
  <c r="BY14" i="80"/>
  <c r="BW6" i="80"/>
  <c r="BN2" i="80"/>
  <c r="BL2" i="67" s="1"/>
  <c r="BQ14" i="80"/>
  <c r="BS15" i="80"/>
  <c r="BN15" i="80"/>
  <c r="BS5" i="80"/>
  <c r="BQ15" i="80"/>
  <c r="BL13" i="80"/>
  <c r="BJ13" i="67" s="1"/>
  <c r="AH13" i="67"/>
  <c r="BM22" i="80"/>
  <c r="BU27" i="80"/>
  <c r="BX34" i="80"/>
  <c r="BN34" i="80"/>
  <c r="BY19" i="80"/>
  <c r="BT35" i="80"/>
  <c r="AP30" i="67"/>
  <c r="BW21" i="80"/>
  <c r="BN19" i="80"/>
  <c r="BL19" i="67" s="1"/>
  <c r="BW30" i="80"/>
  <c r="BN26" i="80"/>
  <c r="AJ148" i="67"/>
  <c r="BQ12" i="80"/>
  <c r="BO24" i="80"/>
  <c r="BY34" i="80"/>
  <c r="BO31" i="80"/>
  <c r="BM150" i="67" s="1"/>
  <c r="BU54" i="80"/>
  <c r="BS40" i="67" s="1"/>
  <c r="AQ40" i="67"/>
  <c r="BU29" i="80"/>
  <c r="BN42" i="80"/>
  <c r="BM33" i="80"/>
  <c r="AI28" i="67"/>
  <c r="BO32" i="80"/>
  <c r="BM27" i="67" s="1"/>
  <c r="BL29" i="80"/>
  <c r="BW37" i="80"/>
  <c r="BY44" i="80"/>
  <c r="BN49" i="80"/>
  <c r="BT57" i="80"/>
  <c r="AP156" i="67"/>
  <c r="BX57" i="80"/>
  <c r="BP49" i="80"/>
  <c r="BV65" i="80"/>
  <c r="AR158" i="67"/>
  <c r="BN71" i="80"/>
  <c r="AJ47" i="67"/>
  <c r="BR57" i="80"/>
  <c r="AN156" i="67"/>
  <c r="BL68" i="80"/>
  <c r="BT72" i="80"/>
  <c r="AP48" i="67"/>
  <c r="AS48" i="67" s="1" a="1"/>
  <c r="AS48" i="67" s="1"/>
  <c r="BY49" i="80"/>
  <c r="BM64" i="80"/>
  <c r="AI157" i="67"/>
  <c r="BX49" i="80"/>
  <c r="BX61" i="80"/>
  <c r="BO66" i="80"/>
  <c r="BP87" i="80"/>
  <c r="BN60" i="67" s="1"/>
  <c r="AL60" i="67"/>
  <c r="BX66" i="80"/>
  <c r="BM77" i="80"/>
  <c r="BM89" i="80"/>
  <c r="BQ69" i="80"/>
  <c r="AM45" i="67"/>
  <c r="BS70" i="80"/>
  <c r="BO77" i="80"/>
  <c r="BM53" i="67" s="1"/>
  <c r="BX84" i="80"/>
  <c r="BL92" i="80"/>
  <c r="BN60" i="80"/>
  <c r="BV70" i="80"/>
  <c r="BS78" i="80"/>
  <c r="BQ170" i="67" s="1"/>
  <c r="BQ86" i="80"/>
  <c r="BS61" i="80"/>
  <c r="BY70" i="80"/>
  <c r="BO85" i="80"/>
  <c r="BP64" i="80"/>
  <c r="BM81" i="80"/>
  <c r="BN89" i="80"/>
  <c r="AJ62" i="67"/>
  <c r="BY71" i="80"/>
  <c r="BO67" i="80"/>
  <c r="BP77" i="80"/>
  <c r="BN84" i="80"/>
  <c r="BO92" i="80"/>
  <c r="AK65" i="67"/>
  <c r="BO87" i="80"/>
  <c r="BS81" i="80"/>
  <c r="BS85" i="80"/>
  <c r="BN99" i="80"/>
  <c r="BP79" i="80"/>
  <c r="AL160" i="67"/>
  <c r="BV92" i="80"/>
  <c r="BP76" i="80"/>
  <c r="BR90" i="80"/>
  <c r="BT100" i="80"/>
  <c r="AP71" i="67"/>
  <c r="BR86" i="80"/>
  <c r="BM96" i="80"/>
  <c r="BO99" i="80"/>
  <c r="BO94" i="80"/>
  <c r="BU91" i="80"/>
  <c r="BL99" i="80"/>
  <c r="BX2" i="80"/>
  <c r="BX17" i="80"/>
  <c r="BX21" i="80"/>
  <c r="BX23" i="80"/>
  <c r="BX25" i="80"/>
  <c r="BX19" i="80"/>
  <c r="BX13" i="80"/>
  <c r="BX18" i="80"/>
  <c r="BX27" i="80"/>
  <c r="BX29" i="80"/>
  <c r="BX33" i="80"/>
  <c r="BX30" i="80"/>
  <c r="BX31" i="80"/>
  <c r="BX43" i="80"/>
  <c r="BX41" i="80"/>
  <c r="BX37" i="80"/>
  <c r="BL7" i="80"/>
  <c r="AH7" i="67"/>
  <c r="BY3" i="80"/>
  <c r="BM11" i="80"/>
  <c r="BM7" i="80"/>
  <c r="BM15" i="80"/>
  <c r="BT11" i="80"/>
  <c r="AP11" i="67"/>
  <c r="BY15" i="80"/>
  <c r="BM12" i="80"/>
  <c r="BM4" i="80"/>
  <c r="BM17" i="80"/>
  <c r="BK17" i="67" s="1"/>
  <c r="BW20" i="80"/>
  <c r="BW36" i="80"/>
  <c r="BW38" i="80"/>
  <c r="BW40" i="80"/>
  <c r="BW42" i="80"/>
  <c r="BW44" i="80"/>
  <c r="BW17" i="80"/>
  <c r="BW31" i="80"/>
  <c r="BW43" i="80"/>
  <c r="BW48" i="80"/>
  <c r="BW49" i="80"/>
  <c r="BW47" i="80"/>
  <c r="BW50" i="80"/>
  <c r="BW76" i="80"/>
  <c r="BW88" i="80"/>
  <c r="BW70" i="80"/>
  <c r="BW74" i="80"/>
  <c r="BW78" i="80"/>
  <c r="BW82" i="80"/>
  <c r="BW84" i="80"/>
  <c r="BW25" i="80"/>
  <c r="BX15" i="80"/>
  <c r="BU22" i="80"/>
  <c r="BS22" i="67" s="1"/>
  <c r="BV28" i="80"/>
  <c r="BT164" i="67" s="1"/>
  <c r="AR164" i="67"/>
  <c r="AS164" i="67" s="1" a="1"/>
  <c r="AS164" i="67" s="1"/>
  <c r="BT10" i="80"/>
  <c r="BR10" i="67" s="1"/>
  <c r="BX26" i="80"/>
  <c r="BV34" i="80"/>
  <c r="BS24" i="80"/>
  <c r="BP36" i="80"/>
  <c r="BT33" i="80"/>
  <c r="AP28" i="67"/>
  <c r="BP20" i="80"/>
  <c r="BN31" i="80"/>
  <c r="BL150" i="67" s="1"/>
  <c r="AJ150" i="67"/>
  <c r="BL19" i="80"/>
  <c r="AH19" i="67"/>
  <c r="BR16" i="80"/>
  <c r="BP16" i="67" s="1"/>
  <c r="AN16" i="67"/>
  <c r="BQ25" i="80"/>
  <c r="BW39" i="80"/>
  <c r="BU25" i="80"/>
  <c r="BX40" i="80"/>
  <c r="BR32" i="80"/>
  <c r="BV46" i="80"/>
  <c r="BM56" i="80"/>
  <c r="AI155" i="67"/>
  <c r="BP30" i="80"/>
  <c r="BY42" i="80"/>
  <c r="BY32" i="80"/>
  <c r="BP32" i="80"/>
  <c r="BY35" i="80"/>
  <c r="BP50" i="80"/>
  <c r="AL167" i="67"/>
  <c r="BV52" i="80"/>
  <c r="BL60" i="80"/>
  <c r="BU46" i="80"/>
  <c r="AQ36" i="67"/>
  <c r="BY50" i="80"/>
  <c r="BY41" i="80"/>
  <c r="BL36" i="80"/>
  <c r="BL51" i="80"/>
  <c r="AH168" i="67"/>
  <c r="AS168" i="67" s="1" a="1"/>
  <c r="AS168" i="67" s="1"/>
  <c r="BR66" i="80"/>
  <c r="BP42" i="67" s="1"/>
  <c r="AN42" i="67"/>
  <c r="BP37" i="80"/>
  <c r="BN165" i="67" s="1"/>
  <c r="BP63" i="80"/>
  <c r="BT68" i="80"/>
  <c r="BP73" i="80"/>
  <c r="AL49" i="67"/>
  <c r="BN50" i="80"/>
  <c r="BY65" i="80"/>
  <c r="BT50" i="80"/>
  <c r="BP54" i="80"/>
  <c r="BW66" i="80"/>
  <c r="BM79" i="80"/>
  <c r="BU67" i="80"/>
  <c r="BL78" i="80"/>
  <c r="BJ170" i="67" s="1"/>
  <c r="AH159" i="67"/>
  <c r="BV81" i="80"/>
  <c r="BT54" i="67" s="1"/>
  <c r="BM51" i="80"/>
  <c r="BU72" i="80"/>
  <c r="BQ78" i="80"/>
  <c r="BO170" i="67" s="1"/>
  <c r="BX85" i="80"/>
  <c r="BT92" i="80"/>
  <c r="BM61" i="80"/>
  <c r="BV72" i="80"/>
  <c r="BL80" i="80"/>
  <c r="BJ161" i="67" s="1"/>
  <c r="AH161" i="67"/>
  <c r="BR88" i="80"/>
  <c r="AN61" i="67"/>
  <c r="BO64" i="80"/>
  <c r="BY72" i="80"/>
  <c r="BS86" i="80"/>
  <c r="BX64" i="80"/>
  <c r="BP72" i="80"/>
  <c r="BL83" i="80"/>
  <c r="BY68" i="80"/>
  <c r="BM87" i="80"/>
  <c r="BS98" i="80"/>
  <c r="BP89" i="80"/>
  <c r="BP92" i="80"/>
  <c r="AL65" i="67"/>
  <c r="BO81" i="80"/>
  <c r="BM54" i="67" s="1"/>
  <c r="BQ100" i="80"/>
  <c r="BR100" i="80"/>
  <c r="BX76" i="80"/>
  <c r="BW91" i="80"/>
  <c r="AL170" i="67"/>
  <c r="BP101" i="80"/>
  <c r="BV85" i="80"/>
  <c r="BY93" i="80"/>
  <c r="BM88" i="80"/>
  <c r="BM100" i="80"/>
  <c r="BQ94" i="80"/>
  <c r="BN88" i="80"/>
  <c r="BY99" i="80"/>
  <c r="BX98" i="80"/>
  <c r="BL3" i="80"/>
  <c r="BJ3" i="67" s="1"/>
  <c r="BL22" i="80"/>
  <c r="BJ22" i="67" s="1"/>
  <c r="BL24" i="80"/>
  <c r="BL26" i="80"/>
  <c r="BJ148" i="67" s="1"/>
  <c r="BL12" i="80"/>
  <c r="BL30" i="80"/>
  <c r="BL32" i="80"/>
  <c r="BL34" i="80"/>
  <c r="BL18" i="80"/>
  <c r="BL38" i="80"/>
  <c r="BL50" i="80"/>
  <c r="BL42" i="80"/>
  <c r="BL46" i="80"/>
  <c r="BL62" i="80"/>
  <c r="BL61" i="80"/>
  <c r="AH3" i="67"/>
  <c r="BT7" i="80"/>
  <c r="AP7" i="67"/>
  <c r="BN5" i="80"/>
  <c r="BQ17" i="80"/>
  <c r="BO17" i="67" s="1"/>
  <c r="BP12" i="80"/>
  <c r="AL12" i="67"/>
  <c r="BQ16" i="80"/>
  <c r="BO16" i="67" s="1"/>
  <c r="AM16" i="67"/>
  <c r="BW5" i="80"/>
  <c r="BN4" i="80"/>
  <c r="BL4" i="67" s="1"/>
  <c r="BQ5" i="80"/>
  <c r="BN8" i="80"/>
  <c r="BL8" i="67" s="1"/>
  <c r="BT13" i="80"/>
  <c r="BR13" i="67" s="1"/>
  <c r="AP13" i="67"/>
  <c r="BT27" i="80"/>
  <c r="AP163" i="67"/>
  <c r="BL16" i="80"/>
  <c r="BP22" i="80"/>
  <c r="BN22" i="67" s="1"/>
  <c r="AL22" i="67"/>
  <c r="BP19" i="80"/>
  <c r="BR27" i="80"/>
  <c r="AN163" i="67"/>
  <c r="BP34" i="80"/>
  <c r="AL29" i="67"/>
  <c r="BX36" i="80"/>
  <c r="BU8" i="80"/>
  <c r="BS8" i="67" s="1"/>
  <c r="BM35" i="80"/>
  <c r="AI30" i="67"/>
  <c r="BS25" i="80"/>
  <c r="BL33" i="80"/>
  <c r="AH28" i="67"/>
  <c r="BR29" i="80"/>
  <c r="BY25" i="80"/>
  <c r="BL43" i="80"/>
  <c r="BJ33" i="67" s="1"/>
  <c r="AH33" i="67"/>
  <c r="BM29" i="80"/>
  <c r="BO37" i="80"/>
  <c r="AK166" i="67"/>
  <c r="BP48" i="80"/>
  <c r="BQ57" i="80"/>
  <c r="AM156" i="67"/>
  <c r="BW35" i="80"/>
  <c r="BP44" i="80"/>
  <c r="AL34" i="67"/>
  <c r="BU33" i="80"/>
  <c r="AQ28" i="67"/>
  <c r="BV33" i="80"/>
  <c r="BW33" i="80"/>
  <c r="BP42" i="80"/>
  <c r="AL32" i="67"/>
  <c r="BW41" i="80"/>
  <c r="BX39" i="80"/>
  <c r="BR48" i="80"/>
  <c r="BR53" i="80"/>
  <c r="AN39" i="67"/>
  <c r="BM47" i="80"/>
  <c r="AI37" i="67"/>
  <c r="BO54" i="80"/>
  <c r="BM40" i="67" s="1"/>
  <c r="BN67" i="80"/>
  <c r="AJ43" i="67"/>
  <c r="BO47" i="80"/>
  <c r="BK57" i="80"/>
  <c r="BL64" i="80"/>
  <c r="AH157" i="67"/>
  <c r="BP69" i="80"/>
  <c r="BX73" i="80"/>
  <c r="BL52" i="80"/>
  <c r="BM66" i="80"/>
  <c r="BK42" i="67" s="1"/>
  <c r="AI42" i="67"/>
  <c r="BN54" i="80"/>
  <c r="AJ40" i="67"/>
  <c r="BW57" i="80"/>
  <c r="BY66" i="80"/>
  <c r="BX80" i="80"/>
  <c r="BK52" i="80"/>
  <c r="BQ70" i="80"/>
  <c r="BQ52" i="80"/>
  <c r="BY69" i="80"/>
  <c r="BM74" i="80"/>
  <c r="BL79" i="80"/>
  <c r="BN87" i="80"/>
  <c r="AJ60" i="67"/>
  <c r="BP93" i="80"/>
  <c r="AL66" i="67"/>
  <c r="BR61" i="80"/>
  <c r="BL74" i="80"/>
  <c r="BY80" i="80"/>
  <c r="BW64" i="80"/>
  <c r="BY73" i="80"/>
  <c r="BW87" i="80"/>
  <c r="BQ66" i="80"/>
  <c r="BX72" i="80"/>
  <c r="BO51" i="80"/>
  <c r="BN75" i="80"/>
  <c r="AJ51" i="67"/>
  <c r="BW69" i="80"/>
  <c r="BY77" i="80"/>
  <c r="BO89" i="80"/>
  <c r="BM62" i="67" s="1"/>
  <c r="BL96" i="80"/>
  <c r="AH73" i="67"/>
  <c r="BW75" i="80"/>
  <c r="BS94" i="80"/>
  <c r="BU90" i="80"/>
  <c r="BY100" i="80"/>
  <c r="BN101" i="80"/>
  <c r="BU80" i="80"/>
  <c r="BS161" i="67" s="1"/>
  <c r="BW95" i="80"/>
  <c r="BV76" i="80"/>
  <c r="BT52" i="67" s="1"/>
  <c r="BW72" i="80"/>
  <c r="BO95" i="80"/>
  <c r="BR94" i="80"/>
  <c r="BO80" i="80"/>
  <c r="BM93" i="80"/>
  <c r="BX100" i="80"/>
  <c r="BT3" i="80"/>
  <c r="BR3" i="67" s="1"/>
  <c r="BT16" i="80"/>
  <c r="BR16" i="67" s="1"/>
  <c r="BT20" i="80"/>
  <c r="BT22" i="80"/>
  <c r="BT24" i="80"/>
  <c r="BT26" i="80"/>
  <c r="BT14" i="80"/>
  <c r="BR14" i="67" s="1"/>
  <c r="BT34" i="80"/>
  <c r="BT23" i="80"/>
  <c r="BT28" i="80"/>
  <c r="BR164" i="67" s="1"/>
  <c r="BT30" i="80"/>
  <c r="BT21" i="80"/>
  <c r="BT29" i="80"/>
  <c r="BT36" i="80"/>
  <c r="BT32" i="80"/>
  <c r="BT48" i="80"/>
  <c r="BR38" i="67" s="1"/>
  <c r="BT44" i="80"/>
  <c r="BT86" i="80"/>
  <c r="BR59" i="67" s="1"/>
  <c r="BT93" i="80"/>
  <c r="AP3" i="67"/>
  <c r="BP8" i="80"/>
  <c r="BN8" i="67" s="1"/>
  <c r="AL8" i="67"/>
  <c r="BQ6" i="80"/>
  <c r="BQ33" i="80"/>
  <c r="BO28" i="67" s="1"/>
  <c r="BQ24" i="80"/>
  <c r="BQ22" i="80"/>
  <c r="BQ32" i="80"/>
  <c r="BQ47" i="80"/>
  <c r="BQ45" i="80"/>
  <c r="BQ85" i="80"/>
  <c r="BQ90" i="80"/>
  <c r="BQ96" i="80"/>
  <c r="BO73" i="67" s="1"/>
  <c r="BP18" i="80"/>
  <c r="BY8" i="80"/>
  <c r="BU7" i="80"/>
  <c r="BU23" i="80"/>
  <c r="BU44" i="80"/>
  <c r="BU78" i="80"/>
  <c r="BS170" i="67" s="1"/>
  <c r="BU93" i="80"/>
  <c r="BM18" i="80"/>
  <c r="BK18" i="67" s="1"/>
  <c r="AI18" i="67"/>
  <c r="BW3" i="80"/>
  <c r="BY12" i="80"/>
  <c r="BU17" i="80"/>
  <c r="AQ17" i="67"/>
  <c r="BM13" i="80"/>
  <c r="BP7" i="80"/>
  <c r="BN7" i="67" s="1"/>
  <c r="BU28" i="80"/>
  <c r="BS164" i="67" s="1"/>
  <c r="BK21" i="80"/>
  <c r="BK37" i="80"/>
  <c r="BI165" i="67" s="1"/>
  <c r="BK41" i="80"/>
  <c r="BK43" i="80"/>
  <c r="BK49" i="80"/>
  <c r="AG21" i="67"/>
  <c r="AS21" i="67" s="1" a="1"/>
  <c r="AS21" i="67" s="1"/>
  <c r="BN24" i="80"/>
  <c r="AJ24" i="67"/>
  <c r="BN30" i="80"/>
  <c r="BW19" i="80"/>
  <c r="BL27" i="80"/>
  <c r="AH163" i="67"/>
  <c r="BL37" i="80"/>
  <c r="AH166" i="67"/>
  <c r="BV17" i="80"/>
  <c r="BY36" i="80"/>
  <c r="BM26" i="80"/>
  <c r="BT12" i="80"/>
  <c r="BT19" i="80"/>
  <c r="AP19" i="67"/>
  <c r="BK16" i="80"/>
  <c r="BS27" i="80"/>
  <c r="BN33" i="80"/>
  <c r="BQ44" i="80"/>
  <c r="BO34" i="67" s="1"/>
  <c r="AM34" i="67"/>
  <c r="BN39" i="80"/>
  <c r="AJ152" i="67"/>
  <c r="BX48" i="80"/>
  <c r="BM58" i="80"/>
  <c r="AI41" i="67"/>
  <c r="BK36" i="80"/>
  <c r="AG165" i="67"/>
  <c r="BS34" i="80"/>
  <c r="BO35" i="80"/>
  <c r="BM30" i="67" s="1"/>
  <c r="BS44" i="80"/>
  <c r="BX50" i="80"/>
  <c r="BW52" i="80"/>
  <c r="BM40" i="80"/>
  <c r="BL48" i="80"/>
  <c r="BL47" i="80"/>
  <c r="BJ37" i="67" s="1"/>
  <c r="AH37" i="67"/>
  <c r="BP59" i="80"/>
  <c r="BV67" i="80"/>
  <c r="AR43" i="67"/>
  <c r="BS53" i="80"/>
  <c r="BP65" i="80"/>
  <c r="BX69" i="80"/>
  <c r="BM36" i="80"/>
  <c r="BK165" i="67" s="1"/>
  <c r="BT52" i="80"/>
  <c r="BU66" i="80"/>
  <c r="AQ42" i="67"/>
  <c r="BM59" i="80"/>
  <c r="BT67" i="80"/>
  <c r="BT80" i="80"/>
  <c r="AP161" i="67"/>
  <c r="BT53" i="80"/>
  <c r="BR39" i="67" s="1"/>
  <c r="BL71" i="80"/>
  <c r="BT78" i="80"/>
  <c r="BR170" i="67" s="1"/>
  <c r="BW83" i="80"/>
  <c r="BT61" i="80"/>
  <c r="BM75" i="80"/>
  <c r="BR80" i="80"/>
  <c r="BX93" i="80"/>
  <c r="BM62" i="80"/>
  <c r="BK174" i="67" s="1"/>
  <c r="BW81" i="80"/>
  <c r="BL89" i="80"/>
  <c r="BY64" i="80"/>
  <c r="BL75" i="80"/>
  <c r="BY88" i="80"/>
  <c r="BS68" i="80"/>
  <c r="BU76" i="80"/>
  <c r="BY84" i="80"/>
  <c r="BW51" i="80"/>
  <c r="BM71" i="80"/>
  <c r="BK47" i="67" s="1"/>
  <c r="BY81" i="80"/>
  <c r="BY89" i="80"/>
  <c r="BO78" i="80"/>
  <c r="BX89" i="80"/>
  <c r="BX95" i="80"/>
  <c r="BO93" i="80"/>
  <c r="BM66" i="67" s="1"/>
  <c r="BY75" i="80"/>
  <c r="BX90" i="80"/>
  <c r="BN74" i="80"/>
  <c r="BS80" i="80"/>
  <c r="BX97" i="80"/>
  <c r="BY76" i="80"/>
  <c r="BR85" i="80"/>
  <c r="BP58" i="67" s="1"/>
  <c r="BK96" i="80"/>
  <c r="BI73" i="67" s="1"/>
  <c r="BV89" i="80"/>
  <c r="BY97" i="80"/>
  <c r="BY87" i="80"/>
  <c r="BP94" i="80"/>
  <c r="BX96" i="80"/>
  <c r="BL93" i="80"/>
  <c r="BO101" i="80"/>
  <c r="CB13" i="67"/>
  <c r="AZ13" i="67"/>
  <c r="CB7" i="67"/>
  <c r="AZ7" i="67"/>
  <c r="CA78" i="67"/>
  <c r="AY78" i="67"/>
  <c r="BW16" i="67"/>
  <c r="CE21" i="67"/>
  <c r="BC21" i="67"/>
  <c r="CE18" i="67"/>
  <c r="BC18" i="67"/>
  <c r="CE24" i="67"/>
  <c r="BC24" i="67"/>
  <c r="BW80" i="67"/>
  <c r="CE23" i="67"/>
  <c r="BC23" i="67"/>
  <c r="CE81" i="67"/>
  <c r="CE17" i="67"/>
  <c r="CE22" i="67"/>
  <c r="CE85" i="67"/>
  <c r="CE88" i="67"/>
  <c r="CE87" i="67"/>
  <c r="CE48" i="67"/>
  <c r="CE108" i="67"/>
  <c r="CE113" i="67"/>
  <c r="CI113" i="67" s="1" a="1"/>
  <c r="CI113" i="67" s="1"/>
  <c r="CE114" i="67"/>
  <c r="CE112" i="67"/>
  <c r="CE49" i="67"/>
  <c r="CE109" i="67"/>
  <c r="CE111" i="67"/>
  <c r="CE116" i="67"/>
  <c r="CE117" i="67"/>
  <c r="CE58" i="67"/>
  <c r="CE131" i="67"/>
  <c r="CE122" i="67"/>
  <c r="CE59" i="67"/>
  <c r="CE127" i="67"/>
  <c r="CE57" i="67"/>
  <c r="CE130" i="67"/>
  <c r="CE62" i="67"/>
  <c r="CE129" i="67"/>
  <c r="CE61" i="67"/>
  <c r="BC81" i="67"/>
  <c r="BG81" i="67" s="1" a="1"/>
  <c r="BG81" i="67" s="1"/>
  <c r="BX23" i="67"/>
  <c r="AV23" i="67"/>
  <c r="CD28" i="67"/>
  <c r="BB28" i="67"/>
  <c r="CD13" i="67"/>
  <c r="BY16" i="67"/>
  <c r="CC18" i="67"/>
  <c r="BW82" i="67"/>
  <c r="CI82" i="67" s="1" a="1"/>
  <c r="CI82" i="67" s="1"/>
  <c r="BY30" i="67"/>
  <c r="CC23" i="67"/>
  <c r="BW25" i="67"/>
  <c r="BW86" i="67"/>
  <c r="AU86" i="67"/>
  <c r="BY26" i="67"/>
  <c r="CA85" i="67"/>
  <c r="AY85" i="67"/>
  <c r="CA27" i="67"/>
  <c r="CE31" i="67"/>
  <c r="BX34" i="67"/>
  <c r="CB93" i="67"/>
  <c r="BX93" i="67"/>
  <c r="AV93" i="67"/>
  <c r="CE94" i="67"/>
  <c r="BC94" i="67"/>
  <c r="BY91" i="67"/>
  <c r="CE38" i="67"/>
  <c r="BC38" i="67"/>
  <c r="BX89" i="67"/>
  <c r="AV89" i="67"/>
  <c r="BZ101" i="67"/>
  <c r="AX101" i="67"/>
  <c r="BZ104" i="67"/>
  <c r="AX104" i="67"/>
  <c r="CF90" i="67"/>
  <c r="BY39" i="67"/>
  <c r="CA100" i="67"/>
  <c r="AY100" i="67"/>
  <c r="CA104" i="67"/>
  <c r="AY104" i="67"/>
  <c r="AY40" i="67"/>
  <c r="CF44" i="67"/>
  <c r="BY46" i="67"/>
  <c r="BZ111" i="67"/>
  <c r="AX111" i="67"/>
  <c r="BX102" i="67"/>
  <c r="BZ48" i="67"/>
  <c r="AX48" i="67"/>
  <c r="CH115" i="67"/>
  <c r="BF115" i="67"/>
  <c r="CH46" i="67"/>
  <c r="BF46" i="67"/>
  <c r="BX41" i="67"/>
  <c r="BY112" i="67"/>
  <c r="AW112" i="67"/>
  <c r="BY105" i="67"/>
  <c r="CF108" i="67"/>
  <c r="BY101" i="67"/>
  <c r="BW42" i="67"/>
  <c r="CF104" i="67"/>
  <c r="CH116" i="67"/>
  <c r="BF116" i="67"/>
  <c r="CH89" i="67"/>
  <c r="BX44" i="67"/>
  <c r="CC111" i="67"/>
  <c r="BY52" i="67"/>
  <c r="CC123" i="67"/>
  <c r="BZ118" i="67"/>
  <c r="CC59" i="67"/>
  <c r="BY55" i="67"/>
  <c r="AW55" i="67"/>
  <c r="CE46" i="67"/>
  <c r="CC118" i="67"/>
  <c r="BX124" i="67"/>
  <c r="AV124" i="67"/>
  <c r="BY123" i="67"/>
  <c r="CA112" i="67"/>
  <c r="CA122" i="67"/>
  <c r="AY122" i="67"/>
  <c r="CA126" i="67"/>
  <c r="AY126" i="67"/>
  <c r="CE63" i="67"/>
  <c r="BC63" i="67"/>
  <c r="CE67" i="67"/>
  <c r="BC67" i="67"/>
  <c r="CE136" i="67"/>
  <c r="BC136" i="67"/>
  <c r="CF117" i="67"/>
  <c r="BZ54" i="67"/>
  <c r="CE47" i="67"/>
  <c r="CE119" i="67"/>
  <c r="CA56" i="67"/>
  <c r="AY56" i="67"/>
  <c r="BZ137" i="67"/>
  <c r="CD130" i="67"/>
  <c r="BW135" i="67"/>
  <c r="CC131" i="67"/>
  <c r="BB71" i="67"/>
  <c r="BG71" i="67" s="1" a="1"/>
  <c r="BG71" i="67" s="1"/>
  <c r="CD71" i="67"/>
  <c r="CH68" i="67"/>
  <c r="CH128" i="67"/>
  <c r="BW63" i="67"/>
  <c r="CA147" i="67"/>
  <c r="AV140" i="67"/>
  <c r="BX140" i="67"/>
  <c r="CC146" i="67"/>
  <c r="CD123" i="67"/>
  <c r="CH134" i="67"/>
  <c r="BX144" i="67"/>
  <c r="AV144" i="67"/>
  <c r="BX123" i="67"/>
  <c r="CB65" i="67"/>
  <c r="AV70" i="67"/>
  <c r="BX70" i="67"/>
  <c r="CF143" i="67"/>
  <c r="CB8" i="67"/>
  <c r="AZ8" i="67"/>
  <c r="CA6" i="67"/>
  <c r="AY6" i="67"/>
  <c r="CB77" i="67"/>
  <c r="AZ77" i="67"/>
  <c r="BG77" i="67" s="1" a="1"/>
  <c r="BG77" i="67" s="1"/>
  <c r="CA8" i="67"/>
  <c r="AY8" i="67"/>
  <c r="CA13" i="67"/>
  <c r="AY13" i="67"/>
  <c r="BW5" i="67"/>
  <c r="CC78" i="67"/>
  <c r="CB5" i="67"/>
  <c r="AZ5" i="67"/>
  <c r="BW76" i="67"/>
  <c r="CE14" i="67"/>
  <c r="CA12" i="67"/>
  <c r="CC16" i="67"/>
  <c r="BY22" i="67"/>
  <c r="AW22" i="67"/>
  <c r="BX20" i="67"/>
  <c r="AV20" i="67"/>
  <c r="CE15" i="67"/>
  <c r="BX19" i="67"/>
  <c r="AV19" i="67"/>
  <c r="BX25" i="67"/>
  <c r="AV25" i="67"/>
  <c r="CC80" i="67"/>
  <c r="BX24" i="67"/>
  <c r="AV24" i="67"/>
  <c r="CD15" i="67"/>
  <c r="BB15" i="67"/>
  <c r="CA14" i="67"/>
  <c r="CB33" i="67"/>
  <c r="BX32" i="67"/>
  <c r="CD36" i="67"/>
  <c r="BB36" i="67"/>
  <c r="BY23" i="67"/>
  <c r="BZ83" i="67"/>
  <c r="BZ85" i="67"/>
  <c r="BZ88" i="67"/>
  <c r="BZ97" i="67"/>
  <c r="BZ41" i="67"/>
  <c r="BZ98" i="67"/>
  <c r="BZ91" i="67"/>
  <c r="BZ39" i="67"/>
  <c r="BZ38" i="67"/>
  <c r="BZ89" i="67"/>
  <c r="BZ92" i="67"/>
  <c r="BZ117" i="67"/>
  <c r="BZ50" i="67"/>
  <c r="BZ112" i="67"/>
  <c r="BZ123" i="67"/>
  <c r="BZ58" i="67"/>
  <c r="BZ125" i="67"/>
  <c r="BZ130" i="67"/>
  <c r="AX83" i="67"/>
  <c r="BZ144" i="67"/>
  <c r="BX22" i="67"/>
  <c r="CA83" i="67"/>
  <c r="BX26" i="67"/>
  <c r="BZ32" i="67"/>
  <c r="CD86" i="67"/>
  <c r="BB86" i="67"/>
  <c r="BZ27" i="67"/>
  <c r="CD34" i="67"/>
  <c r="BB34" i="67"/>
  <c r="BX27" i="67"/>
  <c r="CB34" i="67"/>
  <c r="CA32" i="67"/>
  <c r="CE39" i="67"/>
  <c r="BC39" i="67"/>
  <c r="BY87" i="67"/>
  <c r="BW95" i="67"/>
  <c r="CB96" i="67"/>
  <c r="CD89" i="67"/>
  <c r="BB89" i="67"/>
  <c r="CE92" i="67"/>
  <c r="BC92" i="67"/>
  <c r="CH93" i="67"/>
  <c r="BF93" i="67"/>
  <c r="BX97" i="67"/>
  <c r="AV97" i="67"/>
  <c r="BG97" i="67" s="1" a="1"/>
  <c r="BG97" i="67" s="1"/>
  <c r="BZ102" i="67"/>
  <c r="AX102" i="67"/>
  <c r="CH104" i="67"/>
  <c r="BF104" i="67"/>
  <c r="BX91" i="67"/>
  <c r="AV91" i="67"/>
  <c r="BW93" i="67"/>
  <c r="CA42" i="67"/>
  <c r="AY42" i="67"/>
  <c r="CA105" i="67"/>
  <c r="AY105" i="67"/>
  <c r="CA34" i="67"/>
  <c r="CD39" i="67"/>
  <c r="BB39" i="67"/>
  <c r="CF46" i="67"/>
  <c r="BX103" i="67"/>
  <c r="CA116" i="67"/>
  <c r="AY116" i="67"/>
  <c r="BY102" i="67"/>
  <c r="BY106" i="67"/>
  <c r="BY114" i="67"/>
  <c r="AW114" i="67"/>
  <c r="CB41" i="67"/>
  <c r="BX105" i="67"/>
  <c r="CF105" i="67"/>
  <c r="BW103" i="67"/>
  <c r="CH48" i="67"/>
  <c r="BF48" i="67"/>
  <c r="CA118" i="67"/>
  <c r="AY118" i="67"/>
  <c r="CC107" i="67"/>
  <c r="CA117" i="67"/>
  <c r="AY117" i="67"/>
  <c r="CH92" i="67"/>
  <c r="CE44" i="67"/>
  <c r="CH119" i="67"/>
  <c r="CH124" i="67"/>
  <c r="BF124" i="67"/>
  <c r="BW125" i="67"/>
  <c r="CD110" i="67"/>
  <c r="BW119" i="67"/>
  <c r="CC57" i="67"/>
  <c r="BY59" i="67"/>
  <c r="CE73" i="67"/>
  <c r="BC73" i="67"/>
  <c r="BG73" i="67" s="1" a="1"/>
  <c r="BG73" i="67" s="1"/>
  <c r="CD47" i="67"/>
  <c r="BY122" i="67"/>
  <c r="CF112" i="67"/>
  <c r="CC119" i="67"/>
  <c r="BY128" i="67"/>
  <c r="AW128" i="67"/>
  <c r="CH57" i="67"/>
  <c r="BZ135" i="67"/>
  <c r="CH137" i="67"/>
  <c r="AY143" i="67"/>
  <c r="CA143" i="67"/>
  <c r="AV145" i="67"/>
  <c r="BX145" i="67"/>
  <c r="BW146" i="67"/>
  <c r="CB135" i="67"/>
  <c r="CB142" i="67"/>
  <c r="CB146" i="67"/>
  <c r="BW66" i="67"/>
  <c r="BW147" i="67"/>
  <c r="BC143" i="67"/>
  <c r="CE143" i="67"/>
  <c r="CB62" i="67"/>
  <c r="BZ65" i="67"/>
  <c r="CB147" i="67"/>
  <c r="AZ147" i="67"/>
  <c r="CE141" i="67"/>
  <c r="BC141" i="67"/>
  <c r="CH142" i="67"/>
  <c r="CC71" i="67"/>
  <c r="CA7" i="67"/>
  <c r="AY7" i="67"/>
  <c r="BG7" i="67" s="1" a="1"/>
  <c r="BG7" i="67" s="1"/>
  <c r="CB12" i="67"/>
  <c r="AZ12" i="67"/>
  <c r="CC2" i="67"/>
  <c r="CC14" i="67"/>
  <c r="BA14" i="67"/>
  <c r="BY5" i="67"/>
  <c r="CD14" i="67"/>
  <c r="CD26" i="67"/>
  <c r="CD88" i="67"/>
  <c r="CD107" i="67"/>
  <c r="CD46" i="67"/>
  <c r="CD108" i="67"/>
  <c r="CD112" i="67"/>
  <c r="CD49" i="67"/>
  <c r="CD109" i="67"/>
  <c r="CD111" i="67"/>
  <c r="CD116" i="67"/>
  <c r="CD122" i="67"/>
  <c r="CD57" i="67"/>
  <c r="CD128" i="67"/>
  <c r="CD146" i="67"/>
  <c r="CD142" i="67"/>
  <c r="CD143" i="67"/>
  <c r="BB14" i="67"/>
  <c r="CE9" i="67"/>
  <c r="BX76" i="67"/>
  <c r="BZ10" i="67"/>
  <c r="CB4" i="67"/>
  <c r="AZ4" i="67"/>
  <c r="CE3" i="67"/>
  <c r="BW78" i="67"/>
  <c r="BX12" i="67"/>
  <c r="BZ14" i="67"/>
  <c r="CD16" i="67"/>
  <c r="BB16" i="67"/>
  <c r="BG16" i="67" s="1" a="1"/>
  <c r="BG16" i="67" s="1"/>
  <c r="CE16" i="67"/>
  <c r="BY20" i="67"/>
  <c r="AW20" i="67"/>
  <c r="BY17" i="67"/>
  <c r="BY88" i="67"/>
  <c r="BY36" i="67"/>
  <c r="BY37" i="67"/>
  <c r="BY63" i="67"/>
  <c r="BY65" i="67"/>
  <c r="BY66" i="67"/>
  <c r="BY67" i="67"/>
  <c r="BY139" i="67"/>
  <c r="BY69" i="67"/>
  <c r="BY136" i="67"/>
  <c r="BY137" i="67"/>
  <c r="BY142" i="67"/>
  <c r="BY143" i="67"/>
  <c r="BY147" i="67"/>
  <c r="BY140" i="67"/>
  <c r="BY68" i="67"/>
  <c r="BY138" i="67"/>
  <c r="AW17" i="67"/>
  <c r="BY141" i="67"/>
  <c r="BY70" i="67"/>
  <c r="CF24" i="67"/>
  <c r="BD24" i="67"/>
  <c r="CD80" i="67"/>
  <c r="BW27" i="67"/>
  <c r="AU27" i="67"/>
  <c r="CD17" i="67"/>
  <c r="BY24" i="67"/>
  <c r="AW24" i="67"/>
  <c r="BW14" i="67"/>
  <c r="BW21" i="67"/>
  <c r="CH18" i="67"/>
  <c r="CF22" i="67"/>
  <c r="CC36" i="67"/>
  <c r="BA36" i="67"/>
  <c r="CC33" i="67"/>
  <c r="BA33" i="67"/>
  <c r="CD37" i="67"/>
  <c r="BB37" i="67"/>
  <c r="BZ24" i="67"/>
  <c r="BY84" i="67"/>
  <c r="CB84" i="67"/>
  <c r="CC26" i="67"/>
  <c r="BZ26" i="67"/>
  <c r="CD31" i="67"/>
  <c r="BB31" i="67"/>
  <c r="CE28" i="67"/>
  <c r="CB85" i="67"/>
  <c r="CF26" i="67"/>
  <c r="CB83" i="67"/>
  <c r="CB35" i="67"/>
  <c r="CH95" i="67"/>
  <c r="BF95" i="67"/>
  <c r="BG95" i="67" s="1" a="1"/>
  <c r="BG95" i="67" s="1"/>
  <c r="BY89" i="67"/>
  <c r="CE93" i="67"/>
  <c r="BC93" i="67"/>
  <c r="CD40" i="67"/>
  <c r="BB40" i="67"/>
  <c r="CB98" i="67"/>
  <c r="AZ98" i="67"/>
  <c r="BG98" i="67" s="1" a="1"/>
  <c r="BG98" i="67" s="1"/>
  <c r="BX40" i="67"/>
  <c r="AV40" i="67"/>
  <c r="BZ36" i="67"/>
  <c r="CC38" i="67"/>
  <c r="CE89" i="67"/>
  <c r="BC89" i="67"/>
  <c r="BZ100" i="67"/>
  <c r="AX100" i="67"/>
  <c r="BZ103" i="67"/>
  <c r="AX103" i="67"/>
  <c r="BZ105" i="67"/>
  <c r="AX105" i="67"/>
  <c r="CC94" i="67"/>
  <c r="CA43" i="67"/>
  <c r="AY43" i="67"/>
  <c r="CA106" i="67"/>
  <c r="AY106" i="67"/>
  <c r="CE33" i="67"/>
  <c r="CF86" i="67"/>
  <c r="CC42" i="67"/>
  <c r="BY45" i="67"/>
  <c r="BY47" i="67"/>
  <c r="CE103" i="67"/>
  <c r="BZ108" i="67"/>
  <c r="AX108" i="67"/>
  <c r="CF102" i="67"/>
  <c r="BZ107" i="67"/>
  <c r="AX107" i="67"/>
  <c r="AX47" i="67"/>
  <c r="CB100" i="67"/>
  <c r="CE105" i="67"/>
  <c r="CC108" i="67"/>
  <c r="CA50" i="67"/>
  <c r="AY50" i="67"/>
  <c r="BX101" i="67"/>
  <c r="BZ106" i="67"/>
  <c r="AX106" i="67"/>
  <c r="CF111" i="67"/>
  <c r="CA121" i="67"/>
  <c r="AY121" i="67"/>
  <c r="BG121" i="67" s="1" a="1"/>
  <c r="BG121" i="67" s="1"/>
  <c r="CC46" i="67"/>
  <c r="BY97" i="67"/>
  <c r="CC44" i="67"/>
  <c r="CC47" i="67"/>
  <c r="BX109" i="67"/>
  <c r="AV109" i="67"/>
  <c r="BY54" i="67"/>
  <c r="BZ126" i="67"/>
  <c r="AX126" i="67"/>
  <c r="CA110" i="67"/>
  <c r="CD118" i="67"/>
  <c r="CF55" i="67"/>
  <c r="BD55" i="67"/>
  <c r="CF125" i="67"/>
  <c r="CC110" i="67"/>
  <c r="CE115" i="67"/>
  <c r="BX120" i="67"/>
  <c r="BY56" i="67"/>
  <c r="AW56" i="67"/>
  <c r="BX53" i="67"/>
  <c r="BW122" i="67"/>
  <c r="CF126" i="67"/>
  <c r="BD126" i="67"/>
  <c r="CE64" i="67"/>
  <c r="BC64" i="67"/>
  <c r="BG64" i="67" s="1" a="1"/>
  <c r="BG64" i="67" s="1"/>
  <c r="CE133" i="67"/>
  <c r="BC133" i="67"/>
  <c r="BG133" i="67" s="1" a="1"/>
  <c r="BG133" i="67" s="1"/>
  <c r="BX147" i="67"/>
  <c r="AV147" i="67"/>
  <c r="BX137" i="67"/>
  <c r="AV137" i="67"/>
  <c r="CB48" i="67"/>
  <c r="BZ114" i="67"/>
  <c r="BY57" i="67"/>
  <c r="BZ129" i="67"/>
  <c r="AX129" i="67"/>
  <c r="CD129" i="67"/>
  <c r="CH135" i="67"/>
  <c r="BW143" i="67"/>
  <c r="CD73" i="67"/>
  <c r="AV69" i="67"/>
  <c r="BX69" i="67"/>
  <c r="AY144" i="67"/>
  <c r="CA144" i="67"/>
  <c r="CB125" i="67"/>
  <c r="CD65" i="67"/>
  <c r="BX61" i="67"/>
  <c r="CA68" i="67"/>
  <c r="CE140" i="67"/>
  <c r="BC140" i="67"/>
  <c r="CH65" i="67"/>
  <c r="CD59" i="67"/>
  <c r="CA65" i="67"/>
  <c r="CD137" i="67"/>
  <c r="CE144" i="67"/>
  <c r="BC144" i="67"/>
  <c r="CA134" i="67"/>
  <c r="BC70" i="67"/>
  <c r="CE70" i="67"/>
  <c r="BY145" i="67"/>
  <c r="BZ139" i="67"/>
  <c r="BY144" i="67"/>
  <c r="BW15" i="67"/>
  <c r="AU15" i="67"/>
  <c r="BW6" i="67"/>
  <c r="CA15" i="67"/>
  <c r="CC5" i="67"/>
  <c r="CE25" i="67"/>
  <c r="BC25" i="67"/>
  <c r="BW17" i="67"/>
  <c r="CC27" i="67"/>
  <c r="BA27" i="67"/>
  <c r="BY18" i="67"/>
  <c r="AW18" i="67"/>
  <c r="CE13" i="67"/>
  <c r="BW20" i="67"/>
  <c r="CE29" i="67"/>
  <c r="BY25" i="67"/>
  <c r="BX28" i="67"/>
  <c r="CC86" i="67"/>
  <c r="BA86" i="67"/>
  <c r="BY28" i="67"/>
  <c r="BZ33" i="67"/>
  <c r="AX33" i="67"/>
  <c r="BZ25" i="67"/>
  <c r="CA30" i="67"/>
  <c r="CA36" i="67"/>
  <c r="BY27" i="67"/>
  <c r="BW37" i="67"/>
  <c r="CC39" i="67"/>
  <c r="BY40" i="67"/>
  <c r="BY90" i="67"/>
  <c r="CA86" i="67"/>
  <c r="BX33" i="67"/>
  <c r="CB89" i="67"/>
  <c r="CD92" i="67"/>
  <c r="BB92" i="67"/>
  <c r="CC92" i="67"/>
  <c r="CH100" i="67"/>
  <c r="BF100" i="67"/>
  <c r="CH103" i="67"/>
  <c r="BF103" i="67"/>
  <c r="CH105" i="67"/>
  <c r="BF105" i="67"/>
  <c r="CE91" i="67"/>
  <c r="BC91" i="67"/>
  <c r="CA101" i="67"/>
  <c r="AY101" i="67"/>
  <c r="BZ35" i="67"/>
  <c r="BW72" i="67"/>
  <c r="CI72" i="67" s="1" a="1"/>
  <c r="CI72" i="67" s="1"/>
  <c r="CB39" i="67"/>
  <c r="CF45" i="67"/>
  <c r="CH109" i="67"/>
  <c r="BF109" i="67"/>
  <c r="BY103" i="67"/>
  <c r="BY42" i="67"/>
  <c r="BW107" i="67"/>
  <c r="BZ51" i="67"/>
  <c r="AX51" i="67"/>
  <c r="BG51" i="67" s="1" a="1"/>
  <c r="BG51" i="67" s="1"/>
  <c r="CE101" i="67"/>
  <c r="BX104" i="67"/>
  <c r="CH108" i="67"/>
  <c r="BF108" i="67"/>
  <c r="CA54" i="67"/>
  <c r="AY54" i="67"/>
  <c r="CD44" i="67"/>
  <c r="CC49" i="67"/>
  <c r="BY100" i="67"/>
  <c r="BX45" i="67"/>
  <c r="CA48" i="67"/>
  <c r="AY48" i="67"/>
  <c r="CC109" i="67"/>
  <c r="BY119" i="67"/>
  <c r="CA129" i="67"/>
  <c r="AY129" i="67"/>
  <c r="CH112" i="67"/>
  <c r="BY121" i="67"/>
  <c r="BX126" i="67"/>
  <c r="AV126" i="67"/>
  <c r="CB108" i="67"/>
  <c r="BZ120" i="67"/>
  <c r="BZ56" i="67"/>
  <c r="CF114" i="67"/>
  <c r="CD120" i="67"/>
  <c r="CA123" i="67"/>
  <c r="AY123" i="67"/>
  <c r="BG123" i="67" s="1" a="1"/>
  <c r="BG123" i="67" s="1"/>
  <c r="AW130" i="67"/>
  <c r="BG130" i="67" s="1" a="1"/>
  <c r="BG130" i="67" s="1"/>
  <c r="CC115" i="67"/>
  <c r="CE120" i="67"/>
  <c r="CF57" i="67"/>
  <c r="BY115" i="67"/>
  <c r="CH122" i="67"/>
  <c r="BF122" i="67"/>
  <c r="BX65" i="67"/>
  <c r="AV65" i="67"/>
  <c r="BX134" i="67"/>
  <c r="AV134" i="67"/>
  <c r="CE147" i="67"/>
  <c r="BC147" i="67"/>
  <c r="CE137" i="67"/>
  <c r="BC137" i="67"/>
  <c r="CD119" i="67"/>
  <c r="BY50" i="67"/>
  <c r="BX52" i="67"/>
  <c r="CD131" i="67"/>
  <c r="BW73" i="67"/>
  <c r="CB139" i="67"/>
  <c r="CH132" i="67"/>
  <c r="CD147" i="67"/>
  <c r="BC145" i="67"/>
  <c r="CE145" i="67"/>
  <c r="BW132" i="67"/>
  <c r="BW144" i="67"/>
  <c r="CB127" i="67"/>
  <c r="BW133" i="67"/>
  <c r="AY141" i="67"/>
  <c r="CA141" i="67"/>
  <c r="CD62" i="67"/>
  <c r="CH67" i="67"/>
  <c r="CB143" i="67"/>
  <c r="BW65" i="67"/>
  <c r="CF139" i="67"/>
  <c r="CH139" i="67"/>
  <c r="BZ143" i="67"/>
  <c r="CA3" i="67"/>
  <c r="CA19" i="67"/>
  <c r="CA25" i="67"/>
  <c r="CA18" i="67"/>
  <c r="CA24" i="67"/>
  <c r="CA80" i="67"/>
  <c r="CA23" i="67"/>
  <c r="CA17" i="67"/>
  <c r="CA22" i="67"/>
  <c r="CA20" i="67"/>
  <c r="CA89" i="67"/>
  <c r="CA92" i="67"/>
  <c r="CA97" i="67"/>
  <c r="CA41" i="67"/>
  <c r="CA98" i="67"/>
  <c r="CA91" i="67"/>
  <c r="CA93" i="67"/>
  <c r="CA38" i="67"/>
  <c r="CA114" i="67"/>
  <c r="CA146" i="67"/>
  <c r="CA127" i="67"/>
  <c r="CA145" i="67"/>
  <c r="AY3" i="67"/>
  <c r="CB74" i="67"/>
  <c r="AZ74" i="67"/>
  <c r="CB78" i="67"/>
  <c r="AZ78" i="67"/>
  <c r="CC15" i="67"/>
  <c r="BA15" i="67"/>
  <c r="CB9" i="67"/>
  <c r="AZ9" i="67"/>
  <c r="CE12" i="67"/>
  <c r="CA11" i="67"/>
  <c r="CB2" i="67"/>
  <c r="CB20" i="67"/>
  <c r="CB19" i="67"/>
  <c r="CB25" i="67"/>
  <c r="CB18" i="67"/>
  <c r="CB24" i="67"/>
  <c r="CB80" i="67"/>
  <c r="CB23" i="67"/>
  <c r="CB17" i="67"/>
  <c r="CB22" i="67"/>
  <c r="CB49" i="67"/>
  <c r="CB111" i="67"/>
  <c r="CB116" i="67"/>
  <c r="CB118" i="67"/>
  <c r="CB120" i="67"/>
  <c r="CB52" i="67"/>
  <c r="CB53" i="67"/>
  <c r="CB110" i="67"/>
  <c r="CB115" i="67"/>
  <c r="CB58" i="67"/>
  <c r="CB122" i="67"/>
  <c r="CB57" i="67"/>
  <c r="CB56" i="67"/>
  <c r="CB129" i="67"/>
  <c r="CB61" i="67"/>
  <c r="CB131" i="67"/>
  <c r="AZ2" i="67"/>
  <c r="CC6" i="67"/>
  <c r="BW13" i="67"/>
  <c r="CF25" i="67"/>
  <c r="BD25" i="67"/>
  <c r="CF79" i="67"/>
  <c r="BX13" i="67"/>
  <c r="CC17" i="67"/>
  <c r="CC28" i="67"/>
  <c r="BA28" i="67"/>
  <c r="BG28" i="67" s="1" a="1"/>
  <c r="BG28" i="67" s="1"/>
  <c r="CB79" i="67"/>
  <c r="BX16" i="67"/>
  <c r="CC25" i="67"/>
  <c r="CB14" i="67"/>
  <c r="CA26" i="67"/>
  <c r="BX30" i="67"/>
  <c r="CC37" i="67"/>
  <c r="BA37" i="67"/>
  <c r="BZ34" i="67"/>
  <c r="AX34" i="67"/>
  <c r="CF27" i="67"/>
  <c r="BX29" i="67"/>
  <c r="BY29" i="67"/>
  <c r="BX83" i="67"/>
  <c r="CB31" i="67"/>
  <c r="CA84" i="67"/>
  <c r="BW89" i="67"/>
  <c r="CD96" i="67"/>
  <c r="BB96" i="67"/>
  <c r="BY92" i="67"/>
  <c r="CC93" i="67"/>
  <c r="CF88" i="67"/>
  <c r="CD38" i="67"/>
  <c r="BB38" i="67"/>
  <c r="CE40" i="67"/>
  <c r="BC40" i="67"/>
  <c r="CC35" i="67"/>
  <c r="BX90" i="67"/>
  <c r="AV90" i="67"/>
  <c r="CE34" i="67"/>
  <c r="CC89" i="67"/>
  <c r="CF38" i="67"/>
  <c r="BZ42" i="67"/>
  <c r="AX42" i="67"/>
  <c r="BZ44" i="67"/>
  <c r="AX44" i="67"/>
  <c r="BZ40" i="67"/>
  <c r="AX40" i="67"/>
  <c r="CA102" i="67"/>
  <c r="AY102" i="67"/>
  <c r="CA107" i="67"/>
  <c r="AY107" i="67"/>
  <c r="CH35" i="67"/>
  <c r="CF37" i="67"/>
  <c r="BZ116" i="67"/>
  <c r="AX116" i="67"/>
  <c r="BG116" i="67" s="1" a="1"/>
  <c r="BG116" i="67" s="1"/>
  <c r="BW104" i="67"/>
  <c r="CH110" i="67"/>
  <c r="BF110" i="67"/>
  <c r="BW100" i="67"/>
  <c r="CF103" i="67"/>
  <c r="CH107" i="67"/>
  <c r="BF107" i="67"/>
  <c r="CA49" i="67"/>
  <c r="AY49" i="67"/>
  <c r="BZ90" i="67"/>
  <c r="CF42" i="67"/>
  <c r="CA46" i="67"/>
  <c r="AY46" i="67"/>
  <c r="CA109" i="67"/>
  <c r="AY109" i="67"/>
  <c r="BZ115" i="67"/>
  <c r="AX115" i="67"/>
  <c r="CF116" i="67"/>
  <c r="CE104" i="67"/>
  <c r="BZ109" i="67"/>
  <c r="AX109" i="67"/>
  <c r="CA119" i="67"/>
  <c r="AY119" i="67"/>
  <c r="CA52" i="67"/>
  <c r="AY52" i="67"/>
  <c r="BG52" i="67" s="1" a="1"/>
  <c r="BG52" i="67" s="1"/>
  <c r="BY111" i="67"/>
  <c r="CF100" i="67"/>
  <c r="CE45" i="67"/>
  <c r="CF110" i="67"/>
  <c r="CF119" i="67"/>
  <c r="CF54" i="67"/>
  <c r="BD54" i="67"/>
  <c r="CD114" i="67"/>
  <c r="CC122" i="67"/>
  <c r="CA128" i="67"/>
  <c r="AY128" i="67"/>
  <c r="CA51" i="67"/>
  <c r="BZ131" i="67"/>
  <c r="AX131" i="67"/>
  <c r="BG131" i="67" s="1" a="1"/>
  <c r="BG131" i="67" s="1"/>
  <c r="CD117" i="67"/>
  <c r="CC120" i="67"/>
  <c r="CH118" i="67"/>
  <c r="BY58" i="67"/>
  <c r="CH129" i="67"/>
  <c r="BF129" i="67"/>
  <c r="CE65" i="67"/>
  <c r="BC65" i="67"/>
  <c r="CE134" i="67"/>
  <c r="BC134" i="67"/>
  <c r="CB112" i="67"/>
  <c r="CH120" i="67"/>
  <c r="AV125" i="67"/>
  <c r="CC116" i="67"/>
  <c r="CA124" i="67"/>
  <c r="AY124" i="67"/>
  <c r="CC73" i="67"/>
  <c r="CD144" i="67"/>
  <c r="BB144" i="67"/>
  <c r="CD63" i="67"/>
  <c r="CA136" i="67"/>
  <c r="CC132" i="67"/>
  <c r="CB136" i="67"/>
  <c r="AZ136" i="67"/>
  <c r="CE69" i="67"/>
  <c r="BC69" i="67"/>
  <c r="CC128" i="67"/>
  <c r="CC133" i="67"/>
  <c r="CA70" i="67"/>
  <c r="AY70" i="67"/>
  <c r="CA62" i="67"/>
  <c r="CB140" i="67"/>
  <c r="CB68" i="67"/>
  <c r="AZ68" i="67"/>
  <c r="CH130" i="67"/>
  <c r="CB67" i="67"/>
  <c r="CB144" i="67"/>
  <c r="CB70" i="67"/>
  <c r="CB3" i="67"/>
  <c r="AZ3" i="67"/>
  <c r="BW7" i="67"/>
  <c r="CB10" i="67"/>
  <c r="AZ10" i="67"/>
  <c r="BG10" i="67" s="1" a="1"/>
  <c r="BG10" i="67" s="1"/>
  <c r="CB6" i="67"/>
  <c r="AZ6" i="67"/>
  <c r="CA79" i="67"/>
  <c r="BX74" i="67"/>
  <c r="CC8" i="67"/>
  <c r="CC7" i="67"/>
  <c r="CE5" i="67"/>
  <c r="BX14" i="67"/>
  <c r="BY14" i="67"/>
  <c r="BX80" i="67"/>
  <c r="BX84" i="67"/>
  <c r="BX36" i="67"/>
  <c r="BX37" i="67"/>
  <c r="BX87" i="67"/>
  <c r="CI87" i="67" s="1" a="1"/>
  <c r="CI87" i="67" s="1"/>
  <c r="BX111" i="67"/>
  <c r="BX116" i="67"/>
  <c r="BX110" i="67"/>
  <c r="BX115" i="67"/>
  <c r="BX114" i="67"/>
  <c r="BX112" i="67"/>
  <c r="BX51" i="67"/>
  <c r="BX108" i="67"/>
  <c r="BX117" i="67"/>
  <c r="BX56" i="67"/>
  <c r="BX128" i="67"/>
  <c r="BX146" i="67"/>
  <c r="BX62" i="67"/>
  <c r="BX55" i="67"/>
  <c r="BX58" i="67"/>
  <c r="BX59" i="67"/>
  <c r="BX130" i="67"/>
  <c r="BX122" i="67"/>
  <c r="AV80" i="67"/>
  <c r="BG80" i="67" s="1" a="1"/>
  <c r="BG80" i="67" s="1"/>
  <c r="CD81" i="67"/>
  <c r="CD23" i="67"/>
  <c r="BB23" i="67"/>
  <c r="BY15" i="67"/>
  <c r="CF18" i="67"/>
  <c r="CF35" i="67"/>
  <c r="CF63" i="67"/>
  <c r="CF65" i="67"/>
  <c r="CF67" i="67"/>
  <c r="CF135" i="67"/>
  <c r="BD18" i="67"/>
  <c r="CF136" i="67"/>
  <c r="CF137" i="67"/>
  <c r="CF144" i="67"/>
  <c r="CF141" i="67"/>
  <c r="CF147" i="67"/>
  <c r="CF142" i="67"/>
  <c r="BY78" i="67"/>
  <c r="BZ17" i="67"/>
  <c r="CC20" i="67"/>
  <c r="CD27" i="67"/>
  <c r="BB27" i="67"/>
  <c r="CA10" i="67"/>
  <c r="CD25" i="67"/>
  <c r="BW26" i="67"/>
  <c r="CE27" i="67"/>
  <c r="BY19" i="67"/>
  <c r="CB30" i="67"/>
  <c r="CB86" i="67"/>
  <c r="CD35" i="67"/>
  <c r="BB35" i="67"/>
  <c r="BG35" i="67" s="1" a="1"/>
  <c r="BG35" i="67" s="1"/>
  <c r="BW31" i="67"/>
  <c r="AU31" i="67"/>
  <c r="CH86" i="67"/>
  <c r="CH33" i="67"/>
  <c r="CH85" i="67"/>
  <c r="CH36" i="67"/>
  <c r="CH37" i="67"/>
  <c r="CH99" i="67"/>
  <c r="CI99" i="67" s="1" a="1"/>
  <c r="CI99" i="67" s="1"/>
  <c r="CH114" i="67"/>
  <c r="CH125" i="67"/>
  <c r="CH127" i="67"/>
  <c r="CH62" i="67"/>
  <c r="CH138" i="67"/>
  <c r="CH144" i="67"/>
  <c r="BF33" i="67"/>
  <c r="CH26" i="67"/>
  <c r="CA33" i="67"/>
  <c r="BZ16" i="67"/>
  <c r="BY83" i="67"/>
  <c r="CA37" i="67"/>
  <c r="BY33" i="67"/>
  <c r="BW92" i="67"/>
  <c r="BX96" i="67"/>
  <c r="AV96" i="67"/>
  <c r="CB92" i="67"/>
  <c r="CE36" i="67"/>
  <c r="CC90" i="67"/>
  <c r="BW39" i="67"/>
  <c r="AX96" i="67"/>
  <c r="CH42" i="67"/>
  <c r="BF42" i="67"/>
  <c r="CH44" i="67"/>
  <c r="BF44" i="67"/>
  <c r="CF36" i="67"/>
  <c r="CB91" i="67"/>
  <c r="CA103" i="67"/>
  <c r="AY103" i="67"/>
  <c r="CE37" i="67"/>
  <c r="BY93" i="67"/>
  <c r="CC88" i="67"/>
  <c r="BY96" i="67"/>
  <c r="CD103" i="67"/>
  <c r="CB106" i="67"/>
  <c r="BY109" i="67"/>
  <c r="BY41" i="67"/>
  <c r="CB105" i="67"/>
  <c r="CA111" i="67"/>
  <c r="AY111" i="67"/>
  <c r="BX42" i="67"/>
  <c r="CH90" i="67"/>
  <c r="CB43" i="67"/>
  <c r="CA90" i="67"/>
  <c r="CA39" i="67"/>
  <c r="CD45" i="67"/>
  <c r="CH111" i="67"/>
  <c r="BF111" i="67"/>
  <c r="CB42" i="67"/>
  <c r="BW48" i="67"/>
  <c r="BZ55" i="67"/>
  <c r="CB114" i="67"/>
  <c r="CC114" i="67"/>
  <c r="CD115" i="67"/>
  <c r="BW123" i="67"/>
  <c r="CF61" i="67"/>
  <c r="CB117" i="67"/>
  <c r="BZ53" i="67"/>
  <c r="CA58" i="67"/>
  <c r="AY58" i="67"/>
  <c r="BG58" i="67" s="1" a="1"/>
  <c r="BG58" i="67" s="1"/>
  <c r="BX49" i="67"/>
  <c r="BZ119" i="67"/>
  <c r="CA57" i="67"/>
  <c r="AY57" i="67"/>
  <c r="BX68" i="67"/>
  <c r="AV68" i="67"/>
  <c r="AV138" i="67"/>
  <c r="BG138" i="67" s="1" a="1"/>
  <c r="BG138" i="67" s="1"/>
  <c r="BX138" i="67"/>
  <c r="BX50" i="67"/>
  <c r="BX107" i="67"/>
  <c r="CH117" i="67"/>
  <c r="BX54" i="67"/>
  <c r="CH146" i="67"/>
  <c r="CC147" i="67"/>
  <c r="AY140" i="67"/>
  <c r="CA140" i="67"/>
  <c r="CC70" i="67"/>
  <c r="BW136" i="67"/>
  <c r="BW64" i="67"/>
  <c r="CI64" i="67" s="1" a="1"/>
  <c r="CI64" i="67" s="1"/>
  <c r="CC145" i="67"/>
  <c r="CF130" i="67"/>
  <c r="CD132" i="67"/>
  <c r="BZ147" i="67"/>
  <c r="BX142" i="67"/>
  <c r="AV142" i="67"/>
  <c r="BW70" i="67"/>
  <c r="CC142" i="67"/>
  <c r="CA67" i="67"/>
  <c r="CE146" i="67"/>
  <c r="AY69" i="67"/>
  <c r="CA69" i="67"/>
  <c r="CA139" i="67"/>
  <c r="AY139" i="67"/>
  <c r="CA142" i="67"/>
  <c r="AY142" i="67"/>
  <c r="BZ70" i="67"/>
  <c r="BZ69" i="67"/>
  <c r="BZ145" i="67"/>
  <c r="CA4" i="67"/>
  <c r="AY4" i="67"/>
  <c r="BG4" i="67" s="1" a="1"/>
  <c r="BG4" i="67" s="1"/>
  <c r="CA74" i="67"/>
  <c r="AY74" i="67"/>
  <c r="CD5" i="67"/>
  <c r="CC4" i="67"/>
  <c r="CC76" i="67"/>
  <c r="CC12" i="67"/>
  <c r="CC10" i="67"/>
  <c r="CC34" i="67"/>
  <c r="CC85" i="67"/>
  <c r="CC112" i="67"/>
  <c r="CC117" i="67"/>
  <c r="CC130" i="67"/>
  <c r="CC62" i="67"/>
  <c r="CC129" i="67"/>
  <c r="CC61" i="67"/>
  <c r="BA12" i="67"/>
  <c r="CD4" i="67"/>
  <c r="CD76" i="67"/>
  <c r="CD2" i="67"/>
  <c r="BX7" i="67"/>
  <c r="BY10" i="67"/>
  <c r="CD78" i="67"/>
  <c r="BZ2" i="67"/>
  <c r="CE7" i="67"/>
  <c r="CF8" i="67"/>
  <c r="CA2" i="67"/>
  <c r="CF7" i="67"/>
  <c r="CD8" i="67"/>
  <c r="CE76" i="67"/>
  <c r="BX6" i="67"/>
  <c r="CB15" i="67"/>
  <c r="CF15" i="67"/>
  <c r="BW81" i="67"/>
  <c r="CE79" i="67"/>
  <c r="BX17" i="67"/>
  <c r="AV17" i="67"/>
  <c r="BZ23" i="67"/>
  <c r="BY79" i="67"/>
  <c r="CC22" i="67"/>
  <c r="BA22" i="67"/>
  <c r="BX18" i="67"/>
  <c r="AV18" i="67"/>
  <c r="CE78" i="67"/>
  <c r="CE80" i="67"/>
  <c r="CF80" i="67"/>
  <c r="BW10" i="67"/>
  <c r="CD79" i="67"/>
  <c r="CA16" i="67"/>
  <c r="CB27" i="67"/>
  <c r="CD18" i="67"/>
  <c r="CA28" i="67"/>
  <c r="CH34" i="67"/>
  <c r="BF34" i="67"/>
  <c r="BY34" i="67"/>
  <c r="CH24" i="67"/>
  <c r="BW33" i="67"/>
  <c r="AU33" i="67"/>
  <c r="CD85" i="67"/>
  <c r="BB85" i="67"/>
  <c r="BZ19" i="67"/>
  <c r="CF28" i="67"/>
  <c r="CB36" i="67"/>
  <c r="BY38" i="67"/>
  <c r="CD93" i="67"/>
  <c r="BB93" i="67"/>
  <c r="CD90" i="67"/>
  <c r="BB90" i="67"/>
  <c r="CB38" i="67"/>
  <c r="CB40" i="67"/>
  <c r="CE90" i="67"/>
  <c r="BC90" i="67"/>
  <c r="BX38" i="67"/>
  <c r="AV38" i="67"/>
  <c r="BZ43" i="67"/>
  <c r="AX43" i="67"/>
  <c r="BZ45" i="67"/>
  <c r="AX45" i="67"/>
  <c r="CA88" i="67"/>
  <c r="CF92" i="67"/>
  <c r="CA44" i="67"/>
  <c r="AY44" i="67"/>
  <c r="CB88" i="67"/>
  <c r="BW94" i="67"/>
  <c r="BW38" i="67"/>
  <c r="CC103" i="67"/>
  <c r="BY107" i="67"/>
  <c r="CF109" i="67"/>
  <c r="BX106" i="67"/>
  <c r="CE42" i="67"/>
  <c r="BZ46" i="67"/>
  <c r="AX46" i="67"/>
  <c r="BW49" i="67"/>
  <c r="CH38" i="67"/>
  <c r="CB101" i="67"/>
  <c r="BW46" i="67"/>
  <c r="BW109" i="67"/>
  <c r="BY98" i="67"/>
  <c r="CD104" i="67"/>
  <c r="BZ49" i="67"/>
  <c r="CD100" i="67"/>
  <c r="CB107" i="67"/>
  <c r="CA53" i="67"/>
  <c r="AY53" i="67"/>
  <c r="BG53" i="67" s="1" a="1"/>
  <c r="BG53" i="67" s="1"/>
  <c r="CA55" i="67"/>
  <c r="AY55" i="67"/>
  <c r="BX100" i="67"/>
  <c r="BW105" i="67"/>
  <c r="BY49" i="67"/>
  <c r="CF115" i="67"/>
  <c r="BW120" i="67"/>
  <c r="CA61" i="67"/>
  <c r="AY61" i="67"/>
  <c r="BY116" i="67"/>
  <c r="CC58" i="67"/>
  <c r="BZ128" i="67"/>
  <c r="AX128" i="67"/>
  <c r="CA115" i="67"/>
  <c r="BZ124" i="67"/>
  <c r="AX124" i="67"/>
  <c r="BX118" i="67"/>
  <c r="BW59" i="67"/>
  <c r="BY118" i="67"/>
  <c r="CB109" i="67"/>
  <c r="BY120" i="67"/>
  <c r="BY61" i="67"/>
  <c r="CE132" i="67"/>
  <c r="BC132" i="67"/>
  <c r="BG132" i="67" s="1" a="1"/>
  <c r="BG132" i="67" s="1"/>
  <c r="BX66" i="67"/>
  <c r="AV66" i="67"/>
  <c r="BG66" i="67" s="1" a="1"/>
  <c r="BG66" i="67" s="1"/>
  <c r="BX135" i="67"/>
  <c r="AV135" i="67"/>
  <c r="AV139" i="67"/>
  <c r="BX139" i="67"/>
  <c r="BZ52" i="67"/>
  <c r="CE107" i="67"/>
  <c r="BW118" i="67"/>
  <c r="CE54" i="67"/>
  <c r="CF124" i="67"/>
  <c r="BD124" i="67"/>
  <c r="BY146" i="67"/>
  <c r="AW146" i="67"/>
  <c r="BZ136" i="67"/>
  <c r="BX127" i="67"/>
  <c r="CC67" i="67"/>
  <c r="CA137" i="67"/>
  <c r="CB128" i="67"/>
  <c r="CC65" i="67"/>
  <c r="CD61" i="67"/>
  <c r="BZ63" i="67"/>
  <c r="CH147" i="67"/>
  <c r="CF122" i="67"/>
  <c r="CD133" i="67"/>
  <c r="BY125" i="67"/>
  <c r="BW67" i="67"/>
  <c r="CC137" i="67"/>
  <c r="BY62" i="67"/>
  <c r="CB69" i="67"/>
  <c r="BZ141" i="67"/>
  <c r="BZ140" i="67"/>
  <c r="CA5" i="67"/>
  <c r="AY5" i="67"/>
  <c r="BG5" i="67" s="1" a="1"/>
  <c r="BG5" i="67" s="1"/>
  <c r="CA75" i="67"/>
  <c r="AY75" i="67"/>
  <c r="BG75" i="67" s="1" a="1"/>
  <c r="BG75" i="67" s="1"/>
  <c r="CD6" i="67"/>
  <c r="BX2" i="67"/>
  <c r="BX75" i="67"/>
  <c r="BX3" i="67"/>
  <c r="BZ12" i="67"/>
  <c r="BW12" i="67"/>
  <c r="BW34" i="67"/>
  <c r="BW85" i="67"/>
  <c r="BW35" i="67"/>
  <c r="BW110" i="67"/>
  <c r="BW115" i="67"/>
  <c r="BW114" i="67"/>
  <c r="BW112" i="67"/>
  <c r="BW111" i="67"/>
  <c r="BW116" i="67"/>
  <c r="BW62" i="67"/>
  <c r="AU12" i="67"/>
  <c r="CF6" i="67"/>
  <c r="CE8" i="67"/>
  <c r="CA76" i="67"/>
  <c r="AY76" i="67"/>
  <c r="CA9" i="67"/>
  <c r="AY9" i="67"/>
  <c r="BW2" i="67"/>
  <c r="CB76" i="67"/>
  <c r="AZ76" i="67"/>
  <c r="CB11" i="67"/>
  <c r="CF2" i="67"/>
  <c r="BW77" i="67"/>
  <c r="CI77" i="67" s="1" a="1"/>
  <c r="CI77" i="67" s="1"/>
  <c r="CE10" i="67"/>
  <c r="CE19" i="67"/>
  <c r="BC19" i="67"/>
  <c r="CC81" i="67"/>
  <c r="BX15" i="67"/>
  <c r="BW18" i="67"/>
  <c r="AU18" i="67"/>
  <c r="BW24" i="67"/>
  <c r="AU24" i="67"/>
  <c r="CF16" i="67"/>
  <c r="BW79" i="67"/>
  <c r="CD22" i="67"/>
  <c r="CC13" i="67"/>
  <c r="BW22" i="67"/>
  <c r="AU22" i="67"/>
  <c r="CH80" i="67"/>
  <c r="BX9" i="67"/>
  <c r="CB16" i="67"/>
  <c r="BZ80" i="67"/>
  <c r="BZ28" i="67"/>
  <c r="CD33" i="67"/>
  <c r="BB33" i="67"/>
  <c r="CE20" i="67"/>
  <c r="CA29" i="67"/>
  <c r="CF34" i="67"/>
  <c r="BY32" i="67"/>
  <c r="CH17" i="67"/>
  <c r="CB32" i="67"/>
  <c r="BZ20" i="67"/>
  <c r="CC31" i="67"/>
  <c r="BA31" i="67"/>
  <c r="BY85" i="67"/>
  <c r="CB28" i="67"/>
  <c r="CE26" i="67"/>
  <c r="BZ84" i="67"/>
  <c r="AX84" i="67"/>
  <c r="BG84" i="67" s="1" a="1"/>
  <c r="BG84" i="67" s="1"/>
  <c r="CB37" i="67"/>
  <c r="BX39" i="67"/>
  <c r="AV39" i="67"/>
  <c r="BZ86" i="67"/>
  <c r="CD94" i="67"/>
  <c r="BB94" i="67"/>
  <c r="BG94" i="67" s="1" a="1"/>
  <c r="BG94" i="67" s="1"/>
  <c r="CE96" i="67"/>
  <c r="BC96" i="67"/>
  <c r="CF93" i="67"/>
  <c r="CC96" i="67"/>
  <c r="CH88" i="67"/>
  <c r="BX92" i="67"/>
  <c r="AV92" i="67"/>
  <c r="BZ93" i="67"/>
  <c r="AX93" i="67"/>
  <c r="BF96" i="67"/>
  <c r="CH43" i="67"/>
  <c r="BF43" i="67"/>
  <c r="CH45" i="67"/>
  <c r="BF45" i="67"/>
  <c r="CF89" i="67"/>
  <c r="CA96" i="67"/>
  <c r="AY96" i="67"/>
  <c r="CA45" i="67"/>
  <c r="AY45" i="67"/>
  <c r="BX88" i="67"/>
  <c r="CH98" i="67"/>
  <c r="BY44" i="67"/>
  <c r="CF107" i="67"/>
  <c r="CD42" i="67"/>
  <c r="BW43" i="67"/>
  <c r="CD105" i="67"/>
  <c r="BX98" i="67"/>
  <c r="BW45" i="67"/>
  <c r="CA47" i="67"/>
  <c r="AY47" i="67"/>
  <c r="BZ110" i="67"/>
  <c r="AX110" i="67"/>
  <c r="CC100" i="67"/>
  <c r="CC104" i="67"/>
  <c r="BY108" i="67"/>
  <c r="CB46" i="67"/>
  <c r="CA120" i="67"/>
  <c r="AY120" i="67"/>
  <c r="BG120" i="67" s="1" a="1"/>
  <c r="BG120" i="67" s="1"/>
  <c r="CE100" i="67"/>
  <c r="BY104" i="67"/>
  <c r="CB103" i="67"/>
  <c r="CA108" i="67"/>
  <c r="AY108" i="67"/>
  <c r="BX121" i="67"/>
  <c r="AX122" i="67"/>
  <c r="BW117" i="67"/>
  <c r="BZ146" i="67"/>
  <c r="AX146" i="67"/>
  <c r="CA125" i="67"/>
  <c r="AY125" i="67"/>
  <c r="BX46" i="67"/>
  <c r="CE118" i="67"/>
  <c r="CE110" i="67"/>
  <c r="CF118" i="67"/>
  <c r="BW58" i="67"/>
  <c r="BY110" i="67"/>
  <c r="CF120" i="67"/>
  <c r="CH61" i="67"/>
  <c r="BF61" i="67"/>
  <c r="BX63" i="67"/>
  <c r="AV63" i="67"/>
  <c r="BG63" i="67" s="1" a="1"/>
  <c r="BG63" i="67" s="1"/>
  <c r="BX67" i="67"/>
  <c r="AV67" i="67"/>
  <c r="BG67" i="67" s="1" a="1"/>
  <c r="BG67" i="67" s="1"/>
  <c r="CE135" i="67"/>
  <c r="BC135" i="67"/>
  <c r="BX136" i="67"/>
  <c r="AV136" i="67"/>
  <c r="CE139" i="67"/>
  <c r="BC139" i="67"/>
  <c r="BY117" i="67"/>
  <c r="BY53" i="67"/>
  <c r="BX47" i="67"/>
  <c r="BX119" i="67"/>
  <c r="CH126" i="67"/>
  <c r="BF126" i="67"/>
  <c r="BZ61" i="67"/>
  <c r="AX61" i="67"/>
  <c r="CC63" i="67"/>
  <c r="BZ127" i="67"/>
  <c r="CA135" i="67"/>
  <c r="BW137" i="67"/>
  <c r="CD70" i="67"/>
  <c r="BB70" i="67"/>
  <c r="CA130" i="67"/>
  <c r="CD67" i="67"/>
  <c r="CB137" i="67"/>
  <c r="AZ137" i="67"/>
  <c r="BZ62" i="67"/>
  <c r="CH63" i="67"/>
  <c r="BZ68" i="67"/>
  <c r="BC142" i="67"/>
  <c r="CE142" i="67"/>
  <c r="CH58" i="67"/>
  <c r="CA63" i="67"/>
  <c r="CC134" i="67"/>
  <c r="AV143" i="67"/>
  <c r="BG143" i="67" s="1" a="1"/>
  <c r="BG143" i="67" s="1"/>
  <c r="BX143" i="67"/>
  <c r="CE128" i="67"/>
  <c r="CD134" i="67"/>
  <c r="CC143" i="67"/>
  <c r="BW145" i="67"/>
  <c r="CF62" i="67"/>
  <c r="BZ134" i="67"/>
  <c r="CD58" i="67"/>
  <c r="AV141" i="67"/>
  <c r="BG141" i="67" s="1" a="1"/>
  <c r="BG141" i="67" s="1"/>
  <c r="BX141" i="67"/>
  <c r="CC144" i="67"/>
  <c r="CB145" i="67"/>
  <c r="BW71" i="67"/>
  <c r="CI71" i="67" s="1" a="1"/>
  <c r="CI71" i="67" s="1"/>
  <c r="CD145" i="67"/>
  <c r="CF140" i="67"/>
  <c r="BI9" i="67"/>
  <c r="BI10" i="67"/>
  <c r="BI16" i="67"/>
  <c r="BI163" i="67"/>
  <c r="BI21" i="67"/>
  <c r="BI154" i="67"/>
  <c r="BU154" i="67" s="1" a="1"/>
  <c r="BU154" i="67" s="1"/>
  <c r="BI48" i="67"/>
  <c r="BI49" i="67"/>
  <c r="BI161" i="67"/>
  <c r="AG9" i="67"/>
  <c r="BI64" i="67"/>
  <c r="BI66" i="67"/>
  <c r="BI169" i="67"/>
  <c r="BI72" i="67"/>
  <c r="BI42" i="67"/>
  <c r="BI20" i="67"/>
  <c r="BI31" i="67"/>
  <c r="BI168" i="67"/>
  <c r="BI164" i="67"/>
  <c r="BI71" i="67"/>
  <c r="BI159" i="67"/>
  <c r="BI166" i="67"/>
  <c r="BI12" i="67"/>
  <c r="BI156" i="67"/>
  <c r="BI33" i="67"/>
  <c r="BI26" i="67"/>
  <c r="BL5" i="67"/>
  <c r="BL18" i="67"/>
  <c r="BL17" i="67"/>
  <c r="BL28" i="67"/>
  <c r="BL152" i="67"/>
  <c r="BL30" i="67"/>
  <c r="BL26" i="67"/>
  <c r="BL148" i="67"/>
  <c r="BL158" i="67"/>
  <c r="BL43" i="67"/>
  <c r="BL42" i="67"/>
  <c r="BL62" i="67"/>
  <c r="BL44" i="67"/>
  <c r="BL45" i="67"/>
  <c r="BL47" i="67"/>
  <c r="BL51" i="67"/>
  <c r="BL57" i="67"/>
  <c r="AJ5" i="67"/>
  <c r="BL63" i="67"/>
  <c r="BL61" i="67"/>
  <c r="BL56" i="67"/>
  <c r="BL151" i="67"/>
  <c r="BL14" i="67"/>
  <c r="BL13" i="67"/>
  <c r="BL73" i="67"/>
  <c r="BL38" i="67"/>
  <c r="BL167" i="67"/>
  <c r="BL65" i="67"/>
  <c r="BL67" i="67"/>
  <c r="BL169" i="67"/>
  <c r="BL20" i="67"/>
  <c r="BL3" i="67"/>
  <c r="BL50" i="67"/>
  <c r="BL175" i="67"/>
  <c r="BL60" i="67"/>
  <c r="BL161" i="67"/>
  <c r="BL159" i="67"/>
  <c r="BL172" i="67"/>
  <c r="BL168" i="67"/>
  <c r="BL153" i="67"/>
  <c r="BL163" i="67"/>
  <c r="BL22" i="67"/>
  <c r="BL7" i="67"/>
  <c r="BL53" i="67"/>
  <c r="BL155" i="67"/>
  <c r="BL41" i="67"/>
  <c r="BL34" i="67"/>
  <c r="BL24" i="67"/>
  <c r="BL16" i="67"/>
  <c r="BL69" i="67"/>
  <c r="BL40" i="67"/>
  <c r="BL174" i="67"/>
  <c r="BM6" i="67"/>
  <c r="AK6" i="67"/>
  <c r="BO12" i="67"/>
  <c r="AM12" i="67"/>
  <c r="BK5" i="67"/>
  <c r="AI5" i="67"/>
  <c r="BS7" i="67"/>
  <c r="BS17" i="67"/>
  <c r="BS26" i="67"/>
  <c r="BS23" i="67"/>
  <c r="BS28" i="67"/>
  <c r="BS25" i="67"/>
  <c r="BS163" i="67"/>
  <c r="BS150" i="67"/>
  <c r="AQ7" i="67"/>
  <c r="BS66" i="67"/>
  <c r="BS62" i="67"/>
  <c r="BR6" i="67"/>
  <c r="BK15" i="67"/>
  <c r="AI15" i="67"/>
  <c r="BR15" i="67"/>
  <c r="BR17" i="67"/>
  <c r="BR21" i="67"/>
  <c r="BR19" i="67"/>
  <c r="BR23" i="67"/>
  <c r="BR25" i="67"/>
  <c r="BR163" i="67"/>
  <c r="BR168" i="67"/>
  <c r="BR33" i="67"/>
  <c r="BR171" i="67"/>
  <c r="BR173" i="67"/>
  <c r="BR31" i="67"/>
  <c r="BR37" i="67"/>
  <c r="BR72" i="67"/>
  <c r="BR156" i="67"/>
  <c r="BR52" i="67"/>
  <c r="BR57" i="67"/>
  <c r="AP15" i="67"/>
  <c r="BR73" i="67"/>
  <c r="BR69" i="67"/>
  <c r="BR71" i="67"/>
  <c r="BR161" i="67"/>
  <c r="BP12" i="67"/>
  <c r="BR148" i="67"/>
  <c r="AP148" i="67"/>
  <c r="BQ25" i="67"/>
  <c r="BJ17" i="67"/>
  <c r="BM149" i="67"/>
  <c r="AK149" i="67"/>
  <c r="AH148" i="67"/>
  <c r="AL165" i="67"/>
  <c r="BT25" i="67"/>
  <c r="BN31" i="67"/>
  <c r="AL31" i="67"/>
  <c r="BJ14" i="67"/>
  <c r="BM25" i="67"/>
  <c r="AK25" i="67"/>
  <c r="BN18" i="67"/>
  <c r="BT23" i="67"/>
  <c r="AR23" i="67"/>
  <c r="BJ165" i="67"/>
  <c r="BJ30" i="67"/>
  <c r="BK72" i="67"/>
  <c r="BJ38" i="67"/>
  <c r="AH38" i="67"/>
  <c r="BO37" i="67"/>
  <c r="BP169" i="67"/>
  <c r="AN169" i="67"/>
  <c r="BQ38" i="67"/>
  <c r="BJ150" i="67"/>
  <c r="BL160" i="67"/>
  <c r="AJ160" i="67"/>
  <c r="BR167" i="67"/>
  <c r="BN159" i="67"/>
  <c r="BP39" i="67"/>
  <c r="BR40" i="67"/>
  <c r="BR42" i="67"/>
  <c r="AP42" i="67"/>
  <c r="AQ46" i="67"/>
  <c r="BO45" i="67"/>
  <c r="BK51" i="67"/>
  <c r="AI51" i="67"/>
  <c r="AS51" i="67" s="1" a="1"/>
  <c r="AS51" i="67" s="1"/>
  <c r="BJ51" i="67"/>
  <c r="BJ47" i="67"/>
  <c r="BP45" i="67"/>
  <c r="BK52" i="67"/>
  <c r="BR64" i="67"/>
  <c r="BR55" i="67"/>
  <c r="BL170" i="67"/>
  <c r="AJ170" i="67"/>
  <c r="BN67" i="67"/>
  <c r="BJ68" i="67"/>
  <c r="BM170" i="67"/>
  <c r="BS64" i="67"/>
  <c r="BS73" i="67"/>
  <c r="BI17" i="67"/>
  <c r="AG17" i="67"/>
  <c r="BQ20" i="67"/>
  <c r="BS9" i="67"/>
  <c r="AQ9" i="67"/>
  <c r="BM15" i="67"/>
  <c r="BQ165" i="67"/>
  <c r="BJ19" i="67"/>
  <c r="BM148" i="67"/>
  <c r="BR18" i="67"/>
  <c r="AM28" i="67"/>
  <c r="BT17" i="67"/>
  <c r="BR149" i="67"/>
  <c r="BM166" i="67"/>
  <c r="BR30" i="67"/>
  <c r="BO38" i="67"/>
  <c r="BR150" i="67"/>
  <c r="BN175" i="67"/>
  <c r="AL175" i="67"/>
  <c r="BL32" i="67"/>
  <c r="AJ32" i="67"/>
  <c r="BP155" i="67"/>
  <c r="AN155" i="67"/>
  <c r="BK30" i="67"/>
  <c r="BI167" i="67"/>
  <c r="AG167" i="67"/>
  <c r="BS34" i="67"/>
  <c r="AQ34" i="67"/>
  <c r="BS38" i="67"/>
  <c r="BN52" i="67"/>
  <c r="BR169" i="67"/>
  <c r="BK45" i="67"/>
  <c r="BJ41" i="67"/>
  <c r="AQ161" i="67"/>
  <c r="BK41" i="67"/>
  <c r="BN46" i="67"/>
  <c r="BO44" i="67"/>
  <c r="BR51" i="67"/>
  <c r="BK157" i="67"/>
  <c r="BN49" i="67"/>
  <c r="BM172" i="67"/>
  <c r="AP61" i="67"/>
  <c r="BM56" i="67"/>
  <c r="BJ52" i="67"/>
  <c r="BS52" i="67"/>
  <c r="BK57" i="67"/>
  <c r="BJ66" i="67"/>
  <c r="AH66" i="67"/>
  <c r="AO61" i="67"/>
  <c r="BJ65" i="67"/>
  <c r="AH65" i="67"/>
  <c r="AI70" i="67"/>
  <c r="BK70" i="67"/>
  <c r="BK56" i="67"/>
  <c r="BR62" i="67"/>
  <c r="BJ55" i="67"/>
  <c r="BM70" i="67"/>
  <c r="BM8" i="67"/>
  <c r="AK8" i="67"/>
  <c r="BP6" i="67"/>
  <c r="BP25" i="67"/>
  <c r="BP27" i="67"/>
  <c r="BP37" i="67"/>
  <c r="BP46" i="67"/>
  <c r="BP63" i="67"/>
  <c r="BP44" i="67"/>
  <c r="BP67" i="67"/>
  <c r="AN6" i="67"/>
  <c r="BP62" i="67"/>
  <c r="BP60" i="67"/>
  <c r="BK2" i="67"/>
  <c r="BK4" i="67"/>
  <c r="BK3" i="67"/>
  <c r="BK25" i="67"/>
  <c r="BK163" i="67"/>
  <c r="BK19" i="67"/>
  <c r="BK14" i="67"/>
  <c r="BK12" i="67"/>
  <c r="BK26" i="67"/>
  <c r="BK148" i="67"/>
  <c r="BK24" i="67"/>
  <c r="BK28" i="67"/>
  <c r="BK152" i="67"/>
  <c r="BK167" i="67"/>
  <c r="BK155" i="67"/>
  <c r="AI3" i="67"/>
  <c r="BK62" i="67"/>
  <c r="BK55" i="67"/>
  <c r="BK60" i="67"/>
  <c r="BK161" i="67"/>
  <c r="BK66" i="67"/>
  <c r="BQ17" i="67"/>
  <c r="AO17" i="67"/>
  <c r="BJ18" i="67"/>
  <c r="BJ25" i="67"/>
  <c r="BJ163" i="67"/>
  <c r="BJ26" i="67"/>
  <c r="BJ173" i="67"/>
  <c r="BJ156" i="67"/>
  <c r="BJ168" i="67"/>
  <c r="BJ175" i="67"/>
  <c r="BJ35" i="67"/>
  <c r="BJ169" i="67"/>
  <c r="BJ171" i="67"/>
  <c r="BJ157" i="67"/>
  <c r="AH18" i="67"/>
  <c r="BJ58" i="67"/>
  <c r="BJ73" i="67"/>
  <c r="BJ69" i="67"/>
  <c r="BQ24" i="67"/>
  <c r="BL15" i="67"/>
  <c r="AJ15" i="67"/>
  <c r="BJ16" i="67"/>
  <c r="BL11" i="67"/>
  <c r="AJ11" i="67"/>
  <c r="BJ24" i="67"/>
  <c r="AH24" i="67"/>
  <c r="AI165" i="67"/>
  <c r="BL165" i="67"/>
  <c r="AJ165" i="67"/>
  <c r="BP34" i="67"/>
  <c r="AN34" i="67"/>
  <c r="BL29" i="67"/>
  <c r="AJ29" i="67"/>
  <c r="BJ32" i="67"/>
  <c r="AH32" i="67"/>
  <c r="BN20" i="67"/>
  <c r="BM163" i="67"/>
  <c r="AK29" i="67"/>
  <c r="BN150" i="67"/>
  <c r="BQ22" i="67"/>
  <c r="AO22" i="67"/>
  <c r="BK153" i="67"/>
  <c r="AI153" i="67"/>
  <c r="BM151" i="67"/>
  <c r="BK33" i="67"/>
  <c r="AP38" i="67"/>
  <c r="BK32" i="67"/>
  <c r="AI32" i="67"/>
  <c r="BL173" i="67"/>
  <c r="AJ173" i="67"/>
  <c r="BL37" i="67"/>
  <c r="AJ37" i="67"/>
  <c r="BO155" i="67"/>
  <c r="BP161" i="67"/>
  <c r="AN161" i="67"/>
  <c r="BO39" i="67"/>
  <c r="BN47" i="67"/>
  <c r="BM158" i="67"/>
  <c r="AK158" i="67"/>
  <c r="BN43" i="67"/>
  <c r="AL43" i="67"/>
  <c r="BJ50" i="67"/>
  <c r="AH50" i="67"/>
  <c r="AI47" i="67"/>
  <c r="AS47" i="67" s="1" a="1"/>
  <c r="AS47" i="67" s="1"/>
  <c r="BJ158" i="67"/>
  <c r="BP173" i="67"/>
  <c r="BS58" i="67"/>
  <c r="BM57" i="67"/>
  <c r="BR65" i="67"/>
  <c r="AP65" i="67"/>
  <c r="BP159" i="67"/>
  <c r="BQ59" i="67"/>
  <c r="BJ67" i="67"/>
  <c r="AH67" i="67"/>
  <c r="AM71" i="67"/>
  <c r="BO71" i="67"/>
  <c r="BQ65" i="67"/>
  <c r="BN57" i="67"/>
  <c r="AL57" i="67"/>
  <c r="BQ60" i="67"/>
  <c r="BQ73" i="67"/>
  <c r="BQ16" i="67"/>
  <c r="AO16" i="67"/>
  <c r="BT9" i="67"/>
  <c r="BT166" i="67"/>
  <c r="BT28" i="67"/>
  <c r="BT158" i="67"/>
  <c r="BT43" i="67"/>
  <c r="BT36" i="67"/>
  <c r="BT157" i="67"/>
  <c r="BT62" i="67"/>
  <c r="BT49" i="67"/>
  <c r="BT48" i="67"/>
  <c r="BT44" i="67"/>
  <c r="BT45" i="67"/>
  <c r="BT63" i="67"/>
  <c r="BT61" i="67"/>
  <c r="AR9" i="67"/>
  <c r="BT65" i="67"/>
  <c r="BT66" i="67"/>
  <c r="BT67" i="67"/>
  <c r="BT20" i="67"/>
  <c r="BL149" i="67"/>
  <c r="AJ149" i="67"/>
  <c r="BT163" i="67"/>
  <c r="BR32" i="67"/>
  <c r="AP32" i="67"/>
  <c r="BS20" i="67"/>
  <c r="AQ20" i="67"/>
  <c r="BQ27" i="67"/>
  <c r="BM26" i="67"/>
  <c r="BM72" i="67"/>
  <c r="AK72" i="67"/>
  <c r="BM33" i="67"/>
  <c r="BT169" i="67"/>
  <c r="AR169" i="67"/>
  <c r="BK27" i="67"/>
  <c r="BL72" i="67"/>
  <c r="AJ72" i="67"/>
  <c r="BK166" i="67"/>
  <c r="BQ28" i="67"/>
  <c r="BJ46" i="67"/>
  <c r="AH46" i="67"/>
  <c r="BK53" i="67"/>
  <c r="AI53" i="67"/>
  <c r="BK40" i="67"/>
  <c r="BO46" i="67"/>
  <c r="BM34" i="67"/>
  <c r="BO173" i="67"/>
  <c r="BM173" i="67"/>
  <c r="AK173" i="67"/>
  <c r="BO42" i="67"/>
  <c r="BS159" i="67"/>
  <c r="AQ159" i="67"/>
  <c r="BR155" i="67"/>
  <c r="BS42" i="67"/>
  <c r="BT38" i="67"/>
  <c r="BQ46" i="67"/>
  <c r="BM60" i="67"/>
  <c r="AK60" i="67"/>
  <c r="BS63" i="67"/>
  <c r="AQ63" i="67"/>
  <c r="BQ161" i="67"/>
  <c r="BK160" i="67"/>
  <c r="AI160" i="67"/>
  <c r="BT161" i="67"/>
  <c r="BJ60" i="67"/>
  <c r="AI61" i="67"/>
  <c r="BK61" i="67"/>
  <c r="AM73" i="67"/>
  <c r="BN58" i="67"/>
  <c r="AN73" i="67"/>
  <c r="BP73" i="67"/>
  <c r="BN56" i="67"/>
  <c r="BJ62" i="67"/>
  <c r="BT162" i="67"/>
  <c r="BK69" i="67"/>
  <c r="BQ71" i="67"/>
  <c r="BT71" i="67"/>
  <c r="BM2" i="67"/>
  <c r="BM5" i="67"/>
  <c r="BM11" i="67"/>
  <c r="BM3" i="67"/>
  <c r="BM7" i="67"/>
  <c r="BM22" i="67"/>
  <c r="BM157" i="67"/>
  <c r="BM171" i="67"/>
  <c r="BM167" i="67"/>
  <c r="BM155" i="67"/>
  <c r="BM46" i="67"/>
  <c r="BM51" i="67"/>
  <c r="BM50" i="67"/>
  <c r="BM48" i="67"/>
  <c r="BM42" i="67"/>
  <c r="BM52" i="67"/>
  <c r="BM161" i="67"/>
  <c r="BM174" i="67"/>
  <c r="BM159" i="67"/>
  <c r="BM47" i="67"/>
  <c r="BM65" i="67"/>
  <c r="BM67" i="67"/>
  <c r="BM69" i="67"/>
  <c r="BM58" i="67"/>
  <c r="BM55" i="67"/>
  <c r="BM63" i="67"/>
  <c r="BM61" i="67"/>
  <c r="AK2" i="67"/>
  <c r="BN4" i="67"/>
  <c r="BT7" i="67"/>
  <c r="BI13" i="67"/>
  <c r="AG13" i="67"/>
  <c r="BJ7" i="67"/>
  <c r="BO5" i="67"/>
  <c r="BP5" i="67"/>
  <c r="BM13" i="67"/>
  <c r="AK13" i="67"/>
  <c r="BK13" i="67"/>
  <c r="AI13" i="67"/>
  <c r="BQ2" i="67"/>
  <c r="BR12" i="67"/>
  <c r="BN3" i="67"/>
  <c r="BR11" i="67"/>
  <c r="BR22" i="67"/>
  <c r="AP22" i="67"/>
  <c r="BR24" i="67"/>
  <c r="AP24" i="67"/>
  <c r="BK149" i="67"/>
  <c r="AI149" i="67"/>
  <c r="BN151" i="67"/>
  <c r="AL151" i="67"/>
  <c r="BJ29" i="67"/>
  <c r="AH29" i="67"/>
  <c r="BN19" i="67"/>
  <c r="BP163" i="67"/>
  <c r="BR151" i="67"/>
  <c r="AP151" i="67"/>
  <c r="BR165" i="67"/>
  <c r="BK22" i="67"/>
  <c r="BJ149" i="67"/>
  <c r="BR26" i="67"/>
  <c r="BT34" i="67"/>
  <c r="AR34" i="67"/>
  <c r="BN29" i="67"/>
  <c r="BJ28" i="67"/>
  <c r="BT37" i="67"/>
  <c r="AR37" i="67"/>
  <c r="BQ155" i="67"/>
  <c r="AO155" i="67"/>
  <c r="BO169" i="67"/>
  <c r="BM36" i="67"/>
  <c r="BJ155" i="67"/>
  <c r="BR48" i="67"/>
  <c r="BK36" i="67"/>
  <c r="BK58" i="67"/>
  <c r="BS43" i="67"/>
  <c r="BM153" i="67"/>
  <c r="BJ44" i="67"/>
  <c r="AH44" i="67"/>
  <c r="BS48" i="67"/>
  <c r="BO156" i="67"/>
  <c r="BN48" i="67"/>
  <c r="BK38" i="67"/>
  <c r="BM45" i="67"/>
  <c r="BN42" i="67"/>
  <c r="AR54" i="67"/>
  <c r="BJ63" i="67"/>
  <c r="BS67" i="67"/>
  <c r="AQ67" i="67"/>
  <c r="BJ54" i="67"/>
  <c r="BP61" i="67"/>
  <c r="BK159" i="67"/>
  <c r="AK62" i="67"/>
  <c r="BO59" i="67"/>
  <c r="AM59" i="67"/>
  <c r="AS59" i="67" s="1" a="1"/>
  <c r="AS59" i="67" s="1"/>
  <c r="AJ68" i="67"/>
  <c r="BL68" i="67"/>
  <c r="BJ56" i="67"/>
  <c r="BR63" i="67"/>
  <c r="BM162" i="67"/>
  <c r="BP59" i="67"/>
  <c r="BQ69" i="67"/>
  <c r="BR67" i="67"/>
  <c r="BO14" i="67"/>
  <c r="AM14" i="67"/>
  <c r="BR20" i="67"/>
  <c r="AP20" i="67"/>
  <c r="BM17" i="67"/>
  <c r="AK17" i="67"/>
  <c r="BK11" i="67"/>
  <c r="AI11" i="67"/>
  <c r="BM18" i="67"/>
  <c r="BM12" i="67"/>
  <c r="AK12" i="67"/>
  <c r="AS12" i="67" s="1" a="1"/>
  <c r="AS12" i="67" s="1"/>
  <c r="BN27" i="67"/>
  <c r="AL27" i="67"/>
  <c r="BN25" i="67"/>
  <c r="BN148" i="67"/>
  <c r="BN149" i="67"/>
  <c r="BN167" i="67"/>
  <c r="BN174" i="67"/>
  <c r="BN36" i="67"/>
  <c r="BN169" i="67"/>
  <c r="BN32" i="67"/>
  <c r="BN41" i="67"/>
  <c r="BN40" i="67"/>
  <c r="BN157" i="67"/>
  <c r="BN34" i="67"/>
  <c r="BN38" i="67"/>
  <c r="BN153" i="67"/>
  <c r="BN171" i="67"/>
  <c r="BN160" i="67"/>
  <c r="AL25" i="67"/>
  <c r="BN70" i="67"/>
  <c r="BN170" i="67"/>
  <c r="BS29" i="67"/>
  <c r="AQ29" i="67"/>
  <c r="BT22" i="67"/>
  <c r="BQ29" i="67"/>
  <c r="BP26" i="67"/>
  <c r="AN26" i="67"/>
  <c r="BN152" i="67"/>
  <c r="AL152" i="67"/>
  <c r="BJ34" i="67"/>
  <c r="AH34" i="67"/>
  <c r="BN166" i="67"/>
  <c r="BK150" i="67"/>
  <c r="BQ34" i="67"/>
  <c r="BJ166" i="67"/>
  <c r="BR166" i="67"/>
  <c r="BO35" i="67"/>
  <c r="AM35" i="67"/>
  <c r="BR28" i="67"/>
  <c r="BJ36" i="67"/>
  <c r="AH36" i="67"/>
  <c r="AS36" i="67" s="1" a="1"/>
  <c r="AS36" i="67" s="1"/>
  <c r="BK168" i="67"/>
  <c r="BR46" i="67"/>
  <c r="BO159" i="67"/>
  <c r="AM159" i="67"/>
  <c r="BN72" i="67"/>
  <c r="BN173" i="67"/>
  <c r="BS36" i="67"/>
  <c r="BQ42" i="67"/>
  <c r="BQ44" i="67"/>
  <c r="BN53" i="67"/>
  <c r="AL53" i="67"/>
  <c r="BJ174" i="67"/>
  <c r="BN168" i="67"/>
  <c r="BN64" i="67"/>
  <c r="BK54" i="67"/>
  <c r="BN62" i="67"/>
  <c r="AL62" i="67"/>
  <c r="AK73" i="67"/>
  <c r="BM73" i="67"/>
  <c r="BJ61" i="67"/>
  <c r="AH61" i="67"/>
  <c r="BN54" i="67"/>
  <c r="AI68" i="67"/>
  <c r="BK68" i="67"/>
  <c r="BO161" i="67"/>
  <c r="AM161" i="67"/>
  <c r="AR68" i="67"/>
  <c r="BT68" i="67"/>
  <c r="BO58" i="67"/>
  <c r="BL58" i="67"/>
  <c r="AJ58" i="67"/>
  <c r="BS69" i="67"/>
  <c r="BO67" i="67"/>
  <c r="BM4" i="67"/>
  <c r="AK4" i="67"/>
  <c r="AS4" i="67" s="1" a="1"/>
  <c r="AS4" i="67" s="1"/>
  <c r="BR9" i="67"/>
  <c r="BR7" i="67"/>
  <c r="BQ13" i="67"/>
  <c r="AO13" i="67"/>
  <c r="BO6" i="67"/>
  <c r="BO15" i="67"/>
  <c r="BO22" i="67"/>
  <c r="BO24" i="67"/>
  <c r="BO25" i="67"/>
  <c r="BO20" i="67"/>
  <c r="BO163" i="67"/>
  <c r="BO26" i="67"/>
  <c r="BO27" i="67"/>
  <c r="BO61" i="67"/>
  <c r="AM6" i="67"/>
  <c r="BO60" i="67"/>
  <c r="BO63" i="67"/>
  <c r="BK7" i="67"/>
  <c r="AI7" i="67"/>
  <c r="BQ14" i="67"/>
  <c r="AO14" i="67"/>
  <c r="BJ12" i="67"/>
  <c r="BN14" i="67"/>
  <c r="BQ15" i="67"/>
  <c r="AO15" i="67"/>
  <c r="BN12" i="67"/>
  <c r="BM19" i="67"/>
  <c r="AK19" i="67"/>
  <c r="AS19" i="67" s="1" a="1"/>
  <c r="AS19" i="67" s="1"/>
  <c r="BM23" i="67"/>
  <c r="AK23" i="67"/>
  <c r="BN24" i="67"/>
  <c r="BN30" i="67"/>
  <c r="AL30" i="67"/>
  <c r="BN13" i="67"/>
  <c r="BN163" i="67"/>
  <c r="AL163" i="67"/>
  <c r="AS163" i="67" s="1" a="1"/>
  <c r="AS163" i="67" s="1"/>
  <c r="BM165" i="67"/>
  <c r="AK165" i="67"/>
  <c r="BJ23" i="67"/>
  <c r="BK29" i="67"/>
  <c r="AI29" i="67"/>
  <c r="BR27" i="67"/>
  <c r="AP27" i="67"/>
  <c r="BR34" i="67"/>
  <c r="AP34" i="67"/>
  <c r="BJ27" i="67"/>
  <c r="AH27" i="67"/>
  <c r="BJ151" i="67"/>
  <c r="AH151" i="67"/>
  <c r="BN15" i="67"/>
  <c r="BL23" i="67"/>
  <c r="AJ23" i="67"/>
  <c r="BK35" i="67"/>
  <c r="BK175" i="67"/>
  <c r="BP38" i="67"/>
  <c r="AN38" i="67"/>
  <c r="BK151" i="67"/>
  <c r="BK173" i="67"/>
  <c r="BK156" i="67"/>
  <c r="BM31" i="67"/>
  <c r="BQ169" i="67"/>
  <c r="BR50" i="67"/>
  <c r="BM43" i="67"/>
  <c r="BM168" i="67"/>
  <c r="BJ42" i="67"/>
  <c r="AH42" i="67"/>
  <c r="BJ45" i="67"/>
  <c r="BR44" i="67"/>
  <c r="AP44" i="67"/>
  <c r="BM38" i="67"/>
  <c r="BR49" i="67"/>
  <c r="BM169" i="67"/>
  <c r="BK46" i="67"/>
  <c r="BR43" i="67"/>
  <c r="BT42" i="67"/>
  <c r="BN55" i="67"/>
  <c r="AL55" i="67"/>
  <c r="BR66" i="67"/>
  <c r="AP66" i="67"/>
  <c r="BR54" i="67"/>
  <c r="AP54" i="67"/>
  <c r="AQ68" i="67"/>
  <c r="BS68" i="67"/>
  <c r="AJ70" i="67"/>
  <c r="BL70" i="67"/>
  <c r="BR56" i="67"/>
  <c r="AP56" i="67"/>
  <c r="AS56" i="67" s="1" a="1"/>
  <c r="AS56" i="67" s="1"/>
  <c r="BN61" i="67"/>
  <c r="BN65" i="67"/>
  <c r="BT73" i="67"/>
  <c r="BK73" i="67"/>
  <c r="BQ5" i="67"/>
  <c r="BQ163" i="67"/>
  <c r="BQ173" i="67"/>
  <c r="BQ35" i="67"/>
  <c r="BQ37" i="67"/>
  <c r="BQ39" i="67"/>
  <c r="BQ156" i="67"/>
  <c r="BQ54" i="67"/>
  <c r="BQ45" i="67"/>
  <c r="BQ159" i="67"/>
  <c r="AO5" i="67"/>
  <c r="BQ70" i="67"/>
  <c r="BQ67" i="67"/>
  <c r="BQ58" i="67"/>
  <c r="BQ62" i="67"/>
  <c r="BM14" i="67"/>
  <c r="AK14" i="67"/>
  <c r="BP24" i="67"/>
  <c r="BT19" i="67"/>
  <c r="BJ4" i="67"/>
  <c r="BR29" i="67"/>
  <c r="AP29" i="67"/>
  <c r="BP17" i="67"/>
  <c r="BN26" i="67"/>
  <c r="AL26" i="67"/>
  <c r="BM24" i="67"/>
  <c r="BT29" i="67"/>
  <c r="AR29" i="67"/>
  <c r="BN28" i="67"/>
  <c r="AL28" i="67"/>
  <c r="BJ153" i="67"/>
  <c r="AH153" i="67"/>
  <c r="BQ12" i="67"/>
  <c r="BN23" i="67"/>
  <c r="BM28" i="67"/>
  <c r="BM152" i="67"/>
  <c r="BP35" i="67"/>
  <c r="AN35" i="67"/>
  <c r="BM175" i="67"/>
  <c r="AK175" i="67"/>
  <c r="AS175" i="67" s="1" a="1"/>
  <c r="AS175" i="67" s="1"/>
  <c r="BL171" i="67"/>
  <c r="AJ171" i="67"/>
  <c r="BK171" i="67"/>
  <c r="BM37" i="67"/>
  <c r="BK37" i="67"/>
  <c r="BP28" i="67"/>
  <c r="BQ26" i="67"/>
  <c r="BK34" i="67"/>
  <c r="AI34" i="67"/>
  <c r="BM32" i="67"/>
  <c r="BJ172" i="67"/>
  <c r="BJ160" i="67"/>
  <c r="BT167" i="67"/>
  <c r="BK158" i="67"/>
  <c r="BJ53" i="67"/>
  <c r="BJ40" i="67"/>
  <c r="BR45" i="67"/>
  <c r="BR159" i="67"/>
  <c r="AP159" i="67"/>
  <c r="BN158" i="67"/>
  <c r="AL158" i="67"/>
  <c r="BK50" i="67"/>
  <c r="AI50" i="67"/>
  <c r="BJ167" i="67"/>
  <c r="BP156" i="67"/>
  <c r="BK169" i="67"/>
  <c r="BN45" i="67"/>
  <c r="AL45" i="67"/>
  <c r="AS45" i="67" s="1" a="1"/>
  <c r="AS45" i="67" s="1"/>
  <c r="BM160" i="67"/>
  <c r="BR60" i="67"/>
  <c r="AI63" i="67"/>
  <c r="BK63" i="67"/>
  <c r="BT46" i="67"/>
  <c r="BL54" i="67"/>
  <c r="AJ54" i="67"/>
  <c r="AM62" i="67"/>
  <c r="BO62" i="67"/>
  <c r="AM69" i="67"/>
  <c r="AS69" i="67" s="1" a="1"/>
  <c r="AS69" i="67" s="1"/>
  <c r="BO69" i="67"/>
  <c r="AN71" i="67"/>
  <c r="BP71" i="67"/>
  <c r="BN66" i="67"/>
  <c r="BT58" i="67"/>
  <c r="AR58" i="67"/>
  <c r="BM68" i="67"/>
  <c r="BQ57" i="67"/>
  <c r="BJ70" i="67"/>
  <c r="BP70" i="67"/>
  <c r="BK71" i="67"/>
  <c r="BN69" i="67"/>
  <c r="D164" i="67"/>
  <c r="D26" i="67"/>
  <c r="D25" i="67"/>
  <c r="D11" i="67"/>
  <c r="D3" i="67"/>
  <c r="D165" i="67"/>
  <c r="D163" i="67"/>
  <c r="D147" i="67"/>
  <c r="D146" i="67"/>
  <c r="D155" i="67"/>
  <c r="D160" i="67"/>
  <c r="D159" i="67"/>
  <c r="D157" i="67"/>
  <c r="D46" i="67"/>
  <c r="D154" i="67"/>
  <c r="D151" i="67"/>
  <c r="D153" i="67"/>
  <c r="D152" i="67"/>
  <c r="D150" i="67"/>
  <c r="D148" i="67"/>
  <c r="D158" i="67"/>
  <c r="D144" i="67"/>
  <c r="D143" i="67"/>
  <c r="D116" i="67"/>
  <c r="D117" i="67"/>
  <c r="D115" i="67"/>
  <c r="D142" i="67"/>
  <c r="D141" i="67"/>
  <c r="D140" i="67"/>
  <c r="D139" i="67"/>
  <c r="D138" i="67"/>
  <c r="D137" i="67"/>
  <c r="D136" i="67"/>
  <c r="D133" i="67"/>
  <c r="D132" i="67"/>
  <c r="D135" i="67"/>
  <c r="D134" i="67"/>
  <c r="D131" i="67"/>
  <c r="D130" i="67"/>
  <c r="D129" i="67"/>
  <c r="D128" i="67"/>
  <c r="D127" i="67"/>
  <c r="D126" i="67"/>
  <c r="D125" i="67"/>
  <c r="D124" i="67"/>
  <c r="D123" i="67"/>
  <c r="D121" i="67"/>
  <c r="D120" i="67"/>
  <c r="D119" i="67"/>
  <c r="D118" i="67"/>
  <c r="D112" i="67"/>
  <c r="D111" i="67"/>
  <c r="D114" i="67"/>
  <c r="D110" i="67"/>
  <c r="D109" i="67"/>
  <c r="D108" i="67"/>
  <c r="D113" i="67"/>
  <c r="D107" i="67"/>
  <c r="D106" i="67"/>
  <c r="D105" i="67"/>
  <c r="D104" i="67"/>
  <c r="D103" i="67"/>
  <c r="D78" i="67"/>
  <c r="D77" i="67"/>
  <c r="D76" i="67"/>
  <c r="D75" i="67"/>
  <c r="D74" i="67"/>
  <c r="D102" i="67"/>
  <c r="D101" i="67"/>
  <c r="D122" i="67"/>
  <c r="D100" i="67"/>
  <c r="D99" i="67"/>
  <c r="D98" i="67"/>
  <c r="D97" i="67"/>
  <c r="D95" i="67"/>
  <c r="D96" i="67"/>
  <c r="D94" i="67"/>
  <c r="D93" i="67"/>
  <c r="D90" i="67"/>
  <c r="D89" i="67"/>
  <c r="D88" i="67"/>
  <c r="D87" i="67"/>
  <c r="D86" i="67"/>
  <c r="D85" i="67"/>
  <c r="D84" i="67"/>
  <c r="D83" i="67"/>
  <c r="D79" i="67"/>
  <c r="D92" i="67"/>
  <c r="D145" i="67"/>
  <c r="D82" i="67"/>
  <c r="D81" i="67"/>
  <c r="D80" i="67"/>
  <c r="D48" i="67"/>
  <c r="D37" i="67"/>
  <c r="D30" i="67"/>
  <c r="D29" i="67"/>
  <c r="D60" i="67"/>
  <c r="D41" i="67"/>
  <c r="D54" i="67"/>
  <c r="D52" i="67"/>
  <c r="D66" i="67"/>
  <c r="D65" i="67"/>
  <c r="D64" i="67"/>
  <c r="D21" i="67"/>
  <c r="D20" i="67"/>
  <c r="D47" i="67"/>
  <c r="D39" i="67"/>
  <c r="D24" i="67"/>
  <c r="D38" i="67"/>
  <c r="D56" i="67"/>
  <c r="D73" i="67"/>
  <c r="D72" i="67"/>
  <c r="D49" i="67"/>
  <c r="D61" i="67"/>
  <c r="D68" i="67"/>
  <c r="D69" i="67"/>
  <c r="D62" i="67"/>
  <c r="D6" i="67"/>
  <c r="D4" i="67"/>
  <c r="D2" i="67"/>
  <c r="D36" i="67"/>
  <c r="D35" i="67"/>
  <c r="D63" i="67"/>
  <c r="D67" i="67"/>
  <c r="D59" i="67"/>
  <c r="D58" i="67"/>
  <c r="D45" i="67"/>
  <c r="D44" i="67"/>
  <c r="D53" i="67"/>
  <c r="D19" i="67"/>
  <c r="D18" i="67"/>
  <c r="D17" i="67"/>
  <c r="D16" i="67"/>
  <c r="D57" i="67"/>
  <c r="D51" i="67"/>
  <c r="D50" i="67"/>
  <c r="D28" i="67"/>
  <c r="D27" i="67"/>
  <c r="D43" i="67"/>
  <c r="D42" i="67"/>
  <c r="D34" i="67"/>
  <c r="D55" i="67"/>
  <c r="D33" i="67"/>
  <c r="D32" i="67"/>
  <c r="D31" i="67"/>
  <c r="D71" i="67"/>
  <c r="D70" i="67"/>
  <c r="D22" i="67"/>
  <c r="D10" i="67"/>
  <c r="D8" i="67"/>
  <c r="D15" i="67"/>
  <c r="D14" i="67"/>
  <c r="D13" i="67"/>
  <c r="D12" i="67"/>
  <c r="D40" i="67"/>
  <c r="D23" i="67"/>
  <c r="D173" i="67"/>
  <c r="D171" i="67"/>
  <c r="D175" i="67"/>
  <c r="D174" i="67"/>
  <c r="D172" i="67"/>
  <c r="D170" i="67"/>
  <c r="D166" i="67"/>
  <c r="D169" i="67"/>
  <c r="H203" i="67" l="1"/>
  <c r="N218" i="67" a="1"/>
  <c r="N218" i="67" s="1"/>
  <c r="H209" i="67"/>
  <c r="AS7" i="67" a="1"/>
  <c r="AS7" i="67" s="1"/>
  <c r="H212" i="67"/>
  <c r="H218" i="67" a="1"/>
  <c r="H218" i="67" s="1"/>
  <c r="H206" i="67"/>
  <c r="AS55" i="67" a="1"/>
  <c r="AS55" i="67" s="1"/>
  <c r="BG74" i="67" a="1"/>
  <c r="BG74" i="67" s="1"/>
  <c r="CI3" i="67" a="1"/>
  <c r="CI3" i="67" s="1"/>
  <c r="BG83" i="67" a="1"/>
  <c r="BG83" i="67" s="1"/>
  <c r="BG21" i="67" a="1"/>
  <c r="BG21" i="67" s="1"/>
  <c r="BG118" i="67" a="1"/>
  <c r="BG118" i="67" s="1"/>
  <c r="CI21" i="67" a="1"/>
  <c r="CI21" i="67" s="1"/>
  <c r="BG112" i="67" a="1"/>
  <c r="BG112" i="67" s="1"/>
  <c r="BG110" i="67" a="1"/>
  <c r="BG110" i="67" s="1"/>
  <c r="BG117" i="67" a="1"/>
  <c r="BG117" i="67" s="1"/>
  <c r="BG92" i="67" a="1"/>
  <c r="BG92" i="67" s="1"/>
  <c r="BG114" i="67" a="1"/>
  <c r="BG114" i="67" s="1"/>
  <c r="BG57" i="67" a="1"/>
  <c r="BG57" i="67" s="1"/>
  <c r="BG115" i="67" a="1"/>
  <c r="BG115" i="67" s="1"/>
  <c r="BG13" i="67" a="1"/>
  <c r="BG13" i="67" s="1"/>
  <c r="BG68" i="67" a="1"/>
  <c r="BG68" i="67" s="1"/>
  <c r="BG56" i="67" a="1"/>
  <c r="BG56" i="67" s="1"/>
  <c r="CI35" i="67" a="1"/>
  <c r="CI35" i="67" s="1"/>
  <c r="BG17" i="67" a="1"/>
  <c r="BG17" i="67" s="1"/>
  <c r="BG50" i="67" a="1"/>
  <c r="BG50" i="67" s="1"/>
  <c r="BT196" i="67" a="1"/>
  <c r="BT196" i="67" s="1"/>
  <c r="CI141" i="67" a="1"/>
  <c r="CI141" i="67" s="1"/>
  <c r="BK204" i="67"/>
  <c r="BS219" i="67" a="1"/>
  <c r="BS219" i="67" s="1"/>
  <c r="BT190" i="67"/>
  <c r="H201" i="67"/>
  <c r="K201" i="67"/>
  <c r="K218" i="67" a="1"/>
  <c r="K218" i="67" s="1"/>
  <c r="N212" i="67"/>
  <c r="K203" i="67"/>
  <c r="AS73" i="67" a="1"/>
  <c r="AS73" i="67" s="1"/>
  <c r="N206" i="67"/>
  <c r="N203" i="67"/>
  <c r="N209" i="67"/>
  <c r="AS43" i="67" a="1"/>
  <c r="AS43" i="67" s="1"/>
  <c r="AS161" i="67" a="1"/>
  <c r="AS161" i="67" s="1"/>
  <c r="N201" i="67"/>
  <c r="AS42" i="67" a="1"/>
  <c r="AS42" i="67" s="1"/>
  <c r="Q165" i="67" a="1"/>
  <c r="Q165" i="67" s="1"/>
  <c r="Q170" i="67" a="1"/>
  <c r="Q170" i="67" s="1"/>
  <c r="BT159" i="67"/>
  <c r="BT170" i="67"/>
  <c r="BS166" i="67"/>
  <c r="BS165" i="67"/>
  <c r="BS201" i="67" s="1"/>
  <c r="BJ159" i="67"/>
  <c r="BJ212" i="67" s="1"/>
  <c r="AS160" i="67" a="1"/>
  <c r="AS160" i="67" s="1"/>
  <c r="AS18" i="67" a="1"/>
  <c r="AS18" i="67" s="1"/>
  <c r="AS49" i="67" a="1"/>
  <c r="AS49" i="67" s="1"/>
  <c r="AS171" i="67" a="1"/>
  <c r="AS171" i="67" s="1"/>
  <c r="AS28" i="67" a="1"/>
  <c r="AS28" i="67" s="1"/>
  <c r="AS30" i="67" a="1"/>
  <c r="AS30" i="67" s="1"/>
  <c r="AS152" i="67" a="1"/>
  <c r="AS152" i="67" s="1"/>
  <c r="AS33" i="67" a="1"/>
  <c r="AS33" i="67" s="1"/>
  <c r="AS153" i="67" a="1"/>
  <c r="AS153" i="67" s="1"/>
  <c r="AS8" i="67" a="1"/>
  <c r="AS8" i="67" s="1"/>
  <c r="AS151" i="67" a="1"/>
  <c r="AS151" i="67" s="1"/>
  <c r="AS167" i="67" a="1"/>
  <c r="AS167" i="67" s="1"/>
  <c r="AS16" i="67" a="1"/>
  <c r="AS16" i="67" s="1"/>
  <c r="AS11" i="67" a="1"/>
  <c r="AS11" i="67" s="1"/>
  <c r="AS31" i="67" a="1"/>
  <c r="AS31" i="67" s="1"/>
  <c r="BO183" i="67"/>
  <c r="BS180" i="67"/>
  <c r="AS170" i="67" a="1"/>
  <c r="AS170" i="67" s="1"/>
  <c r="AM206" i="67"/>
  <c r="AM209" i="67"/>
  <c r="AM183" i="67"/>
  <c r="AM195" i="67" a="1"/>
  <c r="AM195" i="67" s="1"/>
  <c r="AM218" i="67" a="1"/>
  <c r="AM218" i="67" s="1"/>
  <c r="AM186" i="67"/>
  <c r="AM203" i="67"/>
  <c r="AM180" i="67"/>
  <c r="BT183" i="67"/>
  <c r="AP186" i="67"/>
  <c r="AP183" i="67"/>
  <c r="AP212" i="67"/>
  <c r="AP189" i="67"/>
  <c r="AP206" i="67"/>
  <c r="AP178" i="67"/>
  <c r="AP201" i="67"/>
  <c r="AP195" i="67" a="1"/>
  <c r="AP195" i="67" s="1"/>
  <c r="AP218" i="67" a="1"/>
  <c r="AP218" i="67" s="1"/>
  <c r="AP180" i="67"/>
  <c r="AP209" i="67"/>
  <c r="AP203" i="67"/>
  <c r="BO180" i="67"/>
  <c r="BO189" i="67"/>
  <c r="BT178" i="67"/>
  <c r="BS186" i="67"/>
  <c r="BU172" i="67" a="1"/>
  <c r="BU172" i="67" s="1"/>
  <c r="AO186" i="67"/>
  <c r="AO201" i="67"/>
  <c r="AO203" i="67"/>
  <c r="AO183" i="67"/>
  <c r="AO180" i="67"/>
  <c r="AO212" i="67"/>
  <c r="AO218" i="67" a="1"/>
  <c r="AO218" i="67" s="1"/>
  <c r="AO206" i="67"/>
  <c r="AO209" i="67"/>
  <c r="AO195" i="67" a="1"/>
  <c r="AO195" i="67" s="1"/>
  <c r="AO178" i="67"/>
  <c r="AO189" i="67"/>
  <c r="AL218" i="67" a="1"/>
  <c r="AL218" i="67" s="1"/>
  <c r="AL209" i="67"/>
  <c r="AL203" i="67"/>
  <c r="AL212" i="67"/>
  <c r="AL206" i="67"/>
  <c r="AL201" i="67"/>
  <c r="AL195" i="67" a="1"/>
  <c r="AL195" i="67" s="1"/>
  <c r="AL189" i="67"/>
  <c r="AL186" i="67"/>
  <c r="AL183" i="67"/>
  <c r="AL180" i="67"/>
  <c r="AL178" i="67"/>
  <c r="BJ195" i="67" a="1"/>
  <c r="BJ195" i="67" s="1"/>
  <c r="BJ186" i="67"/>
  <c r="BJ189" i="67"/>
  <c r="BJ183" i="67"/>
  <c r="BJ178" i="67"/>
  <c r="BJ180" i="67"/>
  <c r="BO186" i="67"/>
  <c r="BO201" i="67"/>
  <c r="BT186" i="67"/>
  <c r="AM189" i="67"/>
  <c r="BS178" i="67"/>
  <c r="BS195" i="67" a="1"/>
  <c r="BS195" i="67" s="1"/>
  <c r="BT189" i="67"/>
  <c r="BT195" i="67" a="1"/>
  <c r="BT195" i="67" s="1"/>
  <c r="BN212" i="67"/>
  <c r="BN206" i="67"/>
  <c r="BN201" i="67"/>
  <c r="BN189" i="67"/>
  <c r="BN183" i="67"/>
  <c r="BN218" i="67" a="1"/>
  <c r="BN218" i="67" s="1"/>
  <c r="BN209" i="67"/>
  <c r="BN203" i="67"/>
  <c r="BN195" i="67" a="1"/>
  <c r="BN195" i="67" s="1"/>
  <c r="BN186" i="67"/>
  <c r="BN180" i="67"/>
  <c r="BN178" i="67"/>
  <c r="BO195" i="67" a="1"/>
  <c r="BO195" i="67" s="1"/>
  <c r="BO206" i="67"/>
  <c r="BS183" i="67"/>
  <c r="AR206" i="67"/>
  <c r="AR209" i="67"/>
  <c r="AR201" i="67"/>
  <c r="AR203" i="67"/>
  <c r="AR195" i="67" a="1"/>
  <c r="AR195" i="67" s="1"/>
  <c r="AR178" i="67"/>
  <c r="AR189" i="67"/>
  <c r="AR186" i="67"/>
  <c r="AR183" i="67"/>
  <c r="AR180" i="67"/>
  <c r="AR212" i="67"/>
  <c r="AR218" i="67" a="1"/>
  <c r="AR218" i="67" s="1"/>
  <c r="BP201" i="67"/>
  <c r="BP186" i="67"/>
  <c r="BP189" i="67"/>
  <c r="BP180" i="67"/>
  <c r="BP183" i="67"/>
  <c r="BP178" i="67"/>
  <c r="BP218" i="67" a="1"/>
  <c r="BP218" i="67" s="1"/>
  <c r="BP209" i="67"/>
  <c r="BP212" i="67"/>
  <c r="BP203" i="67"/>
  <c r="BP206" i="67"/>
  <c r="BP195" i="67" a="1"/>
  <c r="BP195" i="67" s="1"/>
  <c r="AK218" i="67" a="1"/>
  <c r="AK218" i="67" s="1"/>
  <c r="AK209" i="67"/>
  <c r="AK203" i="67"/>
  <c r="AK201" i="67"/>
  <c r="AK195" i="67" a="1"/>
  <c r="AK195" i="67" s="1"/>
  <c r="AK189" i="67"/>
  <c r="AK186" i="67"/>
  <c r="AK183" i="67"/>
  <c r="AK180" i="67"/>
  <c r="AK178" i="67"/>
  <c r="AK212" i="67"/>
  <c r="AK206" i="67"/>
  <c r="AG212" i="67"/>
  <c r="AG218" i="67" a="1"/>
  <c r="AG218" i="67" s="1"/>
  <c r="AG206" i="67"/>
  <c r="AG209" i="67"/>
  <c r="AG201" i="67"/>
  <c r="AG178" i="67"/>
  <c r="AG195" i="67" a="1"/>
  <c r="AG195" i="67" s="1"/>
  <c r="AG180" i="67"/>
  <c r="AG189" i="67"/>
  <c r="AG186" i="67"/>
  <c r="AG183" i="67"/>
  <c r="AG203" i="67"/>
  <c r="BO203" i="67"/>
  <c r="BO212" i="67"/>
  <c r="BT180" i="67"/>
  <c r="BS189" i="67"/>
  <c r="BI186" i="67"/>
  <c r="BI180" i="67"/>
  <c r="BI189" i="67"/>
  <c r="BI183" i="67"/>
  <c r="BI218" i="67" a="1"/>
  <c r="BI218" i="67" s="1"/>
  <c r="BI178" i="67"/>
  <c r="BI209" i="67"/>
  <c r="BI212" i="67"/>
  <c r="BI203" i="67"/>
  <c r="BI206" i="67"/>
  <c r="BI195" i="67" a="1"/>
  <c r="BI195" i="67" s="1"/>
  <c r="BI201" i="67"/>
  <c r="BR218" i="67" a="1"/>
  <c r="BR218" i="67" s="1"/>
  <c r="BR209" i="67"/>
  <c r="BR203" i="67"/>
  <c r="BR195" i="67" a="1"/>
  <c r="BR195" i="67" s="1"/>
  <c r="BR186" i="67"/>
  <c r="BR180" i="67"/>
  <c r="BR212" i="67"/>
  <c r="BR206" i="67"/>
  <c r="BR201" i="67"/>
  <c r="BR189" i="67"/>
  <c r="BR183" i="67"/>
  <c r="BR178" i="67"/>
  <c r="BO209" i="67"/>
  <c r="AI201" i="67"/>
  <c r="AI178" i="67"/>
  <c r="AI195" i="67" a="1"/>
  <c r="AI195" i="67" s="1"/>
  <c r="AI180" i="67"/>
  <c r="AI218" i="67" a="1"/>
  <c r="AI218" i="67" s="1"/>
  <c r="AI189" i="67"/>
  <c r="AI186" i="67"/>
  <c r="AI183" i="67"/>
  <c r="AI212" i="67"/>
  <c r="AI209" i="67"/>
  <c r="AI206" i="67"/>
  <c r="AI203" i="67"/>
  <c r="AJ183" i="67"/>
  <c r="AJ218" i="67" a="1"/>
  <c r="AJ218" i="67" s="1"/>
  <c r="AJ212" i="67"/>
  <c r="AJ209" i="67"/>
  <c r="AJ206" i="67"/>
  <c r="AJ203" i="67"/>
  <c r="AJ201" i="67"/>
  <c r="AJ178" i="67"/>
  <c r="AJ195" i="67" a="1"/>
  <c r="AJ195" i="67" s="1"/>
  <c r="AJ180" i="67"/>
  <c r="AJ189" i="67"/>
  <c r="AJ186" i="67"/>
  <c r="BO218" i="67" a="1"/>
  <c r="BO218" i="67" s="1"/>
  <c r="AM201" i="67"/>
  <c r="BK218" i="67" a="1"/>
  <c r="BK218" i="67" s="1"/>
  <c r="BK209" i="67"/>
  <c r="BK203" i="67"/>
  <c r="BK195" i="67" a="1"/>
  <c r="BK195" i="67" s="1"/>
  <c r="BK186" i="67"/>
  <c r="BK180" i="67"/>
  <c r="BK212" i="67"/>
  <c r="BK206" i="67"/>
  <c r="BK201" i="67"/>
  <c r="BK189" i="67"/>
  <c r="BK183" i="67"/>
  <c r="BK178" i="67"/>
  <c r="BQ218" i="67" a="1"/>
  <c r="BQ218" i="67" s="1"/>
  <c r="BQ209" i="67"/>
  <c r="BQ203" i="67"/>
  <c r="BQ195" i="67" a="1"/>
  <c r="BQ195" i="67" s="1"/>
  <c r="BQ186" i="67"/>
  <c r="BQ180" i="67"/>
  <c r="BQ189" i="67"/>
  <c r="BQ183" i="67"/>
  <c r="BQ178" i="67"/>
  <c r="BQ212" i="67"/>
  <c r="BQ206" i="67"/>
  <c r="BQ201" i="67"/>
  <c r="BM212" i="67"/>
  <c r="BM206" i="67"/>
  <c r="BM201" i="67"/>
  <c r="BM189" i="67"/>
  <c r="BM183" i="67"/>
  <c r="BM178" i="67"/>
  <c r="BM195" i="67" a="1"/>
  <c r="BM195" i="67" s="1"/>
  <c r="BM186" i="67"/>
  <c r="BM180" i="67"/>
  <c r="BM218" i="67" a="1"/>
  <c r="BM218" i="67" s="1"/>
  <c r="BM209" i="67"/>
  <c r="BM203" i="67"/>
  <c r="AQ180" i="67"/>
  <c r="AQ212" i="67"/>
  <c r="AQ218" i="67" a="1"/>
  <c r="AQ218" i="67" s="1"/>
  <c r="AQ206" i="67"/>
  <c r="AQ209" i="67"/>
  <c r="AQ201" i="67"/>
  <c r="AQ203" i="67"/>
  <c r="AQ195" i="67" a="1"/>
  <c r="AQ195" i="67" s="1"/>
  <c r="AQ178" i="67"/>
  <c r="AQ189" i="67"/>
  <c r="AQ186" i="67"/>
  <c r="AQ183" i="67"/>
  <c r="AH203" i="67"/>
  <c r="AH183" i="67"/>
  <c r="AH180" i="67"/>
  <c r="AH212" i="67"/>
  <c r="AH195" i="67" a="1"/>
  <c r="AH195" i="67" s="1"/>
  <c r="AH206" i="67"/>
  <c r="AH186" i="67"/>
  <c r="AH201" i="67"/>
  <c r="AH178" i="67"/>
  <c r="AH218" i="67" a="1"/>
  <c r="AH218" i="67" s="1"/>
  <c r="AH189" i="67"/>
  <c r="AH209" i="67"/>
  <c r="BO178" i="67"/>
  <c r="AM212" i="67"/>
  <c r="AN186" i="67"/>
  <c r="AN178" i="67"/>
  <c r="AN218" i="67" a="1"/>
  <c r="AN218" i="67" s="1"/>
  <c r="AN183" i="67"/>
  <c r="AN209" i="67"/>
  <c r="AN189" i="67"/>
  <c r="AN203" i="67"/>
  <c r="AN195" i="67" a="1"/>
  <c r="AN195" i="67" s="1"/>
  <c r="AN212" i="67"/>
  <c r="AN180" i="67"/>
  <c r="AN206" i="67"/>
  <c r="AN201" i="67"/>
  <c r="BL218" i="67" a="1"/>
  <c r="BL218" i="67" s="1"/>
  <c r="BL209" i="67"/>
  <c r="BL203" i="67"/>
  <c r="BL195" i="67" a="1"/>
  <c r="BL195" i="67" s="1"/>
  <c r="BL186" i="67"/>
  <c r="BL180" i="67"/>
  <c r="BL212" i="67"/>
  <c r="BL206" i="67"/>
  <c r="BL201" i="67"/>
  <c r="BL189" i="67"/>
  <c r="BL183" i="67"/>
  <c r="BL178" i="67"/>
  <c r="AM178" i="67"/>
  <c r="BP219" i="67" a="1"/>
  <c r="BP219" i="67" s="1"/>
  <c r="BP213" i="67"/>
  <c r="BP210" i="67"/>
  <c r="BP207" i="67"/>
  <c r="BP204" i="67"/>
  <c r="BP202" i="67"/>
  <c r="BP196" i="67" a="1"/>
  <c r="BP196" i="67" s="1"/>
  <c r="BP190" i="67"/>
  <c r="BP187" i="67"/>
  <c r="BP184" i="67"/>
  <c r="BP181" i="67"/>
  <c r="BP179" i="67"/>
  <c r="AL219" i="67" a="1"/>
  <c r="AL219" i="67" s="1"/>
  <c r="AL213" i="67"/>
  <c r="AL210" i="67"/>
  <c r="AL207" i="67"/>
  <c r="AL204" i="67"/>
  <c r="AL202" i="67"/>
  <c r="AL196" i="67" a="1"/>
  <c r="AL196" i="67" s="1"/>
  <c r="AL190" i="67"/>
  <c r="AL187" i="67"/>
  <c r="AL184" i="67"/>
  <c r="AL181" i="67"/>
  <c r="AL179" i="67"/>
  <c r="BK179" i="67"/>
  <c r="BK207" i="67"/>
  <c r="BS190" i="67"/>
  <c r="BI219" i="67" a="1"/>
  <c r="BI219" i="67" s="1"/>
  <c r="BI213" i="67"/>
  <c r="BI210" i="67"/>
  <c r="BI207" i="67"/>
  <c r="BI204" i="67"/>
  <c r="BI202" i="67"/>
  <c r="BI196" i="67" a="1"/>
  <c r="BI196" i="67" s="1"/>
  <c r="BI190" i="67"/>
  <c r="BI187" i="67"/>
  <c r="BI184" i="67"/>
  <c r="BI181" i="67"/>
  <c r="BI179" i="67"/>
  <c r="BM219" i="67" a="1"/>
  <c r="BM219" i="67" s="1"/>
  <c r="BM213" i="67"/>
  <c r="BM210" i="67"/>
  <c r="BM207" i="67"/>
  <c r="BM204" i="67"/>
  <c r="BM202" i="67"/>
  <c r="BM196" i="67" a="1"/>
  <c r="BM196" i="67" s="1"/>
  <c r="BM190" i="67"/>
  <c r="BM187" i="67"/>
  <c r="BM184" i="67"/>
  <c r="BM181" i="67"/>
  <c r="BM179" i="67"/>
  <c r="AO196" i="67" a="1"/>
  <c r="AO196" i="67" s="1"/>
  <c r="AO210" i="67"/>
  <c r="AO190" i="67"/>
  <c r="AO207" i="67"/>
  <c r="AO187" i="67"/>
  <c r="AO204" i="67"/>
  <c r="AO184" i="67"/>
  <c r="AO202" i="67"/>
  <c r="AO181" i="67"/>
  <c r="AO179" i="67"/>
  <c r="AO219" i="67" a="1"/>
  <c r="AO219" i="67" s="1"/>
  <c r="AO213" i="67"/>
  <c r="BT202" i="67"/>
  <c r="BK181" i="67"/>
  <c r="BK210" i="67"/>
  <c r="BS196" i="67" a="1"/>
  <c r="BS196" i="67" s="1"/>
  <c r="BN179" i="67"/>
  <c r="BN219" i="67" a="1"/>
  <c r="BN219" i="67" s="1"/>
  <c r="BN213" i="67"/>
  <c r="BN210" i="67"/>
  <c r="BN207" i="67"/>
  <c r="BN204" i="67"/>
  <c r="BN202" i="67"/>
  <c r="BN196" i="67" a="1"/>
  <c r="BN196" i="67" s="1"/>
  <c r="BN190" i="67"/>
  <c r="BN187" i="67"/>
  <c r="BN184" i="67"/>
  <c r="BN181" i="67"/>
  <c r="BT204" i="67"/>
  <c r="BK184" i="67"/>
  <c r="BK213" i="67"/>
  <c r="BS202" i="67"/>
  <c r="AM219" i="67" a="1"/>
  <c r="AM219" i="67" s="1"/>
  <c r="AM190" i="67"/>
  <c r="AM213" i="67"/>
  <c r="AM187" i="67"/>
  <c r="AM210" i="67"/>
  <c r="AM184" i="67"/>
  <c r="AM207" i="67"/>
  <c r="AM181" i="67"/>
  <c r="AM204" i="67"/>
  <c r="AM202" i="67"/>
  <c r="AM179" i="67"/>
  <c r="AM196" i="67" a="1"/>
  <c r="AM196" i="67" s="1"/>
  <c r="AP196" i="67" a="1"/>
  <c r="AP196" i="67" s="1"/>
  <c r="AP210" i="67"/>
  <c r="AP190" i="67"/>
  <c r="AP207" i="67"/>
  <c r="AP187" i="67"/>
  <c r="AP204" i="67"/>
  <c r="AP184" i="67"/>
  <c r="AP202" i="67"/>
  <c r="AP181" i="67"/>
  <c r="AP179" i="67"/>
  <c r="AP219" i="67" a="1"/>
  <c r="AP219" i="67" s="1"/>
  <c r="AP213" i="67"/>
  <c r="BO219" i="67" a="1"/>
  <c r="BO219" i="67" s="1"/>
  <c r="BO213" i="67"/>
  <c r="BO210" i="67"/>
  <c r="BO207" i="67"/>
  <c r="BO204" i="67"/>
  <c r="BO202" i="67"/>
  <c r="BO196" i="67" a="1"/>
  <c r="BO196" i="67" s="1"/>
  <c r="BO190" i="67"/>
  <c r="BO187" i="67"/>
  <c r="BO184" i="67"/>
  <c r="BO181" i="67"/>
  <c r="BO179" i="67"/>
  <c r="AJ187" i="67"/>
  <c r="AJ196" i="67" a="1"/>
  <c r="AJ196" i="67" s="1"/>
  <c r="AJ219" i="67" a="1"/>
  <c r="AJ219" i="67" s="1"/>
  <c r="AJ190" i="67"/>
  <c r="AJ213" i="67"/>
  <c r="AJ184" i="67"/>
  <c r="AJ210" i="67"/>
  <c r="AJ181" i="67"/>
  <c r="AJ207" i="67"/>
  <c r="AJ204" i="67"/>
  <c r="AJ202" i="67"/>
  <c r="AJ179" i="67"/>
  <c r="AH181" i="67"/>
  <c r="AH179" i="67"/>
  <c r="AH219" i="67" a="1"/>
  <c r="AH219" i="67" s="1"/>
  <c r="AH213" i="67"/>
  <c r="AH196" i="67" a="1"/>
  <c r="AH196" i="67" s="1"/>
  <c r="AH210" i="67"/>
  <c r="AH190" i="67"/>
  <c r="AH207" i="67"/>
  <c r="AH187" i="67"/>
  <c r="AH204" i="67"/>
  <c r="AH184" i="67"/>
  <c r="AH202" i="67"/>
  <c r="BT179" i="67"/>
  <c r="BT207" i="67"/>
  <c r="BK187" i="67"/>
  <c r="BK219" i="67" a="1"/>
  <c r="BK219" i="67" s="1"/>
  <c r="BS204" i="67"/>
  <c r="BR219" i="67" a="1"/>
  <c r="BR219" i="67" s="1"/>
  <c r="BR213" i="67"/>
  <c r="BR210" i="67"/>
  <c r="BR207" i="67"/>
  <c r="BR204" i="67"/>
  <c r="BR202" i="67"/>
  <c r="BR196" i="67" a="1"/>
  <c r="BR196" i="67" s="1"/>
  <c r="BR190" i="67"/>
  <c r="BR187" i="67"/>
  <c r="BR184" i="67"/>
  <c r="BR181" i="67"/>
  <c r="BR179" i="67"/>
  <c r="BL219" i="67" a="1"/>
  <c r="BL219" i="67" s="1"/>
  <c r="BL213" i="67"/>
  <c r="BL210" i="67"/>
  <c r="BL207" i="67"/>
  <c r="BL204" i="67"/>
  <c r="BL202" i="67"/>
  <c r="BL179" i="67"/>
  <c r="BL196" i="67" a="1"/>
  <c r="BL196" i="67" s="1"/>
  <c r="BL190" i="67"/>
  <c r="BL187" i="67"/>
  <c r="BL184" i="67"/>
  <c r="BL181" i="67"/>
  <c r="AR190" i="67"/>
  <c r="AR202" i="67"/>
  <c r="AR184" i="67"/>
  <c r="AR196" i="67" a="1"/>
  <c r="AR196" i="67" s="1"/>
  <c r="AR181" i="67"/>
  <c r="AR179" i="67"/>
  <c r="AR219" i="67" a="1"/>
  <c r="AR219" i="67" s="1"/>
  <c r="AR187" i="67"/>
  <c r="AR213" i="67"/>
  <c r="AR210" i="67"/>
  <c r="AR207" i="67"/>
  <c r="AR204" i="67"/>
  <c r="BT181" i="67"/>
  <c r="BT210" i="67"/>
  <c r="BK190" i="67"/>
  <c r="BS179" i="67"/>
  <c r="BS207" i="67"/>
  <c r="AK204" i="67"/>
  <c r="AK202" i="67"/>
  <c r="AK196" i="67" a="1"/>
  <c r="AK196" i="67" s="1"/>
  <c r="AK219" i="67" a="1"/>
  <c r="AK219" i="67" s="1"/>
  <c r="AK190" i="67"/>
  <c r="AK187" i="67"/>
  <c r="AK213" i="67"/>
  <c r="AK184" i="67"/>
  <c r="AK210" i="67"/>
  <c r="AK181" i="67"/>
  <c r="AK207" i="67"/>
  <c r="AK179" i="67"/>
  <c r="AI210" i="67"/>
  <c r="AI196" i="67" a="1"/>
  <c r="AI196" i="67" s="1"/>
  <c r="AI207" i="67"/>
  <c r="AI204" i="67"/>
  <c r="AI202" i="67"/>
  <c r="AI179" i="67"/>
  <c r="AI190" i="67"/>
  <c r="AI219" i="67" a="1"/>
  <c r="AI219" i="67" s="1"/>
  <c r="AI187" i="67"/>
  <c r="AI181" i="67"/>
  <c r="AI213" i="67"/>
  <c r="AI184" i="67"/>
  <c r="BT184" i="67"/>
  <c r="BT213" i="67"/>
  <c r="BK196" i="67" a="1"/>
  <c r="BK196" i="67" s="1"/>
  <c r="BS181" i="67"/>
  <c r="BS210" i="67"/>
  <c r="BJ219" i="67" a="1"/>
  <c r="BJ219" i="67" s="1"/>
  <c r="BJ213" i="67"/>
  <c r="BJ210" i="67"/>
  <c r="BJ207" i="67"/>
  <c r="BJ204" i="67"/>
  <c r="BJ202" i="67"/>
  <c r="BJ196" i="67" a="1"/>
  <c r="BJ196" i="67" s="1"/>
  <c r="BJ190" i="67"/>
  <c r="BJ187" i="67"/>
  <c r="BJ184" i="67"/>
  <c r="BJ181" i="67"/>
  <c r="BJ179" i="67"/>
  <c r="AQ210" i="67"/>
  <c r="AQ207" i="67"/>
  <c r="AQ204" i="67"/>
  <c r="AQ202" i="67"/>
  <c r="AQ196" i="67" a="1"/>
  <c r="AQ196" i="67" s="1"/>
  <c r="AQ190" i="67"/>
  <c r="AQ179" i="67"/>
  <c r="AQ187" i="67"/>
  <c r="AQ219" i="67" a="1"/>
  <c r="AQ219" i="67" s="1"/>
  <c r="AQ184" i="67"/>
  <c r="AQ213" i="67"/>
  <c r="AQ181" i="67"/>
  <c r="BT187" i="67"/>
  <c r="BT219" i="67" a="1"/>
  <c r="BT219" i="67" s="1"/>
  <c r="BK202" i="67"/>
  <c r="BS184" i="67"/>
  <c r="BS213" i="67"/>
  <c r="AG196" i="67" a="1"/>
  <c r="AG196" i="67" s="1"/>
  <c r="AG210" i="67"/>
  <c r="AG190" i="67"/>
  <c r="AG207" i="67"/>
  <c r="AG187" i="67"/>
  <c r="AG204" i="67"/>
  <c r="AG184" i="67"/>
  <c r="AG202" i="67"/>
  <c r="AG179" i="67"/>
  <c r="AG219" i="67" a="1"/>
  <c r="AG219" i="67" s="1"/>
  <c r="AG213" i="67"/>
  <c r="AG181" i="67"/>
  <c r="AN219" i="67" a="1"/>
  <c r="AN219" i="67" s="1"/>
  <c r="AN213" i="67"/>
  <c r="AN210" i="67"/>
  <c r="AN207" i="67"/>
  <c r="AN204" i="67"/>
  <c r="AN196" i="67" a="1"/>
  <c r="AN196" i="67" s="1"/>
  <c r="AN190" i="67"/>
  <c r="AN187" i="67"/>
  <c r="AN184" i="67"/>
  <c r="AN181" i="67"/>
  <c r="AN179" i="67"/>
  <c r="AN202" i="67"/>
  <c r="BQ219" i="67" a="1"/>
  <c r="BQ219" i="67" s="1"/>
  <c r="BQ213" i="67"/>
  <c r="BQ210" i="67"/>
  <c r="BQ207" i="67"/>
  <c r="BQ204" i="67"/>
  <c r="BQ202" i="67"/>
  <c r="BQ196" i="67" a="1"/>
  <c r="BQ196" i="67" s="1"/>
  <c r="BQ190" i="67"/>
  <c r="BQ187" i="67"/>
  <c r="BQ184" i="67"/>
  <c r="BQ181" i="67"/>
  <c r="BQ179" i="67"/>
  <c r="BS187" i="67"/>
  <c r="AS72" i="67" a="1"/>
  <c r="AS72" i="67" s="1"/>
  <c r="AS54" i="67" a="1"/>
  <c r="AS54" i="67" s="1"/>
  <c r="CI56" i="67" a="1"/>
  <c r="CI56" i="67" s="1"/>
  <c r="AS64" i="67" a="1"/>
  <c r="AS64" i="67" s="1"/>
  <c r="AS2" i="67" a="1"/>
  <c r="AS2" i="67" s="1"/>
  <c r="AS46" i="67" a="1"/>
  <c r="AS46" i="67" s="1"/>
  <c r="BG46" i="67" a="1"/>
  <c r="BG46" i="67" s="1"/>
  <c r="BG2" i="67" a="1"/>
  <c r="BG2" i="67" s="1"/>
  <c r="AS150" i="67" a="1"/>
  <c r="AS150" i="67" s="1"/>
  <c r="BU153" i="67" a="1"/>
  <c r="BU153" i="67" s="1"/>
  <c r="AS3" i="67" a="1"/>
  <c r="AS3" i="67" s="1"/>
  <c r="AS157" i="67" a="1"/>
  <c r="AS157" i="67" s="1"/>
  <c r="BU11" i="67" a="1"/>
  <c r="BU11" i="67" s="1"/>
  <c r="CI22" i="67" a="1"/>
  <c r="CI22" i="67" s="1"/>
  <c r="AS63" i="67" a="1"/>
  <c r="AS63" i="67" s="1"/>
  <c r="AS166" i="67" a="1"/>
  <c r="AS166" i="67" s="1"/>
  <c r="BG61" i="67" a="1"/>
  <c r="BG61" i="67" s="1"/>
  <c r="CI114" i="67" a="1"/>
  <c r="CI114" i="67" s="1"/>
  <c r="CI75" i="67" a="1"/>
  <c r="CI75" i="67" s="1"/>
  <c r="BG37" i="67" a="1"/>
  <c r="BG37" i="67" s="1"/>
  <c r="BG106" i="67" a="1"/>
  <c r="BG106" i="67" s="1"/>
  <c r="AS26" i="67" a="1"/>
  <c r="AS26" i="67" s="1"/>
  <c r="AS23" i="67" a="1"/>
  <c r="AS23" i="67" s="1"/>
  <c r="AS20" i="67" a="1"/>
  <c r="AS20" i="67" s="1"/>
  <c r="AS52" i="67" a="1"/>
  <c r="AS52" i="67" s="1"/>
  <c r="BG62" i="67" a="1"/>
  <c r="BG62" i="67" s="1"/>
  <c r="CI51" i="67" a="1"/>
  <c r="CI51" i="67" s="1"/>
  <c r="BG9" i="67" a="1"/>
  <c r="BG9" i="67" s="1"/>
  <c r="CI116" i="67" a="1"/>
  <c r="CI116" i="67" s="1"/>
  <c r="CI123" i="67" a="1"/>
  <c r="CI123" i="67" s="1"/>
  <c r="BG119" i="67" a="1"/>
  <c r="BG119" i="67" s="1"/>
  <c r="BG14" i="67" a="1"/>
  <c r="BG14" i="67" s="1"/>
  <c r="BG8" i="67" a="1"/>
  <c r="BG8" i="67" s="1"/>
  <c r="CI79" i="67" a="1"/>
  <c r="CI79" i="67" s="1"/>
  <c r="CI111" i="67" a="1"/>
  <c r="CI111" i="67" s="1"/>
  <c r="CI131" i="67" a="1"/>
  <c r="CI131" i="67" s="1"/>
  <c r="CI24" i="67" a="1"/>
  <c r="CI24" i="67" s="1"/>
  <c r="BG76" i="67" a="1"/>
  <c r="BG76" i="67" s="1"/>
  <c r="CI112" i="67" a="1"/>
  <c r="CI112" i="67" s="1"/>
  <c r="BG38" i="67" a="1"/>
  <c r="BG38" i="67" s="1"/>
  <c r="CI50" i="67" a="1"/>
  <c r="CI50" i="67" s="1"/>
  <c r="CI8" i="67" a="1"/>
  <c r="CI8" i="67" s="1"/>
  <c r="BG59" i="67" a="1"/>
  <c r="BG59" i="67" s="1"/>
  <c r="BG88" i="67" a="1"/>
  <c r="BG88" i="67" s="1"/>
  <c r="BG41" i="67" a="1"/>
  <c r="BG41" i="67" s="1"/>
  <c r="CI145" i="67" a="1"/>
  <c r="CI145" i="67" s="1"/>
  <c r="BG24" i="67" a="1"/>
  <c r="BG24" i="67" s="1"/>
  <c r="BG136" i="67" a="1"/>
  <c r="BG136" i="67" s="1"/>
  <c r="CI121" i="67" a="1"/>
  <c r="CI121" i="67" s="1"/>
  <c r="CI45" i="67" a="1"/>
  <c r="CI45" i="67" s="1"/>
  <c r="CI88" i="67" a="1"/>
  <c r="CI88" i="67" s="1"/>
  <c r="BG39" i="67" a="1"/>
  <c r="BG39" i="67" s="1"/>
  <c r="BG22" i="67" a="1"/>
  <c r="BG22" i="67" s="1"/>
  <c r="BG18" i="67" a="1"/>
  <c r="BG18" i="67" s="1"/>
  <c r="CI106" i="67" a="1"/>
  <c r="CI106" i="67" s="1"/>
  <c r="CI142" i="67" a="1"/>
  <c r="CI142" i="67" s="1"/>
  <c r="CI138" i="67" a="1"/>
  <c r="CI138" i="67" s="1"/>
  <c r="CI11" i="67" a="1"/>
  <c r="CI11" i="67" s="1"/>
  <c r="BG122" i="67" a="1"/>
  <c r="BG122" i="67" s="1"/>
  <c r="CI9" i="67" a="1"/>
  <c r="CI9" i="67" s="1"/>
  <c r="CI59" i="67" a="1"/>
  <c r="CI59" i="67" s="1"/>
  <c r="CI18" i="67" a="1"/>
  <c r="CI18" i="67" s="1"/>
  <c r="CI115" i="67" a="1"/>
  <c r="CI115" i="67" s="1"/>
  <c r="CI4" i="67" a="1"/>
  <c r="CI4" i="67" s="1"/>
  <c r="BG36" i="67" a="1"/>
  <c r="BG36" i="67" s="1"/>
  <c r="BG79" i="67" a="1"/>
  <c r="BG79" i="67" s="1"/>
  <c r="CI47" i="67" a="1"/>
  <c r="CI47" i="67" s="1"/>
  <c r="CI43" i="67" a="1"/>
  <c r="CI43" i="67" s="1"/>
  <c r="BG12" i="67" a="1"/>
  <c r="BG12" i="67" s="1"/>
  <c r="CI48" i="67" a="1"/>
  <c r="CI48" i="67" s="1"/>
  <c r="BG49" i="67" a="1"/>
  <c r="BG49" i="67" s="1"/>
  <c r="BG127" i="67" a="1"/>
  <c r="BG127" i="67" s="1"/>
  <c r="BU160" i="67" a="1"/>
  <c r="BU160" i="67" s="1"/>
  <c r="BU4" i="67" a="1"/>
  <c r="BU4" i="67" s="1"/>
  <c r="BU5" i="67" a="1"/>
  <c r="BU5" i="67" s="1"/>
  <c r="BU174" i="67" a="1"/>
  <c r="BU174" i="67" s="1"/>
  <c r="AS41" i="67" a="1"/>
  <c r="AS41" i="67" s="1"/>
  <c r="BU155" i="67" a="1"/>
  <c r="BU155" i="67" s="1"/>
  <c r="AS156" i="67" a="1"/>
  <c r="AS156" i="67" s="1"/>
  <c r="AS14" i="67" a="1"/>
  <c r="AS14" i="67" s="1"/>
  <c r="AS149" i="67" a="1"/>
  <c r="AS149" i="67" s="1"/>
  <c r="AS60" i="67" a="1"/>
  <c r="AS60" i="67" s="1"/>
  <c r="AS39" i="67" a="1"/>
  <c r="AS39" i="67" s="1"/>
  <c r="BU40" i="67" a="1"/>
  <c r="BU40" i="67" s="1"/>
  <c r="AS57" i="67" a="1"/>
  <c r="AS57" i="67" s="1"/>
  <c r="AS40" i="67" a="1"/>
  <c r="AS40" i="67" s="1"/>
  <c r="BU53" i="67" a="1"/>
  <c r="BU53" i="67" s="1"/>
  <c r="AS61" i="67" a="1"/>
  <c r="AS61" i="67" s="1"/>
  <c r="CI117" i="67" a="1"/>
  <c r="CI117" i="67" s="1"/>
  <c r="CI139" i="67" a="1"/>
  <c r="CI139" i="67" s="1"/>
  <c r="BG96" i="67" a="1"/>
  <c r="BG96" i="67" s="1"/>
  <c r="BG31" i="67" a="1"/>
  <c r="BG31" i="67" s="1"/>
  <c r="CI128" i="67" a="1"/>
  <c r="CI128" i="67" s="1"/>
  <c r="CI132" i="67" a="1"/>
  <c r="CI132" i="67" s="1"/>
  <c r="BG134" i="67" a="1"/>
  <c r="BG134" i="67" s="1"/>
  <c r="CI126" i="67" a="1"/>
  <c r="CI126" i="67" s="1"/>
  <c r="CI20" i="67" a="1"/>
  <c r="CI20" i="67" s="1"/>
  <c r="CI17" i="67" a="1"/>
  <c r="CI17" i="67" s="1"/>
  <c r="CI129" i="67" a="1"/>
  <c r="CI129" i="67" s="1"/>
  <c r="BG100" i="67" a="1"/>
  <c r="BG100" i="67" s="1"/>
  <c r="CI40" i="67" a="1"/>
  <c r="CI40" i="67" s="1"/>
  <c r="CI125" i="67" a="1"/>
  <c r="CI125" i="67" s="1"/>
  <c r="CI32" i="67" a="1"/>
  <c r="CI32" i="67" s="1"/>
  <c r="CI63" i="67" a="1"/>
  <c r="CI63" i="67" s="1"/>
  <c r="CI137" i="67" a="1"/>
  <c r="CI137" i="67" s="1"/>
  <c r="CI2" i="67" a="1"/>
  <c r="CI2" i="67" s="1"/>
  <c r="CI62" i="67" a="1"/>
  <c r="CI62" i="67" s="1"/>
  <c r="CI85" i="67" a="1"/>
  <c r="CI85" i="67" s="1"/>
  <c r="BG139" i="67" a="1"/>
  <c r="BG139" i="67" s="1"/>
  <c r="BG45" i="67" a="1"/>
  <c r="BG45" i="67" s="1"/>
  <c r="BG33" i="67" a="1"/>
  <c r="BG33" i="67" s="1"/>
  <c r="CI81" i="67" a="1"/>
  <c r="CI81" i="67" s="1"/>
  <c r="CI96" i="67" a="1"/>
  <c r="CI96" i="67" s="1"/>
  <c r="CI31" i="67" a="1"/>
  <c r="CI31" i="67" s="1"/>
  <c r="BG125" i="67" a="1"/>
  <c r="BG125" i="67" s="1"/>
  <c r="CI89" i="67" a="1"/>
  <c r="CI89" i="67" s="1"/>
  <c r="BG34" i="67" a="1"/>
  <c r="BG34" i="67" s="1"/>
  <c r="BG3" i="67" a="1"/>
  <c r="BG3" i="67" s="1"/>
  <c r="CI52" i="67" a="1"/>
  <c r="CI52" i="67" s="1"/>
  <c r="CI134" i="67" a="1"/>
  <c r="CI134" i="67" s="1"/>
  <c r="BG147" i="67" a="1"/>
  <c r="BG147" i="67" s="1"/>
  <c r="CI122" i="67" a="1"/>
  <c r="CI122" i="67" s="1"/>
  <c r="CI14" i="67" a="1"/>
  <c r="CI14" i="67" s="1"/>
  <c r="CI78" i="67" a="1"/>
  <c r="CI78" i="67" s="1"/>
  <c r="CI103" i="67" a="1"/>
  <c r="CI103" i="67" s="1"/>
  <c r="BG20" i="67" a="1"/>
  <c r="BG20" i="67" s="1"/>
  <c r="BG86" i="67" a="1"/>
  <c r="BG86" i="67" s="1"/>
  <c r="CI34" i="67" a="1"/>
  <c r="CI34" i="67" s="1"/>
  <c r="BG135" i="67" a="1"/>
  <c r="BG135" i="67" s="1"/>
  <c r="CI38" i="67" a="1"/>
  <c r="CI38" i="67" s="1"/>
  <c r="CI33" i="67" a="1"/>
  <c r="CI33" i="67" s="1"/>
  <c r="CI26" i="67" a="1"/>
  <c r="CI26" i="67" s="1"/>
  <c r="CI130" i="67" a="1"/>
  <c r="CI130" i="67" s="1"/>
  <c r="CI57" i="67" a="1"/>
  <c r="CI57" i="67" s="1"/>
  <c r="CI100" i="67" a="1"/>
  <c r="CI100" i="67" s="1"/>
  <c r="BG65" i="67" a="1"/>
  <c r="BG65" i="67" s="1"/>
  <c r="CI37" i="67" a="1"/>
  <c r="CI37" i="67" s="1"/>
  <c r="CI6" i="67" a="1"/>
  <c r="CI6" i="67" s="1"/>
  <c r="CI53" i="67" a="1"/>
  <c r="CI53" i="67" s="1"/>
  <c r="BG47" i="67" a="1"/>
  <c r="BG47" i="67" s="1"/>
  <c r="BG102" i="67" a="1"/>
  <c r="BG102" i="67" s="1"/>
  <c r="CI76" i="67" a="1"/>
  <c r="CI76" i="67" s="1"/>
  <c r="CI86" i="67" a="1"/>
  <c r="CI86" i="67" s="1"/>
  <c r="CI12" i="67" a="1"/>
  <c r="CI12" i="67" s="1"/>
  <c r="CI109" i="67" a="1"/>
  <c r="CI109" i="67" s="1"/>
  <c r="CI94" i="67" a="1"/>
  <c r="CI94" i="67" s="1"/>
  <c r="BG43" i="67" a="1"/>
  <c r="BG43" i="67" s="1"/>
  <c r="CI92" i="67" a="1"/>
  <c r="CI92" i="67" s="1"/>
  <c r="BG15" i="67" a="1"/>
  <c r="BG15" i="67" s="1"/>
  <c r="CI101" i="67" a="1"/>
  <c r="CI101" i="67" s="1"/>
  <c r="BG70" i="67" a="1"/>
  <c r="BG70" i="67" s="1"/>
  <c r="CI135" i="67" a="1"/>
  <c r="CI135" i="67" s="1"/>
  <c r="BG124" i="67" a="1"/>
  <c r="BG124" i="67" s="1"/>
  <c r="BG104" i="67" a="1"/>
  <c r="BG104" i="67" s="1"/>
  <c r="CI25" i="67" a="1"/>
  <c r="CI25" i="67" s="1"/>
  <c r="CI127" i="67" a="1"/>
  <c r="CI127" i="67" s="1"/>
  <c r="CI118" i="67" a="1"/>
  <c r="CI118" i="67" s="1"/>
  <c r="CI120" i="67" a="1"/>
  <c r="CI120" i="67" s="1"/>
  <c r="CI46" i="67" a="1"/>
  <c r="CI46" i="67" s="1"/>
  <c r="CI10" i="67" a="1"/>
  <c r="CI10" i="67" s="1"/>
  <c r="CI70" i="67" a="1"/>
  <c r="CI70" i="67" s="1"/>
  <c r="CI39" i="67" a="1"/>
  <c r="CI39" i="67" s="1"/>
  <c r="CI108" i="67" a="1"/>
  <c r="CI108" i="67" s="1"/>
  <c r="CI7" i="67" a="1"/>
  <c r="CI7" i="67" s="1"/>
  <c r="BG90" i="67" a="1"/>
  <c r="BG90" i="67" s="1"/>
  <c r="CI65" i="67" a="1"/>
  <c r="CI65" i="67" s="1"/>
  <c r="CI15" i="67" a="1"/>
  <c r="CI15" i="67" s="1"/>
  <c r="CI143" i="67" a="1"/>
  <c r="CI143" i="67" s="1"/>
  <c r="BG107" i="67" a="1"/>
  <c r="BG107" i="67" s="1"/>
  <c r="BG105" i="67" a="1"/>
  <c r="BG105" i="67" s="1"/>
  <c r="CI147" i="67" a="1"/>
  <c r="CI147" i="67" s="1"/>
  <c r="BG25" i="67" a="1"/>
  <c r="BG25" i="67" s="1"/>
  <c r="CI124" i="67" a="1"/>
  <c r="CI124" i="67" s="1"/>
  <c r="CI42" i="67" a="1"/>
  <c r="CI42" i="67" s="1"/>
  <c r="BG48" i="67" a="1"/>
  <c r="BG48" i="67" s="1"/>
  <c r="BG23" i="67" a="1"/>
  <c r="BG23" i="67" s="1"/>
  <c r="CI80" i="67" a="1"/>
  <c r="CI80" i="67" s="1"/>
  <c r="CI16" i="67" a="1"/>
  <c r="CI16" i="67" s="1"/>
  <c r="CI58" i="67" a="1"/>
  <c r="CI58" i="67" s="1"/>
  <c r="CI67" i="67" a="1"/>
  <c r="CI67" i="67" s="1"/>
  <c r="BG142" i="67" a="1"/>
  <c r="BG142" i="67" s="1"/>
  <c r="CI54" i="67" a="1"/>
  <c r="CI54" i="67" s="1"/>
  <c r="CI68" i="67" a="1"/>
  <c r="CI68" i="67" s="1"/>
  <c r="CI55" i="67" a="1"/>
  <c r="CI55" i="67" s="1"/>
  <c r="CI104" i="67" a="1"/>
  <c r="CI104" i="67" s="1"/>
  <c r="BG44" i="67" a="1"/>
  <c r="BG44" i="67" s="1"/>
  <c r="CI90" i="67" a="1"/>
  <c r="CI90" i="67" s="1"/>
  <c r="CI83" i="67" a="1"/>
  <c r="CI83" i="67" s="1"/>
  <c r="CI133" i="67" a="1"/>
  <c r="CI133" i="67" s="1"/>
  <c r="BG54" i="67" a="1"/>
  <c r="BG54" i="67" s="1"/>
  <c r="CI28" i="67" a="1"/>
  <c r="CI28" i="67" s="1"/>
  <c r="CI69" i="67" a="1"/>
  <c r="CI69" i="67" s="1"/>
  <c r="BG27" i="67" a="1"/>
  <c r="BG27" i="67" s="1"/>
  <c r="CI66" i="67" a="1"/>
  <c r="CI66" i="67" s="1"/>
  <c r="CI146" i="67" a="1"/>
  <c r="CI146" i="67" s="1"/>
  <c r="CI93" i="67" a="1"/>
  <c r="CI93" i="67" s="1"/>
  <c r="CI97" i="67" a="1"/>
  <c r="CI97" i="67" s="1"/>
  <c r="BG6" i="67" a="1"/>
  <c r="BG6" i="67" s="1"/>
  <c r="CI140" i="67" a="1"/>
  <c r="CI140" i="67" s="1"/>
  <c r="BG101" i="67" a="1"/>
  <c r="BG101" i="67" s="1"/>
  <c r="BG85" i="67" a="1"/>
  <c r="BG85" i="67" s="1"/>
  <c r="CI23" i="67" a="1"/>
  <c r="CI23" i="67" s="1"/>
  <c r="BG78" i="67" a="1"/>
  <c r="BG78" i="67" s="1"/>
  <c r="CI136" i="67" a="1"/>
  <c r="CI136" i="67" s="1"/>
  <c r="CI36" i="67" a="1"/>
  <c r="CI36" i="67" s="1"/>
  <c r="CI74" i="67" a="1"/>
  <c r="CI74" i="67" s="1"/>
  <c r="CI30" i="67" a="1"/>
  <c r="CI30" i="67" s="1"/>
  <c r="CI73" i="67" a="1"/>
  <c r="CI73" i="67" s="1"/>
  <c r="CI107" i="67" a="1"/>
  <c r="CI107" i="67" s="1"/>
  <c r="CI61" i="67" a="1"/>
  <c r="CI61" i="67" s="1"/>
  <c r="BG69" i="67" a="1"/>
  <c r="BG69" i="67" s="1"/>
  <c r="BG109" i="67" a="1"/>
  <c r="BG109" i="67" s="1"/>
  <c r="BG103" i="67" a="1"/>
  <c r="BG103" i="67" s="1"/>
  <c r="CI27" i="67" a="1"/>
  <c r="CI27" i="67" s="1"/>
  <c r="CI119" i="67" a="1"/>
  <c r="CI119" i="67" s="1"/>
  <c r="BG91" i="67" a="1"/>
  <c r="BG91" i="67" s="1"/>
  <c r="CI95" i="67" a="1"/>
  <c r="CI95" i="67" s="1"/>
  <c r="BG19" i="67" a="1"/>
  <c r="BG19" i="67" s="1"/>
  <c r="CI5" i="67" a="1"/>
  <c r="CI5" i="67" s="1"/>
  <c r="BG144" i="67" a="1"/>
  <c r="BG144" i="67" s="1"/>
  <c r="BG140" i="67" a="1"/>
  <c r="BG140" i="67" s="1"/>
  <c r="CI41" i="67" a="1"/>
  <c r="CI41" i="67" s="1"/>
  <c r="CI102" i="67" a="1"/>
  <c r="CI102" i="67" s="1"/>
  <c r="BG93" i="67" a="1"/>
  <c r="BG93" i="67" s="1"/>
  <c r="CI98" i="67" a="1"/>
  <c r="CI98" i="67" s="1"/>
  <c r="CI110" i="67" a="1"/>
  <c r="CI110" i="67" s="1"/>
  <c r="BG146" i="67" a="1"/>
  <c r="BG146" i="67" s="1"/>
  <c r="CI105" i="67" a="1"/>
  <c r="CI105" i="67" s="1"/>
  <c r="CI49" i="67" a="1"/>
  <c r="CI49" i="67" s="1"/>
  <c r="CI84" i="67" a="1"/>
  <c r="CI84" i="67" s="1"/>
  <c r="BG42" i="67" a="1"/>
  <c r="BG42" i="67" s="1"/>
  <c r="CI29" i="67" a="1"/>
  <c r="CI29" i="67" s="1"/>
  <c r="CI13" i="67" a="1"/>
  <c r="CI13" i="67" s="1"/>
  <c r="CI144" i="67" a="1"/>
  <c r="CI144" i="67" s="1"/>
  <c r="BG126" i="67" a="1"/>
  <c r="BG126" i="67" s="1"/>
  <c r="BG129" i="67" a="1"/>
  <c r="BG129" i="67" s="1"/>
  <c r="BG137" i="67" a="1"/>
  <c r="BG137" i="67" s="1"/>
  <c r="BG108" i="67" a="1"/>
  <c r="BG108" i="67" s="1"/>
  <c r="BG40" i="67" a="1"/>
  <c r="BG40" i="67" s="1"/>
  <c r="BG145" i="67" a="1"/>
  <c r="BG145" i="67" s="1"/>
  <c r="BG128" i="67" a="1"/>
  <c r="BG128" i="67" s="1"/>
  <c r="CI91" i="67" a="1"/>
  <c r="CI91" i="67" s="1"/>
  <c r="CI19" i="67" a="1"/>
  <c r="CI19" i="67" s="1"/>
  <c r="BG55" i="67" a="1"/>
  <c r="BG55" i="67" s="1"/>
  <c r="CI44" i="67" a="1"/>
  <c r="CI44" i="67" s="1"/>
  <c r="BG111" i="67" a="1"/>
  <c r="BG111" i="67" s="1"/>
  <c r="BG89" i="67" a="1"/>
  <c r="BG89" i="67" s="1"/>
  <c r="BU23" i="67" a="1"/>
  <c r="BU23" i="67" s="1"/>
  <c r="AS44" i="67" a="1"/>
  <c r="AS44" i="67" s="1"/>
  <c r="BU149" i="67" a="1"/>
  <c r="BU149" i="67" s="1"/>
  <c r="BU58" i="67" a="1"/>
  <c r="BU58" i="67" s="1"/>
  <c r="BU175" i="67" a="1"/>
  <c r="BU175" i="67" s="1"/>
  <c r="BU25" i="67" a="1"/>
  <c r="BU25" i="67" s="1"/>
  <c r="BU19" i="67" a="1"/>
  <c r="BU19" i="67" s="1"/>
  <c r="BU30" i="67" a="1"/>
  <c r="BU30" i="67" s="1"/>
  <c r="BU33" i="67" a="1"/>
  <c r="BU33" i="67" s="1"/>
  <c r="BU31" i="67" a="1"/>
  <c r="BU31" i="67" s="1"/>
  <c r="BU66" i="67" a="1"/>
  <c r="BU66" i="67" s="1"/>
  <c r="BU21" i="67" a="1"/>
  <c r="BU21" i="67" s="1"/>
  <c r="BU61" i="67" a="1"/>
  <c r="BU61" i="67" s="1"/>
  <c r="AS159" i="67" a="1"/>
  <c r="AS159" i="67" s="1"/>
  <c r="AS35" i="67" a="1"/>
  <c r="AS35" i="67" s="1"/>
  <c r="AS34" i="67" a="1"/>
  <c r="AS34" i="67" s="1"/>
  <c r="BU54" i="67" a="1"/>
  <c r="BU54" i="67" s="1"/>
  <c r="BU44" i="67" a="1"/>
  <c r="BU44" i="67" s="1"/>
  <c r="BU28" i="67" a="1"/>
  <c r="BU28" i="67" s="1"/>
  <c r="BU46" i="67" a="1"/>
  <c r="BU46" i="67" s="1"/>
  <c r="BU158" i="67" a="1"/>
  <c r="BU158" i="67" s="1"/>
  <c r="AS158" i="67" a="1"/>
  <c r="AS158" i="67" s="1"/>
  <c r="AS32" i="67" a="1"/>
  <c r="AS32" i="67" s="1"/>
  <c r="AS165" i="67" a="1"/>
  <c r="AS165" i="67" s="1"/>
  <c r="BU57" i="67" a="1"/>
  <c r="BU57" i="67" s="1"/>
  <c r="BU37" i="67" a="1"/>
  <c r="BU37" i="67" s="1"/>
  <c r="BU18" i="67" a="1"/>
  <c r="BU18" i="67" s="1"/>
  <c r="BU3" i="67" a="1"/>
  <c r="BU3" i="67" s="1"/>
  <c r="AS66" i="67" a="1"/>
  <c r="AS66" i="67" s="1"/>
  <c r="AS169" i="67" a="1"/>
  <c r="AS169" i="67" s="1"/>
  <c r="BU156" i="67" a="1"/>
  <c r="BU156" i="67" s="1"/>
  <c r="BU73" i="67" a="1"/>
  <c r="BU73" i="67" s="1"/>
  <c r="BU64" i="67" a="1"/>
  <c r="BU64" i="67" s="1"/>
  <c r="BU163" i="67" a="1"/>
  <c r="BU163" i="67" s="1"/>
  <c r="BU70" i="67" a="1"/>
  <c r="BU70" i="67" s="1"/>
  <c r="AS29" i="67" a="1"/>
  <c r="AS29" i="67" s="1"/>
  <c r="BU7" i="67" a="1"/>
  <c r="BU7" i="67" s="1"/>
  <c r="BU62" i="67" a="1"/>
  <c r="BU62" i="67" s="1"/>
  <c r="AS22" i="67" a="1"/>
  <c r="AS22" i="67" s="1"/>
  <c r="BU32" i="67" a="1"/>
  <c r="BU32" i="67" s="1"/>
  <c r="BU167" i="67" a="1"/>
  <c r="BU167" i="67" s="1"/>
  <c r="BU68" i="67" a="1"/>
  <c r="BU68" i="67" s="1"/>
  <c r="BU8" i="67" a="1"/>
  <c r="BU8" i="67" s="1"/>
  <c r="BU12" i="67" a="1"/>
  <c r="BU12" i="67" s="1"/>
  <c r="BU20" i="67" a="1"/>
  <c r="BU20" i="67" s="1"/>
  <c r="AS9" i="67" a="1"/>
  <c r="AS9" i="67" s="1"/>
  <c r="BU16" i="67" a="1"/>
  <c r="BU16" i="67" s="1"/>
  <c r="BU59" i="67" a="1"/>
  <c r="BU59" i="67" s="1"/>
  <c r="BU22" i="67" a="1"/>
  <c r="BU22" i="67" s="1"/>
  <c r="BU29" i="67" a="1"/>
  <c r="BU29" i="67" s="1"/>
  <c r="AS13" i="67" a="1"/>
  <c r="AS13" i="67" s="1"/>
  <c r="BU157" i="67" a="1"/>
  <c r="BU157" i="67" s="1"/>
  <c r="BU2" i="67" a="1"/>
  <c r="BU2" i="67" s="1"/>
  <c r="AS17" i="67" a="1"/>
  <c r="AS17" i="67" s="1"/>
  <c r="AS6" i="67" a="1"/>
  <c r="AS6" i="67" s="1"/>
  <c r="BU166" i="67" a="1"/>
  <c r="BU166" i="67" s="1"/>
  <c r="BU34" i="67" a="1"/>
  <c r="BU34" i="67" s="1"/>
  <c r="BU161" i="67" a="1"/>
  <c r="BU161" i="67" s="1"/>
  <c r="BU10" i="67" a="1"/>
  <c r="BU10" i="67" s="1"/>
  <c r="BU45" i="67" a="1"/>
  <c r="BU45" i="67" s="1"/>
  <c r="BU13" i="67" a="1"/>
  <c r="BU13" i="67" s="1"/>
  <c r="AS71" i="67" a="1"/>
  <c r="AS71" i="67" s="1"/>
  <c r="BU152" i="67" a="1"/>
  <c r="BU152" i="67" s="1"/>
  <c r="AS24" i="67" a="1"/>
  <c r="AS24" i="67" s="1"/>
  <c r="AS70" i="67" a="1"/>
  <c r="AS70" i="67" s="1"/>
  <c r="AS155" i="67" a="1"/>
  <c r="AS155" i="67" s="1"/>
  <c r="BU17" i="67" a="1"/>
  <c r="BU17" i="67" s="1"/>
  <c r="BU47" i="67" a="1"/>
  <c r="BU47" i="67" s="1"/>
  <c r="BU6" i="67" a="1"/>
  <c r="BU6" i="67" s="1"/>
  <c r="BU42" i="67" a="1"/>
  <c r="BU42" i="67" s="1"/>
  <c r="BU49" i="67" a="1"/>
  <c r="BU49" i="67" s="1"/>
  <c r="BU9" i="67" a="1"/>
  <c r="BU9" i="67" s="1"/>
  <c r="BU151" i="67" a="1"/>
  <c r="BU151" i="67" s="1"/>
  <c r="AS62" i="67" a="1"/>
  <c r="AS62" i="67" s="1"/>
  <c r="BU63" i="67" a="1"/>
  <c r="BU63" i="67" s="1"/>
  <c r="BU60" i="67" a="1"/>
  <c r="BU60" i="67" s="1"/>
  <c r="AS50" i="67" a="1"/>
  <c r="AS50" i="67" s="1"/>
  <c r="AS37" i="67" a="1"/>
  <c r="AS37" i="67" s="1"/>
  <c r="BU24" i="67" a="1"/>
  <c r="BU24" i="67" s="1"/>
  <c r="BU171" i="67" a="1"/>
  <c r="BU171" i="67" s="1"/>
  <c r="BU173" i="67" a="1"/>
  <c r="BU173" i="67" s="1"/>
  <c r="AS65" i="67" a="1"/>
  <c r="AS65" i="67" s="1"/>
  <c r="BU52" i="67" a="1"/>
  <c r="BU52" i="67" s="1"/>
  <c r="BU41" i="67" a="1"/>
  <c r="BU41" i="67" s="1"/>
  <c r="BU51" i="67" a="1"/>
  <c r="BU51" i="67" s="1"/>
  <c r="AS38" i="67" a="1"/>
  <c r="AS38" i="67" s="1"/>
  <c r="AS25" i="67" a="1"/>
  <c r="AS25" i="67" s="1"/>
  <c r="AS15" i="67" a="1"/>
  <c r="AS15" i="67" s="1"/>
  <c r="BU71" i="67" a="1"/>
  <c r="BU71" i="67" s="1"/>
  <c r="BU72" i="67" a="1"/>
  <c r="BU72" i="67" s="1"/>
  <c r="BU43" i="67" a="1"/>
  <c r="BU43" i="67" s="1"/>
  <c r="AS27" i="67" a="1"/>
  <c r="AS27" i="67" s="1"/>
  <c r="AS58" i="67" a="1"/>
  <c r="AS58" i="67" s="1"/>
  <c r="AS68" i="67" a="1"/>
  <c r="AS68" i="67" s="1"/>
  <c r="AS53" i="67" a="1"/>
  <c r="AS53" i="67" s="1"/>
  <c r="AS67" i="67" a="1"/>
  <c r="AS67" i="67" s="1"/>
  <c r="BU50" i="67" a="1"/>
  <c r="BU50" i="67" s="1"/>
  <c r="BU39" i="67" a="1"/>
  <c r="BU39" i="67" s="1"/>
  <c r="BU69" i="67" a="1"/>
  <c r="BU69" i="67" s="1"/>
  <c r="BU65" i="67" a="1"/>
  <c r="BU65" i="67" s="1"/>
  <c r="BU150" i="67" a="1"/>
  <c r="BU150" i="67" s="1"/>
  <c r="BU38" i="67" a="1"/>
  <c r="BU38" i="67" s="1"/>
  <c r="AS148" i="67" a="1"/>
  <c r="AS148" i="67" s="1"/>
  <c r="BU15" i="67" a="1"/>
  <c r="BU15" i="67" s="1"/>
  <c r="BU164" i="67" a="1"/>
  <c r="BU164" i="67" s="1"/>
  <c r="BU162" i="67" a="1"/>
  <c r="BU162" i="67" s="1"/>
  <c r="BU48" i="67" a="1"/>
  <c r="BU48" i="67" s="1"/>
  <c r="BU27" i="67" a="1"/>
  <c r="BU27" i="67" s="1"/>
  <c r="BU36" i="67" a="1"/>
  <c r="BU36" i="67" s="1"/>
  <c r="BU56" i="67" a="1"/>
  <c r="BU56" i="67" s="1"/>
  <c r="BU67" i="67" a="1"/>
  <c r="BU67" i="67" s="1"/>
  <c r="AS173" i="67" a="1"/>
  <c r="AS173" i="67" s="1"/>
  <c r="BU35" i="67" a="1"/>
  <c r="BU35" i="67" s="1"/>
  <c r="BU55" i="67" a="1"/>
  <c r="BU55" i="67" s="1"/>
  <c r="BU14" i="67" a="1"/>
  <c r="BU14" i="67" s="1"/>
  <c r="BU148" i="67" a="1"/>
  <c r="BU148" i="67" s="1"/>
  <c r="AS5" i="67" a="1"/>
  <c r="AS5" i="67" s="1"/>
  <c r="BU26" i="67" a="1"/>
  <c r="BU26" i="67" s="1"/>
  <c r="BU168" i="67" a="1"/>
  <c r="BU168" i="67" s="1"/>
  <c r="BU169" i="67" a="1"/>
  <c r="BU169" i="67" s="1"/>
  <c r="D5" i="67"/>
  <c r="D7" i="67"/>
  <c r="D9" i="67"/>
  <c r="BS209" i="67" l="1"/>
  <c r="BS206" i="67"/>
  <c r="BS212" i="67"/>
  <c r="BS218" i="67" a="1"/>
  <c r="BS218" i="67" s="1"/>
  <c r="BU165" i="67" a="1"/>
  <c r="BU165" i="67" s="1"/>
  <c r="BS203" i="67"/>
  <c r="BT209" i="67"/>
  <c r="BJ203" i="67"/>
  <c r="BJ209" i="67"/>
  <c r="BJ218" i="67" a="1"/>
  <c r="BJ218" i="67" s="1"/>
  <c r="BJ220" i="67" s="1"/>
  <c r="BJ221" i="67" s="1"/>
  <c r="BJ201" i="67"/>
  <c r="BJ206" i="67"/>
  <c r="BU159" i="67" a="1"/>
  <c r="BU159" i="67" s="1"/>
  <c r="BT218" i="67" a="1"/>
  <c r="BT218" i="67" s="1"/>
  <c r="BT212" i="67"/>
  <c r="BT203" i="67"/>
  <c r="BU170" i="67" a="1"/>
  <c r="BU170" i="67" s="1"/>
  <c r="BT201" i="67"/>
  <c r="BT206" i="67"/>
  <c r="BN192" i="67"/>
  <c r="BS192" i="67"/>
  <c r="BP185" i="67"/>
  <c r="BR197" i="67"/>
  <c r="BR198" i="67" s="1"/>
  <c r="BN197" i="67"/>
  <c r="BN198" i="67" s="1"/>
  <c r="BJ197" i="67"/>
  <c r="BJ198" i="67" s="1"/>
  <c r="A29" i="67" a="1"/>
  <c r="A29" i="67" s="1"/>
  <c r="A22" i="67" a="1"/>
  <c r="A22" i="67" s="1"/>
  <c r="A9" i="67" a="1"/>
  <c r="A9" i="67" s="1"/>
  <c r="A5" i="67" a="1"/>
  <c r="A5" i="67" s="1"/>
  <c r="A58" i="67" a="1"/>
  <c r="A58" i="67" s="1"/>
  <c r="A63" i="67" a="1"/>
  <c r="A63" i="67" s="1"/>
  <c r="A55" i="67" a="1"/>
  <c r="A55" i="67" s="1"/>
  <c r="A34" i="67" a="1"/>
  <c r="A34" i="67" s="1"/>
  <c r="A48" i="67" a="1"/>
  <c r="A48" i="67" s="1"/>
  <c r="A15" i="67" a="1"/>
  <c r="A15" i="67" s="1"/>
  <c r="A72" i="67" a="1"/>
  <c r="A72" i="67" s="1"/>
  <c r="A21" i="67" a="1"/>
  <c r="A21" i="67" s="1"/>
  <c r="A96" i="67" a="1"/>
  <c r="A96" i="67" s="1"/>
  <c r="A85" i="67" a="1"/>
  <c r="A85" i="67" s="1"/>
  <c r="A122" i="67" a="1"/>
  <c r="A122" i="67" s="1"/>
  <c r="A78" i="67" a="1"/>
  <c r="A78" i="67" s="1"/>
  <c r="A112" i="67" a="1"/>
  <c r="A112" i="67" s="1"/>
  <c r="A120" i="67" a="1"/>
  <c r="A120" i="67" s="1"/>
  <c r="A128" i="67" a="1"/>
  <c r="A128" i="67" s="1"/>
  <c r="A133" i="67" a="1"/>
  <c r="A133" i="67" s="1"/>
  <c r="A142" i="67" a="1"/>
  <c r="A142" i="67" s="1"/>
  <c r="A141" i="67" a="1"/>
  <c r="A141" i="67" s="1"/>
  <c r="A157" i="67" a="1"/>
  <c r="A157" i="67" s="1"/>
  <c r="A158" i="67" a="1"/>
  <c r="A158" i="67" s="1"/>
  <c r="A54" i="67" a="1"/>
  <c r="A54" i="67" s="1"/>
  <c r="A67" i="67" a="1"/>
  <c r="A67" i="67" s="1"/>
  <c r="A36" i="67" a="1"/>
  <c r="A36" i="67" s="1"/>
  <c r="A52" i="67" a="1"/>
  <c r="A52" i="67" s="1"/>
  <c r="A57" i="67" a="1"/>
  <c r="A57" i="67" s="1"/>
  <c r="A92" i="67" a="1"/>
  <c r="A92" i="67" s="1"/>
  <c r="A145" i="67" a="1"/>
  <c r="A145" i="67" s="1"/>
  <c r="A84" i="67" a="1"/>
  <c r="A84" i="67" s="1"/>
  <c r="A91" i="67" a="1"/>
  <c r="A91" i="67" s="1"/>
  <c r="A77" i="67" a="1"/>
  <c r="A77" i="67" s="1"/>
  <c r="A98" i="67" a="1"/>
  <c r="A98" i="67" s="1"/>
  <c r="A134" i="67" a="1"/>
  <c r="A134" i="67" s="1"/>
  <c r="A127" i="67" a="1"/>
  <c r="A127" i="67" s="1"/>
  <c r="A147" i="67" a="1"/>
  <c r="A147" i="67" s="1"/>
  <c r="A165" i="67" a="1"/>
  <c r="A165" i="67" s="1"/>
  <c r="A154" i="67" a="1"/>
  <c r="A154" i="67" s="1"/>
  <c r="A173" i="67" a="1"/>
  <c r="A173" i="67" s="1"/>
  <c r="A167" i="67" a="1"/>
  <c r="A167" i="67" s="1"/>
  <c r="A31" i="67" a="1"/>
  <c r="A31" i="67" s="1"/>
  <c r="A35" i="67" a="1"/>
  <c r="A35" i="67" s="1"/>
  <c r="A44" i="67" a="1"/>
  <c r="A44" i="67" s="1"/>
  <c r="A68" i="67" a="1"/>
  <c r="A68" i="67" s="1"/>
  <c r="A62" i="67" a="1"/>
  <c r="A62" i="67" s="1"/>
  <c r="A18" i="67" a="1"/>
  <c r="A18" i="67" s="1"/>
  <c r="A17" i="67" a="1"/>
  <c r="A17" i="67" s="1"/>
  <c r="A90" i="67" a="1"/>
  <c r="A90" i="67" s="1"/>
  <c r="A74" i="67" a="1"/>
  <c r="A74" i="67" s="1"/>
  <c r="A109" i="67" a="1"/>
  <c r="A109" i="67" s="1"/>
  <c r="A111" i="67" a="1"/>
  <c r="A111" i="67" s="1"/>
  <c r="A138" i="67" a="1"/>
  <c r="A138" i="67" s="1"/>
  <c r="A150" i="67" a="1"/>
  <c r="A150" i="67" s="1"/>
  <c r="A162" i="67" a="1"/>
  <c r="A162" i="67" s="1"/>
  <c r="A164" i="67" a="1"/>
  <c r="A164" i="67" s="1"/>
  <c r="A24" i="67" a="1"/>
  <c r="A24" i="67" s="1"/>
  <c r="A10" i="67" a="1"/>
  <c r="A10" i="67" s="1"/>
  <c r="A6" i="67" a="1"/>
  <c r="A6" i="67" s="1"/>
  <c r="A2" i="67" a="1"/>
  <c r="A2" i="67" s="1"/>
  <c r="A28" i="67" a="1"/>
  <c r="A28" i="67" s="1"/>
  <c r="A65" i="67" a="1"/>
  <c r="A65" i="67" s="1"/>
  <c r="A45" i="67" a="1"/>
  <c r="A45" i="67" s="1"/>
  <c r="A38" i="67" a="1"/>
  <c r="A38" i="67" s="1"/>
  <c r="A56" i="67" a="1"/>
  <c r="A56" i="67" s="1"/>
  <c r="A49" i="67" a="1"/>
  <c r="A49" i="67" s="1"/>
  <c r="A80" i="67" a="1"/>
  <c r="A80" i="67" s="1"/>
  <c r="A73" i="67" a="1"/>
  <c r="A73" i="67" s="1"/>
  <c r="A97" i="67" a="1"/>
  <c r="A97" i="67" s="1"/>
  <c r="A87" i="67" a="1"/>
  <c r="A87" i="67" s="1"/>
  <c r="A102" i="67" a="1"/>
  <c r="A102" i="67" s="1"/>
  <c r="A104" i="67" a="1"/>
  <c r="A104" i="67" s="1"/>
  <c r="A119" i="67" a="1"/>
  <c r="A119" i="67" s="1"/>
  <c r="A130" i="67" a="1"/>
  <c r="A130" i="67" s="1"/>
  <c r="A117" i="67" a="1"/>
  <c r="A117" i="67" s="1"/>
  <c r="A115" i="67" a="1"/>
  <c r="A115" i="67" s="1"/>
  <c r="A156" i="67" a="1"/>
  <c r="A156" i="67" s="1"/>
  <c r="A160" i="67" a="1"/>
  <c r="A160" i="67" s="1"/>
  <c r="A25" i="67" a="1"/>
  <c r="A25" i="67" s="1"/>
  <c r="A11" i="67" a="1"/>
  <c r="A11" i="67" s="1"/>
  <c r="A7" i="67" a="1"/>
  <c r="A7" i="67" s="1"/>
  <c r="A3" i="67" a="1"/>
  <c r="A3" i="67" s="1"/>
  <c r="A66" i="67" a="1"/>
  <c r="A66" i="67" s="1"/>
  <c r="A64" i="67" a="1"/>
  <c r="A64" i="67" s="1"/>
  <c r="A26" i="67" a="1"/>
  <c r="A26" i="67" s="1"/>
  <c r="A39" i="67" a="1"/>
  <c r="A39" i="67" s="1"/>
  <c r="A41" i="67" a="1"/>
  <c r="A41" i="67" s="1"/>
  <c r="A59" i="67" a="1"/>
  <c r="A59" i="67" s="1"/>
  <c r="A53" i="67" a="1"/>
  <c r="A53" i="67" s="1"/>
  <c r="A70" i="67" a="1"/>
  <c r="A70" i="67" s="1"/>
  <c r="A86" i="67" a="1"/>
  <c r="A86" i="67" s="1"/>
  <c r="A94" i="67" a="1"/>
  <c r="A94" i="67" s="1"/>
  <c r="A103" i="67" a="1"/>
  <c r="A103" i="67" s="1"/>
  <c r="A100" i="67" a="1"/>
  <c r="A100" i="67" s="1"/>
  <c r="A107" i="67" a="1"/>
  <c r="A107" i="67" s="1"/>
  <c r="A108" i="67" a="1"/>
  <c r="A108" i="67" s="1"/>
  <c r="A132" i="67" a="1"/>
  <c r="A132" i="67" s="1"/>
  <c r="A137" i="67" a="1"/>
  <c r="A137" i="67" s="1"/>
  <c r="A129" i="67" a="1"/>
  <c r="A129" i="67" s="1"/>
  <c r="A149" i="67" a="1"/>
  <c r="A149" i="67" s="1"/>
  <c r="A153" i="67" a="1"/>
  <c r="A153" i="67" s="1"/>
  <c r="A175" i="67" a="1"/>
  <c r="A175" i="67" s="1"/>
  <c r="A163" i="67" a="1"/>
  <c r="A163" i="67" s="1"/>
  <c r="A168" i="67" a="1"/>
  <c r="A168" i="67" s="1"/>
  <c r="A170" i="67" a="1"/>
  <c r="A170" i="67" s="1"/>
  <c r="A30" i="67" a="1"/>
  <c r="A30" i="67" s="1"/>
  <c r="A33" i="67" a="1"/>
  <c r="A33" i="67" s="1"/>
  <c r="A42" i="67" a="1"/>
  <c r="A42" i="67" s="1"/>
  <c r="A14" i="67" a="1"/>
  <c r="A14" i="67" s="1"/>
  <c r="A12" i="67" a="1"/>
  <c r="A12" i="67" s="1"/>
  <c r="A69" i="67" a="1"/>
  <c r="A69" i="67" s="1"/>
  <c r="A20" i="67" a="1"/>
  <c r="A20" i="67" s="1"/>
  <c r="A19" i="67" a="1"/>
  <c r="A19" i="67" s="1"/>
  <c r="A93" i="67" a="1"/>
  <c r="A93" i="67" s="1"/>
  <c r="A83" i="67" a="1"/>
  <c r="A83" i="67" s="1"/>
  <c r="A99" i="67" a="1"/>
  <c r="A99" i="67" s="1"/>
  <c r="A76" i="67" a="1"/>
  <c r="A76" i="67" s="1"/>
  <c r="A114" i="67" a="1"/>
  <c r="A114" i="67" s="1"/>
  <c r="A118" i="67" a="1"/>
  <c r="A118" i="67" s="1"/>
  <c r="A124" i="67" a="1"/>
  <c r="A124" i="67" s="1"/>
  <c r="A135" i="67" a="1"/>
  <c r="A135" i="67" s="1"/>
  <c r="A140" i="67" a="1"/>
  <c r="A140" i="67" s="1"/>
  <c r="A139" i="67" a="1"/>
  <c r="A139" i="67" s="1"/>
  <c r="A152" i="67" a="1"/>
  <c r="A152" i="67" s="1"/>
  <c r="A32" i="67" a="1"/>
  <c r="A32" i="67" s="1"/>
  <c r="A13" i="67" a="1"/>
  <c r="A13" i="67" s="1"/>
  <c r="A37" i="67" a="1"/>
  <c r="A37" i="67" s="1"/>
  <c r="A51" i="67" a="1"/>
  <c r="A51" i="67" s="1"/>
  <c r="A50" i="67" a="1"/>
  <c r="A50" i="67" s="1"/>
  <c r="A82" i="67" a="1"/>
  <c r="A82" i="67" s="1"/>
  <c r="A81" i="67" a="1"/>
  <c r="A81" i="67" s="1"/>
  <c r="A79" i="67" a="1"/>
  <c r="A79" i="67" s="1"/>
  <c r="A89" i="67" a="1"/>
  <c r="A89" i="67" s="1"/>
  <c r="A75" i="67" a="1"/>
  <c r="A75" i="67" s="1"/>
  <c r="A121" i="67" a="1"/>
  <c r="A121" i="67" s="1"/>
  <c r="A106" i="67" a="1"/>
  <c r="A106" i="67" s="1"/>
  <c r="A125" i="67" a="1"/>
  <c r="A125" i="67" s="1"/>
  <c r="A123" i="67" a="1"/>
  <c r="A123" i="67" s="1"/>
  <c r="A143" i="67" a="1"/>
  <c r="A143" i="67" s="1"/>
  <c r="A116" i="67" a="1"/>
  <c r="A116" i="67" s="1"/>
  <c r="A144" i="67" a="1"/>
  <c r="A144" i="67" s="1"/>
  <c r="A161" i="67" a="1"/>
  <c r="A161" i="67" s="1"/>
  <c r="A46" i="67" a="1"/>
  <c r="A46" i="67" s="1"/>
  <c r="A159" i="67" a="1"/>
  <c r="A159" i="67" s="1"/>
  <c r="A47" i="67" a="1"/>
  <c r="A47" i="67" s="1"/>
  <c r="A23" i="67" a="1"/>
  <c r="A23" i="67" s="1"/>
  <c r="A8" i="67" a="1"/>
  <c r="A8" i="67" s="1"/>
  <c r="A4" i="67" a="1"/>
  <c r="A4" i="67" s="1"/>
  <c r="A27" i="67" a="1"/>
  <c r="A27" i="67" s="1"/>
  <c r="A40" i="67" a="1"/>
  <c r="A40" i="67" s="1"/>
  <c r="A43" i="67" a="1"/>
  <c r="A43" i="67" s="1"/>
  <c r="A61" i="67" a="1"/>
  <c r="A61" i="67" s="1"/>
  <c r="A16" i="67" a="1"/>
  <c r="A16" i="67" s="1"/>
  <c r="A71" i="67" a="1"/>
  <c r="A71" i="67" s="1"/>
  <c r="A88" i="67" a="1"/>
  <c r="A88" i="67" s="1"/>
  <c r="A95" i="67" a="1"/>
  <c r="A95" i="67" s="1"/>
  <c r="A105" i="67" a="1"/>
  <c r="A105" i="67" s="1"/>
  <c r="A101" i="67" a="1"/>
  <c r="A101" i="67" s="1"/>
  <c r="A113" i="67" a="1"/>
  <c r="A113" i="67" s="1"/>
  <c r="A110" i="67" a="1"/>
  <c r="A110" i="67" s="1"/>
  <c r="A136" i="67" a="1"/>
  <c r="A136" i="67" s="1"/>
  <c r="A131" i="67" a="1"/>
  <c r="A131" i="67" s="1"/>
  <c r="A148" i="67" a="1"/>
  <c r="A148" i="67" s="1"/>
  <c r="A151" i="67" a="1"/>
  <c r="A151" i="67" s="1"/>
  <c r="A155" i="67" a="1"/>
  <c r="A155" i="67" s="1"/>
  <c r="A169" i="67" a="1"/>
  <c r="A169" i="67" s="1"/>
  <c r="A171" i="67" a="1"/>
  <c r="A171" i="67" s="1"/>
  <c r="A166" i="67" a="1"/>
  <c r="A166" i="67" s="1"/>
  <c r="A172" i="67" a="1"/>
  <c r="A172" i="67" s="1"/>
  <c r="A174" i="67" a="1"/>
  <c r="A174" i="67" s="1"/>
  <c r="BR191" i="67" l="1"/>
  <c r="BT185" i="67"/>
  <c r="BM192" i="67"/>
  <c r="BJ208" i="67"/>
  <c r="BT220" i="67"/>
  <c r="BT221" i="67" s="1"/>
  <c r="BP215" i="67"/>
  <c r="BM205" i="67"/>
  <c r="BK215" i="67"/>
  <c r="BL220" i="67"/>
  <c r="BL221" i="67" s="1"/>
  <c r="BR205" i="67"/>
  <c r="BO215" i="67"/>
  <c r="BJ182" i="67"/>
  <c r="BS188" i="67"/>
  <c r="BO182" i="67"/>
  <c r="BP208" i="67"/>
  <c r="BO185" i="67"/>
  <c r="BJ192" i="67"/>
  <c r="BN185" i="67"/>
  <c r="BN215" i="67"/>
  <c r="BR192" i="67"/>
  <c r="BT192" i="67"/>
  <c r="BR215" i="67"/>
  <c r="BP192" i="67"/>
  <c r="BL197" i="67"/>
  <c r="BL198" i="67" s="1"/>
  <c r="BL205" i="67"/>
  <c r="BO214" i="67"/>
  <c r="BM191" i="67"/>
  <c r="BS214" i="67"/>
  <c r="BT197" i="67"/>
  <c r="BT198" i="67" s="1"/>
  <c r="BJ214" i="67"/>
  <c r="BT191" i="67"/>
  <c r="BJ205" i="67"/>
  <c r="BO208" i="67"/>
  <c r="BM182" i="67"/>
  <c r="BP205" i="67"/>
  <c r="BS208" i="67"/>
  <c r="BR211" i="67"/>
  <c r="BP191" i="67"/>
  <c r="BQ197" i="67"/>
  <c r="BQ198" i="67" s="1"/>
  <c r="BJ185" i="67"/>
  <c r="BI220" i="67"/>
  <c r="BI221" i="67" s="1"/>
  <c r="BQ191" i="67"/>
  <c r="BM185" i="67"/>
  <c r="BM208" i="67"/>
  <c r="BQ192" i="67"/>
  <c r="BK205" i="67"/>
  <c r="BQ205" i="67"/>
  <c r="BP220" i="67"/>
  <c r="BP221" i="67" s="1"/>
  <c r="BO192" i="67"/>
  <c r="BT215" i="67"/>
  <c r="BL191" i="67"/>
  <c r="BK185" i="67"/>
  <c r="BO205" i="67"/>
  <c r="BM214" i="67"/>
  <c r="BS197" i="67"/>
  <c r="BS198" i="67" s="1"/>
  <c r="BQ220" i="67"/>
  <c r="BQ221" i="67" s="1"/>
  <c r="BQ208" i="67"/>
  <c r="BS220" i="67"/>
  <c r="BS221" i="67" s="1"/>
  <c r="BU203" i="67"/>
  <c r="BK214" i="67"/>
  <c r="BL185" i="67"/>
  <c r="BN205" i="67"/>
  <c r="BP197" i="67"/>
  <c r="BP198" i="67" s="1"/>
  <c r="BQ215" i="67"/>
  <c r="BJ215" i="67"/>
  <c r="BL211" i="67"/>
  <c r="BN191" i="67"/>
  <c r="BL182" i="67"/>
  <c r="BN220" i="67"/>
  <c r="BN221" i="67" s="1"/>
  <c r="BL215" i="67"/>
  <c r="BJ191" i="67"/>
  <c r="BN182" i="67"/>
  <c r="BS205" i="67"/>
  <c r="BK191" i="67"/>
  <c r="BT182" i="67"/>
  <c r="BT214" i="67"/>
  <c r="BK192" i="67"/>
  <c r="BN214" i="67"/>
  <c r="BP214" i="67"/>
  <c r="BS215" i="67"/>
  <c r="BU218" i="67"/>
  <c r="BL192" i="67"/>
  <c r="BM215" i="67"/>
  <c r="BU177" i="67" a="1"/>
  <c r="BU177" i="67" s="1"/>
  <c r="BR220" i="67"/>
  <c r="BR221" i="67" s="1"/>
  <c r="BS185" i="67"/>
  <c r="BR208" i="67"/>
  <c r="BT208" i="67"/>
  <c r="BK197" i="67"/>
  <c r="BK198" i="67" s="1"/>
  <c r="BM197" i="67"/>
  <c r="BM198" i="67" s="1"/>
  <c r="BQ214" i="67"/>
  <c r="BR182" i="67"/>
  <c r="BU180" i="67"/>
  <c r="BO197" i="67"/>
  <c r="BO198" i="67" s="1"/>
  <c r="BR185" i="67"/>
  <c r="BN208" i="67"/>
  <c r="BK182" i="67"/>
  <c r="BS182" i="67"/>
  <c r="BQ182" i="67"/>
  <c r="BK208" i="67"/>
  <c r="BT205" i="67"/>
  <c r="BM220" i="67"/>
  <c r="BM221" i="67" s="1"/>
  <c r="BU195" i="67"/>
  <c r="BI197" i="67"/>
  <c r="BI198" i="67" s="1"/>
  <c r="BP182" i="67"/>
  <c r="BL208" i="67"/>
  <c r="BQ185" i="67"/>
  <c r="BO191" i="67"/>
  <c r="BK220" i="67"/>
  <c r="BK221" i="67" s="1"/>
  <c r="BO220" i="67"/>
  <c r="BO221" i="67" s="1"/>
  <c r="BT216" i="67"/>
  <c r="BT211" i="67"/>
  <c r="BK216" i="67"/>
  <c r="BK211" i="67"/>
  <c r="BS211" i="67"/>
  <c r="BS216" i="67"/>
  <c r="BQ216" i="67"/>
  <c r="BQ211" i="67"/>
  <c r="BN188" i="67"/>
  <c r="BN193" i="67"/>
  <c r="BN194" i="67" s="1"/>
  <c r="BM211" i="67"/>
  <c r="BM216" i="67"/>
  <c r="BL188" i="67"/>
  <c r="BL193" i="67"/>
  <c r="BJ216" i="67"/>
  <c r="BJ211" i="67"/>
  <c r="BS193" i="67"/>
  <c r="BS194" i="67" s="1"/>
  <c r="BS191" i="67"/>
  <c r="BN211" i="67"/>
  <c r="BN216" i="67"/>
  <c r="BR188" i="67"/>
  <c r="BR193" i="67"/>
  <c r="BR194" i="67" s="1"/>
  <c r="BP216" i="67"/>
  <c r="BP211" i="67"/>
  <c r="BL216" i="67"/>
  <c r="BL214" i="67"/>
  <c r="BO216" i="67"/>
  <c r="BO211" i="67"/>
  <c r="BR216" i="67"/>
  <c r="BR214" i="67"/>
  <c r="BJ188" i="67"/>
  <c r="BJ193" i="67"/>
  <c r="BP188" i="67"/>
  <c r="BP193" i="67"/>
  <c r="BO188" i="67"/>
  <c r="BO193" i="67"/>
  <c r="BT193" i="67"/>
  <c r="BT188" i="67"/>
  <c r="BK188" i="67"/>
  <c r="BK193" i="67"/>
  <c r="BQ188" i="67"/>
  <c r="BQ193" i="67"/>
  <c r="BM193" i="67"/>
  <c r="BM188" i="67"/>
  <c r="BU219" i="67"/>
  <c r="CI177" i="67" a="1"/>
  <c r="CI177" i="67" s="1"/>
  <c r="BU196" i="67"/>
  <c r="BU204" i="67"/>
  <c r="BI205" i="67"/>
  <c r="BI182" i="67"/>
  <c r="BU181" i="67"/>
  <c r="Q212" i="67"/>
  <c r="Q195" i="67"/>
  <c r="Q189" i="67"/>
  <c r="Q187" i="67"/>
  <c r="Q190" i="67"/>
  <c r="Q203" i="67"/>
  <c r="Q213" i="67"/>
  <c r="Q204" i="67"/>
  <c r="Q186" i="67"/>
  <c r="Q184" i="67"/>
  <c r="Q219" i="67"/>
  <c r="Q183" i="67"/>
  <c r="Q210" i="67"/>
  <c r="Q209" i="67"/>
  <c r="Q181" i="67"/>
  <c r="Q180" i="67"/>
  <c r="Q196" i="67"/>
  <c r="Q218" i="67"/>
  <c r="Q206" i="67"/>
  <c r="Q207" i="67"/>
  <c r="Q177" i="67" a="1"/>
  <c r="Q177" i="67" s="1"/>
  <c r="AE177" i="67" a="1"/>
  <c r="AE177" i="67" s="1"/>
  <c r="A146" i="67" a="1"/>
  <c r="A146" i="67" s="1"/>
  <c r="J215" i="67"/>
  <c r="K193" i="67"/>
  <c r="I215" i="67"/>
  <c r="N182" i="67"/>
  <c r="N197" i="67"/>
  <c r="N198" i="67" s="1"/>
  <c r="N191" i="67"/>
  <c r="N185" i="67"/>
  <c r="H182" i="67"/>
  <c r="H197" i="67"/>
  <c r="H198" i="67" s="1"/>
  <c r="H191" i="67"/>
  <c r="H185" i="67"/>
  <c r="H215" i="67"/>
  <c r="M182" i="67"/>
  <c r="M197" i="67"/>
  <c r="M198" i="67" s="1"/>
  <c r="M191" i="67"/>
  <c r="M185" i="67"/>
  <c r="M215" i="67"/>
  <c r="G182" i="67"/>
  <c r="G197" i="67"/>
  <c r="G198" i="67" s="1"/>
  <c r="G191" i="67"/>
  <c r="G185" i="67"/>
  <c r="G215" i="67"/>
  <c r="J193" i="67"/>
  <c r="L215" i="67"/>
  <c r="L191" i="67"/>
  <c r="L197" i="67"/>
  <c r="L198" i="67" s="1"/>
  <c r="L185" i="67"/>
  <c r="L182" i="67"/>
  <c r="F215" i="67"/>
  <c r="F182" i="67"/>
  <c r="F191" i="67"/>
  <c r="F197" i="67"/>
  <c r="F198" i="67" s="1"/>
  <c r="F185" i="67"/>
  <c r="I193" i="67"/>
  <c r="K182" i="67"/>
  <c r="K197" i="67"/>
  <c r="K198" i="67" s="1"/>
  <c r="K191" i="67"/>
  <c r="K185" i="67"/>
  <c r="K215" i="67"/>
  <c r="E182" i="67"/>
  <c r="E197" i="67"/>
  <c r="E191" i="67"/>
  <c r="E185" i="67"/>
  <c r="E215" i="67"/>
  <c r="BM194" i="67" l="1"/>
  <c r="BP217" i="67"/>
  <c r="BK217" i="67"/>
  <c r="BO217" i="67"/>
  <c r="BP194" i="67"/>
  <c r="BJ194" i="67"/>
  <c r="BR217" i="67"/>
  <c r="BQ194" i="67"/>
  <c r="BT194" i="67"/>
  <c r="BN217" i="67"/>
  <c r="BT217" i="67"/>
  <c r="BQ217" i="67"/>
  <c r="BO194" i="67"/>
  <c r="BL217" i="67"/>
  <c r="BJ217" i="67"/>
  <c r="BL194" i="67"/>
  <c r="BK194" i="67"/>
  <c r="BS217" i="67"/>
  <c r="BM217" i="67"/>
  <c r="BU198" i="67"/>
  <c r="BU221" i="67"/>
  <c r="BU205" i="67"/>
  <c r="BU182" i="67"/>
  <c r="BU197" i="67"/>
  <c r="BU220" i="67"/>
  <c r="E198" i="67"/>
  <c r="AS219" i="67"/>
  <c r="AS181" i="67"/>
  <c r="AS213" i="67"/>
  <c r="AS184" i="67"/>
  <c r="AS187" i="67"/>
  <c r="AS190" i="67"/>
  <c r="AS196" i="67"/>
  <c r="AS204" i="67"/>
  <c r="AS207" i="67"/>
  <c r="AS210" i="67"/>
  <c r="AS218" i="67"/>
  <c r="AS180" i="67"/>
  <c r="AS186" i="67"/>
  <c r="AS206" i="67"/>
  <c r="AS212" i="67"/>
  <c r="AS195" i="67"/>
  <c r="AS189" i="67"/>
  <c r="AS203" i="67"/>
  <c r="AS183" i="67"/>
  <c r="AS209" i="67"/>
  <c r="AS177" i="67" a="1"/>
  <c r="AS177" i="67" s="1"/>
  <c r="BG177" i="67" a="1"/>
  <c r="BG177" i="67" s="1"/>
  <c r="I192" i="67"/>
  <c r="I194" i="67" s="1"/>
  <c r="N215" i="67"/>
  <c r="O215" i="67"/>
  <c r="P215" i="67"/>
  <c r="E193" i="67"/>
  <c r="L193" i="67"/>
  <c r="K188" i="67"/>
  <c r="K192" i="67"/>
  <c r="K194" i="67" s="1"/>
  <c r="L188" i="67"/>
  <c r="L192" i="67"/>
  <c r="M188" i="67"/>
  <c r="M192" i="67"/>
  <c r="N188" i="67"/>
  <c r="N192" i="67"/>
  <c r="M193" i="67"/>
  <c r="N193" i="67"/>
  <c r="H188" i="67"/>
  <c r="H192" i="67"/>
  <c r="F193" i="67"/>
  <c r="G193" i="67"/>
  <c r="H193" i="67"/>
  <c r="E188" i="67"/>
  <c r="E192" i="67"/>
  <c r="F188" i="67"/>
  <c r="F192" i="67"/>
  <c r="G188" i="67"/>
  <c r="G192" i="67"/>
  <c r="J192" i="67"/>
  <c r="J194" i="67" s="1"/>
  <c r="O192" i="67"/>
  <c r="P192" i="67"/>
  <c r="O193" i="67"/>
  <c r="P193" i="67"/>
  <c r="P197" i="67"/>
  <c r="P198" i="67" s="1"/>
  <c r="I185" i="67"/>
  <c r="O185" i="67"/>
  <c r="P182" i="67"/>
  <c r="I188" i="67"/>
  <c r="J185" i="67"/>
  <c r="O188" i="67"/>
  <c r="I191" i="67"/>
  <c r="J188" i="67"/>
  <c r="O191" i="67"/>
  <c r="I197" i="67"/>
  <c r="I198" i="67" s="1"/>
  <c r="J191" i="67"/>
  <c r="O197" i="67"/>
  <c r="O198" i="67" s="1"/>
  <c r="I182" i="67"/>
  <c r="J197" i="67"/>
  <c r="J198" i="67" s="1"/>
  <c r="O182" i="67"/>
  <c r="P185" i="67"/>
  <c r="J182" i="67"/>
  <c r="P188" i="67"/>
  <c r="P191" i="67"/>
  <c r="Q191" i="67" l="1"/>
  <c r="BU207" i="67"/>
  <c r="BU190" i="67"/>
  <c r="BI216" i="67"/>
  <c r="BU210" i="67"/>
  <c r="BU212" i="67"/>
  <c r="BI214" i="67"/>
  <c r="BU189" i="67"/>
  <c r="BI191" i="67"/>
  <c r="BI193" i="67"/>
  <c r="BU187" i="67"/>
  <c r="Q182" i="67"/>
  <c r="Q215" i="67"/>
  <c r="BI215" i="67"/>
  <c r="BU209" i="67"/>
  <c r="BI211" i="67"/>
  <c r="BU206" i="67"/>
  <c r="BI208" i="67"/>
  <c r="BU184" i="67"/>
  <c r="BU213" i="67"/>
  <c r="Q185" i="67"/>
  <c r="BI192" i="67"/>
  <c r="BU186" i="67"/>
  <c r="BI188" i="67"/>
  <c r="BU183" i="67"/>
  <c r="BI185" i="67"/>
  <c r="Q198" i="67"/>
  <c r="Q197" i="67"/>
  <c r="Q188" i="67"/>
  <c r="Q192" i="67"/>
  <c r="Q193" i="67"/>
  <c r="E194" i="67"/>
  <c r="M194" i="67"/>
  <c r="P194" i="67"/>
  <c r="N194" i="67"/>
  <c r="O194" i="67"/>
  <c r="G194" i="67"/>
  <c r="H194" i="67"/>
  <c r="L194" i="67"/>
  <c r="F194" i="67"/>
  <c r="BU185" i="67" l="1"/>
  <c r="BU191" i="67"/>
  <c r="BU214" i="67"/>
  <c r="BU193" i="67"/>
  <c r="BU211" i="67"/>
  <c r="BU188" i="67"/>
  <c r="BU216" i="67"/>
  <c r="BI217" i="67"/>
  <c r="BU215" i="67"/>
  <c r="BU208" i="67"/>
  <c r="BU192" i="67"/>
  <c r="BI194" i="67"/>
  <c r="Q194" i="67"/>
  <c r="D91" i="67"/>
  <c r="BU217" i="67" l="1"/>
  <c r="BU194" i="67"/>
  <c r="D161" i="67"/>
  <c r="D149" i="67"/>
  <c r="D162" i="67"/>
  <c r="D167" i="67"/>
  <c r="D156" i="67"/>
  <c r="D168" i="67"/>
  <c r="H220" i="67" l="1"/>
  <c r="H221" i="67" s="1"/>
  <c r="H214" i="67"/>
  <c r="H208" i="67"/>
  <c r="H205" i="67"/>
  <c r="P214" i="67"/>
  <c r="P208" i="67"/>
  <c r="P205" i="67"/>
  <c r="P220" i="67"/>
  <c r="P221" i="67" s="1"/>
  <c r="F208" i="67"/>
  <c r="F205" i="67"/>
  <c r="F220" i="67"/>
  <c r="F221" i="67" s="1"/>
  <c r="F214" i="67"/>
  <c r="I220" i="67"/>
  <c r="I221" i="67" s="1"/>
  <c r="I214" i="67"/>
  <c r="I208" i="67"/>
  <c r="I205" i="67"/>
  <c r="E220" i="67"/>
  <c r="E214" i="67"/>
  <c r="E208" i="67"/>
  <c r="E205" i="67"/>
  <c r="J220" i="67"/>
  <c r="J221" i="67" s="1"/>
  <c r="J214" i="67"/>
  <c r="J208" i="67"/>
  <c r="J205" i="67"/>
  <c r="L220" i="67"/>
  <c r="L221" i="67" s="1"/>
  <c r="L214" i="67"/>
  <c r="L208" i="67"/>
  <c r="L205" i="67"/>
  <c r="M214" i="67"/>
  <c r="M208" i="67"/>
  <c r="M205" i="67"/>
  <c r="M220" i="67"/>
  <c r="M221" i="67" s="1"/>
  <c r="K208" i="67"/>
  <c r="K205" i="67"/>
  <c r="K220" i="67"/>
  <c r="K221" i="67" s="1"/>
  <c r="K214" i="67"/>
  <c r="O208" i="67"/>
  <c r="O205" i="67"/>
  <c r="O220" i="67"/>
  <c r="O221" i="67" s="1"/>
  <c r="O214" i="67"/>
  <c r="N220" i="67"/>
  <c r="N221" i="67" s="1"/>
  <c r="N214" i="67"/>
  <c r="N208" i="67"/>
  <c r="N205" i="67"/>
  <c r="G205" i="67"/>
  <c r="G220" i="67"/>
  <c r="G221" i="67" s="1"/>
  <c r="G214" i="67"/>
  <c r="G208" i="67"/>
  <c r="Q205" i="67" l="1"/>
  <c r="Q208" i="67"/>
  <c r="Q214" i="67"/>
  <c r="Q220" i="67"/>
  <c r="E221" i="67"/>
  <c r="Q221" i="67" s="1"/>
  <c r="M211" i="67"/>
  <c r="M216" i="67"/>
  <c r="M217" i="67" s="1"/>
  <c r="E211" i="67"/>
  <c r="E216" i="67"/>
  <c r="H211" i="67"/>
  <c r="H216" i="67"/>
  <c r="H217" i="67" s="1"/>
  <c r="K211" i="67"/>
  <c r="K216" i="67"/>
  <c r="K217" i="67" s="1"/>
  <c r="J211" i="67"/>
  <c r="J216" i="67"/>
  <c r="J217" i="67" s="1"/>
  <c r="N211" i="67"/>
  <c r="N216" i="67"/>
  <c r="N217" i="67" s="1"/>
  <c r="P211" i="67"/>
  <c r="P216" i="67"/>
  <c r="P217" i="67" s="1"/>
  <c r="G211" i="67"/>
  <c r="G216" i="67"/>
  <c r="G217" i="67" s="1"/>
  <c r="O211" i="67"/>
  <c r="O216" i="67"/>
  <c r="O217" i="67" s="1"/>
  <c r="L211" i="67"/>
  <c r="L216" i="67"/>
  <c r="L217" i="67" s="1"/>
  <c r="I211" i="67"/>
  <c r="I216" i="67"/>
  <c r="I217" i="67" s="1"/>
  <c r="F211" i="67"/>
  <c r="F216" i="67"/>
  <c r="F217" i="67" s="1"/>
  <c r="AR215" i="67"/>
  <c r="AG216" i="67"/>
  <c r="AL215" i="67"/>
  <c r="AL192" i="67"/>
  <c r="AK215" i="67"/>
  <c r="AK216" i="67"/>
  <c r="AM216" i="67"/>
  <c r="AI193" i="67"/>
  <c r="AQ216" i="67"/>
  <c r="AP193" i="67"/>
  <c r="AL193" i="67"/>
  <c r="AM208" i="67"/>
  <c r="AM182" i="67"/>
  <c r="AM197" i="67"/>
  <c r="AM198" i="67" s="1"/>
  <c r="AM185" i="67"/>
  <c r="AO220" i="67"/>
  <c r="AO221" i="67" s="1"/>
  <c r="AO197" i="67"/>
  <c r="AO198" i="67" s="1"/>
  <c r="AO191" i="67"/>
  <c r="AG197" i="67"/>
  <c r="AG198" i="67" s="1"/>
  <c r="AG185" i="67"/>
  <c r="AG215" i="67"/>
  <c r="AG182" i="67"/>
  <c r="AG205" i="67"/>
  <c r="AR216" i="67"/>
  <c r="AP208" i="67"/>
  <c r="AP197" i="67"/>
  <c r="AP198" i="67" s="1"/>
  <c r="AJ220" i="67"/>
  <c r="AJ221" i="67" s="1"/>
  <c r="AJ208" i="67"/>
  <c r="AJ205" i="67"/>
  <c r="AJ197" i="67"/>
  <c r="AJ198" i="67" s="1"/>
  <c r="AJ182" i="67"/>
  <c r="AJ191" i="67"/>
  <c r="Q211" i="67" l="1"/>
  <c r="E217" i="67"/>
  <c r="Q217" i="67" s="1"/>
  <c r="Q216" i="67"/>
  <c r="AK217" i="67"/>
  <c r="AG217" i="67"/>
  <c r="AM211" i="67"/>
  <c r="AM215" i="67"/>
  <c r="AM217" i="67" s="1"/>
  <c r="AM191" i="67"/>
  <c r="AJ215" i="67"/>
  <c r="AR193" i="67"/>
  <c r="AO215" i="67"/>
  <c r="AM205" i="67"/>
  <c r="AH216" i="67"/>
  <c r="AP216" i="67"/>
  <c r="AI216" i="67"/>
  <c r="AI192" i="67"/>
  <c r="AI194" i="67" s="1"/>
  <c r="AI215" i="67"/>
  <c r="AJ216" i="67"/>
  <c r="AG220" i="67"/>
  <c r="AG221" i="67" s="1"/>
  <c r="AO192" i="67"/>
  <c r="AH193" i="67"/>
  <c r="AJ193" i="67"/>
  <c r="AQ215" i="67"/>
  <c r="AQ217" i="67" s="1"/>
  <c r="AP215" i="67"/>
  <c r="AG191" i="67"/>
  <c r="AO216" i="67"/>
  <c r="AN216" i="67"/>
  <c r="AL216" i="67"/>
  <c r="AL217" i="67" s="1"/>
  <c r="AH215" i="67"/>
  <c r="AG193" i="67"/>
  <c r="AN215" i="67"/>
  <c r="AI214" i="67"/>
  <c r="AP214" i="67"/>
  <c r="AQ192" i="67"/>
  <c r="AP188" i="67"/>
  <c r="AP192" i="67"/>
  <c r="AP194" i="67" s="1"/>
  <c r="AP191" i="67"/>
  <c r="AP220" i="67"/>
  <c r="AP221" i="67" s="1"/>
  <c r="AG208" i="67"/>
  <c r="AJ185" i="67"/>
  <c r="AJ211" i="67"/>
  <c r="AP182" i="67"/>
  <c r="AO193" i="67"/>
  <c r="AM188" i="67"/>
  <c r="AM192" i="67"/>
  <c r="AQ193" i="67"/>
  <c r="AI197" i="67"/>
  <c r="AI198" i="67" s="1"/>
  <c r="AM193" i="67"/>
  <c r="AK193" i="67"/>
  <c r="AK188" i="67"/>
  <c r="AK192" i="67"/>
  <c r="AR192" i="67"/>
  <c r="AR217" i="67"/>
  <c r="AJ188" i="67"/>
  <c r="AJ192" i="67"/>
  <c r="AJ214" i="67"/>
  <c r="AG211" i="67"/>
  <c r="AG188" i="67"/>
  <c r="AG192" i="67"/>
  <c r="AO205" i="67"/>
  <c r="AM220" i="67"/>
  <c r="AM221" i="67" s="1"/>
  <c r="AN193" i="67"/>
  <c r="AH192" i="67"/>
  <c r="AN192" i="67"/>
  <c r="AP185" i="67"/>
  <c r="AP211" i="67"/>
  <c r="AP205" i="67"/>
  <c r="AG214" i="67"/>
  <c r="AO185" i="67"/>
  <c r="AO211" i="67"/>
  <c r="AM214" i="67"/>
  <c r="AK211" i="67"/>
  <c r="AO182" i="67"/>
  <c r="AH205" i="67"/>
  <c r="AI191" i="67"/>
  <c r="AQ205" i="67"/>
  <c r="AQ220" i="67"/>
  <c r="AQ221" i="67" s="1"/>
  <c r="AL194" i="67"/>
  <c r="AR185" i="67"/>
  <c r="AR197" i="67"/>
  <c r="AR198" i="67" s="1"/>
  <c r="AN220" i="67"/>
  <c r="AN221" i="67" s="1"/>
  <c r="AH208" i="67"/>
  <c r="AI182" i="67"/>
  <c r="AI220" i="67"/>
  <c r="AI221" i="67" s="1"/>
  <c r="AQ191" i="67"/>
  <c r="AK205" i="67"/>
  <c r="AK191" i="67"/>
  <c r="AR214" i="67"/>
  <c r="AN182" i="67"/>
  <c r="AH185" i="67"/>
  <c r="AH211" i="67"/>
  <c r="AQ208" i="67"/>
  <c r="AQ185" i="67"/>
  <c r="AK208" i="67"/>
  <c r="AK182" i="67"/>
  <c r="AL205" i="67"/>
  <c r="AR188" i="67"/>
  <c r="AH188" i="67"/>
  <c r="AH214" i="67"/>
  <c r="AQ182" i="67"/>
  <c r="AL208" i="67"/>
  <c r="AR205" i="67"/>
  <c r="AN185" i="67"/>
  <c r="AN197" i="67"/>
  <c r="AN198" i="67" s="1"/>
  <c r="AO208" i="67"/>
  <c r="AH191" i="67"/>
  <c r="AH220" i="67"/>
  <c r="AQ211" i="67"/>
  <c r="AQ188" i="67"/>
  <c r="AK214" i="67"/>
  <c r="AL188" i="67"/>
  <c r="AL211" i="67"/>
  <c r="AR191" i="67"/>
  <c r="AN211" i="67"/>
  <c r="AH182" i="67"/>
  <c r="AI205" i="67"/>
  <c r="AQ197" i="67"/>
  <c r="AQ198" i="67" s="1"/>
  <c r="AK220" i="67"/>
  <c r="AK221" i="67" s="1"/>
  <c r="AL191" i="67"/>
  <c r="AL214" i="67"/>
  <c r="AR208" i="67"/>
  <c r="AN188" i="67"/>
  <c r="AN205" i="67"/>
  <c r="AO188" i="67"/>
  <c r="AO214" i="67"/>
  <c r="AH197" i="67"/>
  <c r="AI185" i="67"/>
  <c r="AI208" i="67"/>
  <c r="AQ214" i="67"/>
  <c r="AL182" i="67"/>
  <c r="AL220" i="67"/>
  <c r="AL221" i="67" s="1"/>
  <c r="AR220" i="67"/>
  <c r="AR221" i="67" s="1"/>
  <c r="AR182" i="67"/>
  <c r="AN214" i="67"/>
  <c r="AI188" i="67"/>
  <c r="AI211" i="67"/>
  <c r="AK197" i="67"/>
  <c r="AK198" i="67" s="1"/>
  <c r="AK185" i="67"/>
  <c r="AL185" i="67"/>
  <c r="AL197" i="67"/>
  <c r="AL198" i="67" s="1"/>
  <c r="AR211" i="67"/>
  <c r="AN191" i="67"/>
  <c r="AN208" i="67"/>
  <c r="AP217" i="67" l="1"/>
  <c r="AJ194" i="67"/>
  <c r="AN194" i="67"/>
  <c r="AS216" i="67"/>
  <c r="AS193" i="67"/>
  <c r="AJ217" i="67"/>
  <c r="AG194" i="67"/>
  <c r="AK194" i="67"/>
  <c r="AS182" i="67"/>
  <c r="AS214" i="67"/>
  <c r="AS211" i="67"/>
  <c r="AS191" i="67"/>
  <c r="AS188" i="67"/>
  <c r="AS185" i="67"/>
  <c r="AS208" i="67"/>
  <c r="AS205" i="67"/>
  <c r="AS197" i="67"/>
  <c r="AH198" i="67"/>
  <c r="AS198" i="67" s="1"/>
  <c r="AH194" i="67"/>
  <c r="AS192" i="67"/>
  <c r="AS220" i="67"/>
  <c r="AH221" i="67"/>
  <c r="AS221" i="67" s="1"/>
  <c r="AH217" i="67"/>
  <c r="AS215" i="67"/>
  <c r="AI217" i="67"/>
  <c r="AN217" i="67"/>
  <c r="AR194" i="67"/>
  <c r="AO194" i="67"/>
  <c r="AO217" i="67"/>
  <c r="AQ194" i="67"/>
  <c r="AM194" i="67"/>
  <c r="AS217" i="67" l="1"/>
  <c r="AS194" i="6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<sst xmlns="http://schemas.openxmlformats.org/spreadsheetml/2006/main" count="15022" uniqueCount="2658">
  <si>
    <t>APJ</t>
  </si>
  <si>
    <t>BLT1</t>
  </si>
  <si>
    <t>C5aR1</t>
  </si>
  <si>
    <t>CB1</t>
  </si>
  <si>
    <t>CB2</t>
  </si>
  <si>
    <t>CCK1 (CCKA)</t>
  </si>
  <si>
    <t>CCR5</t>
  </si>
  <si>
    <t>CCR6</t>
  </si>
  <si>
    <t>CRFR2</t>
  </si>
  <si>
    <t>CRTR2 (OX2)</t>
  </si>
  <si>
    <t>CTR (hCALCR)</t>
  </si>
  <si>
    <t>CXCR2</t>
  </si>
  <si>
    <t>CXCR4</t>
  </si>
  <si>
    <t>CXCR5</t>
  </si>
  <si>
    <t>Cys-LT1R</t>
  </si>
  <si>
    <t>Cys-LT2R</t>
  </si>
  <si>
    <t>D1R</t>
  </si>
  <si>
    <t>D2R</t>
  </si>
  <si>
    <t>D5R</t>
  </si>
  <si>
    <t>DOR</t>
  </si>
  <si>
    <t>EP1R (hPTGER1)</t>
  </si>
  <si>
    <t>EP2R (hTGER2)</t>
  </si>
  <si>
    <t>EP3 (hPTGER3)</t>
  </si>
  <si>
    <t>EP4 (PTGER4)</t>
  </si>
  <si>
    <t>ETAR (Endothelin 1A)</t>
  </si>
  <si>
    <t>FP (PF2R)</t>
  </si>
  <si>
    <t>GCGR</t>
  </si>
  <si>
    <t>GLP-1R</t>
  </si>
  <si>
    <t>GLP-2R</t>
  </si>
  <si>
    <t>GnRHR</t>
  </si>
  <si>
    <t>GPR120s</t>
  </si>
  <si>
    <t>GPR4</t>
  </si>
  <si>
    <t>GPR41 (FFAR3)</t>
  </si>
  <si>
    <t>GPR43 (FFAR2)</t>
  </si>
  <si>
    <t>GPR65</t>
  </si>
  <si>
    <t>GPR68</t>
  </si>
  <si>
    <t>GPR84</t>
  </si>
  <si>
    <t>GPR183</t>
  </si>
  <si>
    <t>GRM2 + EAAC/EAAT</t>
  </si>
  <si>
    <t>GRM4 + EAAC/EAAT</t>
  </si>
  <si>
    <t>GRM5 + EAAC/EAAT</t>
  </si>
  <si>
    <t>GRM6+ EAAC/EAAT</t>
  </si>
  <si>
    <t>GRM8 + EAAC/EAAT</t>
  </si>
  <si>
    <t>H1R</t>
  </si>
  <si>
    <t>H2R</t>
  </si>
  <si>
    <t>GPR109a (hHCAR2)</t>
  </si>
  <si>
    <t>HCAR3</t>
  </si>
  <si>
    <t>KOR</t>
  </si>
  <si>
    <t>LPAR1</t>
  </si>
  <si>
    <t>LPAR2</t>
  </si>
  <si>
    <t>M1R/CHRM1</t>
  </si>
  <si>
    <t>M2R/CHRM2</t>
  </si>
  <si>
    <t>M3R/CHRM3</t>
  </si>
  <si>
    <t>M4R/CHRM4</t>
  </si>
  <si>
    <t>MC3R</t>
  </si>
  <si>
    <t>MOR</t>
  </si>
  <si>
    <t>NOP</t>
  </si>
  <si>
    <t>NPFFR1</t>
  </si>
  <si>
    <t>NPY1R</t>
  </si>
  <si>
    <t>P2YR2</t>
  </si>
  <si>
    <t>PAR-1</t>
  </si>
  <si>
    <t>PAR-2</t>
  </si>
  <si>
    <t>S1PR1</t>
  </si>
  <si>
    <t>SST2A</t>
  </si>
  <si>
    <t>NPFFR2</t>
  </si>
  <si>
    <t>α2A-AR</t>
  </si>
  <si>
    <t>α2B-AR</t>
  </si>
  <si>
    <t>α2C-AR</t>
  </si>
  <si>
    <t>β1-AR</t>
  </si>
  <si>
    <t>β2-AR</t>
  </si>
  <si>
    <t>A1</t>
  </si>
  <si>
    <t>A2A</t>
  </si>
  <si>
    <t>A2B</t>
  </si>
  <si>
    <t>A3</t>
  </si>
  <si>
    <t>V2R</t>
  </si>
  <si>
    <t>5-HT1A</t>
  </si>
  <si>
    <t>5-HT1B</t>
  </si>
  <si>
    <t>5-HT1D</t>
  </si>
  <si>
    <t>5-HT2A</t>
  </si>
  <si>
    <t>5-HT2B</t>
  </si>
  <si>
    <t>5-HT2C</t>
  </si>
  <si>
    <t>B1R</t>
  </si>
  <si>
    <t>B2R</t>
  </si>
  <si>
    <t>CRFR1</t>
  </si>
  <si>
    <t>GHSR</t>
  </si>
  <si>
    <t>GPR39</t>
  </si>
  <si>
    <t>MC4R</t>
  </si>
  <si>
    <t>NPY5R</t>
  </si>
  <si>
    <t>Serotonin</t>
  </si>
  <si>
    <t>Noradrenaline</t>
  </si>
  <si>
    <t>Adenosine</t>
  </si>
  <si>
    <t>[Pyr1]-Apelin 13</t>
  </si>
  <si>
    <t>Angiotensin II</t>
  </si>
  <si>
    <t>Kallidin</t>
  </si>
  <si>
    <t>LTB4</t>
  </si>
  <si>
    <t>C5a</t>
  </si>
  <si>
    <t>WIN55,212-2</t>
  </si>
  <si>
    <t>CCK8</t>
  </si>
  <si>
    <t>CCL3 (MIP-1a)</t>
  </si>
  <si>
    <t>CCL20</t>
  </si>
  <si>
    <t>CRF</t>
  </si>
  <si>
    <t>Urocortin II</t>
  </si>
  <si>
    <t>Calcitonin</t>
  </si>
  <si>
    <t>Amylin</t>
  </si>
  <si>
    <t>CXCL8</t>
  </si>
  <si>
    <t>CXCL12</t>
  </si>
  <si>
    <t>CXCL13</t>
  </si>
  <si>
    <t>LTD4</t>
  </si>
  <si>
    <t>Dopamine</t>
  </si>
  <si>
    <t>PGE2</t>
  </si>
  <si>
    <t>Endothelin-1</t>
  </si>
  <si>
    <t>PGD2</t>
  </si>
  <si>
    <t>Glucagon</t>
  </si>
  <si>
    <t>Ghrelin</t>
  </si>
  <si>
    <t>GIP</t>
  </si>
  <si>
    <t>GLP-1 (7-36)</t>
  </si>
  <si>
    <t>GLP-2 (1-33)</t>
  </si>
  <si>
    <t>LH-RH</t>
  </si>
  <si>
    <t>α-linolenic acid</t>
  </si>
  <si>
    <t>Zn2+</t>
  </si>
  <si>
    <t>pH (proton)</t>
  </si>
  <si>
    <t>Propionate</t>
  </si>
  <si>
    <t>Undecanoic acid</t>
  </si>
  <si>
    <t>7α-25 dihydroxycholesterol</t>
  </si>
  <si>
    <t>Glutamate</t>
  </si>
  <si>
    <t>Histamine</t>
  </si>
  <si>
    <t>Nicotinic acid</t>
  </si>
  <si>
    <t>3-HOA</t>
  </si>
  <si>
    <t>Dynorphin A</t>
  </si>
  <si>
    <t>O-LPA</t>
  </si>
  <si>
    <t>Acetylcholine</t>
  </si>
  <si>
    <t>γ-MSH</t>
  </si>
  <si>
    <t>α-MSH</t>
  </si>
  <si>
    <t>Melatonin</t>
  </si>
  <si>
    <t>Nociceptin</t>
  </si>
  <si>
    <t>RFRP3</t>
  </si>
  <si>
    <t>NPFF</t>
  </si>
  <si>
    <t>NPY</t>
  </si>
  <si>
    <t>Oxytocin</t>
  </si>
  <si>
    <t>UTP</t>
  </si>
  <si>
    <t>PTH (1-34)</t>
  </si>
  <si>
    <t>Sphingosine 1-phosphate</t>
  </si>
  <si>
    <t>Somatostatin-14</t>
  </si>
  <si>
    <t>Litocholic acid</t>
  </si>
  <si>
    <t>VIP</t>
  </si>
  <si>
    <t>Orexin-A</t>
  </si>
  <si>
    <t>AVP</t>
  </si>
  <si>
    <t>TGR5 (GPBAR1)</t>
  </si>
  <si>
    <t xml:space="preserve">TFLLR-NH2 </t>
  </si>
  <si>
    <t xml:space="preserve">SLIGKV-NH2 </t>
  </si>
  <si>
    <t>OTR</t>
  </si>
  <si>
    <t>VIP1R</t>
  </si>
  <si>
    <t>PTH1R</t>
  </si>
  <si>
    <t>V1AR</t>
  </si>
  <si>
    <t>DAMGO</t>
  </si>
  <si>
    <t>SNC-80</t>
  </si>
  <si>
    <t>α1A-AR</t>
  </si>
  <si>
    <t>MT1R</t>
  </si>
  <si>
    <t>BLT2</t>
  </si>
  <si>
    <t>F2RL2</t>
  </si>
  <si>
    <t>F2RL3</t>
  </si>
  <si>
    <t>UniProt</t>
  </si>
  <si>
    <t>Cl</t>
  </si>
  <si>
    <t>A</t>
  </si>
  <si>
    <t>C</t>
  </si>
  <si>
    <t>B1</t>
  </si>
  <si>
    <t>Max</t>
  </si>
  <si>
    <t>IUPHAR</t>
  </si>
  <si>
    <t>Receptor family</t>
  </si>
  <si>
    <t>Ligand type</t>
  </si>
  <si>
    <t>5HT1A</t>
  </si>
  <si>
    <t>HTR1A</t>
  </si>
  <si>
    <t>5-Hydroxytryptamine</t>
  </si>
  <si>
    <t>Aminergic</t>
  </si>
  <si>
    <t>P08908</t>
  </si>
  <si>
    <t>5HT1B</t>
  </si>
  <si>
    <t>HTR1B</t>
  </si>
  <si>
    <t>P28222</t>
  </si>
  <si>
    <t>5HT1D</t>
  </si>
  <si>
    <t>HTR1D</t>
  </si>
  <si>
    <t>P28221</t>
  </si>
  <si>
    <t>5HT1E</t>
  </si>
  <si>
    <t/>
  </si>
  <si>
    <t>HTR1E</t>
  </si>
  <si>
    <t>5HT1F</t>
  </si>
  <si>
    <t>HTR1F</t>
  </si>
  <si>
    <t>5HT2A</t>
  </si>
  <si>
    <t>HTR2A</t>
  </si>
  <si>
    <t>P28223</t>
  </si>
  <si>
    <t>5HT2B</t>
  </si>
  <si>
    <t>HTR2B</t>
  </si>
  <si>
    <t>P41595</t>
  </si>
  <si>
    <t>5HT2C</t>
  </si>
  <si>
    <t>HTR2C</t>
  </si>
  <si>
    <t>P28335</t>
  </si>
  <si>
    <t>5HT4R</t>
  </si>
  <si>
    <t>HTR4</t>
  </si>
  <si>
    <t>5HT5A</t>
  </si>
  <si>
    <t>5HT6R</t>
  </si>
  <si>
    <t>HTR6</t>
  </si>
  <si>
    <t>5HT7R</t>
  </si>
  <si>
    <t>HTR7</t>
  </si>
  <si>
    <t>ACM1</t>
  </si>
  <si>
    <t>CHRM1</t>
  </si>
  <si>
    <t>Acetylcholine(muscarinic)</t>
  </si>
  <si>
    <t>P11229</t>
  </si>
  <si>
    <t>ACM2</t>
  </si>
  <si>
    <t>CHRM2</t>
  </si>
  <si>
    <t>P08172</t>
  </si>
  <si>
    <t>ACM3</t>
  </si>
  <si>
    <t>CHRM3</t>
  </si>
  <si>
    <t>P20309</t>
  </si>
  <si>
    <t>ACM4</t>
  </si>
  <si>
    <t>CHRM4</t>
  </si>
  <si>
    <t>P08173</t>
  </si>
  <si>
    <t>ACM5</t>
  </si>
  <si>
    <t>CHRM5</t>
  </si>
  <si>
    <t>AA1R</t>
  </si>
  <si>
    <t>ADORA1</t>
  </si>
  <si>
    <t>Nucleotide</t>
  </si>
  <si>
    <t>P30542</t>
  </si>
  <si>
    <t>AA2AR</t>
  </si>
  <si>
    <t>ADORA2A</t>
  </si>
  <si>
    <t>P29274</t>
  </si>
  <si>
    <t>AA2BR</t>
  </si>
  <si>
    <t>ADORA2B</t>
  </si>
  <si>
    <t>P29275</t>
  </si>
  <si>
    <t>AA3R</t>
  </si>
  <si>
    <t>ADORA3</t>
  </si>
  <si>
    <t>P0DMS8</t>
  </si>
  <si>
    <t>Adhesionclassorphans</t>
  </si>
  <si>
    <t>Orphan</t>
  </si>
  <si>
    <t>B2</t>
  </si>
  <si>
    <t>CELR1</t>
  </si>
  <si>
    <t>CELR2</t>
  </si>
  <si>
    <t>CELR3</t>
  </si>
  <si>
    <t>AGRG6</t>
  </si>
  <si>
    <t>ADA1A</t>
  </si>
  <si>
    <t>ADRA1A</t>
  </si>
  <si>
    <t>Adrenoceptors</t>
  </si>
  <si>
    <t>P35348</t>
  </si>
  <si>
    <t>ADA1B</t>
  </si>
  <si>
    <t>ADRA1B</t>
  </si>
  <si>
    <t>ADA1D</t>
  </si>
  <si>
    <t>ADRA1D</t>
  </si>
  <si>
    <t>ADA2A</t>
  </si>
  <si>
    <t>ADRA2A</t>
  </si>
  <si>
    <t>P08913</t>
  </si>
  <si>
    <t>ADA2B</t>
  </si>
  <si>
    <t>ADRA2B</t>
  </si>
  <si>
    <t>P18089</t>
  </si>
  <si>
    <t>ADA2C</t>
  </si>
  <si>
    <t>ADRA2C</t>
  </si>
  <si>
    <t>P18825</t>
  </si>
  <si>
    <t>ADRB1</t>
  </si>
  <si>
    <t>P08588</t>
  </si>
  <si>
    <t>ADRB2</t>
  </si>
  <si>
    <t>P07550</t>
  </si>
  <si>
    <t>ADRB3</t>
  </si>
  <si>
    <t>AGTR1</t>
  </si>
  <si>
    <t>AT1R</t>
  </si>
  <si>
    <t>Angiotensin</t>
  </si>
  <si>
    <t>Peptide</t>
  </si>
  <si>
    <t>P30556</t>
  </si>
  <si>
    <t>AGTR2</t>
  </si>
  <si>
    <t>APLNR</t>
  </si>
  <si>
    <t>Apelin</t>
  </si>
  <si>
    <t>P35414</t>
  </si>
  <si>
    <t>GPBAR</t>
  </si>
  <si>
    <t>Bileacid</t>
  </si>
  <si>
    <t>Steroid</t>
  </si>
  <si>
    <t>Q8TDU6</t>
  </si>
  <si>
    <t>BRS3</t>
  </si>
  <si>
    <t>Bombesin</t>
  </si>
  <si>
    <t>GRPR</t>
  </si>
  <si>
    <t>NMBR</t>
  </si>
  <si>
    <t>BKRB1</t>
  </si>
  <si>
    <t>BDKRB1</t>
  </si>
  <si>
    <t>Bradykinin</t>
  </si>
  <si>
    <t>P46663</t>
  </si>
  <si>
    <t>BKRB2</t>
  </si>
  <si>
    <t>BDKRB2</t>
  </si>
  <si>
    <t>P30411</t>
  </si>
  <si>
    <t>CALCR</t>
  </si>
  <si>
    <t>Not in UniProt</t>
  </si>
  <si>
    <t>CALRL</t>
  </si>
  <si>
    <t>CASR</t>
  </si>
  <si>
    <t>Calcium-sensing</t>
  </si>
  <si>
    <t>Ion</t>
  </si>
  <si>
    <t>GPC6A</t>
  </si>
  <si>
    <t>CNR1</t>
  </si>
  <si>
    <t>Cannabinoid</t>
  </si>
  <si>
    <t>Lipid</t>
  </si>
  <si>
    <t>P21554</t>
  </si>
  <si>
    <t>CNR2</t>
  </si>
  <si>
    <t>P34972</t>
  </si>
  <si>
    <t>CML1</t>
  </si>
  <si>
    <t>LTB4R</t>
  </si>
  <si>
    <t>Chemerinreceptor</t>
  </si>
  <si>
    <t>Protein</t>
  </si>
  <si>
    <t>ACKR1</t>
  </si>
  <si>
    <t>Chemokine</t>
  </si>
  <si>
    <t>ACKR2</t>
  </si>
  <si>
    <t>ACKR3</t>
  </si>
  <si>
    <t>ACKR4</t>
  </si>
  <si>
    <t>CCR1</t>
  </si>
  <si>
    <t>CCR10</t>
  </si>
  <si>
    <t>CCR2</t>
  </si>
  <si>
    <t>CCR3</t>
  </si>
  <si>
    <t>CCR4</t>
  </si>
  <si>
    <t>P51681</t>
  </si>
  <si>
    <t>P51684</t>
  </si>
  <si>
    <t>CCR7</t>
  </si>
  <si>
    <t>CCR8</t>
  </si>
  <si>
    <t>CCR9</t>
  </si>
  <si>
    <t>CCRL2</t>
  </si>
  <si>
    <t>CX3C1</t>
  </si>
  <si>
    <t>CXCR1</t>
  </si>
  <si>
    <t>P25025</t>
  </si>
  <si>
    <t>CXCR3</t>
  </si>
  <si>
    <t>P61073</t>
  </si>
  <si>
    <t>P32302</t>
  </si>
  <si>
    <t>CXCR6</t>
  </si>
  <si>
    <t>XCR1</t>
  </si>
  <si>
    <t>CCKAR</t>
  </si>
  <si>
    <t>Cholecystokinin</t>
  </si>
  <si>
    <t>P32238</t>
  </si>
  <si>
    <t>GASR</t>
  </si>
  <si>
    <t>CCKBR</t>
  </si>
  <si>
    <t>ClassAorphans</t>
  </si>
  <si>
    <t>GP101</t>
  </si>
  <si>
    <t>GP132</t>
  </si>
  <si>
    <t>GPR132</t>
  </si>
  <si>
    <t>GP135</t>
  </si>
  <si>
    <t>GP139</t>
  </si>
  <si>
    <t>GP141</t>
  </si>
  <si>
    <t>GP142</t>
  </si>
  <si>
    <t>GP146</t>
  </si>
  <si>
    <t>GP148</t>
  </si>
  <si>
    <t>GP149</t>
  </si>
  <si>
    <t>GP150</t>
  </si>
  <si>
    <t>GP151</t>
  </si>
  <si>
    <t>GP152</t>
  </si>
  <si>
    <t>GP153</t>
  </si>
  <si>
    <t>GP160</t>
  </si>
  <si>
    <t>GP161</t>
  </si>
  <si>
    <t>GP162</t>
  </si>
  <si>
    <t>GP171</t>
  </si>
  <si>
    <t>GP173</t>
  </si>
  <si>
    <t>GP174</t>
  </si>
  <si>
    <t>GPR174</t>
  </si>
  <si>
    <t>GP176</t>
  </si>
  <si>
    <t>GP182</t>
  </si>
  <si>
    <t>GP183</t>
  </si>
  <si>
    <t>P32249</t>
  </si>
  <si>
    <t>GPR1</t>
  </si>
  <si>
    <t>GPR12</t>
  </si>
  <si>
    <t>GPR15</t>
  </si>
  <si>
    <t>GPR17</t>
  </si>
  <si>
    <t>GPR19</t>
  </si>
  <si>
    <t>GPR20</t>
  </si>
  <si>
    <t>GPR21</t>
  </si>
  <si>
    <t>GPR22</t>
  </si>
  <si>
    <t>GPR25</t>
  </si>
  <si>
    <t>GPR26</t>
  </si>
  <si>
    <t>GPR27</t>
  </si>
  <si>
    <t>GPR3</t>
  </si>
  <si>
    <t>GPR31</t>
  </si>
  <si>
    <t>GPR32</t>
  </si>
  <si>
    <t>GPR33</t>
  </si>
  <si>
    <t>GPR34</t>
  </si>
  <si>
    <t>GPR35</t>
  </si>
  <si>
    <t>GPR37</t>
  </si>
  <si>
    <t>O43194</t>
  </si>
  <si>
    <t>P46093</t>
  </si>
  <si>
    <t>GPR45</t>
  </si>
  <si>
    <t>GPR52</t>
  </si>
  <si>
    <t>GPR6</t>
  </si>
  <si>
    <t>GPR61</t>
  </si>
  <si>
    <t>GPR62</t>
  </si>
  <si>
    <t>GPR63</t>
  </si>
  <si>
    <t>GPR75</t>
  </si>
  <si>
    <t>GPR78</t>
  </si>
  <si>
    <t>GPR82</t>
  </si>
  <si>
    <t>GPR83</t>
  </si>
  <si>
    <t>Q9NQS5</t>
  </si>
  <si>
    <t>GPR85</t>
  </si>
  <si>
    <t>GPR87</t>
  </si>
  <si>
    <t>GPR88</t>
  </si>
  <si>
    <t>LGR4</t>
  </si>
  <si>
    <t>LGR5</t>
  </si>
  <si>
    <t>LGR6</t>
  </si>
  <si>
    <t>MAS</t>
  </si>
  <si>
    <t>MAS1L</t>
  </si>
  <si>
    <t>MRGRD</t>
  </si>
  <si>
    <t>MRGRE</t>
  </si>
  <si>
    <t>MRGRF</t>
  </si>
  <si>
    <t>MRGRG</t>
  </si>
  <si>
    <t>MRGX1</t>
  </si>
  <si>
    <t>MRGPRX1</t>
  </si>
  <si>
    <t>MRGX2</t>
  </si>
  <si>
    <t>MRGPRX2</t>
  </si>
  <si>
    <t>MRGX3</t>
  </si>
  <si>
    <t>MRGX4</t>
  </si>
  <si>
    <t>MTR1L</t>
  </si>
  <si>
    <t>OGR1</t>
  </si>
  <si>
    <t>Q15743</t>
  </si>
  <si>
    <t>P2RY8</t>
  </si>
  <si>
    <t>P2Y10</t>
  </si>
  <si>
    <t>P2RY10</t>
  </si>
  <si>
    <t>PSYR</t>
  </si>
  <si>
    <t>Q8IYL9</t>
  </si>
  <si>
    <t>TAAR2</t>
  </si>
  <si>
    <t>TAAR3</t>
  </si>
  <si>
    <t>TAAR5</t>
  </si>
  <si>
    <t>TAAR6</t>
  </si>
  <si>
    <t>TAAR8</t>
  </si>
  <si>
    <t>TAAR9</t>
  </si>
  <si>
    <t>GP156</t>
  </si>
  <si>
    <t>ClassCOrphans</t>
  </si>
  <si>
    <t>GP158</t>
  </si>
  <si>
    <t>GP179</t>
  </si>
  <si>
    <t>GPC5B</t>
  </si>
  <si>
    <t>GPC5C</t>
  </si>
  <si>
    <t>GPC5D</t>
  </si>
  <si>
    <t>RAI3</t>
  </si>
  <si>
    <t>C3AR</t>
  </si>
  <si>
    <t>Complementpeptide</t>
  </si>
  <si>
    <t>C5AR1</t>
  </si>
  <si>
    <t>P21730</t>
  </si>
  <si>
    <t>C5AR2</t>
  </si>
  <si>
    <t>Corticotropin-releasingfact</t>
  </si>
  <si>
    <t>Q13324</t>
  </si>
  <si>
    <t>DRD1</t>
  </si>
  <si>
    <t>P21728</t>
  </si>
  <si>
    <t>DRD2</t>
  </si>
  <si>
    <t>P14416</t>
  </si>
  <si>
    <t>DRD3</t>
  </si>
  <si>
    <t>DRD4</t>
  </si>
  <si>
    <t>DRD5</t>
  </si>
  <si>
    <t>P21918</t>
  </si>
  <si>
    <t>EDNRA</t>
  </si>
  <si>
    <t>Endothelin</t>
  </si>
  <si>
    <t>P25101</t>
  </si>
  <si>
    <t>EDNRB</t>
  </si>
  <si>
    <t>GPER1</t>
  </si>
  <si>
    <t>Estrogen(Gprotein-coupled)</t>
  </si>
  <si>
    <t>FPR1</t>
  </si>
  <si>
    <t>Formylpeptide</t>
  </si>
  <si>
    <t>FPR2</t>
  </si>
  <si>
    <t>FPR3</t>
  </si>
  <si>
    <t>FFAR1</t>
  </si>
  <si>
    <t>Freefattyacid</t>
  </si>
  <si>
    <t>FFAR2</t>
  </si>
  <si>
    <t>O15552</t>
  </si>
  <si>
    <t>FFAR3</t>
  </si>
  <si>
    <t>O14843</t>
  </si>
  <si>
    <t>FFAR4</t>
  </si>
  <si>
    <t>Q5NUL3</t>
  </si>
  <si>
    <t>GPR42</t>
  </si>
  <si>
    <t>FZD1</t>
  </si>
  <si>
    <t>Frizzled</t>
  </si>
  <si>
    <t>F</t>
  </si>
  <si>
    <t>FZD10</t>
  </si>
  <si>
    <t>FZD2</t>
  </si>
  <si>
    <t>FZD3</t>
  </si>
  <si>
    <t>FZD4</t>
  </si>
  <si>
    <t>FZD5</t>
  </si>
  <si>
    <t>FZD6</t>
  </si>
  <si>
    <t>FZD7</t>
  </si>
  <si>
    <t>FZD8</t>
  </si>
  <si>
    <t>FZD9</t>
  </si>
  <si>
    <t>SMO</t>
  </si>
  <si>
    <t>GABR1</t>
  </si>
  <si>
    <t>GABA&lt;sub&gt;B&lt;/sub&gt;</t>
  </si>
  <si>
    <t>Aminoacid</t>
  </si>
  <si>
    <t>GABR2</t>
  </si>
  <si>
    <t>GALR1</t>
  </si>
  <si>
    <t>Galanin</t>
  </si>
  <si>
    <t>GALR2</t>
  </si>
  <si>
    <t>GALR3</t>
  </si>
  <si>
    <t>Q92847</t>
  </si>
  <si>
    <t>GHRHR</t>
  </si>
  <si>
    <t>Glucagonreceptorfamily</t>
  </si>
  <si>
    <t>GIPR</t>
  </si>
  <si>
    <t>P48546</t>
  </si>
  <si>
    <t>GLP1R</t>
  </si>
  <si>
    <t>P43220</t>
  </si>
  <si>
    <t>GLP2R</t>
  </si>
  <si>
    <t>O95838</t>
  </si>
  <si>
    <t>GLR</t>
  </si>
  <si>
    <t>P47871</t>
  </si>
  <si>
    <t>SCTR</t>
  </si>
  <si>
    <t>FSHR</t>
  </si>
  <si>
    <t>Glycoproteinhormone</t>
  </si>
  <si>
    <t>LSHR</t>
  </si>
  <si>
    <t>TSHR</t>
  </si>
  <si>
    <t>GNRHR</t>
  </si>
  <si>
    <t>Gonadotrophin-releasinghorm</t>
  </si>
  <si>
    <t>P30968</t>
  </si>
  <si>
    <t>GP119</t>
  </si>
  <si>
    <t>GPR119</t>
  </si>
  <si>
    <t>GPR18</t>
  </si>
  <si>
    <t>GPR55</t>
  </si>
  <si>
    <t>HRH1</t>
  </si>
  <si>
    <t>P35367</t>
  </si>
  <si>
    <t>HRH2</t>
  </si>
  <si>
    <t>P25021</t>
  </si>
  <si>
    <t>HRH3</t>
  </si>
  <si>
    <t>HRH4</t>
  </si>
  <si>
    <t>HCAR1</t>
  </si>
  <si>
    <t>Hydroxycarboxylicacid</t>
  </si>
  <si>
    <t>Alicarboxylicacid</t>
  </si>
  <si>
    <t>HCAR2</t>
  </si>
  <si>
    <t>Q8TDS4</t>
  </si>
  <si>
    <t>P49019</t>
  </si>
  <si>
    <t>KISSR</t>
  </si>
  <si>
    <t>KISS1R</t>
  </si>
  <si>
    <t>Kisspeptin</t>
  </si>
  <si>
    <t>CLTR1</t>
  </si>
  <si>
    <t>CYSLTR1</t>
  </si>
  <si>
    <t>Leukotriene</t>
  </si>
  <si>
    <t>Q9Y271</t>
  </si>
  <si>
    <t>CLTR2</t>
  </si>
  <si>
    <t>CYSLTR2</t>
  </si>
  <si>
    <t>Q9NS75</t>
  </si>
  <si>
    <t>LT4R1</t>
  </si>
  <si>
    <t>Q15722</t>
  </si>
  <si>
    <t>LT4R2</t>
  </si>
  <si>
    <t>LTB4R2</t>
  </si>
  <si>
    <t>Q9NPC1</t>
  </si>
  <si>
    <t>OXER1</t>
  </si>
  <si>
    <t>Lysophospholipid(LPA)</t>
  </si>
  <si>
    <t>Q92633</t>
  </si>
  <si>
    <t>Q9HBW0</t>
  </si>
  <si>
    <t>LPAR3</t>
  </si>
  <si>
    <t>LPAR4</t>
  </si>
  <si>
    <t>LPAR5</t>
  </si>
  <si>
    <t>LPAR6</t>
  </si>
  <si>
    <t>Lysophospholipid(S1P)</t>
  </si>
  <si>
    <t>P21453</t>
  </si>
  <si>
    <t>S1PR2</t>
  </si>
  <si>
    <t>S1PR3</t>
  </si>
  <si>
    <t>S1PR4</t>
  </si>
  <si>
    <t>S1PR5</t>
  </si>
  <si>
    <t>MCHR1</t>
  </si>
  <si>
    <t>Melanin-concentratinghormon</t>
  </si>
  <si>
    <t>MCHR2</t>
  </si>
  <si>
    <t>ACTHR</t>
  </si>
  <si>
    <t>Melanocortin</t>
  </si>
  <si>
    <t>P41968</t>
  </si>
  <si>
    <t>P32245</t>
  </si>
  <si>
    <t>MC5R</t>
  </si>
  <si>
    <t>MSHR</t>
  </si>
  <si>
    <t>MC1R</t>
  </si>
  <si>
    <t>MTR1A</t>
  </si>
  <si>
    <t>MTNR1A</t>
  </si>
  <si>
    <t>P48039</t>
  </si>
  <si>
    <t>MTR1B</t>
  </si>
  <si>
    <t>MT2R</t>
  </si>
  <si>
    <t>MTNR1B</t>
  </si>
  <si>
    <t>P49286</t>
  </si>
  <si>
    <t>GRM1</t>
  </si>
  <si>
    <t>Metabotropicglutamate</t>
  </si>
  <si>
    <t>GRM2</t>
  </si>
  <si>
    <t>Q14416</t>
  </si>
  <si>
    <t>GRM3</t>
  </si>
  <si>
    <t>GRM4</t>
  </si>
  <si>
    <t>Q14833</t>
  </si>
  <si>
    <t>GRM5</t>
  </si>
  <si>
    <t>P41594</t>
  </si>
  <si>
    <t>GRM6</t>
  </si>
  <si>
    <t>O15303</t>
  </si>
  <si>
    <t>GRM7</t>
  </si>
  <si>
    <t>GRM8</t>
  </si>
  <si>
    <t>O00222</t>
  </si>
  <si>
    <t>MTLR</t>
  </si>
  <si>
    <t>MLNR</t>
  </si>
  <si>
    <t>Motilin</t>
  </si>
  <si>
    <t>NMUR1</t>
  </si>
  <si>
    <t>NeuromedinU</t>
  </si>
  <si>
    <t>NMUR2</t>
  </si>
  <si>
    <t>NPFF1</t>
  </si>
  <si>
    <t>NeuropeptideFF/neuropeptide</t>
  </si>
  <si>
    <t>Q9GZQ6</t>
  </si>
  <si>
    <t>NPFF2</t>
  </si>
  <si>
    <t>Q9Y5X5</t>
  </si>
  <si>
    <t>NPSR1</t>
  </si>
  <si>
    <t>NeuropeptideS</t>
  </si>
  <si>
    <t>NPBW1</t>
  </si>
  <si>
    <t>NPBWR1</t>
  </si>
  <si>
    <t>NeuropeptideW/neuropeptide</t>
  </si>
  <si>
    <t>NPBW2</t>
  </si>
  <si>
    <t>NeuropeptideY</t>
  </si>
  <si>
    <t>P25929</t>
  </si>
  <si>
    <t>NPY2R</t>
  </si>
  <si>
    <t>NPY4R</t>
  </si>
  <si>
    <t>Q15761</t>
  </si>
  <si>
    <t>NPY6R</t>
  </si>
  <si>
    <t>NTR1</t>
  </si>
  <si>
    <t>Neurotensin</t>
  </si>
  <si>
    <t>NTR2</t>
  </si>
  <si>
    <t>OPRD</t>
  </si>
  <si>
    <t>OPRD1</t>
  </si>
  <si>
    <t>Opioid</t>
  </si>
  <si>
    <t>P41143</t>
  </si>
  <si>
    <t>OPRK</t>
  </si>
  <si>
    <t>OPRK1</t>
  </si>
  <si>
    <t>P41145</t>
  </si>
  <si>
    <t>OPRM</t>
  </si>
  <si>
    <t>OPRM1</t>
  </si>
  <si>
    <t>P35372</t>
  </si>
  <si>
    <t>OPRX</t>
  </si>
  <si>
    <t>OPRL1</t>
  </si>
  <si>
    <t>P41146</t>
  </si>
  <si>
    <t>OPN3</t>
  </si>
  <si>
    <t>Opsins</t>
  </si>
  <si>
    <t>Sensory</t>
  </si>
  <si>
    <t>OPN4</t>
  </si>
  <si>
    <t>OPN5</t>
  </si>
  <si>
    <t>OPSB</t>
  </si>
  <si>
    <t>OPSD</t>
  </si>
  <si>
    <t>OPSG</t>
  </si>
  <si>
    <t>OPSR</t>
  </si>
  <si>
    <t>OX1R</t>
  </si>
  <si>
    <t>HCRTR1</t>
  </si>
  <si>
    <t>Orexin</t>
  </si>
  <si>
    <t>OX2R</t>
  </si>
  <si>
    <t>HCRTR2</t>
  </si>
  <si>
    <t>O43614</t>
  </si>
  <si>
    <t>G137A</t>
  </si>
  <si>
    <t>OtherGPCRorphans</t>
  </si>
  <si>
    <t>O</t>
  </si>
  <si>
    <t>GP107</t>
  </si>
  <si>
    <t>GP143</t>
  </si>
  <si>
    <t>GP157</t>
  </si>
  <si>
    <t>TPRA1</t>
  </si>
  <si>
    <t>OXGR1</t>
  </si>
  <si>
    <t>Oxoglutarate</t>
  </si>
  <si>
    <t>P2RY1</t>
  </si>
  <si>
    <t>P2Y</t>
  </si>
  <si>
    <t>P2RY2</t>
  </si>
  <si>
    <t>P41231</t>
  </si>
  <si>
    <t>P2RY4</t>
  </si>
  <si>
    <t>P2RY6</t>
  </si>
  <si>
    <t>P2Y11</t>
  </si>
  <si>
    <t>P2RY11</t>
  </si>
  <si>
    <t>P2Y12</t>
  </si>
  <si>
    <t>P2RY12</t>
  </si>
  <si>
    <t>P2Y13</t>
  </si>
  <si>
    <t>P2RY13</t>
  </si>
  <si>
    <t>P2Y14</t>
  </si>
  <si>
    <t>P2RY14</t>
  </si>
  <si>
    <t>Parathyroidhormone</t>
  </si>
  <si>
    <t>Q03431</t>
  </si>
  <si>
    <t>PTH2R</t>
  </si>
  <si>
    <t>QRFPR</t>
  </si>
  <si>
    <t>PeptideP518</t>
  </si>
  <si>
    <t>PTAFR</t>
  </si>
  <si>
    <t>Platelet-activatingfactor</t>
  </si>
  <si>
    <t>PKR1</t>
  </si>
  <si>
    <t>Prokineticin</t>
  </si>
  <si>
    <t>PKR2</t>
  </si>
  <si>
    <t>PRLHR</t>
  </si>
  <si>
    <t>Prolactin-releasingpeptide</t>
  </si>
  <si>
    <t>PD2R</t>
  </si>
  <si>
    <t>PTGDR</t>
  </si>
  <si>
    <t>Prostanoid</t>
  </si>
  <si>
    <t>PD2R2</t>
  </si>
  <si>
    <t>PE2R1</t>
  </si>
  <si>
    <t>PTGER1</t>
  </si>
  <si>
    <t>P34995</t>
  </si>
  <si>
    <t>PE2R2</t>
  </si>
  <si>
    <t>PTGER2</t>
  </si>
  <si>
    <t>P43116</t>
  </si>
  <si>
    <t>PE2R3</t>
  </si>
  <si>
    <t>PTGER3</t>
  </si>
  <si>
    <t>P43115</t>
  </si>
  <si>
    <t>PE2R4</t>
  </si>
  <si>
    <t>PTGER4</t>
  </si>
  <si>
    <t>P35408</t>
  </si>
  <si>
    <t>PF2R</t>
  </si>
  <si>
    <t>PTGFR</t>
  </si>
  <si>
    <t>P43088</t>
  </si>
  <si>
    <t>PI2R</t>
  </si>
  <si>
    <t>PTGIR</t>
  </si>
  <si>
    <t>TA2R</t>
  </si>
  <si>
    <t>TBXA2R</t>
  </si>
  <si>
    <t>PAR1</t>
  </si>
  <si>
    <t>F2R</t>
  </si>
  <si>
    <t>Proteinase-activated</t>
  </si>
  <si>
    <t>P25116</t>
  </si>
  <si>
    <t>PAR2</t>
  </si>
  <si>
    <t>F2RL1</t>
  </si>
  <si>
    <t>P55085</t>
  </si>
  <si>
    <t>PAR3</t>
  </si>
  <si>
    <t>PAR4</t>
  </si>
  <si>
    <t>RL3R1</t>
  </si>
  <si>
    <t>Relaxinfamilypeptide</t>
  </si>
  <si>
    <t>RL3R2</t>
  </si>
  <si>
    <t>RXFP1</t>
  </si>
  <si>
    <t>RXFP2</t>
  </si>
  <si>
    <t>SSR1</t>
  </si>
  <si>
    <t>SSTR1</t>
  </si>
  <si>
    <t>Somatostatin</t>
  </si>
  <si>
    <t>SSR2</t>
  </si>
  <si>
    <t>SSTR2</t>
  </si>
  <si>
    <t>P30874</t>
  </si>
  <si>
    <t>SSR3</t>
  </si>
  <si>
    <t>SSTR3</t>
  </si>
  <si>
    <t>SSR4</t>
  </si>
  <si>
    <t>SSTR4</t>
  </si>
  <si>
    <t>SSR5</t>
  </si>
  <si>
    <t>SSTR5</t>
  </si>
  <si>
    <t>SUCR1</t>
  </si>
  <si>
    <t>Succinate</t>
  </si>
  <si>
    <t>NK1R</t>
  </si>
  <si>
    <t>TACR1</t>
  </si>
  <si>
    <t>Tachykinin</t>
  </si>
  <si>
    <t>NK2R</t>
  </si>
  <si>
    <t>TACR3</t>
  </si>
  <si>
    <t>NK3R</t>
  </si>
  <si>
    <t>TACR2</t>
  </si>
  <si>
    <t>TS1R1</t>
  </si>
  <si>
    <t>Taste1</t>
  </si>
  <si>
    <t>TS1R2</t>
  </si>
  <si>
    <t>TS1R3</t>
  </si>
  <si>
    <t>T2R10</t>
  </si>
  <si>
    <t>Taste2</t>
  </si>
  <si>
    <t>T</t>
  </si>
  <si>
    <t>T2R13</t>
  </si>
  <si>
    <t>T2R14</t>
  </si>
  <si>
    <t>T2R16</t>
  </si>
  <si>
    <t>T2R20</t>
  </si>
  <si>
    <t>T2R30</t>
  </si>
  <si>
    <t>T2R31</t>
  </si>
  <si>
    <t>T2R38</t>
  </si>
  <si>
    <t>T2R39</t>
  </si>
  <si>
    <t>T2R40</t>
  </si>
  <si>
    <t>T2R41</t>
  </si>
  <si>
    <t>T2R42</t>
  </si>
  <si>
    <t>T2R43</t>
  </si>
  <si>
    <t>T2R45</t>
  </si>
  <si>
    <t>T2R46</t>
  </si>
  <si>
    <t>T2R50</t>
  </si>
  <si>
    <t>T2R60</t>
  </si>
  <si>
    <t>TA2R1</t>
  </si>
  <si>
    <t>TA2R3</t>
  </si>
  <si>
    <t>TA2R4</t>
  </si>
  <si>
    <t>TA2R5</t>
  </si>
  <si>
    <t>TA2R7</t>
  </si>
  <si>
    <t>TA2R8</t>
  </si>
  <si>
    <t>TA2R9</t>
  </si>
  <si>
    <t>TRFR</t>
  </si>
  <si>
    <t>Thyrotropin-releasinghormon</t>
  </si>
  <si>
    <t>TAAR1</t>
  </si>
  <si>
    <t>Traceamine</t>
  </si>
  <si>
    <t>UR2R</t>
  </si>
  <si>
    <t>UTS2R</t>
  </si>
  <si>
    <t>Urotensin</t>
  </si>
  <si>
    <t>OXYR</t>
  </si>
  <si>
    <t>OXTR</t>
  </si>
  <si>
    <t>Vasopressinandoxytocin</t>
  </si>
  <si>
    <t>P30559</t>
  </si>
  <si>
    <t>AVPR1A</t>
  </si>
  <si>
    <t>P37288</t>
  </si>
  <si>
    <t>V1BR</t>
  </si>
  <si>
    <t>AVPR1B</t>
  </si>
  <si>
    <t>AVPR2</t>
  </si>
  <si>
    <t>P30518</t>
  </si>
  <si>
    <t>PACR</t>
  </si>
  <si>
    <t>ADCYAP1R1</t>
  </si>
  <si>
    <t>VIPandPACAP</t>
  </si>
  <si>
    <t>VIPR1</t>
  </si>
  <si>
    <t>P32241</t>
  </si>
  <si>
    <t>VIPR2</t>
  </si>
  <si>
    <t>AGRA1</t>
  </si>
  <si>
    <t>AGRA2</t>
  </si>
  <si>
    <t>AGRA3</t>
  </si>
  <si>
    <t>AGRB2</t>
  </si>
  <si>
    <t>AGRB3</t>
  </si>
  <si>
    <t>AGRD1</t>
  </si>
  <si>
    <t>AGRD2</t>
  </si>
  <si>
    <t>AGRE1</t>
  </si>
  <si>
    <t>AGRE2</t>
  </si>
  <si>
    <t>AGRE3</t>
  </si>
  <si>
    <t>AGRE4</t>
  </si>
  <si>
    <t>AGRF1</t>
  </si>
  <si>
    <t>AGRF2</t>
  </si>
  <si>
    <t>AGRF3</t>
  </si>
  <si>
    <t>AGRF4</t>
  </si>
  <si>
    <t>AGRF5</t>
  </si>
  <si>
    <t>AGRG1</t>
  </si>
  <si>
    <t>AGRG2</t>
  </si>
  <si>
    <t>AGRG3</t>
  </si>
  <si>
    <t>AGRG4</t>
  </si>
  <si>
    <t>AGRG5</t>
  </si>
  <si>
    <t>AGRG7</t>
  </si>
  <si>
    <t>AGRL1</t>
  </si>
  <si>
    <t>AGRL2</t>
  </si>
  <si>
    <t>AGRL3</t>
  </si>
  <si>
    <t>AGRL4</t>
  </si>
  <si>
    <t>T2R19</t>
  </si>
  <si>
    <t>M3D</t>
  </si>
  <si>
    <t>M3DSHORT</t>
  </si>
  <si>
    <t>GPR79P</t>
  </si>
  <si>
    <t>Not in UniProt, pseudogene</t>
  </si>
  <si>
    <t>Same
Lig</t>
  </si>
  <si>
    <t>Ligand renamed - Bouvier</t>
  </si>
  <si>
    <t>Endo?
Bouvier</t>
  </si>
  <si>
    <t>Note</t>
  </si>
  <si>
    <t>Ligand renamed - Inoue</t>
  </si>
  <si>
    <t>Ligand - Inoue</t>
  </si>
  <si>
    <t>Full ligand name - Inoue</t>
  </si>
  <si>
    <t>Endo?
Inoue</t>
  </si>
  <si>
    <t>Yes</t>
  </si>
  <si>
    <t>Similar structure (Pyr in pos. 1) and activity (see GtP)</t>
  </si>
  <si>
    <t>Apelin</t>
    <phoneticPr fontId="4"/>
  </si>
  <si>
    <t>QRPRLSHKGPMPF</t>
  </si>
  <si>
    <t>217082-58-1</t>
  </si>
  <si>
    <t>7α,25-dihydroxycholesterol</t>
  </si>
  <si>
    <t>64907-22-8</t>
  </si>
  <si>
    <t>Acetylcholine</t>
    <phoneticPr fontId="4"/>
  </si>
  <si>
    <t>Acetylcholine Chloride</t>
  </si>
  <si>
    <t>60-31-1</t>
  </si>
  <si>
    <t>Acetylcholine Chloride</t>
    <phoneticPr fontId="4"/>
  </si>
  <si>
    <t>Adenosine</t>
    <phoneticPr fontId="4"/>
  </si>
  <si>
    <t>58-61-7</t>
  </si>
  <si>
    <t>Angiotensin II</t>
    <phoneticPr fontId="4"/>
  </si>
  <si>
    <t>DRVYIHPF</t>
    <phoneticPr fontId="4"/>
  </si>
  <si>
    <t>4474-91-3</t>
  </si>
  <si>
    <t>Vasopressin</t>
  </si>
  <si>
    <t>CYFQNCPRG-NH2</t>
    <phoneticPr fontId="4"/>
  </si>
  <si>
    <t>113-79-1</t>
  </si>
  <si>
    <t>Vasopressin</t>
    <phoneticPr fontId="4"/>
  </si>
  <si>
    <t>CCK-8</t>
  </si>
  <si>
    <t>CCK-Octapeptide</t>
    <phoneticPr fontId="4"/>
  </si>
  <si>
    <t>DY(SO3H)MGWMDF-NH2</t>
    <phoneticPr fontId="4"/>
  </si>
  <si>
    <t>25126-32-3</t>
  </si>
  <si>
    <t>Dopamine</t>
    <phoneticPr fontId="4"/>
  </si>
  <si>
    <t>3,4-Dihydroxyphenethylamine Hydrochloride</t>
    <phoneticPr fontId="4"/>
  </si>
  <si>
    <t>62-31-7</t>
  </si>
  <si>
    <t>3,4-Dihydroxyphenethylamine Hydrochloride</t>
  </si>
  <si>
    <t>Dynorphin A</t>
    <phoneticPr fontId="4"/>
  </si>
  <si>
    <t>YGGFLRRIRPKLK</t>
  </si>
  <si>
    <t>72957-38-1</t>
  </si>
  <si>
    <t>Endothelin-1</t>
    <phoneticPr fontId="4"/>
  </si>
  <si>
    <t>CSCSSLMDKECVYFCHLDIIW</t>
  </si>
  <si>
    <t>117399-94-7</t>
  </si>
  <si>
    <t>Histamine</t>
    <phoneticPr fontId="4"/>
  </si>
  <si>
    <t>Histamine Dihydrochloride</t>
  </si>
  <si>
    <t>56-92-8</t>
  </si>
  <si>
    <t>Histamine Dihydrochloride</t>
    <phoneticPr fontId="4"/>
  </si>
  <si>
    <t>Leukotriene D4</t>
  </si>
  <si>
    <t>73836-78-9</t>
  </si>
  <si>
    <t>Leukotriene D4</t>
    <phoneticPr fontId="4"/>
  </si>
  <si>
    <t>Melatonin</t>
    <phoneticPr fontId="4"/>
  </si>
  <si>
    <t>73-31-4</t>
  </si>
  <si>
    <t>Nociceptin</t>
    <phoneticPr fontId="4"/>
  </si>
  <si>
    <t>FGGFTGARKSARKLANQ</t>
    <phoneticPr fontId="4"/>
  </si>
  <si>
    <t>170713-75-4</t>
  </si>
  <si>
    <t>Norepinephrine</t>
  </si>
  <si>
    <t>L-(−)-Norepinephrine (+)-bitartrate salt monohydrate</t>
  </si>
  <si>
    <t>108341-18-0</t>
  </si>
  <si>
    <t>Norepinephrine</t>
    <phoneticPr fontId="4"/>
  </si>
  <si>
    <t>Neuropeptide FF</t>
  </si>
  <si>
    <t>FLFQPQRF-NH2</t>
    <phoneticPr fontId="4"/>
  </si>
  <si>
    <t>99566-27-5</t>
  </si>
  <si>
    <t>Lysophosphatidic acid</t>
  </si>
  <si>
    <t>1-oleoyl-2-hydroxy-sn-glycero-3-phosphate, sodium salt</t>
    <phoneticPr fontId="4"/>
  </si>
  <si>
    <t>325465-93-8</t>
  </si>
  <si>
    <t>Pyr-PLPDCCRQKTCSCRLYELLHGAGNHAAGILTL-NH2</t>
    <phoneticPr fontId="4"/>
  </si>
  <si>
    <t>205640-90-0</t>
  </si>
  <si>
    <t>Oxytocin</t>
    <phoneticPr fontId="4"/>
  </si>
  <si>
    <t>CYIQNCPLG-NH2</t>
    <phoneticPr fontId="4"/>
  </si>
  <si>
    <t>50-56-6</t>
  </si>
  <si>
    <t>Prostaglandin F2α</t>
  </si>
  <si>
    <t>Prostaglandin F2α</t>
    <phoneticPr fontId="4"/>
  </si>
  <si>
    <t>551-11-1</t>
  </si>
  <si>
    <t>Prostaglandin E2</t>
  </si>
  <si>
    <t>Prostaglandin E2</t>
    <phoneticPr fontId="4"/>
  </si>
  <si>
    <t>363-24-6</t>
  </si>
  <si>
    <t>Propionic acid</t>
  </si>
  <si>
    <t>Propionic Acid</t>
    <phoneticPr fontId="4"/>
  </si>
  <si>
    <t>79-09-4</t>
  </si>
  <si>
    <t>Propionic acid</t>
    <phoneticPr fontId="4"/>
  </si>
  <si>
    <t>Propionic Acid</t>
  </si>
  <si>
    <t>Serotonin</t>
    <phoneticPr fontId="4"/>
  </si>
  <si>
    <t>5-Hydroxytryptamine Hydrochloride</t>
  </si>
  <si>
    <t>153-98-0</t>
  </si>
  <si>
    <t>5-Hydroxytryptamine Hydrochloride</t>
    <phoneticPr fontId="4"/>
  </si>
  <si>
    <t>PAR2 peptide</t>
  </si>
  <si>
    <t>SLIGRL-NH2</t>
    <phoneticPr fontId="4"/>
  </si>
  <si>
    <t>171436-38-7</t>
  </si>
  <si>
    <t>Somatostatin</t>
    <phoneticPr fontId="4"/>
  </si>
  <si>
    <t>AGCKNFFWKTFTSC</t>
  </si>
  <si>
    <t>38916-34-6</t>
  </si>
  <si>
    <t>Sphingosine 1-phosphate</t>
    <phoneticPr fontId="4"/>
  </si>
  <si>
    <t>Sphingosine-1-Phosphate</t>
    <phoneticPr fontId="4"/>
  </si>
  <si>
    <t>26993-30-6</t>
  </si>
  <si>
    <t>PAR1 peptide</t>
  </si>
  <si>
    <t>197794-83-5</t>
  </si>
  <si>
    <t>α-MSH</t>
    <phoneticPr fontId="4"/>
  </si>
  <si>
    <t>Ac-SYSMEHFRWGKPV-NH2</t>
    <phoneticPr fontId="4"/>
  </si>
  <si>
    <t>581-05-5</t>
  </si>
  <si>
    <t>Gastric Inhibitory Peptide</t>
  </si>
  <si>
    <t>YAEGTFISDYSIAMDKIHQQDFVNWLLAQKGKKNDWKHNITQ</t>
  </si>
  <si>
    <t>100040-31-1</t>
  </si>
  <si>
    <t>Parathyroid Hormone</t>
  </si>
  <si>
    <t>SVSEIQLMHNLGKHLNSMERVEWLRKKLQDVHNF</t>
    <phoneticPr fontId="4"/>
  </si>
  <si>
    <t>52232-67-4</t>
  </si>
  <si>
    <t>Methionine-Enkephalin</t>
    <phoneticPr fontId="4"/>
  </si>
  <si>
    <t>YGGFM</t>
  </si>
  <si>
    <t>58569-55-4</t>
  </si>
  <si>
    <t>MK-0677</t>
    <phoneticPr fontId="4"/>
  </si>
  <si>
    <t>MK 0677</t>
    <phoneticPr fontId="4"/>
  </si>
  <si>
    <t>159752-10-0</t>
  </si>
  <si>
    <t>Bradykinin</t>
    <phoneticPr fontId="4"/>
  </si>
  <si>
    <t>RPPGFSPFR</t>
  </si>
  <si>
    <t>58-82-2</t>
  </si>
  <si>
    <t>Lysyl-Bradykinin</t>
    <phoneticPr fontId="4"/>
  </si>
  <si>
    <t>KRPPGFSPFR</t>
    <phoneticPr fontId="4"/>
  </si>
  <si>
    <t>342-10-9</t>
  </si>
  <si>
    <t>Leuprolide</t>
    <phoneticPr fontId="4"/>
  </si>
  <si>
    <t>Pyr-His-Trp-Ser-Tyr-D-Leu-Leu-Arg-Pro-NHEt, acetate salt</t>
    <phoneticPr fontId="4"/>
  </si>
  <si>
    <t>74381-53-6</t>
  </si>
  <si>
    <t>CAY10583</t>
  </si>
  <si>
    <t>862891-27-8</t>
  </si>
  <si>
    <t>Isoproterenol</t>
    <phoneticPr fontId="4"/>
  </si>
  <si>
    <t>(−)-Isoproterenol hydrochloride</t>
  </si>
  <si>
    <t>5984-95-2</t>
  </si>
  <si>
    <t>(−)-Isoproterenol hydrochloride</t>
    <phoneticPr fontId="4"/>
  </si>
  <si>
    <t>Prostaglandin E3</t>
  </si>
  <si>
    <t>Prostaglandin E4</t>
  </si>
  <si>
    <t>Prostaglandin E5</t>
  </si>
  <si>
    <t>Methionine-Enkephalin</t>
  </si>
  <si>
    <t>YGGFM</t>
    <phoneticPr fontId="4"/>
  </si>
  <si>
    <t>Decanoic Acid</t>
  </si>
  <si>
    <t>Similar decanoic acid is to carbons shorter, pEC50 is the same in Gtp</t>
  </si>
  <si>
    <t>Capric acid</t>
    <phoneticPr fontId="4"/>
  </si>
  <si>
    <t>334-48-5</t>
  </si>
  <si>
    <t>Similar, but not the same</t>
  </si>
  <si>
    <t>ATP</t>
    <phoneticPr fontId="4"/>
  </si>
  <si>
    <t>Adenosine 5'-Triphosphate Disodium Salt</t>
    <phoneticPr fontId="4"/>
  </si>
  <si>
    <t>987-65-5</t>
  </si>
  <si>
    <t>CP-55940</t>
    <phoneticPr fontId="4"/>
  </si>
  <si>
    <t>(−)-CP 55,940</t>
    <phoneticPr fontId="4"/>
  </si>
  <si>
    <t>83002-04-4</t>
  </si>
  <si>
    <t>(−)-CP 55,940</t>
  </si>
  <si>
    <t>TUG 891</t>
    <phoneticPr fontId="4"/>
  </si>
  <si>
    <t>1374516-07-0</t>
  </si>
  <si>
    <t>CCK-Octapeptide</t>
  </si>
  <si>
    <t>CSCSSLMDKECVYFCHLDIIW</t>
    <phoneticPr fontId="4"/>
  </si>
  <si>
    <t>Thrombin</t>
    <phoneticPr fontId="4"/>
  </si>
  <si>
    <t>Thrombin from bovine plasma</t>
  </si>
  <si>
    <t xml:space="preserve">9002-04-4  </t>
  </si>
  <si>
    <t>Thrombin</t>
  </si>
  <si>
    <t>Thrombin from bovine plasma</t>
    <phoneticPr fontId="4"/>
  </si>
  <si>
    <t>Palmitic acid</t>
    <phoneticPr fontId="4"/>
  </si>
  <si>
    <t>Palmitic acid</t>
  </si>
  <si>
    <t>57-10-3</t>
  </si>
  <si>
    <t>fMLP</t>
    <phoneticPr fontId="4"/>
  </si>
  <si>
    <t>For-MLP</t>
    <phoneticPr fontId="4"/>
  </si>
  <si>
    <t>59880-97-6</t>
  </si>
  <si>
    <t>WKYMVM</t>
  </si>
  <si>
    <t>WKYMVM-NH2</t>
    <phoneticPr fontId="4"/>
  </si>
  <si>
    <t>187986-11-4</t>
  </si>
  <si>
    <t>Galanin</t>
    <phoneticPr fontId="4"/>
  </si>
  <si>
    <t>GWTLNSAGYLLGPHAVGNHRSFSDKNGLTS</t>
  </si>
  <si>
    <t>119418-04-1</t>
  </si>
  <si>
    <t>GWTLNSAGYLLGPHAVGNHRSFSDKNGLTS</t>
    <phoneticPr fontId="4"/>
  </si>
  <si>
    <t>Galanin (rat)</t>
    <phoneticPr fontId="4"/>
  </si>
  <si>
    <t>GWTLNSAGYLLGPHAIDNHRSFSDKHGLT-NH2</t>
    <phoneticPr fontId="4"/>
  </si>
  <si>
    <t>114547-31-8</t>
  </si>
  <si>
    <t>GSK1292263</t>
  </si>
  <si>
    <t>1032823-75-8</t>
  </si>
  <si>
    <t>9-HODE</t>
    <phoneticPr fontId="4"/>
  </si>
  <si>
    <t>(±)9-HODE</t>
    <phoneticPr fontId="4"/>
  </si>
  <si>
    <t>98524-19-7</t>
  </si>
  <si>
    <t>MDL 29951</t>
    <phoneticPr fontId="4"/>
  </si>
  <si>
    <t>MDL 29951</t>
  </si>
  <si>
    <t>130798-51-5</t>
  </si>
  <si>
    <t>Lysophosphatidylserine</t>
    <phoneticPr fontId="4"/>
  </si>
  <si>
    <t>1-oleoyl-2-hydroxy-sn-glycero-3-phospho-L-serine, sodium salt</t>
    <phoneticPr fontId="4"/>
  </si>
  <si>
    <t>326589-90-6</t>
  </si>
  <si>
    <t>Lysophosphatidylserine</t>
  </si>
  <si>
    <t>Zaprinast</t>
    <phoneticPr fontId="4"/>
  </si>
  <si>
    <t>Zaprinast</t>
  </si>
  <si>
    <t>37762-06-4</t>
  </si>
  <si>
    <t>Lysophosphatidylinositol</t>
    <phoneticPr fontId="4"/>
  </si>
  <si>
    <t>1-arachidonoyl-2-hydroxy-sn-glycero-3-phosphoinositol, ammonium salt</t>
    <phoneticPr fontId="4"/>
  </si>
  <si>
    <t>1246430-04-5</t>
    <phoneticPr fontId="4"/>
  </si>
  <si>
    <t>Pyr-QRLGNQWAVGHLM-NH2</t>
    <phoneticPr fontId="4"/>
  </si>
  <si>
    <t>31362-50-2</t>
  </si>
  <si>
    <t>Orexin-A</t>
    <phoneticPr fontId="4"/>
  </si>
  <si>
    <t xml:space="preserve">Kisspeptin-10 </t>
  </si>
  <si>
    <t>YNWNSFGLRF-NH2</t>
    <phoneticPr fontId="4"/>
  </si>
  <si>
    <t>374675-21-5</t>
  </si>
  <si>
    <t>Lysophosphatidic acid</t>
    <phoneticPr fontId="4"/>
  </si>
  <si>
    <t>Leukotriene B4</t>
  </si>
  <si>
    <t>71160-24-2</t>
  </si>
  <si>
    <t>MCH</t>
    <phoneticPr fontId="4"/>
  </si>
  <si>
    <t>DFDMLRCMLGRVYRPCWQV</t>
  </si>
  <si>
    <t>128315-56-0</t>
  </si>
  <si>
    <t>MCH</t>
  </si>
  <si>
    <t>DFDMLRCMLGRVYRPCWQV</t>
    <phoneticPr fontId="4"/>
  </si>
  <si>
    <t>Motilin</t>
    <phoneticPr fontId="4"/>
  </si>
  <si>
    <t>FVPIFTYGELQRMQEKERNKGQ</t>
  </si>
  <si>
    <t>52906-92-0</t>
  </si>
  <si>
    <t>BAM-22P</t>
  </si>
  <si>
    <t>YGGFMRRVGRPEWWMDYQKRYG</t>
    <phoneticPr fontId="4"/>
  </si>
  <si>
    <t>76622-26-9</t>
  </si>
  <si>
    <t>Cortistatin-14</t>
    <phoneticPr fontId="4"/>
  </si>
  <si>
    <t>PCKNFFWKTFSSCK</t>
  </si>
  <si>
    <t>193829-96-8</t>
  </si>
  <si>
    <t>Neuromedin B</t>
  </si>
  <si>
    <t>GNLWATGHFM-NH2</t>
    <phoneticPr fontId="4"/>
  </si>
  <si>
    <t>87096-84-2</t>
  </si>
  <si>
    <t>Neuromedin-U25</t>
    <phoneticPr fontId="4"/>
  </si>
  <si>
    <t>FRVDEEFQSPFASQSRGYFLFRPRN-NH2</t>
    <phoneticPr fontId="4"/>
  </si>
  <si>
    <t>312306-89-1</t>
  </si>
  <si>
    <t>Neuropeptide W-30</t>
    <phoneticPr fontId="4"/>
  </si>
  <si>
    <t>WYKHVASPRYHTVGRAAGLLMGLRRSPYLW</t>
  </si>
  <si>
    <t>383415-80-3</t>
  </si>
  <si>
    <t>2-oxo-glutaric acid</t>
    <phoneticPr fontId="4"/>
  </si>
  <si>
    <t>2-Oxoglutaric Acid</t>
    <phoneticPr fontId="4"/>
  </si>
  <si>
    <t>328-50-7</t>
  </si>
  <si>
    <t>ADP</t>
    <phoneticPr fontId="4"/>
  </si>
  <si>
    <t>Adenosine 5'-Diphosphate Sodium Salt</t>
    <phoneticPr fontId="4"/>
  </si>
  <si>
    <t>20398-34-9</t>
  </si>
  <si>
    <t>UDP</t>
    <phoneticPr fontId="4"/>
  </si>
  <si>
    <t>Uridine 5'-Diphosphate Disodium Salt</t>
    <phoneticPr fontId="4"/>
  </si>
  <si>
    <t>27821-45-0</t>
  </si>
  <si>
    <t>UDP-Glucose</t>
    <phoneticPr fontId="4"/>
  </si>
  <si>
    <t>UDP-Glucose Disodium Salt</t>
    <phoneticPr fontId="4"/>
  </si>
  <si>
    <t>28053-08-9</t>
  </si>
  <si>
    <t>Prolactin-Releasing Peptide-20</t>
    <phoneticPr fontId="4"/>
  </si>
  <si>
    <t>TPDINPAWYASRGIRPVGRF-NH2</t>
    <phoneticPr fontId="4"/>
  </si>
  <si>
    <t>235433-36-0</t>
  </si>
  <si>
    <t>PAF</t>
    <phoneticPr fontId="4"/>
  </si>
  <si>
    <t>1-O-hexadecyl-2-acetyl-sn-glycero-3-phosphocholine</t>
    <phoneticPr fontId="4"/>
  </si>
  <si>
    <t>74389-68-7</t>
  </si>
  <si>
    <t>Prostaglandin D2</t>
    <phoneticPr fontId="4"/>
  </si>
  <si>
    <t>41598-07-6</t>
  </si>
  <si>
    <t>Iloprost</t>
    <phoneticPr fontId="4"/>
  </si>
  <si>
    <t>Iloprost</t>
  </si>
  <si>
    <t>78919-13-8</t>
  </si>
  <si>
    <t>Sphingosine-1-Phosphate</t>
  </si>
  <si>
    <t>AGCKNFFWKTFTSC</t>
    <phoneticPr fontId="4"/>
  </si>
  <si>
    <t>Substance P</t>
    <phoneticPr fontId="4"/>
  </si>
  <si>
    <t>RPKPQQFFGLM-NH2</t>
    <phoneticPr fontId="4"/>
  </si>
  <si>
    <t>33507-63-0</t>
  </si>
  <si>
    <t>Neurokinin A</t>
  </si>
  <si>
    <t>HKTDSFVGLM-NH2</t>
    <phoneticPr fontId="4"/>
  </si>
  <si>
    <t>86933-74-6</t>
  </si>
  <si>
    <t>Neurokinin B</t>
    <phoneticPr fontId="4"/>
  </si>
  <si>
    <t>DMHDFFVGLM-NH2</t>
    <phoneticPr fontId="4"/>
  </si>
  <si>
    <t>86933-75-7</t>
  </si>
  <si>
    <t>U-46619</t>
  </si>
  <si>
    <t>U-46619</t>
    <phoneticPr fontId="4"/>
  </si>
  <si>
    <t>56985-40-1</t>
  </si>
  <si>
    <t>Urotensin II</t>
    <phoneticPr fontId="4"/>
  </si>
  <si>
    <t>ETPDCFWKYCV</t>
    <phoneticPr fontId="4"/>
  </si>
  <si>
    <t>251293-28-4</t>
  </si>
  <si>
    <t>PACAP27</t>
  </si>
  <si>
    <t>HSDGIFTDSYSRYRKQMAVKKYLAAVL-NH2</t>
    <phoneticPr fontId="4"/>
  </si>
  <si>
    <t>127317-03-7</t>
  </si>
  <si>
    <t>TIP39</t>
    <phoneticPr fontId="4"/>
  </si>
  <si>
    <t>SLALADDAAFRERARLLAALERRHWLNSYMHKLLVLDAP</t>
  </si>
  <si>
    <t>277302-47-3</t>
  </si>
  <si>
    <t>Max
G prot</t>
  </si>
  <si>
    <t>Mean</t>
  </si>
  <si>
    <t>Median</t>
  </si>
  <si>
    <t>Min</t>
  </si>
  <si>
    <t>Max rec</t>
  </si>
  <si>
    <t>SD</t>
  </si>
  <si>
    <t>B</t>
  </si>
  <si>
    <t>I</t>
  </si>
  <si>
    <t>d</t>
  </si>
  <si>
    <t>BI</t>
  </si>
  <si>
    <t>Span</t>
  </si>
  <si>
    <t>% of min</t>
  </si>
  <si>
    <t>Avg</t>
  </si>
  <si>
    <t>Sheet S1</t>
  </si>
  <si>
    <t>Tabs</t>
  </si>
  <si>
    <t>Ligands</t>
  </si>
  <si>
    <t>DataStats</t>
  </si>
  <si>
    <t>Ligand names from Bouvier et al. and Inoue et al.</t>
  </si>
  <si>
    <t>Receptor names from UniProt (reference for all data lookups), Bouvier et al. and Inoue et al.</t>
  </si>
  <si>
    <t>Results: Statistics on the distribution of pEC50 and Emax data from Bouvier et al. and Inoue et al.</t>
  </si>
  <si>
    <t>Abbreviations</t>
  </si>
  <si>
    <t>Bouvier et al.</t>
  </si>
  <si>
    <t>Inoue et al.</t>
  </si>
  <si>
    <t>min-max</t>
  </si>
  <si>
    <t>minimum-maximum normalisation</t>
  </si>
  <si>
    <t>International Union of Pharmacology</t>
  </si>
  <si>
    <t>CAS</t>
  </si>
  <si>
    <t>Chemical Abstract service (Inoue et al. used their compound registry numbers (identifiers))</t>
  </si>
  <si>
    <r>
      <t>VPAC</t>
    </r>
    <r>
      <rPr>
        <vertAlign val="subscript"/>
        <sz val="7"/>
        <color theme="1"/>
        <rFont val="Helvetica"/>
        <family val="2"/>
      </rPr>
      <t>1</t>
    </r>
  </si>
  <si>
    <r>
      <t>V</t>
    </r>
    <r>
      <rPr>
        <vertAlign val="subscript"/>
        <sz val="7"/>
        <color theme="1"/>
        <rFont val="Helvetica"/>
        <family val="2"/>
      </rPr>
      <t>2</t>
    </r>
  </si>
  <si>
    <r>
      <t>V</t>
    </r>
    <r>
      <rPr>
        <vertAlign val="subscript"/>
        <sz val="7"/>
        <color theme="1"/>
        <rFont val="Helvetica"/>
        <family val="2"/>
      </rPr>
      <t>1A</t>
    </r>
  </si>
  <si>
    <t>SST2</t>
  </si>
  <si>
    <r>
      <t>S1P</t>
    </r>
    <r>
      <rPr>
        <vertAlign val="subscript"/>
        <sz val="7"/>
        <color theme="1"/>
        <rFont val="Helvetica"/>
        <family val="2"/>
      </rPr>
      <t>1</t>
    </r>
  </si>
  <si>
    <t>PTH1</t>
  </si>
  <si>
    <t>FP</t>
  </si>
  <si>
    <r>
      <t>EP</t>
    </r>
    <r>
      <rPr>
        <vertAlign val="subscript"/>
        <sz val="7"/>
        <color theme="1"/>
        <rFont val="Helvetica"/>
        <family val="2"/>
      </rPr>
      <t>4</t>
    </r>
  </si>
  <si>
    <r>
      <t>EP</t>
    </r>
    <r>
      <rPr>
        <vertAlign val="subscript"/>
        <sz val="7"/>
        <color theme="1"/>
        <rFont val="Helvetica"/>
        <family val="2"/>
      </rPr>
      <t>3</t>
    </r>
  </si>
  <si>
    <r>
      <t>EP</t>
    </r>
    <r>
      <rPr>
        <vertAlign val="subscript"/>
        <sz val="7"/>
        <color theme="1"/>
        <rFont val="Helvetica"/>
        <family val="2"/>
      </rPr>
      <t>2</t>
    </r>
  </si>
  <si>
    <r>
      <t>EP</t>
    </r>
    <r>
      <rPr>
        <vertAlign val="subscript"/>
        <sz val="7"/>
        <color theme="1"/>
        <rFont val="Helvetica"/>
        <family val="2"/>
      </rPr>
      <t>1</t>
    </r>
  </si>
  <si>
    <r>
      <t>P2Y</t>
    </r>
    <r>
      <rPr>
        <vertAlign val="subscript"/>
        <sz val="7"/>
        <color theme="1"/>
        <rFont val="Helvetica"/>
        <family val="2"/>
      </rPr>
      <t>2</t>
    </r>
  </si>
  <si>
    <t>OT</t>
  </si>
  <si>
    <r>
      <t>OX</t>
    </r>
    <r>
      <rPr>
        <vertAlign val="subscript"/>
        <sz val="7"/>
        <color theme="1"/>
        <rFont val="Helvetica"/>
        <family val="2"/>
      </rPr>
      <t>2</t>
    </r>
  </si>
  <si>
    <t>μ</t>
  </si>
  <si>
    <t>𝜅</t>
  </si>
  <si>
    <t>𝛅</t>
  </si>
  <si>
    <r>
      <t>Y</t>
    </r>
    <r>
      <rPr>
        <vertAlign val="subscript"/>
        <sz val="7"/>
        <color theme="1"/>
        <rFont val="Helvetica"/>
        <family val="2"/>
      </rPr>
      <t>5</t>
    </r>
  </si>
  <si>
    <r>
      <t>Y</t>
    </r>
    <r>
      <rPr>
        <vertAlign val="subscript"/>
        <sz val="7"/>
        <color theme="1"/>
        <rFont val="Helvetica"/>
        <family val="2"/>
      </rPr>
      <t>1</t>
    </r>
  </si>
  <si>
    <r>
      <t>MT</t>
    </r>
    <r>
      <rPr>
        <vertAlign val="subscript"/>
        <sz val="7"/>
        <color theme="1"/>
        <rFont val="Helvetica"/>
        <family val="2"/>
      </rPr>
      <t>2</t>
    </r>
  </si>
  <si>
    <r>
      <t>MT</t>
    </r>
    <r>
      <rPr>
        <vertAlign val="subscript"/>
        <sz val="7"/>
        <color theme="1"/>
        <rFont val="Helvetica"/>
        <family val="2"/>
      </rPr>
      <t>1</t>
    </r>
  </si>
  <si>
    <r>
      <t>MC</t>
    </r>
    <r>
      <rPr>
        <vertAlign val="subscript"/>
        <sz val="7"/>
        <color theme="1"/>
        <rFont val="Helvetica"/>
        <family val="2"/>
      </rPr>
      <t>4</t>
    </r>
  </si>
  <si>
    <r>
      <t>MC</t>
    </r>
    <r>
      <rPr>
        <vertAlign val="subscript"/>
        <sz val="7"/>
        <color theme="1"/>
        <rFont val="Helvetica"/>
        <family val="2"/>
      </rPr>
      <t>3</t>
    </r>
  </si>
  <si>
    <r>
      <t>BLT</t>
    </r>
    <r>
      <rPr>
        <vertAlign val="subscript"/>
        <sz val="7"/>
        <color theme="1"/>
        <rFont val="Helvetica"/>
        <family val="2"/>
      </rPr>
      <t>2</t>
    </r>
  </si>
  <si>
    <r>
      <t>BLT</t>
    </r>
    <r>
      <rPr>
        <vertAlign val="subscript"/>
        <sz val="7"/>
        <color theme="1"/>
        <rFont val="Helvetica"/>
        <family val="2"/>
      </rPr>
      <t>1</t>
    </r>
  </si>
  <si>
    <r>
      <t>LPA</t>
    </r>
    <r>
      <rPr>
        <vertAlign val="subscript"/>
        <sz val="7"/>
        <color theme="1"/>
        <rFont val="Helvetica"/>
        <family val="2"/>
      </rPr>
      <t>2</t>
    </r>
  </si>
  <si>
    <r>
      <t>LPA</t>
    </r>
    <r>
      <rPr>
        <vertAlign val="subscript"/>
        <sz val="7"/>
        <color theme="1"/>
        <rFont val="Helvetica"/>
        <family val="2"/>
      </rPr>
      <t>1</t>
    </r>
  </si>
  <si>
    <r>
      <t>H</t>
    </r>
    <r>
      <rPr>
        <vertAlign val="subscript"/>
        <sz val="7"/>
        <color theme="1"/>
        <rFont val="Helvetica"/>
        <family val="2"/>
      </rPr>
      <t>2</t>
    </r>
  </si>
  <si>
    <r>
      <t>H</t>
    </r>
    <r>
      <rPr>
        <vertAlign val="subscript"/>
        <sz val="7"/>
        <color theme="1"/>
        <rFont val="Helvetica"/>
        <family val="2"/>
      </rPr>
      <t>1</t>
    </r>
  </si>
  <si>
    <r>
      <t>HCA</t>
    </r>
    <r>
      <rPr>
        <vertAlign val="subscript"/>
        <sz val="7"/>
        <color theme="1"/>
        <rFont val="Helvetica"/>
        <family val="2"/>
      </rPr>
      <t>3</t>
    </r>
  </si>
  <si>
    <r>
      <t>HCA</t>
    </r>
    <r>
      <rPr>
        <vertAlign val="subscript"/>
        <sz val="7"/>
        <color theme="1"/>
        <rFont val="Helvetica"/>
        <family val="2"/>
      </rPr>
      <t>2</t>
    </r>
  </si>
  <si>
    <r>
      <t>mGlu</t>
    </r>
    <r>
      <rPr>
        <vertAlign val="subscript"/>
        <sz val="7"/>
        <color theme="1"/>
        <rFont val="Helvetica"/>
        <family val="2"/>
      </rPr>
      <t>8</t>
    </r>
  </si>
  <si>
    <r>
      <t>mGlu</t>
    </r>
    <r>
      <rPr>
        <vertAlign val="subscript"/>
        <sz val="7"/>
        <color theme="1"/>
        <rFont val="Helvetica"/>
        <family val="2"/>
      </rPr>
      <t>6</t>
    </r>
  </si>
  <si>
    <r>
      <t>mGlu</t>
    </r>
    <r>
      <rPr>
        <vertAlign val="subscript"/>
        <sz val="7"/>
        <color theme="1"/>
        <rFont val="Helvetica"/>
        <family val="2"/>
      </rPr>
      <t>5</t>
    </r>
  </si>
  <si>
    <r>
      <t>mGlu</t>
    </r>
    <r>
      <rPr>
        <vertAlign val="subscript"/>
        <sz val="7"/>
        <color theme="1"/>
        <rFont val="Helvetica"/>
        <family val="2"/>
      </rPr>
      <t>4</t>
    </r>
  </si>
  <si>
    <r>
      <t>mGlu</t>
    </r>
    <r>
      <rPr>
        <vertAlign val="subscript"/>
        <sz val="7"/>
        <color theme="1"/>
        <rFont val="Helvetica"/>
        <family val="2"/>
      </rPr>
      <t>2</t>
    </r>
  </si>
  <si>
    <t>~7.657</t>
  </si>
  <si>
    <t>GPBA</t>
  </si>
  <si>
    <r>
      <t>GnRH</t>
    </r>
    <r>
      <rPr>
        <vertAlign val="subscript"/>
        <sz val="7"/>
        <color theme="1"/>
        <rFont val="Helvetica"/>
        <family val="2"/>
      </rPr>
      <t>1</t>
    </r>
  </si>
  <si>
    <t>GLP-2</t>
  </si>
  <si>
    <t>GLP-1</t>
  </si>
  <si>
    <t>FFA4</t>
  </si>
  <si>
    <t>FFA3</t>
  </si>
  <si>
    <t>FFA2</t>
  </si>
  <si>
    <r>
      <t>ET</t>
    </r>
    <r>
      <rPr>
        <vertAlign val="subscript"/>
        <sz val="7"/>
        <color theme="1"/>
        <rFont val="Helvetica"/>
        <family val="2"/>
      </rPr>
      <t>A</t>
    </r>
  </si>
  <si>
    <r>
      <t>D</t>
    </r>
    <r>
      <rPr>
        <vertAlign val="subscript"/>
        <sz val="7"/>
        <color theme="1"/>
        <rFont val="Helvetica"/>
        <family val="2"/>
      </rPr>
      <t>5</t>
    </r>
  </si>
  <si>
    <r>
      <t>D</t>
    </r>
    <r>
      <rPr>
        <vertAlign val="subscript"/>
        <sz val="7"/>
        <color theme="1"/>
        <rFont val="Helvetica"/>
        <family val="2"/>
      </rPr>
      <t>2</t>
    </r>
  </si>
  <si>
    <r>
      <t>D</t>
    </r>
    <r>
      <rPr>
        <vertAlign val="subscript"/>
        <sz val="7"/>
        <color theme="1"/>
        <rFont val="Helvetica"/>
        <family val="2"/>
      </rPr>
      <t>1</t>
    </r>
  </si>
  <si>
    <r>
      <t>CRF</t>
    </r>
    <r>
      <rPr>
        <vertAlign val="subscript"/>
        <sz val="7"/>
        <color theme="1"/>
        <rFont val="Helvetica"/>
        <family val="2"/>
      </rPr>
      <t>2</t>
    </r>
  </si>
  <si>
    <r>
      <t>CRF</t>
    </r>
    <r>
      <rPr>
        <vertAlign val="subscript"/>
        <sz val="7"/>
        <color theme="1"/>
        <rFont val="Helvetica"/>
        <family val="2"/>
      </rPr>
      <t>1</t>
    </r>
  </si>
  <si>
    <r>
      <t>CB</t>
    </r>
    <r>
      <rPr>
        <vertAlign val="subscript"/>
        <sz val="7"/>
        <color theme="1"/>
        <rFont val="Helvetica"/>
        <family val="2"/>
      </rPr>
      <t>2</t>
    </r>
  </si>
  <si>
    <r>
      <t>CB</t>
    </r>
    <r>
      <rPr>
        <vertAlign val="subscript"/>
        <sz val="7"/>
        <color theme="1"/>
        <rFont val="Helvetica"/>
        <family val="2"/>
      </rPr>
      <t>1</t>
    </r>
  </si>
  <si>
    <r>
      <t>CysLT</t>
    </r>
    <r>
      <rPr>
        <vertAlign val="subscript"/>
        <sz val="7"/>
        <color theme="1"/>
        <rFont val="Helvetica"/>
        <family val="2"/>
      </rPr>
      <t>2</t>
    </r>
  </si>
  <si>
    <r>
      <t>CysLT</t>
    </r>
    <r>
      <rPr>
        <vertAlign val="subscript"/>
        <sz val="7"/>
        <color theme="1"/>
        <rFont val="Helvetica"/>
        <family val="2"/>
      </rPr>
      <t>1</t>
    </r>
  </si>
  <si>
    <r>
      <t>CCK</t>
    </r>
    <r>
      <rPr>
        <vertAlign val="subscript"/>
        <sz val="7"/>
        <color theme="1"/>
        <rFont val="Helvetica"/>
        <family val="2"/>
      </rPr>
      <t>1</t>
    </r>
  </si>
  <si>
    <r>
      <t>AMY</t>
    </r>
    <r>
      <rPr>
        <vertAlign val="subscript"/>
        <sz val="7"/>
        <color theme="1"/>
        <rFont val="Helvetica"/>
        <family val="2"/>
      </rPr>
      <t>3</t>
    </r>
    <r>
      <rPr>
        <sz val="12"/>
        <color theme="1"/>
        <rFont val="Calibri"/>
        <family val="2"/>
        <scheme val="minor"/>
      </rPr>
      <t/>
    </r>
  </si>
  <si>
    <t>CALCR+RAMP3</t>
  </si>
  <si>
    <t>CT</t>
  </si>
  <si>
    <r>
      <t>C5a</t>
    </r>
    <r>
      <rPr>
        <vertAlign val="subscript"/>
        <sz val="7"/>
        <color theme="1"/>
        <rFont val="Helvetica"/>
        <family val="2"/>
      </rPr>
      <t>1</t>
    </r>
  </si>
  <si>
    <r>
      <t>B</t>
    </r>
    <r>
      <rPr>
        <vertAlign val="subscript"/>
        <sz val="7"/>
        <color theme="1"/>
        <rFont val="Helvetica"/>
        <family val="2"/>
      </rPr>
      <t>2</t>
    </r>
  </si>
  <si>
    <r>
      <t>B</t>
    </r>
    <r>
      <rPr>
        <vertAlign val="subscript"/>
        <sz val="7"/>
        <color theme="1"/>
        <rFont val="Helvetica"/>
        <family val="2"/>
      </rPr>
      <t>1</t>
    </r>
  </si>
  <si>
    <r>
      <t>AT</t>
    </r>
    <r>
      <rPr>
        <vertAlign val="subscript"/>
        <sz val="7"/>
        <color theme="1"/>
        <rFont val="Helvetica"/>
        <family val="2"/>
      </rPr>
      <t>1</t>
    </r>
  </si>
  <si>
    <r>
      <t>β</t>
    </r>
    <r>
      <rPr>
        <vertAlign val="subscript"/>
        <sz val="7"/>
        <color theme="1"/>
        <rFont val="Helvetica"/>
        <family val="2"/>
      </rPr>
      <t>2</t>
    </r>
  </si>
  <si>
    <r>
      <t>β</t>
    </r>
    <r>
      <rPr>
        <vertAlign val="subscript"/>
        <sz val="7"/>
        <color theme="1"/>
        <rFont val="Helvetica"/>
        <family val="2"/>
      </rPr>
      <t>1</t>
    </r>
  </si>
  <si>
    <r>
      <t>α</t>
    </r>
    <r>
      <rPr>
        <vertAlign val="subscript"/>
        <sz val="7"/>
        <color theme="1"/>
        <rFont val="Helvetica"/>
        <family val="2"/>
      </rPr>
      <t>2C</t>
    </r>
  </si>
  <si>
    <r>
      <t>α</t>
    </r>
    <r>
      <rPr>
        <vertAlign val="subscript"/>
        <sz val="7"/>
        <color theme="1"/>
        <rFont val="Helvetica"/>
        <family val="2"/>
      </rPr>
      <t>2B</t>
    </r>
  </si>
  <si>
    <r>
      <t>α</t>
    </r>
    <r>
      <rPr>
        <vertAlign val="subscript"/>
        <sz val="7"/>
        <color theme="1"/>
        <rFont val="Helvetica"/>
        <family val="2"/>
      </rPr>
      <t>2A</t>
    </r>
  </si>
  <si>
    <r>
      <t>α</t>
    </r>
    <r>
      <rPr>
        <vertAlign val="subscript"/>
        <sz val="7"/>
        <color theme="1"/>
        <rFont val="Helvetica"/>
        <family val="2"/>
      </rPr>
      <t>1A</t>
    </r>
  </si>
  <si>
    <r>
      <t>M</t>
    </r>
    <r>
      <rPr>
        <vertAlign val="subscript"/>
        <sz val="7"/>
        <color theme="1"/>
        <rFont val="Helvetica"/>
        <family val="2"/>
      </rPr>
      <t>4</t>
    </r>
  </si>
  <si>
    <r>
      <t>M</t>
    </r>
    <r>
      <rPr>
        <vertAlign val="subscript"/>
        <sz val="7"/>
        <color theme="1"/>
        <rFont val="Helvetica"/>
        <family val="2"/>
      </rPr>
      <t>3</t>
    </r>
  </si>
  <si>
    <r>
      <t>M</t>
    </r>
    <r>
      <rPr>
        <vertAlign val="subscript"/>
        <sz val="7"/>
        <color theme="1"/>
        <rFont val="Helvetica"/>
        <family val="2"/>
      </rPr>
      <t>2</t>
    </r>
  </si>
  <si>
    <r>
      <t>M</t>
    </r>
    <r>
      <rPr>
        <vertAlign val="subscript"/>
        <sz val="7"/>
        <color theme="1"/>
        <rFont val="Helvetica"/>
        <family val="2"/>
      </rPr>
      <t>1</t>
    </r>
  </si>
  <si>
    <r>
      <t>A</t>
    </r>
    <r>
      <rPr>
        <vertAlign val="subscript"/>
        <sz val="7"/>
        <color theme="1"/>
        <rFont val="Helvetica"/>
        <family val="2"/>
      </rPr>
      <t>3</t>
    </r>
  </si>
  <si>
    <r>
      <t>A</t>
    </r>
    <r>
      <rPr>
        <vertAlign val="subscript"/>
        <sz val="7"/>
        <color theme="1"/>
        <rFont val="Helvetica"/>
        <family val="2"/>
      </rPr>
      <t>2B</t>
    </r>
  </si>
  <si>
    <r>
      <t>A</t>
    </r>
    <r>
      <rPr>
        <vertAlign val="subscript"/>
        <sz val="7"/>
        <color theme="1"/>
        <rFont val="Helvetica"/>
        <family val="2"/>
      </rPr>
      <t>2A</t>
    </r>
  </si>
  <si>
    <r>
      <t>A</t>
    </r>
    <r>
      <rPr>
        <vertAlign val="subscript"/>
        <sz val="7"/>
        <color theme="1"/>
        <rFont val="Helvetica"/>
        <family val="2"/>
      </rPr>
      <t>1</t>
    </r>
  </si>
  <si>
    <r>
      <t>5-HT</t>
    </r>
    <r>
      <rPr>
        <vertAlign val="subscript"/>
        <sz val="7"/>
        <color theme="1"/>
        <rFont val="Helvetica"/>
        <family val="2"/>
      </rPr>
      <t>2C</t>
    </r>
  </si>
  <si>
    <r>
      <t>5-HT</t>
    </r>
    <r>
      <rPr>
        <vertAlign val="subscript"/>
        <sz val="7"/>
        <color theme="1"/>
        <rFont val="Helvetica"/>
        <family val="2"/>
      </rPr>
      <t>2B</t>
    </r>
  </si>
  <si>
    <r>
      <t>5-HT</t>
    </r>
    <r>
      <rPr>
        <vertAlign val="subscript"/>
        <sz val="7"/>
        <color theme="1"/>
        <rFont val="Helvetica"/>
        <family val="2"/>
      </rPr>
      <t>2A</t>
    </r>
  </si>
  <si>
    <r>
      <t>5-HT</t>
    </r>
    <r>
      <rPr>
        <vertAlign val="subscript"/>
        <sz val="7"/>
        <color theme="1"/>
        <rFont val="Helvetica"/>
        <family val="2"/>
      </rPr>
      <t>1D</t>
    </r>
  </si>
  <si>
    <r>
      <t>5-HT</t>
    </r>
    <r>
      <rPr>
        <vertAlign val="subscript"/>
        <sz val="7"/>
        <color theme="1"/>
        <rFont val="Helvetica"/>
        <family val="2"/>
      </rPr>
      <t>1B</t>
    </r>
  </si>
  <si>
    <r>
      <t>5-HT</t>
    </r>
    <r>
      <rPr>
        <vertAlign val="subscript"/>
        <sz val="7"/>
        <color theme="1"/>
        <rFont val="Helvetica"/>
        <family val="2"/>
      </rPr>
      <t>1A</t>
    </r>
  </si>
  <si>
    <t>#SDs
βarr2
/GRK2</t>
  </si>
  <si>
    <t>#SDs
βarr2</t>
  </si>
  <si>
    <t>#SDs
βarr1
/GRK2</t>
  </si>
  <si>
    <t>#SDs
G13</t>
  </si>
  <si>
    <t>#SDs
G12</t>
  </si>
  <si>
    <t>#SDs
G15</t>
  </si>
  <si>
    <t>#SDs
G14</t>
  </si>
  <si>
    <t>#SDs
G11</t>
  </si>
  <si>
    <t>#SDs
Gq</t>
  </si>
  <si>
    <t>#SDs
Gz</t>
  </si>
  <si>
    <t>#SDs
GoB</t>
  </si>
  <si>
    <t>#SDs
GoA</t>
  </si>
  <si>
    <t>#SDs
Gi2</t>
  </si>
  <si>
    <t>#SDs
Gi1</t>
  </si>
  <si>
    <t>#SDs
Gs</t>
  </si>
  <si>
    <r>
      <t>V</t>
    </r>
    <r>
      <rPr>
        <vertAlign val="subscript"/>
        <sz val="7"/>
        <color theme="1"/>
        <rFont val="Helvetica"/>
        <family val="2"/>
      </rPr>
      <t>1B</t>
    </r>
  </si>
  <si>
    <t>UT</t>
  </si>
  <si>
    <r>
      <t>TRH</t>
    </r>
    <r>
      <rPr>
        <vertAlign val="subscript"/>
        <sz val="7"/>
        <color theme="1"/>
        <rFont val="Helvetica"/>
        <family val="2"/>
      </rPr>
      <t>1</t>
    </r>
  </si>
  <si>
    <t>TP</t>
  </si>
  <si>
    <t>SST5</t>
  </si>
  <si>
    <t>SST4</t>
  </si>
  <si>
    <t>SST3</t>
  </si>
  <si>
    <t>SST1</t>
  </si>
  <si>
    <r>
      <t>S1P</t>
    </r>
    <r>
      <rPr>
        <vertAlign val="subscript"/>
        <sz val="7"/>
        <color theme="1"/>
        <rFont val="Helvetica"/>
        <family val="2"/>
      </rPr>
      <t>5</t>
    </r>
  </si>
  <si>
    <r>
      <t>S1P</t>
    </r>
    <r>
      <rPr>
        <vertAlign val="subscript"/>
        <sz val="7"/>
        <color theme="1"/>
        <rFont val="Helvetica"/>
        <family val="2"/>
      </rPr>
      <t>3</t>
    </r>
  </si>
  <si>
    <r>
      <t>S1P</t>
    </r>
    <r>
      <rPr>
        <vertAlign val="subscript"/>
        <sz val="7"/>
        <color theme="1"/>
        <rFont val="Helvetica"/>
        <family val="2"/>
      </rPr>
      <t>2</t>
    </r>
  </si>
  <si>
    <t>PTH2</t>
  </si>
  <si>
    <t>PAF</t>
  </si>
  <si>
    <t>PrRP</t>
  </si>
  <si>
    <t>IP</t>
  </si>
  <si>
    <r>
      <t>DP</t>
    </r>
    <r>
      <rPr>
        <vertAlign val="subscript"/>
        <sz val="7"/>
        <color theme="1"/>
        <rFont val="Helvetica"/>
        <family val="2"/>
      </rPr>
      <t>1</t>
    </r>
  </si>
  <si>
    <r>
      <t>PAC</t>
    </r>
    <r>
      <rPr>
        <vertAlign val="subscript"/>
        <sz val="7"/>
        <color theme="1"/>
        <rFont val="Helvetica"/>
        <family val="2"/>
      </rPr>
      <t>1</t>
    </r>
  </si>
  <si>
    <r>
      <t>P2Y</t>
    </r>
    <r>
      <rPr>
        <vertAlign val="subscript"/>
        <sz val="7"/>
        <color theme="1"/>
        <rFont val="Helvetica"/>
        <family val="2"/>
      </rPr>
      <t>14</t>
    </r>
  </si>
  <si>
    <r>
      <t>P2Y</t>
    </r>
    <r>
      <rPr>
        <vertAlign val="subscript"/>
        <sz val="7"/>
        <color theme="1"/>
        <rFont val="Helvetica"/>
        <family val="2"/>
      </rPr>
      <t>13</t>
    </r>
  </si>
  <si>
    <r>
      <t>P2Y</t>
    </r>
    <r>
      <rPr>
        <vertAlign val="subscript"/>
        <sz val="7"/>
        <color theme="1"/>
        <rFont val="Helvetica"/>
        <family val="2"/>
      </rPr>
      <t>12</t>
    </r>
  </si>
  <si>
    <r>
      <t>P2Y</t>
    </r>
    <r>
      <rPr>
        <vertAlign val="subscript"/>
        <sz val="7"/>
        <color theme="1"/>
        <rFont val="Helvetica"/>
        <family val="2"/>
      </rPr>
      <t>11</t>
    </r>
  </si>
  <si>
    <r>
      <t>P2RY</t>
    </r>
    <r>
      <rPr>
        <vertAlign val="subscript"/>
        <sz val="7"/>
        <color theme="1"/>
        <rFont val="Helvetica"/>
        <family val="2"/>
      </rPr>
      <t>10</t>
    </r>
  </si>
  <si>
    <r>
      <t>P2Y</t>
    </r>
    <r>
      <rPr>
        <vertAlign val="subscript"/>
        <sz val="7"/>
        <color theme="1"/>
        <rFont val="Helvetica"/>
        <family val="2"/>
      </rPr>
      <t>6</t>
    </r>
  </si>
  <si>
    <r>
      <t>P2Y</t>
    </r>
    <r>
      <rPr>
        <vertAlign val="subscript"/>
        <sz val="7"/>
        <color theme="1"/>
        <rFont val="Helvetica"/>
        <family val="2"/>
      </rPr>
      <t>4</t>
    </r>
  </si>
  <si>
    <r>
      <t>P2Y</t>
    </r>
    <r>
      <rPr>
        <vertAlign val="subscript"/>
        <sz val="7"/>
        <color theme="1"/>
        <rFont val="Helvetica"/>
        <family val="2"/>
      </rPr>
      <t>1</t>
    </r>
  </si>
  <si>
    <r>
      <t>OX</t>
    </r>
    <r>
      <rPr>
        <vertAlign val="subscript"/>
        <sz val="7"/>
        <color theme="1"/>
        <rFont val="Helvetica"/>
        <family val="2"/>
      </rPr>
      <t>1</t>
    </r>
  </si>
  <si>
    <r>
      <t>NTS</t>
    </r>
    <r>
      <rPr>
        <vertAlign val="subscript"/>
        <sz val="7"/>
        <color theme="1"/>
        <rFont val="Helvetica"/>
        <family val="2"/>
      </rPr>
      <t>1</t>
    </r>
  </si>
  <si>
    <t>NMU2</t>
  </si>
  <si>
    <t>NMU1</t>
  </si>
  <si>
    <r>
      <t>BB</t>
    </r>
    <r>
      <rPr>
        <vertAlign val="subscript"/>
        <sz val="7"/>
        <color theme="1"/>
        <rFont val="Helvetica"/>
        <family val="2"/>
      </rPr>
      <t>1</t>
    </r>
  </si>
  <si>
    <r>
      <t>NK</t>
    </r>
    <r>
      <rPr>
        <vertAlign val="subscript"/>
        <sz val="7"/>
        <color theme="1"/>
        <rFont val="Helvetica"/>
        <family val="2"/>
      </rPr>
      <t>3</t>
    </r>
  </si>
  <si>
    <r>
      <t>NK</t>
    </r>
    <r>
      <rPr>
        <vertAlign val="subscript"/>
        <sz val="7"/>
        <color theme="1"/>
        <rFont val="Helvetica"/>
        <family val="2"/>
      </rPr>
      <t>2</t>
    </r>
  </si>
  <si>
    <r>
      <t>NK</t>
    </r>
    <r>
      <rPr>
        <vertAlign val="subscript"/>
        <sz val="7"/>
        <color theme="1"/>
        <rFont val="Helvetica"/>
        <family val="2"/>
      </rPr>
      <t>1</t>
    </r>
  </si>
  <si>
    <t>motilin</t>
  </si>
  <si>
    <r>
      <t>MC</t>
    </r>
    <r>
      <rPr>
        <vertAlign val="subscript"/>
        <sz val="7"/>
        <color theme="1"/>
        <rFont val="Helvetica"/>
        <family val="2"/>
      </rPr>
      <t>1</t>
    </r>
  </si>
  <si>
    <r>
      <t>MCH</t>
    </r>
    <r>
      <rPr>
        <vertAlign val="subscript"/>
        <sz val="7"/>
        <color theme="1"/>
        <rFont val="Helvetica"/>
        <family val="2"/>
      </rPr>
      <t>2</t>
    </r>
  </si>
  <si>
    <r>
      <t>MCH</t>
    </r>
    <r>
      <rPr>
        <vertAlign val="subscript"/>
        <sz val="7"/>
        <color theme="1"/>
        <rFont val="Helvetica"/>
        <family val="2"/>
      </rPr>
      <t>1</t>
    </r>
  </si>
  <si>
    <r>
      <t>MC</t>
    </r>
    <r>
      <rPr>
        <vertAlign val="subscript"/>
        <sz val="7"/>
        <color theme="1"/>
        <rFont val="Helvetica"/>
        <family val="2"/>
      </rPr>
      <t>5</t>
    </r>
  </si>
  <si>
    <r>
      <t>LPA</t>
    </r>
    <r>
      <rPr>
        <vertAlign val="subscript"/>
        <sz val="7"/>
        <color theme="1"/>
        <rFont val="Helvetica"/>
        <family val="2"/>
      </rPr>
      <t>6</t>
    </r>
  </si>
  <si>
    <r>
      <t>LPA</t>
    </r>
    <r>
      <rPr>
        <vertAlign val="subscript"/>
        <sz val="7"/>
        <color theme="1"/>
        <rFont val="Helvetica"/>
        <family val="2"/>
      </rPr>
      <t>5</t>
    </r>
  </si>
  <si>
    <r>
      <t>LPA</t>
    </r>
    <r>
      <rPr>
        <vertAlign val="subscript"/>
        <sz val="7"/>
        <color theme="1"/>
        <rFont val="Helvetica"/>
        <family val="2"/>
      </rPr>
      <t>4</t>
    </r>
  </si>
  <si>
    <r>
      <t>LPA</t>
    </r>
    <r>
      <rPr>
        <vertAlign val="subscript"/>
        <sz val="7"/>
        <color theme="1"/>
        <rFont val="Helvetica"/>
        <family val="2"/>
      </rPr>
      <t>3</t>
    </r>
  </si>
  <si>
    <r>
      <t>H</t>
    </r>
    <r>
      <rPr>
        <vertAlign val="subscript"/>
        <sz val="7"/>
        <color theme="1"/>
        <rFont val="Helvetica"/>
        <family val="2"/>
      </rPr>
      <t>4</t>
    </r>
  </si>
  <si>
    <r>
      <t>H</t>
    </r>
    <r>
      <rPr>
        <vertAlign val="subscript"/>
        <sz val="7"/>
        <color theme="1"/>
        <rFont val="Helvetica"/>
        <family val="2"/>
      </rPr>
      <t>3</t>
    </r>
  </si>
  <si>
    <r>
      <t>BB</t>
    </r>
    <r>
      <rPr>
        <vertAlign val="subscript"/>
        <sz val="7"/>
        <color theme="1"/>
        <rFont val="Helvetica"/>
        <family val="2"/>
      </rPr>
      <t>2</t>
    </r>
  </si>
  <si>
    <r>
      <t>CCK</t>
    </r>
    <r>
      <rPr>
        <vertAlign val="subscript"/>
        <sz val="7"/>
        <color theme="1"/>
        <rFont val="Helvetica"/>
        <family val="2"/>
      </rPr>
      <t>2</t>
    </r>
  </si>
  <si>
    <r>
      <t>GAL</t>
    </r>
    <r>
      <rPr>
        <vertAlign val="subscript"/>
        <sz val="7"/>
        <color theme="1"/>
        <rFont val="Helvetica"/>
        <family val="2"/>
      </rPr>
      <t>3</t>
    </r>
  </si>
  <si>
    <r>
      <t>GAL</t>
    </r>
    <r>
      <rPr>
        <vertAlign val="subscript"/>
        <sz val="7"/>
        <color theme="1"/>
        <rFont val="Helvetica"/>
        <family val="2"/>
      </rPr>
      <t>2</t>
    </r>
  </si>
  <si>
    <r>
      <t>GAL</t>
    </r>
    <r>
      <rPr>
        <vertAlign val="subscript"/>
        <sz val="7"/>
        <color theme="1"/>
        <rFont val="Helvetica"/>
        <family val="2"/>
      </rPr>
      <t>1</t>
    </r>
  </si>
  <si>
    <t>FPR2/ALX</t>
  </si>
  <si>
    <t>FFA1</t>
  </si>
  <si>
    <r>
      <t>ET</t>
    </r>
    <r>
      <rPr>
        <vertAlign val="subscript"/>
        <sz val="7"/>
        <color theme="1"/>
        <rFont val="Helvetica"/>
        <family val="2"/>
      </rPr>
      <t>B</t>
    </r>
  </si>
  <si>
    <r>
      <t>D</t>
    </r>
    <r>
      <rPr>
        <vertAlign val="subscript"/>
        <sz val="7"/>
        <color theme="1"/>
        <rFont val="Helvetica"/>
        <family val="2"/>
      </rPr>
      <t>4</t>
    </r>
  </si>
  <si>
    <r>
      <t>D</t>
    </r>
    <r>
      <rPr>
        <vertAlign val="subscript"/>
        <sz val="7"/>
        <color theme="1"/>
        <rFont val="Helvetica"/>
        <family val="2"/>
      </rPr>
      <t>3</t>
    </r>
  </si>
  <si>
    <r>
      <t>β</t>
    </r>
    <r>
      <rPr>
        <vertAlign val="subscript"/>
        <sz val="7"/>
        <color theme="1"/>
        <rFont val="Helvetica"/>
        <family val="2"/>
      </rPr>
      <t>3</t>
    </r>
  </si>
  <si>
    <r>
      <t>α</t>
    </r>
    <r>
      <rPr>
        <vertAlign val="subscript"/>
        <sz val="7"/>
        <color theme="1"/>
        <rFont val="Helvetica"/>
        <family val="2"/>
      </rPr>
      <t>1D</t>
    </r>
  </si>
  <si>
    <r>
      <t>α</t>
    </r>
    <r>
      <rPr>
        <vertAlign val="subscript"/>
        <sz val="7"/>
        <color theme="1"/>
        <rFont val="Helvetica"/>
        <family val="2"/>
      </rPr>
      <t>1B</t>
    </r>
  </si>
  <si>
    <r>
      <t>M</t>
    </r>
    <r>
      <rPr>
        <vertAlign val="subscript"/>
        <sz val="7"/>
        <color theme="1"/>
        <rFont val="Helvetica"/>
        <family val="2"/>
      </rPr>
      <t>5</t>
    </r>
  </si>
  <si>
    <r>
      <t>5-HT</t>
    </r>
    <r>
      <rPr>
        <vertAlign val="subscript"/>
        <sz val="7"/>
        <color theme="1"/>
        <rFont val="Helvetica"/>
        <family val="2"/>
      </rPr>
      <t>7</t>
    </r>
  </si>
  <si>
    <r>
      <t>5-HT</t>
    </r>
    <r>
      <rPr>
        <vertAlign val="subscript"/>
        <sz val="7"/>
        <color theme="1"/>
        <rFont val="Helvetica"/>
        <family val="2"/>
      </rPr>
      <t>6</t>
    </r>
  </si>
  <si>
    <r>
      <t>5-HT</t>
    </r>
    <r>
      <rPr>
        <vertAlign val="subscript"/>
        <sz val="7"/>
        <color theme="1"/>
        <rFont val="Helvetica"/>
        <family val="2"/>
      </rPr>
      <t>4</t>
    </r>
  </si>
  <si>
    <r>
      <t>5-HT</t>
    </r>
    <r>
      <rPr>
        <vertAlign val="subscript"/>
        <sz val="7"/>
        <color theme="1"/>
        <rFont val="Helvetica"/>
        <family val="2"/>
      </rPr>
      <t>1F</t>
    </r>
  </si>
  <si>
    <r>
      <t>5-HT</t>
    </r>
    <r>
      <rPr>
        <vertAlign val="subscript"/>
        <sz val="7"/>
        <color theme="1"/>
        <rFont val="Helvetica"/>
        <family val="2"/>
      </rPr>
      <t>1E</t>
    </r>
  </si>
  <si>
    <t>#SDs
Gi3</t>
  </si>
  <si>
    <t>#SDs
Golf</t>
  </si>
  <si>
    <t>90880-35-6</t>
  </si>
  <si>
    <t>YPSKPDNPGEDAPAEDMARYYSALRHYINLITRQRY-NH₂</t>
  </si>
  <si>
    <t>[Arg8]-Vasopressin acetate salt</t>
  </si>
  <si>
    <t>496849-46-8</t>
  </si>
  <si>
    <t>Tyr-(D-Dab⁴,Arg⁵,D-Trp⁸)-cyclo-Somatostatin-14 (4-11) trifluoroacetate salt</t>
  </si>
  <si>
    <t>Sphingosine-1-phosphate (d18:1)</t>
  </si>
  <si>
    <t xml:space="preserve">52232-67-4 </t>
  </si>
  <si>
    <t>Parathyroid Hormone Fragment 1-34 human</t>
  </si>
  <si>
    <t xml:space="preserve">7647-01-0 </t>
  </si>
  <si>
    <t>Hydrochloric acid</t>
  </si>
  <si>
    <t>Prostaglandin D2</t>
  </si>
  <si>
    <t>190383-13-2</t>
  </si>
  <si>
    <t>19817-92-6</t>
  </si>
  <si>
    <t xml:space="preserve">Uridine 5′-triphosphate trisodium salt </t>
  </si>
  <si>
    <t>pEPLPDCCRQKTCSCRLYELLHGAGNHAAGILTL-NH₂</t>
  </si>
  <si>
    <t>FGGFTGARKSARKLANQ</t>
  </si>
  <si>
    <t>78123-71-4</t>
  </si>
  <si>
    <t>YAGFG</t>
  </si>
  <si>
    <t>80448-90-4</t>
  </si>
  <si>
    <t>YGGFLRRIRPKLKWDNQ</t>
  </si>
  <si>
    <t xml:space="preserve">156727-74-1 </t>
  </si>
  <si>
    <t>(+)-4-[(αR)-α-((2S,5R)-4-Allyl-2,5-dimethyl-1-piperazinyl)-3-methoxybenzyl]-N,N-diethylbenzamide</t>
  </si>
  <si>
    <t>40077-57-4</t>
  </si>
  <si>
    <t>311309-27-0</t>
  </si>
  <si>
    <t>321351-81-9</t>
  </si>
  <si>
    <t>YVMGHFRWDRFG</t>
  </si>
  <si>
    <t xml:space="preserve">22556-62-3 </t>
  </si>
  <si>
    <t>Oleoyl-L-α-lysophosphatidic acid sodium salt</t>
  </si>
  <si>
    <t>Histamine dihydrochloride</t>
  </si>
  <si>
    <t>88930-08-9</t>
  </si>
  <si>
    <t>(±)-3-Hydroxyoctanoic acid</t>
  </si>
  <si>
    <t>59-67-6</t>
  </si>
  <si>
    <t>Nicotinic acid (Niacin)</t>
  </si>
  <si>
    <t>L-Glutamic acid monosodium salt monohydrate</t>
  </si>
  <si>
    <t xml:space="preserve">112-37-8 </t>
  </si>
  <si>
    <t xml:space="preserve">7646-85-7 </t>
  </si>
  <si>
    <t>Zinc chloride</t>
  </si>
  <si>
    <t xml:space="preserve">434-13-9 </t>
  </si>
  <si>
    <t>33515-09-2</t>
  </si>
  <si>
    <t>16941-32-5</t>
  </si>
  <si>
    <t>HSQGTFTSDYSKYLDSRRAQDFVQWLMNT</t>
  </si>
  <si>
    <t>223460-79-5</t>
  </si>
  <si>
    <t>HADGSFSDEMNTILDNLAARDFINWLIQTKITD</t>
  </si>
  <si>
    <t>107444-51-9</t>
  </si>
  <si>
    <t>HAEGTFTSDVSSYLEGQAAKEFIAWLVKGR-NH₂</t>
  </si>
  <si>
    <t>258279-04-8</t>
  </si>
  <si>
    <t>GSSFLSPEHQRVQQRKESKKPPAKLQPR</t>
  </si>
  <si>
    <t>822-18-4</t>
  </si>
  <si>
    <t>α-Linolenic Acid (sodium salt)</t>
  </si>
  <si>
    <t>137-40-6</t>
  </si>
  <si>
    <t xml:space="preserve">Propionic acid sodium salt </t>
  </si>
  <si>
    <t>Dopamine hydrochloride</t>
  </si>
  <si>
    <t>N/A</t>
  </si>
  <si>
    <t>Recombinant Human CXCL13/BLC/BCA-1 Protein, CF</t>
  </si>
  <si>
    <t>Recombinant Human/Rhesus Macaque/Feline CXCL12/SDF-1 alpha</t>
  </si>
  <si>
    <t>Recombinant Human IL-8/CXCL8 Protein, CF</t>
  </si>
  <si>
    <t>86784-80-7</t>
  </si>
  <si>
    <t>SEEPPISLDLTFHLLREVLEMARAEQLAQQAHSNRKLMEII-NH₂</t>
  </si>
  <si>
    <t>398001-88-2</t>
  </si>
  <si>
    <t>131543-23-2</t>
  </si>
  <si>
    <t>WIN-55,212-2</t>
  </si>
  <si>
    <t>Recombinant Human CCL20/MIP-3 alpha Protein, CF</t>
  </si>
  <si>
    <t xml:space="preserve">Recombinant Human CCL3/MIP-1 alpha Protein, CF </t>
  </si>
  <si>
    <t>122384-88-7</t>
  </si>
  <si>
    <t>KCNTATCATQRLANFLVHSSNNFGAILSSTNVGSNTY</t>
  </si>
  <si>
    <t>21215-62-3</t>
  </si>
  <si>
    <t>CGNLSTCMLGTYTQDFNKFHTFPQTAIGVGAP-NH₂</t>
  </si>
  <si>
    <t>80295-54-1</t>
  </si>
  <si>
    <t>C5a Anaphylatoxin (Not Recombinant)</t>
  </si>
  <si>
    <t>KRPPGFSPFR</t>
  </si>
  <si>
    <t xml:space="preserve">217082-60-5 </t>
  </si>
  <si>
    <t>XRPRLSHKGPMPF</t>
  </si>
  <si>
    <t>DRVYIHPF</t>
  </si>
  <si>
    <t>51-40-1</t>
  </si>
  <si>
    <t>Noradrenaline bitartrate</t>
  </si>
  <si>
    <t>Acetylcholine chloride</t>
  </si>
  <si>
    <t>Serotonin (hydrochloride)</t>
  </si>
  <si>
    <t>Full name</t>
  </si>
  <si>
    <t>Inoue
CAS</t>
  </si>
  <si>
    <t>Bouvier
CAS</t>
  </si>
  <si>
    <t>G12</t>
  </si>
  <si>
    <t>Include</t>
  </si>
  <si>
    <t>GoA</t>
  </si>
  <si>
    <t>1 (shared will all G protein families)</t>
  </si>
  <si>
    <t>-</t>
  </si>
  <si>
    <t>Gi2</t>
  </si>
  <si>
    <t>Gi1</t>
  </si>
  <si>
    <t>G13</t>
  </si>
  <si>
    <t>G11</t>
  </si>
  <si>
    <t>Gz</t>
  </si>
  <si>
    <t>Exclude</t>
  </si>
  <si>
    <t>no</t>
  </si>
  <si>
    <t>G14</t>
  </si>
  <si>
    <t>Gq</t>
  </si>
  <si>
    <t>All</t>
  </si>
  <si>
    <t>Coupling</t>
  </si>
  <si>
    <t>Other family
subtypes
coupling
in B (%)</t>
  </si>
  <si>
    <t>GtP</t>
  </si>
  <si>
    <t>I #SDs
from
basal</t>
  </si>
  <si>
    <t>Gprot</t>
  </si>
  <si>
    <t>Incl/Excl</t>
  </si>
  <si>
    <t>No</t>
  </si>
  <si>
    <t>NA</t>
  </si>
  <si>
    <t>βarr2</t>
  </si>
  <si>
    <t>βarr2/GRK2</t>
  </si>
  <si>
    <t>Gs</t>
  </si>
  <si>
    <r>
      <t>AMY</t>
    </r>
    <r>
      <rPr>
        <vertAlign val="subscript"/>
        <sz val="7"/>
        <color theme="1"/>
        <rFont val="Helvetica"/>
        <family val="2"/>
      </rPr>
      <t>3</t>
    </r>
  </si>
  <si>
    <t>βarr1/GRK</t>
  </si>
  <si>
    <t>G15</t>
  </si>
  <si>
    <t>#SD
cut-off:
1.4</t>
  </si>
  <si>
    <t>I #SDs</t>
  </si>
  <si>
    <t>In I</t>
  </si>
  <si>
    <t>#SDs
from
basal</t>
  </si>
  <si>
    <t>Effector</t>
  </si>
  <si>
    <t>Gi3</t>
  </si>
  <si>
    <t>Golf</t>
  </si>
  <si>
    <t>B #SDs</t>
  </si>
  <si>
    <t>#SDs</t>
  </si>
  <si>
    <t>UniProt
-Gprot</t>
  </si>
  <si>
    <t>βarr1/GRK2</t>
  </si>
  <si>
    <t>GoB</t>
  </si>
  <si>
    <t>UniProt
-Effector</t>
  </si>
  <si>
    <t>I-Emax
Gs</t>
  </si>
  <si>
    <t>I-Emax
Golf</t>
  </si>
  <si>
    <t>I-Emax
Gi1</t>
  </si>
  <si>
    <t>I-Emax
Gi2</t>
  </si>
  <si>
    <t>I-Emax
Gi3</t>
  </si>
  <si>
    <t>I-Emax
GoA</t>
  </si>
  <si>
    <t>I-Emax
GoB</t>
  </si>
  <si>
    <t>I-Emax
Gz</t>
  </si>
  <si>
    <t>I-Emax
Gq</t>
  </si>
  <si>
    <t>I-Emax
G11</t>
  </si>
  <si>
    <t>I-Emax
G14</t>
  </si>
  <si>
    <t>I-Emax
G15</t>
  </si>
  <si>
    <t>I-Emax
G12</t>
  </si>
  <si>
    <t>I-Emax
G13</t>
  </si>
  <si>
    <t>I-Emax
&gt;1.4SD
Gs</t>
  </si>
  <si>
    <t>I-Emax
&gt;1.4SD
Golf</t>
  </si>
  <si>
    <t>I-Emax
&gt;1.4SD
Gi1</t>
  </si>
  <si>
    <t>I-Emax
&gt;1.4SD
Gi2</t>
  </si>
  <si>
    <t>I-Emax
&gt;1.4SD
Gi3</t>
  </si>
  <si>
    <t>I-Emax
&gt;1.4SD
GoA</t>
  </si>
  <si>
    <t>I-Emax
&gt;1.4SD
GoB</t>
  </si>
  <si>
    <t>I-Emax
&gt;1.4SD
Gz</t>
  </si>
  <si>
    <t>I-Emax
&gt;1.4SD
Gq</t>
  </si>
  <si>
    <t>I-Emax
&gt;1.4SD
G11</t>
  </si>
  <si>
    <t>I-Emax
&gt;1.4SD
G14</t>
  </si>
  <si>
    <t>I-Emax
&gt;1.4SD
G15</t>
  </si>
  <si>
    <t>I-Emax
&gt;1.4SD
G12</t>
  </si>
  <si>
    <t>I-Emax
&gt;1.4SD
G13</t>
  </si>
  <si>
    <t>I-Emax
Min
Max
Gs</t>
  </si>
  <si>
    <t>I-Emax
Min
Max
Golf</t>
  </si>
  <si>
    <t>I-Emax
Min
Max
Gi1</t>
  </si>
  <si>
    <t>I-Emax
Min
Max
Gi2</t>
  </si>
  <si>
    <t>I-Emax
Min
Max
Gi3</t>
  </si>
  <si>
    <t>I-Emax
Min
Max
GoA</t>
  </si>
  <si>
    <t>I-Emax
Min
Max
GoB</t>
  </si>
  <si>
    <t>I-Emax
Min
Max
Gz</t>
  </si>
  <si>
    <t>I-Emax
Min
Max
Gq</t>
  </si>
  <si>
    <t>I-Emax
Min
Max
G11</t>
  </si>
  <si>
    <t>I-Emax
Min
Max
G14</t>
  </si>
  <si>
    <t>I-Emax
Min
Max
G15</t>
  </si>
  <si>
    <t>I-Emax
Min
Max
G12</t>
  </si>
  <si>
    <t>I-Emax
Min
Max
G13</t>
  </si>
  <si>
    <t>I-pEC
50
Gs</t>
  </si>
  <si>
    <t>I-pEC
50
Golf</t>
  </si>
  <si>
    <t>I-pEC
50
Gi1</t>
  </si>
  <si>
    <t>I-pEC
50
Gi2</t>
  </si>
  <si>
    <t>I-pEC
50
Gi3</t>
  </si>
  <si>
    <t>I-pEC
50
GoA</t>
  </si>
  <si>
    <t>I-pEC
50
GoB</t>
  </si>
  <si>
    <t>I-pEC
50
Gz</t>
  </si>
  <si>
    <t>I-pEC
50
Gq</t>
  </si>
  <si>
    <t>I-pEC
50
G11</t>
  </si>
  <si>
    <t>I-pEC
50
G14</t>
  </si>
  <si>
    <t>I-pEC
50
G15</t>
  </si>
  <si>
    <t>I-pEC
50
G12</t>
  </si>
  <si>
    <t>I-pEC
50
G13</t>
  </si>
  <si>
    <t>I-pEC50
&gt;1.4SD
Gs</t>
  </si>
  <si>
    <t>I-pEC50
&gt;1.4SD
Golf</t>
  </si>
  <si>
    <t>I-pEC50
&gt;1.4SD
Gi1</t>
  </si>
  <si>
    <t>I-pEC50
&gt;1.4SD
Gi2</t>
  </si>
  <si>
    <t>I-pEC50
&gt;1.4SD
Gi3</t>
  </si>
  <si>
    <t>I-pEC50
&gt;1.4SD
GoA</t>
  </si>
  <si>
    <t>I-pEC50
&gt;1.4SD
GoB</t>
  </si>
  <si>
    <t>I-pEC50
&gt;1.4SD
Gz</t>
  </si>
  <si>
    <t>I-pEC50
&gt;1.4SD
Gq</t>
  </si>
  <si>
    <t>I-pEC50
&gt;1.4SD
G11</t>
  </si>
  <si>
    <t>I-pEC50
&gt;1.4SD
G14</t>
  </si>
  <si>
    <t>I-pEC50
&gt;1.4SD
G15</t>
  </si>
  <si>
    <t>I-pEC50
&gt;1.4SD
G12</t>
  </si>
  <si>
    <t>I-pEC50
&gt;1.4SD
G13</t>
  </si>
  <si>
    <t>I-Basal
SD
Gs</t>
  </si>
  <si>
    <t>I-Basal
SD
Golf</t>
  </si>
  <si>
    <t>I-Basal
SD
Gi1</t>
  </si>
  <si>
    <t>I-Basal
SD
Gi2</t>
  </si>
  <si>
    <t>I-Basal
SD
Gi3</t>
  </si>
  <si>
    <t>I-Basal
SD
GoA</t>
  </si>
  <si>
    <t>I-Basal
SD
GoB</t>
  </si>
  <si>
    <t>I-Basal
SD
Gz</t>
  </si>
  <si>
    <t>I-Basal
SD
Gq</t>
  </si>
  <si>
    <t>I-Basal
SD
G11</t>
  </si>
  <si>
    <t>I-Basal
SD
G14</t>
  </si>
  <si>
    <t>I-Basal
SD
G15</t>
  </si>
  <si>
    <t>I-Basal
SD
G12</t>
  </si>
  <si>
    <t>I-Basal
SD
G13</t>
  </si>
  <si>
    <t>B-Basal
SD
Gs</t>
  </si>
  <si>
    <t>B-Basal
SD
Gi1</t>
  </si>
  <si>
    <t>B-Basal
SD
Gi2</t>
  </si>
  <si>
    <t>B-Basal
SD
GoA</t>
  </si>
  <si>
    <t>B-Basal
SD
GoB</t>
  </si>
  <si>
    <t>B-Basal
SD
Gz</t>
  </si>
  <si>
    <t>B-Basal
SD
Gq</t>
  </si>
  <si>
    <t>B-Basal
SD
G11</t>
  </si>
  <si>
    <t>B-Basal
SD
G14</t>
  </si>
  <si>
    <t>B-Basal
SD
G15</t>
  </si>
  <si>
    <t>B-Basal
SD
G12</t>
  </si>
  <si>
    <t>B-Basal
SD
G13</t>
  </si>
  <si>
    <t>B-Basal
SD
βarr1
/GRK2</t>
  </si>
  <si>
    <t>B-Basal
SD
βarr2</t>
  </si>
  <si>
    <t>B-Basal
SD
βarr2
/GRK2</t>
  </si>
  <si>
    <t>B-Emax
Gs</t>
  </si>
  <si>
    <t>B-Emax
Gi1</t>
  </si>
  <si>
    <t>B-Emax
Gi2</t>
  </si>
  <si>
    <t>B-Emax
GoA</t>
  </si>
  <si>
    <t>B-Emax
GoB</t>
  </si>
  <si>
    <t>B-Emax
Gz</t>
  </si>
  <si>
    <t>B-Emax
Gq</t>
  </si>
  <si>
    <t>B-Emax
G11</t>
  </si>
  <si>
    <t>B-Emax
G14</t>
  </si>
  <si>
    <t>B-Emax
G15</t>
  </si>
  <si>
    <t>B-Emax
G12</t>
  </si>
  <si>
    <t>B-Emax
G13</t>
  </si>
  <si>
    <t>B-Emax
βarr1
/GRK2</t>
  </si>
  <si>
    <t>B-Emax
βarr2</t>
  </si>
  <si>
    <t>B-Emax
βarr2
/GRK2</t>
  </si>
  <si>
    <t>B-Emax
&gt;1.4SD
Gs</t>
  </si>
  <si>
    <t>B-Emax
&gt;1.4SD
Gi1</t>
  </si>
  <si>
    <t>B-Emax
&gt;1.4SD
Gi2</t>
  </si>
  <si>
    <t>B-Emax
&gt;1.4SD
GoA</t>
  </si>
  <si>
    <t>B-Emax
&gt;1.4SD
Gz</t>
  </si>
  <si>
    <t>B-Emax
&gt;1.4SD
Gq</t>
  </si>
  <si>
    <t>B-Emax
&gt;1.4SD
G11</t>
  </si>
  <si>
    <t>B-Emax
&gt;1.4SD
G14</t>
  </si>
  <si>
    <t>B-Emax
&gt;1.4SD
G15</t>
  </si>
  <si>
    <t>B-Emax
&gt;1.4SD
G12</t>
  </si>
  <si>
    <t>B-Emax
&gt;1.4SD
G13</t>
  </si>
  <si>
    <t>B-Emax
&gt;1.4SD
βarr1
/GRK2</t>
  </si>
  <si>
    <t>B-Emax
&gt;1.4SD
βarr2</t>
  </si>
  <si>
    <t>B-Emax
&gt;1.4SD
βarr2
/GRK2</t>
  </si>
  <si>
    <t>B-Emax
Min
Max
Gs</t>
  </si>
  <si>
    <t>B-Emax
Min
Max
Gi1</t>
  </si>
  <si>
    <t>B-Emax
Min
Max
Gi2</t>
  </si>
  <si>
    <t>B-Emax
Min
Max
GoA</t>
  </si>
  <si>
    <t>B-Emax
Min
Max
GoB</t>
  </si>
  <si>
    <t>B-Emax
Min
Max
Gz</t>
  </si>
  <si>
    <t>B-Emax
Min
Max
Gq</t>
  </si>
  <si>
    <t>B-Emax
Min
Max
G11</t>
  </si>
  <si>
    <t>B-Emax
Min
Max
G14</t>
  </si>
  <si>
    <t>B-Emax
Min
Max
G15</t>
  </si>
  <si>
    <t>B-Emax
Min
Max
G12</t>
  </si>
  <si>
    <t>B-Emax
Min
Max
G13</t>
  </si>
  <si>
    <t>B-Emax
Min
Max
βarr1
/GRK2</t>
  </si>
  <si>
    <t>B-Emax
Min
Max
βarr2</t>
  </si>
  <si>
    <t>B-Emax
Min
Max
βarr2
/GRK2</t>
  </si>
  <si>
    <t>B-pEC
50
Gs</t>
  </si>
  <si>
    <t>B-pEC
50
Gi1</t>
  </si>
  <si>
    <t>B-pEC
50
Gi2</t>
  </si>
  <si>
    <t>B-pEC
50
GoA</t>
  </si>
  <si>
    <t>B-pEC
50
GoB</t>
  </si>
  <si>
    <t>B-pEC
50
Gz</t>
  </si>
  <si>
    <t>B-pEC
50
Gq</t>
  </si>
  <si>
    <t>B-pEC
50
G11</t>
  </si>
  <si>
    <t>B-pEC
50
G14</t>
  </si>
  <si>
    <t>B-pEC
50
G15</t>
  </si>
  <si>
    <t>B-pEC
50
G12</t>
  </si>
  <si>
    <t>B-pEC
50
G13</t>
  </si>
  <si>
    <t>B-pEC
50
βarr1
/GRK2</t>
  </si>
  <si>
    <t>B-pEC
50
βarr2</t>
  </si>
  <si>
    <t>B-pEC
50
βarr2
/GRK2</t>
  </si>
  <si>
    <t>B-pEC50
&gt;1.4SD
Gs</t>
  </si>
  <si>
    <t>B-pEC50
&gt;1.4SD
Gi1</t>
  </si>
  <si>
    <t>B-pEC50
&gt;1.4SD
Gi2</t>
  </si>
  <si>
    <t>B-pEC50
&gt;1.4SD
GoA</t>
  </si>
  <si>
    <t>B-pEC50
&gt;1.4SD
GoB</t>
  </si>
  <si>
    <t>B-pEC50
&gt;1.4SD
Gz</t>
  </si>
  <si>
    <t>B-pEC50
&gt;1.4SD
Gq</t>
  </si>
  <si>
    <t>B-pEC50
&gt;1.4SD
G11</t>
  </si>
  <si>
    <t>B-pEC50
&gt;1.4SD
G14</t>
  </si>
  <si>
    <t>B-pEC50
&gt;1.4SD
G15</t>
  </si>
  <si>
    <t>B-pEC50
&gt;1.4SD
G12</t>
  </si>
  <si>
    <t>B-pEC50
&gt;1.4SD
G13</t>
  </si>
  <si>
    <t>B-pEC50
&gt;1.4SD
βarr1
/GRK2</t>
  </si>
  <si>
    <t>B-pEC50
&gt;1.4SD
βarr2</t>
  </si>
  <si>
    <t>B-pEC50
&gt;1.4SD
βarr2
/GRK2</t>
  </si>
  <si>
    <t>B-Emax
&gt;1.4SD
GoB</t>
  </si>
  <si>
    <t>This puts them on a more similar scale to I than the other G protein. Beware that this gives can give misleadingly high R2 values for these G proteins when not normalized (raw) in Spreadsheet S4.</t>
  </si>
  <si>
    <t>The switch from being the lowest to the highest relative to the other G protein families.</t>
  </si>
  <si>
    <t>B-EmEC</t>
  </si>
  <si>
    <t>Bouvier et al. Emax and pEC50 values</t>
  </si>
  <si>
    <t>I-EmEC</t>
  </si>
  <si>
    <t>Inoue et al. Emax and pEC50 values</t>
  </si>
  <si>
    <t>Bouvier
Ligand</t>
  </si>
  <si>
    <t>DY(SO3H)MGWMDF-NH2</t>
  </si>
  <si>
    <t>FLFQPQRF-NH2</t>
  </si>
  <si>
    <t>CYIQNCPLG-NH2</t>
  </si>
  <si>
    <t>SYSMEHFRWGKPV-NH2</t>
  </si>
  <si>
    <t>Pyr-HWSYGLRPG-NH2</t>
  </si>
  <si>
    <t>VPNLPQRF-NH2</t>
  </si>
  <si>
    <t>HSDAVFTDNYTRLRKQMAVKKYLNSILN-NH2</t>
  </si>
  <si>
    <t>IVLSLDVPIGLLQILLEQARARAAREQATTNARILARV-NH2</t>
  </si>
  <si>
    <t>?</t>
  </si>
  <si>
    <t>B-UnconvergedDRC</t>
  </si>
  <si>
    <t>B-&lt;2SD</t>
  </si>
  <si>
    <t>I-&lt;2SD</t>
  </si>
  <si>
    <t>B-all#SDs</t>
  </si>
  <si>
    <t>I-all#SDs</t>
  </si>
  <si>
    <t>Bouvier et al. couplings with only approximate Emax and pEC50 values because the dose-response curve did not converge. These were only included if supported, and not contradicted, by the Inoue and/or GtP datasets.</t>
  </si>
  <si>
    <t>Bouvier et al. Emax number of SDs from basal for each coupling formatted on one row for each GPCR - G protein pair.</t>
  </si>
  <si>
    <t>Inoue et al. Emax number of SDs from basal for each coupling formatted on one row for each GPCR - G protein pair.</t>
  </si>
  <si>
    <r>
      <rPr>
        <b/>
        <sz val="11"/>
        <color theme="1"/>
        <rFont val="Calibri"/>
        <family val="2"/>
        <scheme val="minor"/>
      </rPr>
      <t xml:space="preserve">Results: </t>
    </r>
    <r>
      <rPr>
        <sz val="11"/>
        <color theme="1"/>
        <rFont val="Calibri"/>
        <family val="2"/>
        <scheme val="minor"/>
      </rPr>
      <t xml:space="preserve">Inoue et al. couplings that have a full dose-response curve but an Emax less than 2 standard deviations (SDs) from the basal signal. </t>
    </r>
    <r>
      <rPr>
        <b/>
        <sz val="11"/>
        <color theme="1"/>
        <rFont val="Calibri"/>
        <family val="2"/>
        <scheme val="minor"/>
      </rPr>
      <t xml:space="preserve">Used to define the cut-off requiring an Emax &gt;1.4*SD of the basal signal </t>
    </r>
    <r>
      <rPr>
        <sz val="11"/>
        <color theme="1"/>
        <rFont val="Calibri"/>
        <family val="2"/>
        <scheme val="minor"/>
      </rPr>
      <t>which gives the best agreement of Bouvier and Inoue et al. couplings</t>
    </r>
  </si>
  <si>
    <r>
      <rPr>
        <b/>
        <sz val="11"/>
        <color theme="1"/>
        <rFont val="Calibri"/>
        <family val="2"/>
        <scheme val="minor"/>
      </rPr>
      <t xml:space="preserve">Results: </t>
    </r>
    <r>
      <rPr>
        <sz val="11"/>
        <color theme="1"/>
        <rFont val="Calibri"/>
        <family val="2"/>
        <scheme val="minor"/>
      </rPr>
      <t xml:space="preserve">Bouvier et al. couplings that have a full dose-response curve but an Emax less than 2 standard deviations (SDs) from the basal signal. </t>
    </r>
    <r>
      <rPr>
        <b/>
        <sz val="11"/>
        <color theme="1"/>
        <rFont val="Calibri"/>
        <family val="2"/>
        <scheme val="minor"/>
      </rPr>
      <t xml:space="preserve">Used to define the cut-off requiring an Emax &gt;1.4*SD of the basal signal </t>
    </r>
    <r>
      <rPr>
        <sz val="11"/>
        <color theme="1"/>
        <rFont val="Calibri"/>
        <family val="2"/>
        <scheme val="minor"/>
      </rPr>
      <t>which gives the best agreement of Bouvier and Inoue et al. couplings</t>
    </r>
  </si>
  <si>
    <t>Bouvier et al. Gs and G12 have relatively low Emax</t>
  </si>
  <si>
    <t>Bouvier et al. Gs and G12 are more comparable after min-max normalisation across receptors.</t>
  </si>
  <si>
    <t>-I</t>
  </si>
  <si>
    <t>X-C motif chemokine receptor 1</t>
  </si>
  <si>
    <t>P46094</t>
  </si>
  <si>
    <t>vasoactive intestinal peptide receptor 2</t>
  </si>
  <si>
    <t>P41587</t>
  </si>
  <si>
    <r>
      <t>VPAC</t>
    </r>
    <r>
      <rPr>
        <vertAlign val="subscript"/>
        <sz val="11"/>
        <color theme="1"/>
        <rFont val="Calibri (Body)"/>
      </rPr>
      <t>2</t>
    </r>
  </si>
  <si>
    <t>vasoactive intestinal peptide receptor 1</t>
  </si>
  <si>
    <r>
      <t>VPAC</t>
    </r>
    <r>
      <rPr>
        <vertAlign val="subscript"/>
        <sz val="11"/>
        <color theme="1"/>
        <rFont val="Calibri (Body)"/>
      </rPr>
      <t>1</t>
    </r>
  </si>
  <si>
    <t>arginine vasopressin receptor 1B</t>
  </si>
  <si>
    <t>P47901</t>
  </si>
  <si>
    <r>
      <t>V</t>
    </r>
    <r>
      <rPr>
        <vertAlign val="subscript"/>
        <sz val="11"/>
        <color theme="1"/>
        <rFont val="Calibri (Body)"/>
      </rPr>
      <t>1B</t>
    </r>
  </si>
  <si>
    <t>urotensin 2 receptor</t>
  </si>
  <si>
    <t>Q9UKP6</t>
  </si>
  <si>
    <t>thyroid stimulating hormone receptor</t>
  </si>
  <si>
    <t>P16473</t>
  </si>
  <si>
    <t>TSH</t>
  </si>
  <si>
    <t>taste 1 receptor member 3</t>
  </si>
  <si>
    <t>Q7RTX0</t>
  </si>
  <si>
    <t>TAS1R3</t>
  </si>
  <si>
    <t>taste 1 receptor member 2</t>
  </si>
  <si>
    <t>Q8TE23</t>
  </si>
  <si>
    <t>TAS1R2</t>
  </si>
  <si>
    <t>taste 1 receptor member 1</t>
  </si>
  <si>
    <t>Q7RTX1</t>
  </si>
  <si>
    <t>TAS1R1</t>
  </si>
  <si>
    <t>thyrotropin releasing hormone receptor</t>
  </si>
  <si>
    <t>P34981</t>
  </si>
  <si>
    <r>
      <t>TRH</t>
    </r>
    <r>
      <rPr>
        <vertAlign val="subscript"/>
        <sz val="11"/>
        <color theme="1"/>
        <rFont val="Calibri (Body)"/>
      </rPr>
      <t>1</t>
    </r>
  </si>
  <si>
    <t>transmembrane protein adipocyte associated 1</t>
  </si>
  <si>
    <t>Q86W33</t>
  </si>
  <si>
    <t>trace amine associated receptor 9</t>
  </si>
  <si>
    <t>Q96RI9</t>
  </si>
  <si>
    <t>trace amine associated receptor 8</t>
  </si>
  <si>
    <t>Q969N4</t>
  </si>
  <si>
    <t>trace amine associated receptor 6</t>
  </si>
  <si>
    <t>Q96RI8</t>
  </si>
  <si>
    <t>trace amine associated receptor 5</t>
  </si>
  <si>
    <t>O14804</t>
  </si>
  <si>
    <t>trace amine associated receptor 3, pseudogene</t>
  </si>
  <si>
    <t>Q9P1P4</t>
  </si>
  <si>
    <t>trace amine associated receptor 2</t>
  </si>
  <si>
    <t>Q9P1P5</t>
  </si>
  <si>
    <t>trace amine associated receptor 1</t>
  </si>
  <si>
    <t>Q96RJ0</t>
  </si>
  <si>
    <r>
      <t>TA</t>
    </r>
    <r>
      <rPr>
        <vertAlign val="subscript"/>
        <sz val="11"/>
        <color theme="1"/>
        <rFont val="Calibri (Body)"/>
      </rPr>
      <t>1</t>
    </r>
  </si>
  <si>
    <t>taste 2 receptor member 9</t>
  </si>
  <si>
    <t>Q9NYW1</t>
  </si>
  <si>
    <t>TAS2R9</t>
  </si>
  <si>
    <t>taste 2 receptor member 8</t>
  </si>
  <si>
    <t>Q9NYW2</t>
  </si>
  <si>
    <t>TAS2R8</t>
  </si>
  <si>
    <t>taste 2 receptor member 7</t>
  </si>
  <si>
    <t>Q9NYW3</t>
  </si>
  <si>
    <t>TAS2R7</t>
  </si>
  <si>
    <t>taste 2 receptor member 5</t>
  </si>
  <si>
    <t>Q9NYW4</t>
  </si>
  <si>
    <t>TAS2R5</t>
  </si>
  <si>
    <t>taste 2 receptor member 4</t>
  </si>
  <si>
    <t>Q9NYW5</t>
  </si>
  <si>
    <t>TAS2R4</t>
  </si>
  <si>
    <t>taste 2 receptor member 3</t>
  </si>
  <si>
    <t>Q9NYW6</t>
  </si>
  <si>
    <t>TAS2R3</t>
  </si>
  <si>
    <t>taste 2 receptor member 1</t>
  </si>
  <si>
    <t>Q9NYW7</t>
  </si>
  <si>
    <t>TAS2R1</t>
  </si>
  <si>
    <t>thromboxane A2 receptor</t>
  </si>
  <si>
    <t>P21731</t>
  </si>
  <si>
    <t>taste 2 receptor member 60</t>
  </si>
  <si>
    <t>P59551</t>
  </si>
  <si>
    <t>TAS2R60</t>
  </si>
  <si>
    <t>taste 2 receptor member 50</t>
  </si>
  <si>
    <t>P59544</t>
  </si>
  <si>
    <t>TAS2R50</t>
  </si>
  <si>
    <t>taste 2 receptor member 46</t>
  </si>
  <si>
    <t>P59540</t>
  </si>
  <si>
    <t>TAS2R46</t>
  </si>
  <si>
    <t>taste 2 receptor member 45</t>
  </si>
  <si>
    <t>P59539</t>
  </si>
  <si>
    <t>TAS2R45</t>
  </si>
  <si>
    <t>taste 2 receptor member 43</t>
  </si>
  <si>
    <t>P59537</t>
  </si>
  <si>
    <t>TAS2R43</t>
  </si>
  <si>
    <t>taste 2 receptor member 42</t>
  </si>
  <si>
    <t>Q7RTR8</t>
  </si>
  <si>
    <t>TAS2R42</t>
  </si>
  <si>
    <t>taste 2 receptor member 41</t>
  </si>
  <si>
    <t>P59536</t>
  </si>
  <si>
    <t>TAS2R41</t>
  </si>
  <si>
    <t>taste 2 receptor member 40</t>
  </si>
  <si>
    <t>P59535</t>
  </si>
  <si>
    <t>TAS2R40</t>
  </si>
  <si>
    <t>taste 2 receptor member 39</t>
  </si>
  <si>
    <t>P59534</t>
  </si>
  <si>
    <t>TAS2R39</t>
  </si>
  <si>
    <t>taste 2 receptor member 38</t>
  </si>
  <si>
    <t>P59533</t>
  </si>
  <si>
    <t>TAS2R38</t>
  </si>
  <si>
    <t>taste 2 receptor member 31</t>
  </si>
  <si>
    <t>P59538</t>
  </si>
  <si>
    <t>TAS2R31</t>
  </si>
  <si>
    <t>taste 2 receptor member 30</t>
  </si>
  <si>
    <t>P59541</t>
  </si>
  <si>
    <t>TAS2R30</t>
  </si>
  <si>
    <t>taste 2 receptor member 20</t>
  </si>
  <si>
    <t>P59543</t>
  </si>
  <si>
    <t>TAS2R20</t>
  </si>
  <si>
    <t>taste 2 receptor member 19</t>
  </si>
  <si>
    <t>P59542</t>
  </si>
  <si>
    <t>TAS2R19</t>
  </si>
  <si>
    <t>taste 2 receptor member 16</t>
  </si>
  <si>
    <t>Q9NYV7</t>
  </si>
  <si>
    <t>TAS2R16</t>
  </si>
  <si>
    <t>taste 2 receptor member 14</t>
  </si>
  <si>
    <t>Q9NYV8</t>
  </si>
  <si>
    <t>TAS2R14</t>
  </si>
  <si>
    <t>taste 2 receptor member 13</t>
  </si>
  <si>
    <t>Q9NYV9</t>
  </si>
  <si>
    <t>TAS2R13</t>
  </si>
  <si>
    <t>taste 2 receptor member 10</t>
  </si>
  <si>
    <t>Q9NYW0</t>
  </si>
  <si>
    <t>TAS2R10</t>
  </si>
  <si>
    <t>succinate receptor 1</t>
  </si>
  <si>
    <t>Q9BXA5</t>
  </si>
  <si>
    <t>somatostatin receptor 5</t>
  </si>
  <si>
    <t>P35346</t>
  </si>
  <si>
    <t>somatostatin receptor 4</t>
  </si>
  <si>
    <t>P31391</t>
  </si>
  <si>
    <t>somatostatin receptor 3</t>
  </si>
  <si>
    <t>P32745</t>
  </si>
  <si>
    <t>somatostatin receptor 1</t>
  </si>
  <si>
    <t>P30872</t>
  </si>
  <si>
    <t>smoothened, frizzled class receptor</t>
  </si>
  <si>
    <t>Q99835</t>
  </si>
  <si>
    <t>secretin receptor</t>
  </si>
  <si>
    <t>P47872</t>
  </si>
  <si>
    <t>Secretin</t>
  </si>
  <si>
    <t>sphingosine-1-phosphate receptor 5</t>
  </si>
  <si>
    <t>Q9H228</t>
  </si>
  <si>
    <r>
      <t>S1P</t>
    </r>
    <r>
      <rPr>
        <vertAlign val="subscript"/>
        <sz val="11"/>
        <color theme="1"/>
        <rFont val="Calibri (Body)"/>
      </rPr>
      <t>5</t>
    </r>
  </si>
  <si>
    <t>sphingosine-1-phosphate receptor 4</t>
  </si>
  <si>
    <t>O95977</t>
  </si>
  <si>
    <r>
      <t>S1P</t>
    </r>
    <r>
      <rPr>
        <vertAlign val="subscript"/>
        <sz val="11"/>
        <color theme="1"/>
        <rFont val="Calibri (Body)"/>
      </rPr>
      <t>4</t>
    </r>
  </si>
  <si>
    <t>sphingosine-1-phosphate receptor 3</t>
  </si>
  <si>
    <t>Q99500</t>
  </si>
  <si>
    <r>
      <t>S1P</t>
    </r>
    <r>
      <rPr>
        <vertAlign val="subscript"/>
        <sz val="11"/>
        <color theme="1"/>
        <rFont val="Calibri (Body)"/>
      </rPr>
      <t>3</t>
    </r>
  </si>
  <si>
    <t>sphingosine-1-phosphate receptor 2</t>
  </si>
  <si>
    <t>O95136</t>
  </si>
  <si>
    <r>
      <t>S1P</t>
    </r>
    <r>
      <rPr>
        <vertAlign val="subscript"/>
        <sz val="11"/>
        <color theme="1"/>
        <rFont val="Calibri (Body)"/>
      </rPr>
      <t>2</t>
    </r>
  </si>
  <si>
    <t>relaxin family peptide receptor 2</t>
  </si>
  <si>
    <t>Q8WXD0</t>
  </si>
  <si>
    <t>relaxin family peptide receptor 1</t>
  </si>
  <si>
    <t>Q9HBX9</t>
  </si>
  <si>
    <t>relaxin family peptide/INSL5 receptor 4</t>
  </si>
  <si>
    <t>Q8TDU9</t>
  </si>
  <si>
    <t>RXFP4</t>
  </si>
  <si>
    <t>relaxin family peptide receptor 3</t>
  </si>
  <si>
    <t>Q9NSD7</t>
  </si>
  <si>
    <t>RXFP3</t>
  </si>
  <si>
    <t>G protein-coupled receptor class C group 5 member A</t>
  </si>
  <si>
    <t>Q8NFJ5</t>
  </si>
  <si>
    <t>GPRC5A</t>
  </si>
  <si>
    <t>pyroglutamylated RFamide peptide receptor</t>
  </si>
  <si>
    <t>Q96P65</t>
  </si>
  <si>
    <t>QRFP</t>
  </si>
  <si>
    <t>parathyroid hormone 2 receptor</t>
  </si>
  <si>
    <t>P49190</t>
  </si>
  <si>
    <t>platelet activating factor receptor</t>
  </si>
  <si>
    <t>P25105</t>
  </si>
  <si>
    <t>G protein-coupled receptor 65</t>
  </si>
  <si>
    <t>prolactin releasing hormone receptor</t>
  </si>
  <si>
    <t>P49683</t>
  </si>
  <si>
    <t>prokineticin receptor 2</t>
  </si>
  <si>
    <t>Q8NFJ6</t>
  </si>
  <si>
    <r>
      <t>PKR</t>
    </r>
    <r>
      <rPr>
        <vertAlign val="subscript"/>
        <sz val="11"/>
        <color theme="1"/>
        <rFont val="Calibri (Body)"/>
      </rPr>
      <t>2</t>
    </r>
  </si>
  <si>
    <t>prokineticin receptor 1</t>
  </si>
  <si>
    <t>Q8TCW9</t>
  </si>
  <si>
    <r>
      <t>PKR</t>
    </r>
    <r>
      <rPr>
        <vertAlign val="subscript"/>
        <sz val="11"/>
        <color theme="1"/>
        <rFont val="Calibri (Body)"/>
      </rPr>
      <t>1</t>
    </r>
  </si>
  <si>
    <t>prostaglandin I2 receptor</t>
  </si>
  <si>
    <t>P43119</t>
  </si>
  <si>
    <t>prostaglandin D2 receptor 2</t>
  </si>
  <si>
    <t>Q9Y5Y4</t>
  </si>
  <si>
    <r>
      <t>DP</t>
    </r>
    <r>
      <rPr>
        <vertAlign val="subscript"/>
        <sz val="11"/>
        <color theme="1"/>
        <rFont val="Calibri (Body)"/>
      </rPr>
      <t>2</t>
    </r>
  </si>
  <si>
    <t>prostaglandin D2 receptor</t>
  </si>
  <si>
    <t>Q13258</t>
  </si>
  <si>
    <r>
      <t>DP</t>
    </r>
    <r>
      <rPr>
        <vertAlign val="subscript"/>
        <sz val="11"/>
        <color theme="1"/>
        <rFont val="Calibri (Body)"/>
      </rPr>
      <t>1</t>
    </r>
  </si>
  <si>
    <t>F2R like thrombin or trypsin receptor 3</t>
  </si>
  <si>
    <t>Q96RI0</t>
  </si>
  <si>
    <t>coagulation factor II thrombin receptor like 2</t>
  </si>
  <si>
    <t>O00254</t>
  </si>
  <si>
    <t>ADCYAP receptor type I</t>
  </si>
  <si>
    <t>P41586</t>
  </si>
  <si>
    <r>
      <t>PAC</t>
    </r>
    <r>
      <rPr>
        <vertAlign val="subscript"/>
        <sz val="11"/>
        <color theme="1"/>
        <rFont val="Calibri (Body)"/>
      </rPr>
      <t>1</t>
    </r>
  </si>
  <si>
    <t>purinergic receptor P2Y14</t>
  </si>
  <si>
    <t>Q15391</t>
  </si>
  <si>
    <r>
      <t>P2Y</t>
    </r>
    <r>
      <rPr>
        <vertAlign val="subscript"/>
        <sz val="11"/>
        <color theme="1"/>
        <rFont val="Calibri (Body)"/>
      </rPr>
      <t>14</t>
    </r>
  </si>
  <si>
    <t>purinergic receptor P2Y13</t>
  </si>
  <si>
    <t>Q9BPV8</t>
  </si>
  <si>
    <r>
      <t>P2Y</t>
    </r>
    <r>
      <rPr>
        <vertAlign val="subscript"/>
        <sz val="11"/>
        <color theme="1"/>
        <rFont val="Calibri (Body)"/>
      </rPr>
      <t>13</t>
    </r>
  </si>
  <si>
    <t>purinergic receptor P2Y12</t>
  </si>
  <si>
    <t>Q9H244</t>
  </si>
  <si>
    <r>
      <t>P2Y</t>
    </r>
    <r>
      <rPr>
        <vertAlign val="subscript"/>
        <sz val="11"/>
        <color theme="1"/>
        <rFont val="Calibri (Body)"/>
      </rPr>
      <t>12</t>
    </r>
  </si>
  <si>
    <t>purinergic receptor P2Y11</t>
  </si>
  <si>
    <t>Q96G91</t>
  </si>
  <si>
    <r>
      <t>P2Y</t>
    </r>
    <r>
      <rPr>
        <vertAlign val="subscript"/>
        <sz val="11"/>
        <color theme="1"/>
        <rFont val="Calibri (Body)"/>
      </rPr>
      <t>11</t>
    </r>
  </si>
  <si>
    <t>P2Y receptor family member 10</t>
  </si>
  <si>
    <t>O00398</t>
  </si>
  <si>
    <r>
      <t>P2RY</t>
    </r>
    <r>
      <rPr>
        <vertAlign val="subscript"/>
        <sz val="11"/>
        <color theme="1"/>
        <rFont val="Calibri (Body)"/>
      </rPr>
      <t>10</t>
    </r>
  </si>
  <si>
    <t>P2Y receptor family member 8</t>
  </si>
  <si>
    <t>Q86VZ1</t>
  </si>
  <si>
    <t>pyrimidinergic receptor P2Y6</t>
  </si>
  <si>
    <t>Q15077</t>
  </si>
  <si>
    <r>
      <t>P2Y</t>
    </r>
    <r>
      <rPr>
        <vertAlign val="subscript"/>
        <sz val="11"/>
        <color theme="1"/>
        <rFont val="Calibri (Body)"/>
      </rPr>
      <t>6</t>
    </r>
  </si>
  <si>
    <t>pyrimidinergic receptor P2Y4</t>
  </si>
  <si>
    <t>P51582</t>
  </si>
  <si>
    <r>
      <t>P2Y</t>
    </r>
    <r>
      <rPr>
        <vertAlign val="subscript"/>
        <sz val="11"/>
        <color theme="1"/>
        <rFont val="Calibri (Body)"/>
      </rPr>
      <t>4</t>
    </r>
  </si>
  <si>
    <t>purinergic receptor P2Y1</t>
  </si>
  <si>
    <t>P47900</t>
  </si>
  <si>
    <r>
      <t>P2Y</t>
    </r>
    <r>
      <rPr>
        <vertAlign val="subscript"/>
        <sz val="11"/>
        <color theme="1"/>
        <rFont val="Calibri (Body)"/>
      </rPr>
      <t>1</t>
    </r>
  </si>
  <si>
    <t>oxoglutarate receptor 1</t>
  </si>
  <si>
    <t>Q96P68</t>
  </si>
  <si>
    <t>oxoeicosanoid receptor 1</t>
  </si>
  <si>
    <t>Q8TDS5</t>
  </si>
  <si>
    <t>OXE</t>
  </si>
  <si>
    <t>hypocretin receptor 1</t>
  </si>
  <si>
    <t>O43613</t>
  </si>
  <si>
    <r>
      <t>OX</t>
    </r>
    <r>
      <rPr>
        <vertAlign val="subscript"/>
        <sz val="11"/>
        <color theme="1"/>
        <rFont val="Calibri (Body)"/>
      </rPr>
      <t>1</t>
    </r>
  </si>
  <si>
    <t>opsin 1, long wave sensitive</t>
  </si>
  <si>
    <t>P04000</t>
  </si>
  <si>
    <t>OPN1LW</t>
  </si>
  <si>
    <t>opsin 1, medium wave sensitive</t>
  </si>
  <si>
    <t>P04001</t>
  </si>
  <si>
    <t>OPN1MW</t>
  </si>
  <si>
    <t>rhodopsin</t>
  </si>
  <si>
    <t>P08100</t>
  </si>
  <si>
    <t>Rhodopsin</t>
  </si>
  <si>
    <t>opsin 1, short wave sensitive</t>
  </si>
  <si>
    <t>P03999</t>
  </si>
  <si>
    <t>OPN1SW</t>
  </si>
  <si>
    <t>opsin 5</t>
  </si>
  <si>
    <t>Q6U736</t>
  </si>
  <si>
    <t>opsin 4</t>
  </si>
  <si>
    <t>Q9UHM6</t>
  </si>
  <si>
    <t>opsin 3</t>
  </si>
  <si>
    <t>Q9H1Y3</t>
  </si>
  <si>
    <t>G protein-coupled receptor 68</t>
  </si>
  <si>
    <t>neurotensin receptor 2</t>
  </si>
  <si>
    <t>O95665</t>
  </si>
  <si>
    <r>
      <t>NTS</t>
    </r>
    <r>
      <rPr>
        <vertAlign val="subscript"/>
        <sz val="11"/>
        <color theme="1"/>
        <rFont val="Calibri (Body)"/>
      </rPr>
      <t>2</t>
    </r>
  </si>
  <si>
    <t>neurotensin receptor 1</t>
  </si>
  <si>
    <t>P30989</t>
  </si>
  <si>
    <r>
      <t>NTS</t>
    </r>
    <r>
      <rPr>
        <vertAlign val="subscript"/>
        <sz val="11"/>
        <color theme="1"/>
        <rFont val="Calibri (Body)"/>
      </rPr>
      <t>1</t>
    </r>
  </si>
  <si>
    <t>neuropeptide Y receptor Y6 (pseudogene)</t>
  </si>
  <si>
    <t>Q99463</t>
  </si>
  <si>
    <r>
      <t>Y</t>
    </r>
    <r>
      <rPr>
        <vertAlign val="subscript"/>
        <sz val="11"/>
        <color theme="1"/>
        <rFont val="Calibri (Body)"/>
      </rPr>
      <t>6</t>
    </r>
  </si>
  <si>
    <t>neuropeptide Y receptor Y5</t>
  </si>
  <si>
    <r>
      <t>Y</t>
    </r>
    <r>
      <rPr>
        <vertAlign val="subscript"/>
        <sz val="11"/>
        <color theme="1"/>
        <rFont val="Calibri (Body)"/>
      </rPr>
      <t>5</t>
    </r>
  </si>
  <si>
    <t>neuropeptide Y receptor Y4</t>
  </si>
  <si>
    <t>P50391</t>
  </si>
  <si>
    <r>
      <t>Y</t>
    </r>
    <r>
      <rPr>
        <vertAlign val="subscript"/>
        <sz val="11"/>
        <color theme="1"/>
        <rFont val="Calibri (Body)"/>
      </rPr>
      <t>4</t>
    </r>
  </si>
  <si>
    <t>neuropeptide Y receptor Y2</t>
  </si>
  <si>
    <t>P49146</t>
  </si>
  <si>
    <r>
      <t>Y</t>
    </r>
    <r>
      <rPr>
        <vertAlign val="subscript"/>
        <sz val="11"/>
        <color theme="1"/>
        <rFont val="Calibri (Body)"/>
      </rPr>
      <t>2</t>
    </r>
  </si>
  <si>
    <t>neuropeptide Y receptor Y1</t>
  </si>
  <si>
    <r>
      <t>Y</t>
    </r>
    <r>
      <rPr>
        <vertAlign val="subscript"/>
        <sz val="11"/>
        <color theme="1"/>
        <rFont val="Calibri (Body)"/>
      </rPr>
      <t>1</t>
    </r>
  </si>
  <si>
    <t>neuropeptide S receptor 1</t>
  </si>
  <si>
    <t>Q6W5P4</t>
  </si>
  <si>
    <t>NPS</t>
  </si>
  <si>
    <t>neuropeptides B and W receptor 2</t>
  </si>
  <si>
    <t>P48146</t>
  </si>
  <si>
    <t>neuropeptides B and W receptor 1</t>
  </si>
  <si>
    <t>P48145</t>
  </si>
  <si>
    <t>neuromedin U receptor 2</t>
  </si>
  <si>
    <t>Q9GZQ4</t>
  </si>
  <si>
    <t>neuromedin U receptor 1</t>
  </si>
  <si>
    <t>Q9HB89</t>
  </si>
  <si>
    <t>neuromedin B receptor</t>
  </si>
  <si>
    <t>P28336</t>
  </si>
  <si>
    <r>
      <t>BB</t>
    </r>
    <r>
      <rPr>
        <vertAlign val="subscript"/>
        <sz val="11"/>
        <color theme="1"/>
        <rFont val="Calibri (Body)"/>
      </rPr>
      <t>1</t>
    </r>
  </si>
  <si>
    <t>tachykinin receptor 3</t>
  </si>
  <si>
    <t>P29371</t>
  </si>
  <si>
    <r>
      <t>NK</t>
    </r>
    <r>
      <rPr>
        <vertAlign val="subscript"/>
        <sz val="11"/>
        <color theme="1"/>
        <rFont val="Calibri (Body)"/>
      </rPr>
      <t>3</t>
    </r>
  </si>
  <si>
    <t>tachykinin receptor 2</t>
  </si>
  <si>
    <t>P21452</t>
  </si>
  <si>
    <r>
      <t>NK</t>
    </r>
    <r>
      <rPr>
        <vertAlign val="subscript"/>
        <sz val="11"/>
        <color theme="1"/>
        <rFont val="Calibri (Body)"/>
      </rPr>
      <t>2</t>
    </r>
  </si>
  <si>
    <t>tachykinin receptor 1</t>
  </si>
  <si>
    <t>P25103</t>
  </si>
  <si>
    <r>
      <t>NK</t>
    </r>
    <r>
      <rPr>
        <vertAlign val="subscript"/>
        <sz val="11"/>
        <color theme="1"/>
        <rFont val="Calibri (Body)"/>
      </rPr>
      <t>1</t>
    </r>
  </si>
  <si>
    <t>G protein-coupled receptor 50</t>
  </si>
  <si>
    <t>Q13585</t>
  </si>
  <si>
    <t>GPR50</t>
  </si>
  <si>
    <t>motilin receptor</t>
  </si>
  <si>
    <t>O43193</t>
  </si>
  <si>
    <t>melanocortin 1 receptor</t>
  </si>
  <si>
    <t>Q01726</t>
  </si>
  <si>
    <r>
      <t>MC</t>
    </r>
    <r>
      <rPr>
        <vertAlign val="subscript"/>
        <sz val="11"/>
        <color theme="1"/>
        <rFont val="Calibri (Body)"/>
      </rPr>
      <t>1</t>
    </r>
  </si>
  <si>
    <t>MAS related GPR family member X4</t>
  </si>
  <si>
    <t>Q96LA9</t>
  </si>
  <si>
    <t>MRGPRX4</t>
  </si>
  <si>
    <t>MAS related GPR family member X3</t>
  </si>
  <si>
    <t>Q96LB0</t>
  </si>
  <si>
    <t>MRGPRX3</t>
  </si>
  <si>
    <t>MAS related GPR family member X2</t>
  </si>
  <si>
    <t>Q96LB1</t>
  </si>
  <si>
    <t>MAS related GPR family member X1</t>
  </si>
  <si>
    <t>Q96LB2</t>
  </si>
  <si>
    <t>MAS related GPR family member G</t>
  </si>
  <si>
    <t>Q86SM5</t>
  </si>
  <si>
    <t>MRGPRG</t>
  </si>
  <si>
    <t>MAS related GPR family member F</t>
  </si>
  <si>
    <t>Q96AM1</t>
  </si>
  <si>
    <t>MRGPRF</t>
  </si>
  <si>
    <t>MAS related GPR family member E</t>
  </si>
  <si>
    <t>Q86SM8</t>
  </si>
  <si>
    <t>MRGPRE</t>
  </si>
  <si>
    <t>MAS related GPR family member D</t>
  </si>
  <si>
    <t>Q8TDS7</t>
  </si>
  <si>
    <t>MRGPRD</t>
  </si>
  <si>
    <t>melanin concentrating hormone receptor 2</t>
  </si>
  <si>
    <t>Q969V1</t>
  </si>
  <si>
    <r>
      <t>MCH</t>
    </r>
    <r>
      <rPr>
        <vertAlign val="subscript"/>
        <sz val="11"/>
        <color theme="1"/>
        <rFont val="Calibri (Body)"/>
      </rPr>
      <t>2</t>
    </r>
  </si>
  <si>
    <t>melanin concentrating hormone receptor 1</t>
  </si>
  <si>
    <t>Q99705</t>
  </si>
  <si>
    <r>
      <t>MCH</t>
    </r>
    <r>
      <rPr>
        <vertAlign val="subscript"/>
        <sz val="11"/>
        <color theme="1"/>
        <rFont val="Calibri (Body)"/>
      </rPr>
      <t>1</t>
    </r>
  </si>
  <si>
    <t>melanocortin 5 receptor</t>
  </si>
  <si>
    <t>P33032</t>
  </si>
  <si>
    <r>
      <t>MC</t>
    </r>
    <r>
      <rPr>
        <vertAlign val="subscript"/>
        <sz val="11"/>
        <color theme="1"/>
        <rFont val="Calibri (Body)"/>
      </rPr>
      <t>5</t>
    </r>
  </si>
  <si>
    <t>MAS1 proto-oncogene like, G protein-coupled receptor</t>
  </si>
  <si>
    <t>P35410</t>
  </si>
  <si>
    <t>MAS1 proto-oncogene, G protein-coupled receptor</t>
  </si>
  <si>
    <t>P04201</t>
  </si>
  <si>
    <t>MAS1</t>
  </si>
  <si>
    <t>luteinizing hormone/choriogonadotropin receptor</t>
  </si>
  <si>
    <t>P22888</t>
  </si>
  <si>
    <t>LH</t>
  </si>
  <si>
    <t>lysophosphatidic acid receptor 6</t>
  </si>
  <si>
    <t>P43657</t>
  </si>
  <si>
    <r>
      <t>LPA</t>
    </r>
    <r>
      <rPr>
        <vertAlign val="subscript"/>
        <sz val="11"/>
        <color theme="1"/>
        <rFont val="Calibri (Body)"/>
      </rPr>
      <t>6</t>
    </r>
  </si>
  <si>
    <t>lysophosphatidic acid receptor 5</t>
  </si>
  <si>
    <t>Q9H1C0</t>
  </si>
  <si>
    <r>
      <t>LPA</t>
    </r>
    <r>
      <rPr>
        <vertAlign val="subscript"/>
        <sz val="11"/>
        <color theme="1"/>
        <rFont val="Calibri (Body)"/>
      </rPr>
      <t>5</t>
    </r>
  </si>
  <si>
    <t>lysophosphatidic acid receptor 4</t>
  </si>
  <si>
    <t>Q99677</t>
  </si>
  <si>
    <r>
      <t>LPA</t>
    </r>
    <r>
      <rPr>
        <vertAlign val="subscript"/>
        <sz val="11"/>
        <color theme="1"/>
        <rFont val="Calibri (Body)"/>
      </rPr>
      <t>4</t>
    </r>
  </si>
  <si>
    <t>lysophosphatidic acid receptor 3</t>
  </si>
  <si>
    <t>Q9UBY5</t>
  </si>
  <si>
    <r>
      <t>LPA</t>
    </r>
    <r>
      <rPr>
        <vertAlign val="subscript"/>
        <sz val="11"/>
        <color theme="1"/>
        <rFont val="Calibri (Body)"/>
      </rPr>
      <t>3</t>
    </r>
  </si>
  <si>
    <t>leucine rich repeat containing G protein-coupled receptor 6</t>
  </si>
  <si>
    <t>Q9HBX8</t>
  </si>
  <si>
    <t>leucine rich repeat containing G protein-coupled receptor 5</t>
  </si>
  <si>
    <t>O75473</t>
  </si>
  <si>
    <t>leucine rich repeat containing G protein-coupled receptor 4</t>
  </si>
  <si>
    <t>Q9BXB1</t>
  </si>
  <si>
    <t>KISS1 receptor</t>
  </si>
  <si>
    <t>Q969F8</t>
  </si>
  <si>
    <t>histamine receptor H4</t>
  </si>
  <si>
    <t>Q9H3N8</t>
  </si>
  <si>
    <r>
      <t>H</t>
    </r>
    <r>
      <rPr>
        <vertAlign val="subscript"/>
        <sz val="11"/>
        <color theme="1"/>
        <rFont val="Calibri (Body)"/>
      </rPr>
      <t>4</t>
    </r>
  </si>
  <si>
    <t>histamine receptor H3</t>
  </si>
  <si>
    <t>Q9Y5N1</t>
  </si>
  <si>
    <r>
      <t>H</t>
    </r>
    <r>
      <rPr>
        <vertAlign val="subscript"/>
        <sz val="11"/>
        <color theme="1"/>
        <rFont val="Calibri (Body)"/>
      </rPr>
      <t>3</t>
    </r>
  </si>
  <si>
    <t>hydroxycarboxylic acid receptor 3</t>
  </si>
  <si>
    <r>
      <t>HCA</t>
    </r>
    <r>
      <rPr>
        <vertAlign val="subscript"/>
        <sz val="11"/>
        <color theme="1"/>
        <rFont val="Calibri (Body)"/>
      </rPr>
      <t>3</t>
    </r>
  </si>
  <si>
    <t>hydroxycarboxylic acid receptor 2</t>
  </si>
  <si>
    <r>
      <t>HCA</t>
    </r>
    <r>
      <rPr>
        <vertAlign val="subscript"/>
        <sz val="11"/>
        <color theme="1"/>
        <rFont val="Calibri (Body)"/>
      </rPr>
      <t>2</t>
    </r>
  </si>
  <si>
    <t>hydroxycarboxylic acid receptor 1</t>
  </si>
  <si>
    <t>Q9BXC0</t>
  </si>
  <si>
    <r>
      <t>HCA</t>
    </r>
    <r>
      <rPr>
        <vertAlign val="subscript"/>
        <sz val="11"/>
        <color theme="1"/>
        <rFont val="Calibri (Body)"/>
      </rPr>
      <t>1</t>
    </r>
  </si>
  <si>
    <t>gastrin releasing peptide receptor</t>
  </si>
  <si>
    <t>P30550</t>
  </si>
  <si>
    <r>
      <t>BB</t>
    </r>
    <r>
      <rPr>
        <vertAlign val="subscript"/>
        <sz val="11"/>
        <color theme="1"/>
        <rFont val="Calibri (Body)"/>
      </rPr>
      <t>2</t>
    </r>
  </si>
  <si>
    <t>glutamate metabotropic receptor 8</t>
  </si>
  <si>
    <r>
      <t>mGlu</t>
    </r>
    <r>
      <rPr>
        <vertAlign val="subscript"/>
        <sz val="11"/>
        <color theme="1"/>
        <rFont val="Calibri (Body)"/>
      </rPr>
      <t>8</t>
    </r>
  </si>
  <si>
    <t>glutamate metabotropic receptor 7</t>
  </si>
  <si>
    <t>Q14831</t>
  </si>
  <si>
    <r>
      <t>mGlu</t>
    </r>
    <r>
      <rPr>
        <vertAlign val="subscript"/>
        <sz val="11"/>
        <color theme="1"/>
        <rFont val="Calibri (Body)"/>
      </rPr>
      <t>7</t>
    </r>
  </si>
  <si>
    <t>glutamate metabotropic receptor 6</t>
  </si>
  <si>
    <r>
      <t>mGlu</t>
    </r>
    <r>
      <rPr>
        <vertAlign val="subscript"/>
        <sz val="11"/>
        <color theme="1"/>
        <rFont val="Calibri (Body)"/>
      </rPr>
      <t>6</t>
    </r>
  </si>
  <si>
    <t>glutamate metabotropic receptor 5</t>
  </si>
  <si>
    <r>
      <t>mGlu</t>
    </r>
    <r>
      <rPr>
        <vertAlign val="subscript"/>
        <sz val="11"/>
        <color theme="1"/>
        <rFont val="Calibri (Body)"/>
      </rPr>
      <t>5</t>
    </r>
  </si>
  <si>
    <t>glutamate metabotropic receptor 4</t>
  </si>
  <si>
    <r>
      <t>mGlu</t>
    </r>
    <r>
      <rPr>
        <vertAlign val="subscript"/>
        <sz val="11"/>
        <color theme="1"/>
        <rFont val="Calibri (Body)"/>
      </rPr>
      <t>4</t>
    </r>
  </si>
  <si>
    <t>glutamate metabotropic receptor 3</t>
  </si>
  <si>
    <t>Q14832</t>
  </si>
  <si>
    <r>
      <t>mGlu</t>
    </r>
    <r>
      <rPr>
        <vertAlign val="subscript"/>
        <sz val="11"/>
        <color theme="1"/>
        <rFont val="Calibri (Body)"/>
      </rPr>
      <t>3</t>
    </r>
  </si>
  <si>
    <t>glutamate metabotropic receptor 2</t>
  </si>
  <si>
    <r>
      <t>mGlu</t>
    </r>
    <r>
      <rPr>
        <vertAlign val="subscript"/>
        <sz val="11"/>
        <color theme="1"/>
        <rFont val="Calibri (Body)"/>
      </rPr>
      <t>2</t>
    </r>
  </si>
  <si>
    <t>glutamate metabotropic receptor 1</t>
  </si>
  <si>
    <t>Q13255</t>
  </si>
  <si>
    <r>
      <t>mGlu</t>
    </r>
    <r>
      <rPr>
        <vertAlign val="subscript"/>
        <sz val="11"/>
        <color theme="1"/>
        <rFont val="Calibri (Body)"/>
      </rPr>
      <t>1</t>
    </r>
  </si>
  <si>
    <t>G protein-coupled receptor 88</t>
  </si>
  <si>
    <t>Q9GZN0</t>
  </si>
  <si>
    <t>G protein-coupled receptor 87</t>
  </si>
  <si>
    <t>Q9BY21</t>
  </si>
  <si>
    <t>G protein-coupled receptor 85</t>
  </si>
  <si>
    <t>P60893</t>
  </si>
  <si>
    <t>G protein-coupled receptor 83</t>
  </si>
  <si>
    <t>Q9NYM4</t>
  </si>
  <si>
    <t>G protein-coupled receptor 82</t>
  </si>
  <si>
    <t>Q96P67</t>
  </si>
  <si>
    <t>G protein-coupled receptor 78</t>
  </si>
  <si>
    <t>Q96P69</t>
  </si>
  <si>
    <t>G protein-coupled receptor 75</t>
  </si>
  <si>
    <t>O95800</t>
  </si>
  <si>
    <t>G protein-coupled receptor 63</t>
  </si>
  <si>
    <t>Q9BZJ6</t>
  </si>
  <si>
    <t>G protein-coupled receptor 62</t>
  </si>
  <si>
    <t>Q9BZJ7</t>
  </si>
  <si>
    <t>G protein-coupled receptor 61</t>
  </si>
  <si>
    <t>Q9BZJ8</t>
  </si>
  <si>
    <t>G protein-coupled receptor 6</t>
  </si>
  <si>
    <t>P46095</t>
  </si>
  <si>
    <t>G protein-coupled receptor 55</t>
  </si>
  <si>
    <t>Q9Y2T6</t>
  </si>
  <si>
    <t>G protein-coupled receptor 52</t>
  </si>
  <si>
    <t>Q9Y2T5</t>
  </si>
  <si>
    <t>G protein-coupled receptor 45</t>
  </si>
  <si>
    <t>Q9Y5Y3</t>
  </si>
  <si>
    <t>G protein-coupled receptor 42</t>
  </si>
  <si>
    <t>O15529</t>
  </si>
  <si>
    <t>G protein-coupled receptor 4</t>
  </si>
  <si>
    <t>G protein-coupled receptor 39</t>
  </si>
  <si>
    <t>G protein-coupled receptor 37</t>
  </si>
  <si>
    <t>O15354</t>
  </si>
  <si>
    <t>G protein-coupled receptor 35</t>
  </si>
  <si>
    <t>Q9HC97</t>
  </si>
  <si>
    <t>G protein-coupled receptor 34</t>
  </si>
  <si>
    <t>Q9UPC5</t>
  </si>
  <si>
    <t>G protein-coupled receptor 33</t>
  </si>
  <si>
    <t>Q49SQ1</t>
  </si>
  <si>
    <t>G protein-coupled receptor 32</t>
  </si>
  <si>
    <t>O75388</t>
  </si>
  <si>
    <t>G protein-coupled receptor 31</t>
  </si>
  <si>
    <t>O00270</t>
  </si>
  <si>
    <t>G protein-coupled receptor 3</t>
  </si>
  <si>
    <t>P46089</t>
  </si>
  <si>
    <t>G protein-coupled receptor 27</t>
  </si>
  <si>
    <t>Q9NS67</t>
  </si>
  <si>
    <t>G protein-coupled receptor 26</t>
  </si>
  <si>
    <t>Q8NDV2</t>
  </si>
  <si>
    <t>G protein-coupled receptor 25</t>
  </si>
  <si>
    <t>O00155</t>
  </si>
  <si>
    <t>G protein-coupled receptor 22</t>
  </si>
  <si>
    <t>Q99680</t>
  </si>
  <si>
    <t>G protein-coupled receptor 21</t>
  </si>
  <si>
    <t>Q99679</t>
  </si>
  <si>
    <t>G protein-coupled receptor 20</t>
  </si>
  <si>
    <t>Q99678</t>
  </si>
  <si>
    <t>G protein-coupled receptor 19</t>
  </si>
  <si>
    <t>Q15760</t>
  </si>
  <si>
    <t>G protein-coupled receptor 18</t>
  </si>
  <si>
    <t>Q14330</t>
  </si>
  <si>
    <t>G protein-coupled receptor 17</t>
  </si>
  <si>
    <t>Q13304</t>
  </si>
  <si>
    <t>G protein-coupled receptor 15</t>
  </si>
  <si>
    <t>P49685</t>
  </si>
  <si>
    <t>G protein-coupled receptor 12</t>
  </si>
  <si>
    <t>P47775</t>
  </si>
  <si>
    <t>G protein-coupled receptor 1</t>
  </si>
  <si>
    <t>P46091</t>
  </si>
  <si>
    <t>G protein-coupled estrogen receptor 1</t>
  </si>
  <si>
    <t>Q99527</t>
  </si>
  <si>
    <t>GPER</t>
  </si>
  <si>
    <t>G protein-coupled receptor class C group 6 member A</t>
  </si>
  <si>
    <t>Q5T6X5</t>
  </si>
  <si>
    <t>GPRC6</t>
  </si>
  <si>
    <t>G protein-coupled receptor class C group 5 member D</t>
  </si>
  <si>
    <t>Q9NZD1</t>
  </si>
  <si>
    <t>GPRC5D</t>
  </si>
  <si>
    <t>G protein-coupled receptor class C group 5 member C</t>
  </si>
  <si>
    <t>Q9NQ84</t>
  </si>
  <si>
    <t>GPRC5C</t>
  </si>
  <si>
    <t>G protein-coupled receptor class C group 5 member B</t>
  </si>
  <si>
    <t>Q9NZH0</t>
  </si>
  <si>
    <t>GPRC5B</t>
  </si>
  <si>
    <t>G protein-coupled bile acid receptor 1</t>
  </si>
  <si>
    <t>G protein-coupled receptor 182</t>
  </si>
  <si>
    <t>O15218</t>
  </si>
  <si>
    <t>GPR182</t>
  </si>
  <si>
    <t>G protein-coupled receptor 179</t>
  </si>
  <si>
    <t>Q6PRD1</t>
  </si>
  <si>
    <t>GPR179</t>
  </si>
  <si>
    <t>G protein-coupled receptor 176</t>
  </si>
  <si>
    <t>Q14439</t>
  </si>
  <si>
    <t>GPR176</t>
  </si>
  <si>
    <t>G protein-coupled receptor 174</t>
  </si>
  <si>
    <t>Q9BXC1</t>
  </si>
  <si>
    <t>G protein-coupled receptor 173</t>
  </si>
  <si>
    <t>Q9NS66</t>
  </si>
  <si>
    <t>GPR173</t>
  </si>
  <si>
    <t>G protein-coupled receptor 171</t>
  </si>
  <si>
    <t>O14626</t>
  </si>
  <si>
    <t>GPR171</t>
  </si>
  <si>
    <t>G protein-coupled receptor 162</t>
  </si>
  <si>
    <t>Q16538</t>
  </si>
  <si>
    <t>GPR162</t>
  </si>
  <si>
    <t>G protein-coupled receptor 161</t>
  </si>
  <si>
    <t>Q8N6U8</t>
  </si>
  <si>
    <t>GPR161</t>
  </si>
  <si>
    <t>G protein-coupled receptor 160</t>
  </si>
  <si>
    <t>Q9UJ42</t>
  </si>
  <si>
    <t>GPR160</t>
  </si>
  <si>
    <t>G protein-coupled receptor 158</t>
  </si>
  <si>
    <t>Q5T848</t>
  </si>
  <si>
    <t>GPR158</t>
  </si>
  <si>
    <t>G protein-coupled receptor 157</t>
  </si>
  <si>
    <t>Q5UAW9</t>
  </si>
  <si>
    <t>GPR157</t>
  </si>
  <si>
    <t>G protein-coupled receptor 156</t>
  </si>
  <si>
    <t>Q8NFN8</t>
  </si>
  <si>
    <t>GPR156</t>
  </si>
  <si>
    <t>G protein-coupled receptor 153</t>
  </si>
  <si>
    <t>Q6NV75</t>
  </si>
  <si>
    <t>GPR153</t>
  </si>
  <si>
    <t>G protein-coupled receptor 152</t>
  </si>
  <si>
    <t>Q8TDT2</t>
  </si>
  <si>
    <t>GPR152</t>
  </si>
  <si>
    <t>G protein-coupled receptor 151</t>
  </si>
  <si>
    <t>Q8TDV0</t>
  </si>
  <si>
    <t>GPR151</t>
  </si>
  <si>
    <t>G protein-coupled receptor 150</t>
  </si>
  <si>
    <t>Q8NGU9</t>
  </si>
  <si>
    <t>GPR150</t>
  </si>
  <si>
    <t>G protein-coupled receptor 149</t>
  </si>
  <si>
    <t>Q86SP6</t>
  </si>
  <si>
    <t>GPR149</t>
  </si>
  <si>
    <t>G protein-coupled receptor 148</t>
  </si>
  <si>
    <t>Q8TDV2</t>
  </si>
  <si>
    <t>GPR148</t>
  </si>
  <si>
    <t>G protein-coupled receptor 146</t>
  </si>
  <si>
    <t>Q96CH1</t>
  </si>
  <si>
    <t>GPR146</t>
  </si>
  <si>
    <t>G protein-coupled receptor 143</t>
  </si>
  <si>
    <t>P51810</t>
  </si>
  <si>
    <t>GPR143</t>
  </si>
  <si>
    <t>G protein-coupled receptor 142</t>
  </si>
  <si>
    <t>Q7Z601</t>
  </si>
  <si>
    <t>GPR142</t>
  </si>
  <si>
    <t>G protein-coupled receptor 141</t>
  </si>
  <si>
    <t>Q7Z602</t>
  </si>
  <si>
    <t>GPR141</t>
  </si>
  <si>
    <t>G protein-coupled receptor 139</t>
  </si>
  <si>
    <t>Q6DWJ6</t>
  </si>
  <si>
    <t>GPR139</t>
  </si>
  <si>
    <t>G protein-coupled receptor 135</t>
  </si>
  <si>
    <t>Q8IZ08</t>
  </si>
  <si>
    <t>GPR135</t>
  </si>
  <si>
    <t>G protein-coupled receptor 132</t>
  </si>
  <si>
    <t>Q9UNW8</t>
  </si>
  <si>
    <t>G protein-coupled receptor 119</t>
  </si>
  <si>
    <t>Q8TDV5</t>
  </si>
  <si>
    <t>G protein-coupled receptor 107</t>
  </si>
  <si>
    <t>Q5VW38</t>
  </si>
  <si>
    <t>GPR107</t>
  </si>
  <si>
    <t>G protein-coupled receptor 101</t>
  </si>
  <si>
    <t>Q96P66</t>
  </si>
  <si>
    <t>GPR101</t>
  </si>
  <si>
    <t>glucagon receptor</t>
  </si>
  <si>
    <t>glucagon like peptide 2 receptor</t>
  </si>
  <si>
    <t>glucagon like peptide 1 receptor</t>
  </si>
  <si>
    <t>growth hormone releasing hormone receptor</t>
  </si>
  <si>
    <t>Q02643</t>
  </si>
  <si>
    <t>GHRH</t>
  </si>
  <si>
    <t>cholecystokinin B receptor</t>
  </si>
  <si>
    <t>P32239</t>
  </si>
  <si>
    <r>
      <t>CCK</t>
    </r>
    <r>
      <rPr>
        <vertAlign val="subscript"/>
        <sz val="11"/>
        <color theme="1"/>
        <rFont val="Calibri (Body)"/>
      </rPr>
      <t>2</t>
    </r>
  </si>
  <si>
    <t>galanin receptor 3</t>
  </si>
  <si>
    <t>O60755</t>
  </si>
  <si>
    <r>
      <t>GAL</t>
    </r>
    <r>
      <rPr>
        <vertAlign val="subscript"/>
        <sz val="11"/>
        <color theme="1"/>
        <rFont val="Calibri (Body)"/>
      </rPr>
      <t>3</t>
    </r>
  </si>
  <si>
    <t>galanin receptor 2</t>
  </si>
  <si>
    <t>O43603</t>
  </si>
  <si>
    <r>
      <t>GAL</t>
    </r>
    <r>
      <rPr>
        <vertAlign val="subscript"/>
        <sz val="11"/>
        <color theme="1"/>
        <rFont val="Calibri (Body)"/>
      </rPr>
      <t>2</t>
    </r>
  </si>
  <si>
    <t>galanin receptor 1</t>
  </si>
  <si>
    <t>P47211</t>
  </si>
  <si>
    <r>
      <t>GAL</t>
    </r>
    <r>
      <rPr>
        <vertAlign val="subscript"/>
        <sz val="11"/>
        <color theme="1"/>
        <rFont val="Calibri (Body)"/>
      </rPr>
      <t>1</t>
    </r>
  </si>
  <si>
    <t>gamma-aminobutyric acid type B receptor subunit 2</t>
  </si>
  <si>
    <t>O75899</t>
  </si>
  <si>
    <r>
      <t>GABA</t>
    </r>
    <r>
      <rPr>
        <vertAlign val="subscript"/>
        <sz val="11"/>
        <color theme="1"/>
        <rFont val="Calibri (Body)"/>
      </rPr>
      <t>B2</t>
    </r>
  </si>
  <si>
    <t>gamma-aminobutyric acid type B receptor subunit 1</t>
  </si>
  <si>
    <t>Q9UBS5</t>
  </si>
  <si>
    <r>
      <t>GABA</t>
    </r>
    <r>
      <rPr>
        <vertAlign val="subscript"/>
        <sz val="11"/>
        <color theme="1"/>
        <rFont val="Calibri (Body)"/>
      </rPr>
      <t>B1</t>
    </r>
  </si>
  <si>
    <t>G protein-coupled receptor 37 like 1</t>
  </si>
  <si>
    <t>O60883</t>
  </si>
  <si>
    <t>G37L1</t>
  </si>
  <si>
    <t>GPR37L1</t>
  </si>
  <si>
    <t>G protein-coupled receptor 137</t>
  </si>
  <si>
    <t>Q96N19</t>
  </si>
  <si>
    <t>GPR137</t>
  </si>
  <si>
    <t>frizzled class receptor 9</t>
  </si>
  <si>
    <t>O00144</t>
  </si>
  <si>
    <r>
      <t>FZD</t>
    </r>
    <r>
      <rPr>
        <vertAlign val="subscript"/>
        <sz val="11"/>
        <color theme="1"/>
        <rFont val="Calibri (Body)"/>
      </rPr>
      <t>9</t>
    </r>
  </si>
  <si>
    <t>frizzled class receptor 8</t>
  </si>
  <si>
    <t>Q9H461</t>
  </si>
  <si>
    <r>
      <t>FZD</t>
    </r>
    <r>
      <rPr>
        <vertAlign val="subscript"/>
        <sz val="11"/>
        <color theme="1"/>
        <rFont val="Calibri (Body)"/>
      </rPr>
      <t>8</t>
    </r>
  </si>
  <si>
    <t>frizzled class receptor 7</t>
  </si>
  <si>
    <t>O75084</t>
  </si>
  <si>
    <r>
      <t>FZD</t>
    </r>
    <r>
      <rPr>
        <vertAlign val="subscript"/>
        <sz val="11"/>
        <color theme="1"/>
        <rFont val="Calibri (Body)"/>
      </rPr>
      <t>7</t>
    </r>
  </si>
  <si>
    <t>frizzled class receptor 6</t>
  </si>
  <si>
    <t>O60353</t>
  </si>
  <si>
    <r>
      <t>FZD</t>
    </r>
    <r>
      <rPr>
        <vertAlign val="subscript"/>
        <sz val="11"/>
        <color theme="1"/>
        <rFont val="Calibri (Body)"/>
      </rPr>
      <t>6</t>
    </r>
  </si>
  <si>
    <t>frizzled class receptor 5</t>
  </si>
  <si>
    <t>Q13467</t>
  </si>
  <si>
    <r>
      <t>FZD</t>
    </r>
    <r>
      <rPr>
        <vertAlign val="subscript"/>
        <sz val="11"/>
        <color theme="1"/>
        <rFont val="Calibri (Body)"/>
      </rPr>
      <t>5</t>
    </r>
  </si>
  <si>
    <t>frizzled class receptor 4</t>
  </si>
  <si>
    <t>Q9ULV1</t>
  </si>
  <si>
    <r>
      <t>FZD</t>
    </r>
    <r>
      <rPr>
        <vertAlign val="subscript"/>
        <sz val="11"/>
        <color theme="1"/>
        <rFont val="Calibri (Body)"/>
      </rPr>
      <t>4</t>
    </r>
  </si>
  <si>
    <t>frizzled class receptor 3</t>
  </si>
  <si>
    <t>Q9NPG1</t>
  </si>
  <si>
    <r>
      <t>FZD</t>
    </r>
    <r>
      <rPr>
        <vertAlign val="subscript"/>
        <sz val="11"/>
        <color theme="1"/>
        <rFont val="Calibri (Body)"/>
      </rPr>
      <t>3</t>
    </r>
  </si>
  <si>
    <t>frizzled class receptor 2</t>
  </si>
  <si>
    <t>Q14332</t>
  </si>
  <si>
    <r>
      <t>FZD</t>
    </r>
    <r>
      <rPr>
        <vertAlign val="subscript"/>
        <sz val="11"/>
        <color theme="1"/>
        <rFont val="Calibri (Body)"/>
      </rPr>
      <t>2</t>
    </r>
  </si>
  <si>
    <t>frizzled class receptor 10</t>
  </si>
  <si>
    <t>Q9ULW2</t>
  </si>
  <si>
    <r>
      <t>FZD</t>
    </r>
    <r>
      <rPr>
        <vertAlign val="subscript"/>
        <sz val="11"/>
        <color theme="1"/>
        <rFont val="Calibri (Body)"/>
      </rPr>
      <t>10</t>
    </r>
  </si>
  <si>
    <t>frizzled class receptor 1</t>
  </si>
  <si>
    <t>Q9UP38</t>
  </si>
  <si>
    <r>
      <t>FZD</t>
    </r>
    <r>
      <rPr>
        <vertAlign val="subscript"/>
        <sz val="11"/>
        <color theme="1"/>
        <rFont val="Calibri (Body)"/>
      </rPr>
      <t>1</t>
    </r>
  </si>
  <si>
    <t>follicle stimulating hormone receptor</t>
  </si>
  <si>
    <t>P23945</t>
  </si>
  <si>
    <t>FSH</t>
  </si>
  <si>
    <t>formyl peptide receptor 3</t>
  </si>
  <si>
    <t>P25089</t>
  </si>
  <si>
    <t>formyl peptide receptor 2</t>
  </si>
  <si>
    <t>P25090</t>
  </si>
  <si>
    <t>formyl peptide receptor 1</t>
  </si>
  <si>
    <t>P21462</t>
  </si>
  <si>
    <t>free fatty acid receptor 1</t>
  </si>
  <si>
    <t>O14842</t>
  </si>
  <si>
    <t>endothelin receptor type B</t>
  </si>
  <si>
    <t>P24530</t>
  </si>
  <si>
    <r>
      <t>ET</t>
    </r>
    <r>
      <rPr>
        <vertAlign val="subscript"/>
        <sz val="11"/>
        <color theme="1"/>
        <rFont val="Calibri (Body)"/>
      </rPr>
      <t>B</t>
    </r>
  </si>
  <si>
    <t>dopamine receptor D4</t>
  </si>
  <si>
    <t>P21917</t>
  </si>
  <si>
    <r>
      <t>D</t>
    </r>
    <r>
      <rPr>
        <vertAlign val="subscript"/>
        <sz val="11"/>
        <color theme="1"/>
        <rFont val="Calibri (Body)"/>
      </rPr>
      <t>4</t>
    </r>
  </si>
  <si>
    <t>dopamine receptor D3</t>
  </si>
  <si>
    <t>P35462</t>
  </si>
  <si>
    <r>
      <t>D</t>
    </r>
    <r>
      <rPr>
        <vertAlign val="subscript"/>
        <sz val="11"/>
        <color theme="1"/>
        <rFont val="Calibri (Body)"/>
      </rPr>
      <t>3</t>
    </r>
  </si>
  <si>
    <t>C-X-C motif chemokine receptor 6</t>
  </si>
  <si>
    <t>O00574</t>
  </si>
  <si>
    <t>C-X-C motif chemokine receptor 5</t>
  </si>
  <si>
    <t>C-X-C motif chemokine receptor 4</t>
  </si>
  <si>
    <t>C-X-C motif chemokine receptor 3</t>
  </si>
  <si>
    <t>P49682</t>
  </si>
  <si>
    <t>C-X-C motif chemokine receptor 2</t>
  </si>
  <si>
    <t>C-X-C motif chemokine receptor 1</t>
  </si>
  <si>
    <t>P25024</t>
  </si>
  <si>
    <t>C-X3-C motif chemokine receptor 1</t>
  </si>
  <si>
    <t>P49238</t>
  </si>
  <si>
    <t>CX3CR1</t>
  </si>
  <si>
    <t>corticotropin releasing hormone receptor 2</t>
  </si>
  <si>
    <r>
      <t>CRF</t>
    </r>
    <r>
      <rPr>
        <vertAlign val="subscript"/>
        <sz val="11"/>
        <color theme="1"/>
        <rFont val="Calibri (Body)"/>
      </rPr>
      <t>2</t>
    </r>
  </si>
  <si>
    <t>corticotropin releasing hormone receptor 1</t>
  </si>
  <si>
    <t>P34998</t>
  </si>
  <si>
    <r>
      <t>CRF</t>
    </r>
    <r>
      <rPr>
        <vertAlign val="subscript"/>
        <sz val="11"/>
        <color theme="1"/>
        <rFont val="Calibri (Body)"/>
      </rPr>
      <t>1</t>
    </r>
  </si>
  <si>
    <t>chemerin chemokine-like receptor 1</t>
  </si>
  <si>
    <t>Q99788</t>
  </si>
  <si>
    <t>Chemerin</t>
  </si>
  <si>
    <t>cadherin EGF LAG seven-pass G-type receptor 3</t>
  </si>
  <si>
    <t>Q9NYQ7</t>
  </si>
  <si>
    <t>CELSR3</t>
  </si>
  <si>
    <t>cadherin EGF LAG seven-pass G-type receptor 2</t>
  </si>
  <si>
    <t>Q9HCU4</t>
  </si>
  <si>
    <t>CELSR2</t>
  </si>
  <si>
    <t>cadherin EGF LAG seven-pass G-type receptor 1</t>
  </si>
  <si>
    <t>Q9NYQ6</t>
  </si>
  <si>
    <t>CELSR1</t>
  </si>
  <si>
    <t>C-C motif chemokine receptor like 2</t>
  </si>
  <si>
    <t>O00421</t>
  </si>
  <si>
    <t>C-C motif chemokine receptor 9</t>
  </si>
  <si>
    <t>P51686</t>
  </si>
  <si>
    <t>C-C motif chemokine receptor 8</t>
  </si>
  <si>
    <t>P51685</t>
  </si>
  <si>
    <t>C-C motif chemokine receptor 7</t>
  </si>
  <si>
    <t>P32248</t>
  </si>
  <si>
    <t>C-C motif chemokine receptor 6</t>
  </si>
  <si>
    <t>C-C motif chemokine receptor 5</t>
  </si>
  <si>
    <t>C-C motif chemokine receptor 4</t>
  </si>
  <si>
    <t>P51679</t>
  </si>
  <si>
    <t>C-C motif chemokine receptor 3</t>
  </si>
  <si>
    <t>P51677</t>
  </si>
  <si>
    <t>C-C motif chemokine receptor 2</t>
  </si>
  <si>
    <t>P41597</t>
  </si>
  <si>
    <t>C-C motif chemokine receptor 10</t>
  </si>
  <si>
    <t>P46092</t>
  </si>
  <si>
    <t>C-C motif chemokine receptor 1</t>
  </si>
  <si>
    <t>P32246</t>
  </si>
  <si>
    <t>calcium sensing receptor</t>
  </si>
  <si>
    <t>P41180</t>
  </si>
  <si>
    <t>CaS</t>
  </si>
  <si>
    <t>calcitonin receptor like receptor</t>
  </si>
  <si>
    <t>Q16602</t>
  </si>
  <si>
    <t>Calcitonin receptor-like</t>
  </si>
  <si>
    <t>AMY3</t>
  </si>
  <si>
    <r>
      <t>AMY</t>
    </r>
    <r>
      <rPr>
        <vertAlign val="subscript"/>
        <sz val="11"/>
        <color theme="1"/>
        <rFont val="Calibri (Body)"/>
      </rPr>
      <t>3</t>
    </r>
    <r>
      <rPr>
        <sz val="12"/>
        <color theme="1"/>
        <rFont val="Calibri"/>
        <family val="2"/>
        <scheme val="minor"/>
      </rPr>
      <t/>
    </r>
  </si>
  <si>
    <t>AMY2</t>
  </si>
  <si>
    <t>CALCR+RAMP2</t>
  </si>
  <si>
    <r>
      <t>AMY</t>
    </r>
    <r>
      <rPr>
        <vertAlign val="subscript"/>
        <sz val="11"/>
        <color theme="1"/>
        <rFont val="Calibri (Body)"/>
      </rPr>
      <t>2</t>
    </r>
    <r>
      <rPr>
        <sz val="12"/>
        <color theme="1"/>
        <rFont val="Calibri"/>
        <family val="2"/>
        <scheme val="minor"/>
      </rPr>
      <t/>
    </r>
  </si>
  <si>
    <t>AMY1</t>
  </si>
  <si>
    <t>CALCR+RAMP1</t>
  </si>
  <si>
    <r>
      <t>AMY</t>
    </r>
    <r>
      <rPr>
        <vertAlign val="subscript"/>
        <sz val="11"/>
        <color theme="1"/>
        <rFont val="Calibri (Body)"/>
      </rPr>
      <t>1</t>
    </r>
  </si>
  <si>
    <t>calcitonin receptor</t>
  </si>
  <si>
    <t>P30988</t>
  </si>
  <si>
    <t>complement component 5a receptor 2</t>
  </si>
  <si>
    <t>Q9P296</t>
  </si>
  <si>
    <r>
      <t>C5a</t>
    </r>
    <r>
      <rPr>
        <vertAlign val="subscript"/>
        <sz val="11"/>
        <color theme="1"/>
        <rFont val="Calibri (Body)"/>
      </rPr>
      <t>2</t>
    </r>
  </si>
  <si>
    <t>complement C5a receptor 1</t>
  </si>
  <si>
    <r>
      <t>C5a</t>
    </r>
    <r>
      <rPr>
        <vertAlign val="subscript"/>
        <sz val="11"/>
        <color theme="1"/>
        <rFont val="Calibri (Body)"/>
      </rPr>
      <t>1</t>
    </r>
  </si>
  <si>
    <t>complement C3a receptor 1</t>
  </si>
  <si>
    <t>Q16581</t>
  </si>
  <si>
    <t>C3a</t>
  </si>
  <si>
    <t>bombesin receptor subtype 3</t>
  </si>
  <si>
    <t>P32247</t>
  </si>
  <si>
    <r>
      <t>BB</t>
    </r>
    <r>
      <rPr>
        <vertAlign val="subscript"/>
        <sz val="11"/>
        <color theme="1"/>
        <rFont val="Calibri (Body)"/>
      </rPr>
      <t>3</t>
    </r>
  </si>
  <si>
    <t>angiotensin II receptor type 2</t>
  </si>
  <si>
    <t>P50052</t>
  </si>
  <si>
    <r>
      <t>AT</t>
    </r>
    <r>
      <rPr>
        <vertAlign val="subscript"/>
        <sz val="11"/>
        <color theme="1"/>
        <rFont val="Calibri (Body)"/>
      </rPr>
      <t>2</t>
    </r>
  </si>
  <si>
    <t>adhesion G protein-coupled receptor V1</t>
  </si>
  <si>
    <t>Q8WXG9</t>
  </si>
  <si>
    <t>AGRV1</t>
  </si>
  <si>
    <t>ADGRV1</t>
  </si>
  <si>
    <t>adhesion G protein-coupled receptor L4</t>
  </si>
  <si>
    <t>Q9HBW9</t>
  </si>
  <si>
    <t>ADGRL4</t>
  </si>
  <si>
    <t>adhesion G protein-coupled receptor L3</t>
  </si>
  <si>
    <t>Q9HAR2</t>
  </si>
  <si>
    <t>ADGRL3</t>
  </si>
  <si>
    <t>adhesion G protein-coupled receptor L2</t>
  </si>
  <si>
    <t>O95490</t>
  </si>
  <si>
    <t>ADGRL2</t>
  </si>
  <si>
    <t>adhesion G protein-coupled receptor L1</t>
  </si>
  <si>
    <t>O94910</t>
  </si>
  <si>
    <t>ADGRL1</t>
  </si>
  <si>
    <t>adhesion G protein-coupled receptor G7</t>
  </si>
  <si>
    <t>Q96K78</t>
  </si>
  <si>
    <t>ADGRG7</t>
  </si>
  <si>
    <t>adhesion G protein-coupled receptor G6</t>
  </si>
  <si>
    <t>Q86SQ4</t>
  </si>
  <si>
    <t>ADGRG6</t>
  </si>
  <si>
    <t>adhesion G protein-coupled receptor G5</t>
  </si>
  <si>
    <t>Q8IZF4</t>
  </si>
  <si>
    <t>ADGRG5</t>
  </si>
  <si>
    <t>adhesion G protein-coupled receptor G4</t>
  </si>
  <si>
    <t>Q8IZF6</t>
  </si>
  <si>
    <t>ADGRG4</t>
  </si>
  <si>
    <t>adhesion G protein-coupled receptor G3</t>
  </si>
  <si>
    <t>Q86Y34</t>
  </si>
  <si>
    <t>ADGRG3</t>
  </si>
  <si>
    <t>adhesion G protein-coupled receptor G2</t>
  </si>
  <si>
    <t>Q8IZP9</t>
  </si>
  <si>
    <t>ADGRG2</t>
  </si>
  <si>
    <t>adhesion G protein-coupled receptor G1</t>
  </si>
  <si>
    <t>Q9Y653</t>
  </si>
  <si>
    <t>ADGRG1</t>
  </si>
  <si>
    <t>adhesion G protein-coupled receptor F5</t>
  </si>
  <si>
    <t>Q8IZF2</t>
  </si>
  <si>
    <t>ADGRF5</t>
  </si>
  <si>
    <t>adhesion G protein-coupled receptor F4</t>
  </si>
  <si>
    <t>Q8IZF3</t>
  </si>
  <si>
    <t>ADGRF4</t>
  </si>
  <si>
    <t>adhesion G protein-coupled receptor F3</t>
  </si>
  <si>
    <t>Q8IZF5</t>
  </si>
  <si>
    <t>ADGRF3</t>
  </si>
  <si>
    <t>adhesion G protein-coupled receptor F2</t>
  </si>
  <si>
    <t>Q8IZF7</t>
  </si>
  <si>
    <t>ADGRF2</t>
  </si>
  <si>
    <t>adhesion G protein-coupled receptor F1</t>
  </si>
  <si>
    <t>Q5T601</t>
  </si>
  <si>
    <t>ADGRF1</t>
  </si>
  <si>
    <t>adhesion G protein-coupled receptor E5</t>
  </si>
  <si>
    <t>P48960</t>
  </si>
  <si>
    <t>AGRE5</t>
  </si>
  <si>
    <t>ADGRE5</t>
  </si>
  <si>
    <t>adhesion G protein-coupled receptor E4, pseudogene</t>
  </si>
  <si>
    <t>Q86SQ3</t>
  </si>
  <si>
    <t>ADGRE4P</t>
  </si>
  <si>
    <t>adhesion G protein-coupled receptor E3</t>
  </si>
  <si>
    <t>Q9BY15</t>
  </si>
  <si>
    <t>ADGRE3</t>
  </si>
  <si>
    <t>adhesion G protein-coupled receptor E2</t>
  </si>
  <si>
    <t>Q9UHX3</t>
  </si>
  <si>
    <t>ADGRE2</t>
  </si>
  <si>
    <t>adhesion G protein-coupled receptor E1</t>
  </si>
  <si>
    <t>Q14246</t>
  </si>
  <si>
    <t>ADGRE1</t>
  </si>
  <si>
    <t>adhesion G protein-coupled receptor D2</t>
  </si>
  <si>
    <t>Q7Z7M1</t>
  </si>
  <si>
    <t>ADGRD2</t>
  </si>
  <si>
    <t>adhesion G protein-coupled receptor D1</t>
  </si>
  <si>
    <t>Q6QNK2</t>
  </si>
  <si>
    <t>ADGRD1</t>
  </si>
  <si>
    <t>adhesion G protein-coupled receptor B3</t>
  </si>
  <si>
    <t>O60242</t>
  </si>
  <si>
    <t>ADGRB3</t>
  </si>
  <si>
    <t>adhesion G protein-coupled receptor B2</t>
  </si>
  <si>
    <t>O60241</t>
  </si>
  <si>
    <t>ADGRB2</t>
  </si>
  <si>
    <t>adhesion G protein-coupled receptor B1</t>
  </si>
  <si>
    <t>O14514</t>
  </si>
  <si>
    <t>AGRB1</t>
  </si>
  <si>
    <t>ADGRB1</t>
  </si>
  <si>
    <t>adhesion G protein-coupled receptor A3</t>
  </si>
  <si>
    <t>Q8IWK6</t>
  </si>
  <si>
    <t>ADGRA3</t>
  </si>
  <si>
    <t>adhesion G protein-coupled receptor A2</t>
  </si>
  <si>
    <t>Q96PE1</t>
  </si>
  <si>
    <t>ADGRA2</t>
  </si>
  <si>
    <t>adhesion G protein-coupled receptor A1</t>
  </si>
  <si>
    <t>Q86SQ6</t>
  </si>
  <si>
    <t>ADGRA1</t>
  </si>
  <si>
    <t>adrenoceptor beta 3</t>
  </si>
  <si>
    <t>P13945</t>
  </si>
  <si>
    <r>
      <t>β</t>
    </r>
    <r>
      <rPr>
        <vertAlign val="subscript"/>
        <sz val="11"/>
        <color theme="1"/>
        <rFont val="Calibri (Body)"/>
      </rPr>
      <t>3</t>
    </r>
  </si>
  <si>
    <t>adrenoceptor alpha 1D</t>
  </si>
  <si>
    <t>P25100</t>
  </si>
  <si>
    <r>
      <t>α</t>
    </r>
    <r>
      <rPr>
        <vertAlign val="subscript"/>
        <sz val="11"/>
        <color theme="1"/>
        <rFont val="Calibri (Body)"/>
      </rPr>
      <t>1D</t>
    </r>
  </si>
  <si>
    <t>adrenoceptor alpha 1B</t>
  </si>
  <si>
    <t>P35368</t>
  </si>
  <si>
    <r>
      <t>α</t>
    </r>
    <r>
      <rPr>
        <vertAlign val="subscript"/>
        <sz val="11"/>
        <color theme="1"/>
        <rFont val="Calibri (Body)"/>
      </rPr>
      <t>1B</t>
    </r>
  </si>
  <si>
    <t>melanocortin 2 receptor</t>
  </si>
  <si>
    <t>Q01718</t>
  </si>
  <si>
    <r>
      <t>MC</t>
    </r>
    <r>
      <rPr>
        <vertAlign val="subscript"/>
        <sz val="11"/>
        <color theme="1"/>
        <rFont val="Calibri (Body)"/>
      </rPr>
      <t>2</t>
    </r>
  </si>
  <si>
    <t>cholinergic receptor muscarinic 5</t>
  </si>
  <si>
    <t>P08912</t>
  </si>
  <si>
    <r>
      <t>M</t>
    </r>
    <r>
      <rPr>
        <vertAlign val="subscript"/>
        <sz val="11"/>
        <color theme="1"/>
        <rFont val="Calibri (Body)"/>
      </rPr>
      <t>5</t>
    </r>
  </si>
  <si>
    <t>atypical chemokine receptor 4</t>
  </si>
  <si>
    <t>Q9NPB9</t>
  </si>
  <si>
    <t>atypical chemokine receptor 3</t>
  </si>
  <si>
    <t>P25106</t>
  </si>
  <si>
    <t>atypical chemokine receptor 2</t>
  </si>
  <si>
    <t>O00590</t>
  </si>
  <si>
    <t>atypical chemokine receptor 1 (Duffy blood group)</t>
  </si>
  <si>
    <t>Q16570</t>
  </si>
  <si>
    <t>5-hydroxytryptamine receptor 7</t>
  </si>
  <si>
    <t>P34969</t>
  </si>
  <si>
    <r>
      <t>5-HT</t>
    </r>
    <r>
      <rPr>
        <vertAlign val="subscript"/>
        <sz val="11"/>
        <color theme="1"/>
        <rFont val="Calibri (Body)"/>
      </rPr>
      <t>7</t>
    </r>
  </si>
  <si>
    <t>5-hydroxytryptamine receptor 6</t>
  </si>
  <si>
    <t>P50406</t>
  </si>
  <si>
    <r>
      <t>5-HT</t>
    </r>
    <r>
      <rPr>
        <vertAlign val="subscript"/>
        <sz val="11"/>
        <color theme="1"/>
        <rFont val="Calibri (Body)"/>
      </rPr>
      <t>6</t>
    </r>
  </si>
  <si>
    <t>5-hydroxytryptamine receptor 5A</t>
  </si>
  <si>
    <t>P47898</t>
  </si>
  <si>
    <r>
      <t>5-HT</t>
    </r>
    <r>
      <rPr>
        <vertAlign val="subscript"/>
        <sz val="11"/>
        <color theme="1"/>
        <rFont val="Calibri (Body)"/>
      </rPr>
      <t>5A</t>
    </r>
  </si>
  <si>
    <t>5-hydroxytryptamine receptor 4</t>
  </si>
  <si>
    <t>Q13639</t>
  </si>
  <si>
    <r>
      <t>5-HT</t>
    </r>
    <r>
      <rPr>
        <vertAlign val="subscript"/>
        <sz val="11"/>
        <color theme="1"/>
        <rFont val="Calibri (Body)"/>
      </rPr>
      <t>4</t>
    </r>
  </si>
  <si>
    <t>5-hydroxytryptamine receptor 1F</t>
  </si>
  <si>
    <t>P30939</t>
  </si>
  <si>
    <r>
      <t>5-HT</t>
    </r>
    <r>
      <rPr>
        <vertAlign val="subscript"/>
        <sz val="11"/>
        <color theme="1"/>
        <rFont val="Calibri (Body)"/>
      </rPr>
      <t>1F</t>
    </r>
  </si>
  <si>
    <t>5-hydroxytryptamine receptor 1E</t>
  </si>
  <si>
    <t>P28566</t>
  </si>
  <si>
    <r>
      <t>5-HT</t>
    </r>
    <r>
      <rPr>
        <vertAlign val="subscript"/>
        <sz val="11"/>
        <color theme="1"/>
        <rFont val="Calibri (Body)"/>
      </rPr>
      <t>1E</t>
    </r>
  </si>
  <si>
    <t>arginine vasopressin receptor 2</t>
  </si>
  <si>
    <r>
      <t>V</t>
    </r>
    <r>
      <rPr>
        <vertAlign val="subscript"/>
        <sz val="11"/>
        <color theme="1"/>
        <rFont val="Calibri (Body)"/>
      </rPr>
      <t>2</t>
    </r>
  </si>
  <si>
    <t>arginine vasopressin receptor 1A</t>
  </si>
  <si>
    <r>
      <t>V</t>
    </r>
    <r>
      <rPr>
        <vertAlign val="subscript"/>
        <sz val="11"/>
        <color theme="1"/>
        <rFont val="Calibri (Body)"/>
      </rPr>
      <t>1A</t>
    </r>
  </si>
  <si>
    <t>somatostatin receptor 2</t>
  </si>
  <si>
    <t>sphingosine-1-phosphate receptor 1</t>
  </si>
  <si>
    <r>
      <t>S1P</t>
    </r>
    <r>
      <rPr>
        <vertAlign val="subscript"/>
        <sz val="11"/>
        <color theme="1"/>
        <rFont val="Calibri (Body)"/>
      </rPr>
      <t>1</t>
    </r>
  </si>
  <si>
    <t>parathyroid hormone 1 receptor</t>
  </si>
  <si>
    <t>prostaglandin F receptor</t>
  </si>
  <si>
    <t>prostaglandin E receptor 4</t>
  </si>
  <si>
    <r>
      <t>EP</t>
    </r>
    <r>
      <rPr>
        <vertAlign val="subscript"/>
        <sz val="11"/>
        <color theme="1"/>
        <rFont val="Calibri (Body)"/>
      </rPr>
      <t>4</t>
    </r>
  </si>
  <si>
    <t>prostaglandin E receptor 3</t>
  </si>
  <si>
    <r>
      <t>EP</t>
    </r>
    <r>
      <rPr>
        <vertAlign val="subscript"/>
        <sz val="11"/>
        <color theme="1"/>
        <rFont val="Calibri (Body)"/>
      </rPr>
      <t>3</t>
    </r>
  </si>
  <si>
    <t>prostaglandin E receptor 2</t>
  </si>
  <si>
    <r>
      <t>EP</t>
    </r>
    <r>
      <rPr>
        <vertAlign val="subscript"/>
        <sz val="11"/>
        <color theme="1"/>
        <rFont val="Calibri (Body)"/>
      </rPr>
      <t>2</t>
    </r>
  </si>
  <si>
    <t>prostaglandin E receptor 1</t>
  </si>
  <si>
    <r>
      <t>EP</t>
    </r>
    <r>
      <rPr>
        <vertAlign val="subscript"/>
        <sz val="11"/>
        <color theme="1"/>
        <rFont val="Calibri (Body)"/>
      </rPr>
      <t>1</t>
    </r>
  </si>
  <si>
    <t>F2R like trypsin receptor 1</t>
  </si>
  <si>
    <t>coagulation factor II thrombin receptor</t>
  </si>
  <si>
    <t>purinergic receptor P2Y2</t>
  </si>
  <si>
    <r>
      <t>P2Y</t>
    </r>
    <r>
      <rPr>
        <vertAlign val="subscript"/>
        <sz val="11"/>
        <color theme="1"/>
        <rFont val="Calibri (Body)"/>
      </rPr>
      <t>2</t>
    </r>
  </si>
  <si>
    <t>oxytocin receptor</t>
  </si>
  <si>
    <t>hypocretin receptor 2</t>
  </si>
  <si>
    <r>
      <t>OX</t>
    </r>
    <r>
      <rPr>
        <vertAlign val="subscript"/>
        <sz val="11"/>
        <color theme="1"/>
        <rFont val="Calibri (Body)"/>
      </rPr>
      <t>2</t>
    </r>
  </si>
  <si>
    <t>opioid related nociceptin receptor 1</t>
  </si>
  <si>
    <t>opioid receptor mu 1</t>
  </si>
  <si>
    <t>opioid receptor kappa 1</t>
  </si>
  <si>
    <t>opioid receptor delta 1</t>
  </si>
  <si>
    <t>neuropeptide FF receptor 2</t>
  </si>
  <si>
    <t>neuropeptide FF receptor 1</t>
  </si>
  <si>
    <t>melatonin receptor 1B</t>
  </si>
  <si>
    <r>
      <t>MT</t>
    </r>
    <r>
      <rPr>
        <vertAlign val="subscript"/>
        <sz val="11"/>
        <color theme="1"/>
        <rFont val="Calibri (Body)"/>
      </rPr>
      <t>2</t>
    </r>
  </si>
  <si>
    <t>melatonin receptor 1A</t>
  </si>
  <si>
    <r>
      <t>MT</t>
    </r>
    <r>
      <rPr>
        <vertAlign val="subscript"/>
        <sz val="11"/>
        <color theme="1"/>
        <rFont val="Calibri (Body)"/>
      </rPr>
      <t>1</t>
    </r>
  </si>
  <si>
    <t>melanocortin 4 receptor</t>
  </si>
  <si>
    <r>
      <t>MC</t>
    </r>
    <r>
      <rPr>
        <vertAlign val="subscript"/>
        <sz val="11"/>
        <color theme="1"/>
        <rFont val="Calibri (Body)"/>
      </rPr>
      <t>4</t>
    </r>
  </si>
  <si>
    <t>melanocortin 3 receptor</t>
  </si>
  <si>
    <r>
      <t>MC</t>
    </r>
    <r>
      <rPr>
        <vertAlign val="subscript"/>
        <sz val="11"/>
        <color theme="1"/>
        <rFont val="Calibri (Body)"/>
      </rPr>
      <t>3</t>
    </r>
  </si>
  <si>
    <t>leukotriene B4 receptor 2</t>
  </si>
  <si>
    <r>
      <t>BLT</t>
    </r>
    <r>
      <rPr>
        <vertAlign val="subscript"/>
        <sz val="11"/>
        <color theme="1"/>
        <rFont val="Calibri (Body)"/>
      </rPr>
      <t>2</t>
    </r>
  </si>
  <si>
    <t>leukotriene B4 receptor</t>
  </si>
  <si>
    <r>
      <t>BLT</t>
    </r>
    <r>
      <rPr>
        <vertAlign val="subscript"/>
        <sz val="11"/>
        <color theme="1"/>
        <rFont val="Calibri (Body)"/>
      </rPr>
      <t>1</t>
    </r>
  </si>
  <si>
    <t>lysophosphatidic acid receptor 2</t>
  </si>
  <si>
    <r>
      <t>LPA</t>
    </r>
    <r>
      <rPr>
        <vertAlign val="subscript"/>
        <sz val="11"/>
        <color theme="1"/>
        <rFont val="Calibri (Body)"/>
      </rPr>
      <t>2</t>
    </r>
  </si>
  <si>
    <t>lysophosphatidic acid receptor 1</t>
  </si>
  <si>
    <r>
      <t>LPA</t>
    </r>
    <r>
      <rPr>
        <vertAlign val="subscript"/>
        <sz val="11"/>
        <color theme="1"/>
        <rFont val="Calibri (Body)"/>
      </rPr>
      <t>1</t>
    </r>
  </si>
  <si>
    <t>histamine receptor H2</t>
  </si>
  <si>
    <r>
      <t>H</t>
    </r>
    <r>
      <rPr>
        <vertAlign val="subscript"/>
        <sz val="11"/>
        <color theme="1"/>
        <rFont val="Calibri (Body)"/>
      </rPr>
      <t>2</t>
    </r>
  </si>
  <si>
    <t>histamine receptor H1</t>
  </si>
  <si>
    <r>
      <t>H</t>
    </r>
    <r>
      <rPr>
        <vertAlign val="subscript"/>
        <sz val="11"/>
        <color theme="1"/>
        <rFont val="Calibri (Body)"/>
      </rPr>
      <t>1</t>
    </r>
  </si>
  <si>
    <t>G protein-coupled receptor 84</t>
  </si>
  <si>
    <t>G protein-coupled receptor 183</t>
  </si>
  <si>
    <t>gonadotropin releasing hormone receptor</t>
  </si>
  <si>
    <r>
      <t>GnRH</t>
    </r>
    <r>
      <rPr>
        <vertAlign val="subscript"/>
        <sz val="11"/>
        <color theme="1"/>
        <rFont val="Calibri (Body)"/>
      </rPr>
      <t>1</t>
    </r>
  </si>
  <si>
    <t>gastric inhibitory polypeptide receptor</t>
  </si>
  <si>
    <t>growth hormone secretagogue receptor</t>
  </si>
  <si>
    <t>free fatty acid receptor 4</t>
  </si>
  <si>
    <t>free fatty acid receptor 3</t>
  </si>
  <si>
    <t>free fatty acid receptor 2</t>
  </si>
  <si>
    <t>endothelin receptor type A</t>
  </si>
  <si>
    <r>
      <t>ET</t>
    </r>
    <r>
      <rPr>
        <vertAlign val="subscript"/>
        <sz val="11"/>
        <color theme="1"/>
        <rFont val="Calibri (Body)"/>
      </rPr>
      <t>A</t>
    </r>
  </si>
  <si>
    <t>dopamine receptor D5</t>
  </si>
  <si>
    <r>
      <t>D</t>
    </r>
    <r>
      <rPr>
        <vertAlign val="subscript"/>
        <sz val="11"/>
        <color theme="1"/>
        <rFont val="Calibri (Body)"/>
      </rPr>
      <t>5</t>
    </r>
  </si>
  <si>
    <t>dopamine receptor D2</t>
  </si>
  <si>
    <r>
      <t>D</t>
    </r>
    <r>
      <rPr>
        <vertAlign val="subscript"/>
        <sz val="11"/>
        <color theme="1"/>
        <rFont val="Calibri (Body)"/>
      </rPr>
      <t>2</t>
    </r>
  </si>
  <si>
    <t>dopamine receptor D1</t>
  </si>
  <si>
    <r>
      <t>D</t>
    </r>
    <r>
      <rPr>
        <vertAlign val="subscript"/>
        <sz val="11"/>
        <color theme="1"/>
        <rFont val="Calibri (Body)"/>
      </rPr>
      <t>1</t>
    </r>
  </si>
  <si>
    <t>cannabinoid receptor 2</t>
  </si>
  <si>
    <r>
      <t>CB</t>
    </r>
    <r>
      <rPr>
        <vertAlign val="subscript"/>
        <sz val="11"/>
        <color theme="1"/>
        <rFont val="Calibri (Body)"/>
      </rPr>
      <t>2</t>
    </r>
  </si>
  <si>
    <t>cannabinoid receptor 1</t>
  </si>
  <si>
    <r>
      <t>CB</t>
    </r>
    <r>
      <rPr>
        <vertAlign val="subscript"/>
        <sz val="11"/>
        <color theme="1"/>
        <rFont val="Calibri (Body)"/>
      </rPr>
      <t>1</t>
    </r>
  </si>
  <si>
    <t>cysteinyl leukotriene receptor 2</t>
  </si>
  <si>
    <r>
      <t>CysLT</t>
    </r>
    <r>
      <rPr>
        <vertAlign val="subscript"/>
        <sz val="11"/>
        <color theme="1"/>
        <rFont val="Calibri (Body)"/>
      </rPr>
      <t>2</t>
    </r>
  </si>
  <si>
    <t>cysteinyl leukotriene receptor 1</t>
  </si>
  <si>
    <r>
      <t>CysLT</t>
    </r>
    <r>
      <rPr>
        <vertAlign val="subscript"/>
        <sz val="11"/>
        <color theme="1"/>
        <rFont val="Calibri (Body)"/>
      </rPr>
      <t>1</t>
    </r>
  </si>
  <si>
    <t>cholecystokinin A receptor</t>
  </si>
  <si>
    <r>
      <t>CCK</t>
    </r>
    <r>
      <rPr>
        <vertAlign val="subscript"/>
        <sz val="11"/>
        <color theme="1"/>
        <rFont val="Calibri (Body)"/>
      </rPr>
      <t>1</t>
    </r>
  </si>
  <si>
    <t>bradykinin receptor B2</t>
  </si>
  <si>
    <r>
      <t>B</t>
    </r>
    <r>
      <rPr>
        <vertAlign val="subscript"/>
        <sz val="11"/>
        <color theme="1"/>
        <rFont val="Calibri (Body)"/>
      </rPr>
      <t>2</t>
    </r>
  </si>
  <si>
    <t>bradykinin receptor B1</t>
  </si>
  <si>
    <r>
      <t>B</t>
    </r>
    <r>
      <rPr>
        <vertAlign val="subscript"/>
        <sz val="11"/>
        <color theme="1"/>
        <rFont val="Calibri (Body)"/>
      </rPr>
      <t>1</t>
    </r>
  </si>
  <si>
    <t>apelin receptor</t>
  </si>
  <si>
    <t>angiotensin II receptor type 1</t>
  </si>
  <si>
    <r>
      <t>AT</t>
    </r>
    <r>
      <rPr>
        <vertAlign val="subscript"/>
        <sz val="11"/>
        <color theme="1"/>
        <rFont val="Calibri (Body)"/>
      </rPr>
      <t>1</t>
    </r>
  </si>
  <si>
    <t>adrenoceptor beta 2</t>
  </si>
  <si>
    <r>
      <t>β</t>
    </r>
    <r>
      <rPr>
        <vertAlign val="subscript"/>
        <sz val="11"/>
        <color theme="1"/>
        <rFont val="Calibri (Body)"/>
      </rPr>
      <t>2</t>
    </r>
  </si>
  <si>
    <t>adrenoceptor beta 1</t>
  </si>
  <si>
    <r>
      <t>β</t>
    </r>
    <r>
      <rPr>
        <vertAlign val="subscript"/>
        <sz val="11"/>
        <color theme="1"/>
        <rFont val="Calibri (Body)"/>
      </rPr>
      <t>1</t>
    </r>
  </si>
  <si>
    <t>adrenoceptor alpha 2C</t>
  </si>
  <si>
    <r>
      <t>α</t>
    </r>
    <r>
      <rPr>
        <vertAlign val="subscript"/>
        <sz val="11"/>
        <color theme="1"/>
        <rFont val="Calibri (Body)"/>
      </rPr>
      <t>2C</t>
    </r>
  </si>
  <si>
    <t>adrenoceptor alpha 2B</t>
  </si>
  <si>
    <r>
      <t>α</t>
    </r>
    <r>
      <rPr>
        <vertAlign val="subscript"/>
        <sz val="11"/>
        <color theme="1"/>
        <rFont val="Calibri (Body)"/>
      </rPr>
      <t>2B</t>
    </r>
  </si>
  <si>
    <t>adrenoceptor alpha 2A</t>
  </si>
  <si>
    <r>
      <t>α</t>
    </r>
    <r>
      <rPr>
        <vertAlign val="subscript"/>
        <sz val="11"/>
        <color theme="1"/>
        <rFont val="Calibri (Body)"/>
      </rPr>
      <t>2A</t>
    </r>
  </si>
  <si>
    <t>adrenoceptor alpha 1A</t>
  </si>
  <si>
    <r>
      <t>α</t>
    </r>
    <r>
      <rPr>
        <vertAlign val="subscript"/>
        <sz val="11"/>
        <color theme="1"/>
        <rFont val="Calibri (Body)"/>
      </rPr>
      <t>1A</t>
    </r>
  </si>
  <si>
    <t>cholinergic receptor muscarinic 4</t>
  </si>
  <si>
    <r>
      <t>M</t>
    </r>
    <r>
      <rPr>
        <vertAlign val="subscript"/>
        <sz val="11"/>
        <color theme="1"/>
        <rFont val="Calibri (Body)"/>
      </rPr>
      <t>4</t>
    </r>
  </si>
  <si>
    <t>cholinergic receptor muscarinic 3</t>
  </si>
  <si>
    <r>
      <t>M</t>
    </r>
    <r>
      <rPr>
        <vertAlign val="subscript"/>
        <sz val="11"/>
        <color theme="1"/>
        <rFont val="Calibri (Body)"/>
      </rPr>
      <t>3</t>
    </r>
  </si>
  <si>
    <t>cholinergic receptor muscarinic 2</t>
  </si>
  <si>
    <r>
      <t>M</t>
    </r>
    <r>
      <rPr>
        <vertAlign val="subscript"/>
        <sz val="11"/>
        <color theme="1"/>
        <rFont val="Calibri (Body)"/>
      </rPr>
      <t>2</t>
    </r>
  </si>
  <si>
    <t>cholinergic receptor muscarinic 1</t>
  </si>
  <si>
    <r>
      <t>M</t>
    </r>
    <r>
      <rPr>
        <vertAlign val="subscript"/>
        <sz val="11"/>
        <color theme="1"/>
        <rFont val="Calibri (Body)"/>
      </rPr>
      <t>1</t>
    </r>
  </si>
  <si>
    <t>adenosine A3 receptor</t>
  </si>
  <si>
    <r>
      <t>A</t>
    </r>
    <r>
      <rPr>
        <vertAlign val="subscript"/>
        <sz val="11"/>
        <color theme="1"/>
        <rFont val="Calibri (Body)"/>
      </rPr>
      <t>3</t>
    </r>
  </si>
  <si>
    <t>adenosine A2b receptor</t>
  </si>
  <si>
    <r>
      <t>A</t>
    </r>
    <r>
      <rPr>
        <vertAlign val="subscript"/>
        <sz val="11"/>
        <color theme="1"/>
        <rFont val="Calibri (Body)"/>
      </rPr>
      <t>2B</t>
    </r>
  </si>
  <si>
    <t>adenosine A2a receptor</t>
  </si>
  <si>
    <r>
      <t>A</t>
    </r>
    <r>
      <rPr>
        <vertAlign val="subscript"/>
        <sz val="11"/>
        <color theme="1"/>
        <rFont val="Calibri (Body)"/>
      </rPr>
      <t>2A</t>
    </r>
  </si>
  <si>
    <t>adenosine A1 receptor</t>
  </si>
  <si>
    <r>
      <t>A</t>
    </r>
    <r>
      <rPr>
        <vertAlign val="subscript"/>
        <sz val="11"/>
        <color theme="1"/>
        <rFont val="Calibri (Body)"/>
      </rPr>
      <t>1</t>
    </r>
  </si>
  <si>
    <t>5-hydroxytryptamine receptor 2C</t>
  </si>
  <si>
    <r>
      <t>5-HT</t>
    </r>
    <r>
      <rPr>
        <vertAlign val="subscript"/>
        <sz val="11"/>
        <color theme="1"/>
        <rFont val="Calibri (Body)"/>
      </rPr>
      <t>2C</t>
    </r>
  </si>
  <si>
    <t>5-hydroxytryptamine receptor 2B</t>
  </si>
  <si>
    <r>
      <t>5-HT</t>
    </r>
    <r>
      <rPr>
        <vertAlign val="subscript"/>
        <sz val="11"/>
        <color theme="1"/>
        <rFont val="Calibri (Body)"/>
      </rPr>
      <t>2B</t>
    </r>
  </si>
  <si>
    <t>5-hydroxytryptamine receptor 2A</t>
  </si>
  <si>
    <r>
      <t>5-HT</t>
    </r>
    <r>
      <rPr>
        <vertAlign val="subscript"/>
        <sz val="11"/>
        <color theme="1"/>
        <rFont val="Calibri (Body)"/>
      </rPr>
      <t>2A</t>
    </r>
  </si>
  <si>
    <t>5-hydroxytryptamine receptor 1D</t>
  </si>
  <si>
    <r>
      <t>5-HT</t>
    </r>
    <r>
      <rPr>
        <vertAlign val="subscript"/>
        <sz val="11"/>
        <color theme="1"/>
        <rFont val="Calibri (Body)"/>
      </rPr>
      <t>1D</t>
    </r>
  </si>
  <si>
    <t>5-hydroxytryptamine receptor 1B</t>
  </si>
  <si>
    <r>
      <t>5-HT</t>
    </r>
    <r>
      <rPr>
        <vertAlign val="subscript"/>
        <sz val="11"/>
        <color theme="1"/>
        <rFont val="Calibri (Body)"/>
      </rPr>
      <t>1B</t>
    </r>
  </si>
  <si>
    <t>5-hydroxytryptamine receptor 1A</t>
  </si>
  <si>
    <r>
      <t>5-HT</t>
    </r>
    <r>
      <rPr>
        <vertAlign val="subscript"/>
        <sz val="11"/>
        <color theme="1"/>
        <rFont val="Calibri (Body)"/>
      </rPr>
      <t>1A</t>
    </r>
  </si>
  <si>
    <t>Inoue</t>
  </si>
  <si>
    <t>Bouvier</t>
  </si>
  <si>
    <t>HGNC</t>
  </si>
  <si>
    <t>Accession</t>
  </si>
  <si>
    <t>GtP ID</t>
  </si>
  <si>
    <t>RecNamesAll</t>
  </si>
  <si>
    <r>
      <t xml:space="preserve">Data distribution for the 72 receptors tested by </t>
    </r>
    <r>
      <rPr>
        <b/>
        <u/>
        <sz val="9"/>
        <color theme="1"/>
        <rFont val="Helvetica"/>
        <family val="2"/>
      </rPr>
      <t>BOTH</t>
    </r>
    <r>
      <rPr>
        <b/>
        <sz val="9"/>
        <color theme="1"/>
        <rFont val="Helvetica"/>
        <family val="2"/>
      </rPr>
      <t xml:space="preserve"> Bouvier and Inoue groups</t>
    </r>
  </si>
  <si>
    <t>Data distribution for all receptors tested by the Bouvier or Inoue group, respectively</t>
  </si>
  <si>
    <t>µOR</t>
  </si>
  <si>
    <t>~ 9,348</t>
  </si>
  <si>
    <t>~ 9,263</t>
  </si>
  <si>
    <t>κOR</t>
  </si>
  <si>
    <r>
      <rPr>
        <b/>
        <sz val="12"/>
        <rFont val="Calibri"/>
        <family val="2"/>
      </rPr>
      <t>δ</t>
    </r>
    <r>
      <rPr>
        <b/>
        <sz val="12"/>
        <rFont val="Arial"/>
        <family val="2"/>
      </rPr>
      <t>OR</t>
    </r>
  </si>
  <si>
    <r>
      <t>β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AR</t>
    </r>
  </si>
  <si>
    <r>
      <t>β</t>
    </r>
    <r>
      <rPr>
        <b/>
        <vertAlign val="subscript"/>
        <sz val="12"/>
        <rFont val="Arial"/>
        <family val="2"/>
      </rPr>
      <t>1</t>
    </r>
    <r>
      <rPr>
        <b/>
        <sz val="12"/>
        <rFont val="Arial"/>
        <family val="2"/>
      </rPr>
      <t>AR</t>
    </r>
  </si>
  <si>
    <r>
      <t>α</t>
    </r>
    <r>
      <rPr>
        <b/>
        <vertAlign val="subscript"/>
        <sz val="12"/>
        <rFont val="Arial"/>
        <family val="2"/>
      </rPr>
      <t>2C</t>
    </r>
    <r>
      <rPr>
        <b/>
        <sz val="12"/>
        <rFont val="Arial"/>
        <family val="2"/>
      </rPr>
      <t>AR</t>
    </r>
  </si>
  <si>
    <r>
      <t>α</t>
    </r>
    <r>
      <rPr>
        <b/>
        <vertAlign val="subscript"/>
        <sz val="12"/>
        <rFont val="Arial"/>
        <family val="2"/>
      </rPr>
      <t>2B</t>
    </r>
    <r>
      <rPr>
        <b/>
        <sz val="12"/>
        <rFont val="Arial"/>
        <family val="2"/>
      </rPr>
      <t>AR</t>
    </r>
  </si>
  <si>
    <r>
      <t>α</t>
    </r>
    <r>
      <rPr>
        <b/>
        <vertAlign val="subscript"/>
        <sz val="12"/>
        <rFont val="Arial"/>
        <family val="2"/>
      </rPr>
      <t>2A</t>
    </r>
    <r>
      <rPr>
        <b/>
        <sz val="12"/>
        <rFont val="Arial"/>
        <family val="2"/>
      </rPr>
      <t>AR</t>
    </r>
  </si>
  <si>
    <r>
      <t>α</t>
    </r>
    <r>
      <rPr>
        <b/>
        <vertAlign val="subscript"/>
        <sz val="12"/>
        <rFont val="Arial"/>
        <family val="2"/>
      </rPr>
      <t>1A</t>
    </r>
    <r>
      <rPr>
        <b/>
        <sz val="12"/>
        <rFont val="Arial"/>
        <family val="2"/>
      </rPr>
      <t>AR</t>
    </r>
  </si>
  <si>
    <r>
      <t>MT</t>
    </r>
    <r>
      <rPr>
        <b/>
        <vertAlign val="subscript"/>
        <sz val="12"/>
        <rFont val="Arial"/>
        <family val="2"/>
      </rPr>
      <t>1</t>
    </r>
    <r>
      <rPr>
        <b/>
        <sz val="12"/>
        <rFont val="Arial"/>
        <family val="2"/>
      </rPr>
      <t xml:space="preserve"> </t>
    </r>
  </si>
  <si>
    <t>mGluR8</t>
  </si>
  <si>
    <t>mGluR6</t>
  </si>
  <si>
    <t xml:space="preserve">mGluR5 </t>
  </si>
  <si>
    <t>mGluR4</t>
  </si>
  <si>
    <t xml:space="preserve">mGluR2 </t>
  </si>
  <si>
    <t>CTR</t>
  </si>
  <si>
    <r>
      <t>AT</t>
    </r>
    <r>
      <rPr>
        <b/>
        <vertAlign val="subscript"/>
        <sz val="12"/>
        <rFont val="Arial"/>
        <family val="2"/>
      </rPr>
      <t>1</t>
    </r>
    <r>
      <rPr>
        <b/>
        <sz val="12"/>
        <rFont val="Arial"/>
        <family val="2"/>
      </rPr>
      <t xml:space="preserve"> </t>
    </r>
  </si>
  <si>
    <r>
      <t>VPAC</t>
    </r>
    <r>
      <rPr>
        <b/>
        <vertAlign val="subscript"/>
        <sz val="12"/>
        <rFont val="Arial"/>
        <family val="2"/>
      </rPr>
      <t>1</t>
    </r>
  </si>
  <si>
    <r>
      <t>V</t>
    </r>
    <r>
      <rPr>
        <b/>
        <vertAlign val="subscript"/>
        <sz val="12"/>
        <rFont val="Arial"/>
        <family val="2"/>
      </rPr>
      <t>2</t>
    </r>
  </si>
  <si>
    <r>
      <t>V</t>
    </r>
    <r>
      <rPr>
        <b/>
        <vertAlign val="subscript"/>
        <sz val="12"/>
        <rFont val="Arial"/>
        <family val="2"/>
      </rPr>
      <t>1A</t>
    </r>
  </si>
  <si>
    <r>
      <t>S1P</t>
    </r>
    <r>
      <rPr>
        <b/>
        <vertAlign val="subscript"/>
        <sz val="12"/>
        <rFont val="Arial"/>
        <family val="2"/>
      </rPr>
      <t>1</t>
    </r>
  </si>
  <si>
    <r>
      <t>EP</t>
    </r>
    <r>
      <rPr>
        <b/>
        <vertAlign val="subscript"/>
        <sz val="12"/>
        <rFont val="Arial"/>
        <family val="2"/>
      </rPr>
      <t>4</t>
    </r>
  </si>
  <si>
    <r>
      <t>EP</t>
    </r>
    <r>
      <rPr>
        <b/>
        <vertAlign val="subscript"/>
        <sz val="12"/>
        <rFont val="Arial"/>
        <family val="2"/>
      </rPr>
      <t>3</t>
    </r>
  </si>
  <si>
    <r>
      <t>EP</t>
    </r>
    <r>
      <rPr>
        <b/>
        <vertAlign val="subscript"/>
        <sz val="12"/>
        <rFont val="Arial"/>
        <family val="2"/>
      </rPr>
      <t>2</t>
    </r>
  </si>
  <si>
    <r>
      <t>EP</t>
    </r>
    <r>
      <rPr>
        <b/>
        <vertAlign val="subscript"/>
        <sz val="12"/>
        <rFont val="Arial"/>
        <family val="2"/>
      </rPr>
      <t>1</t>
    </r>
  </si>
  <si>
    <r>
      <t>SLIGKV-NH</t>
    </r>
    <r>
      <rPr>
        <b/>
        <vertAlign val="subscript"/>
        <sz val="12"/>
        <color indexed="8"/>
        <rFont val="Arial"/>
        <family val="2"/>
      </rPr>
      <t xml:space="preserve">2 </t>
    </r>
  </si>
  <si>
    <r>
      <t>TFLLR-NH</t>
    </r>
    <r>
      <rPr>
        <b/>
        <vertAlign val="subscript"/>
        <sz val="12"/>
        <color indexed="8"/>
        <rFont val="Arial"/>
        <family val="2"/>
      </rPr>
      <t xml:space="preserve">2 </t>
    </r>
  </si>
  <si>
    <r>
      <t>P2Y</t>
    </r>
    <r>
      <rPr>
        <b/>
        <vertAlign val="subscript"/>
        <sz val="12"/>
        <rFont val="Arial"/>
        <family val="2"/>
      </rPr>
      <t>2</t>
    </r>
  </si>
  <si>
    <r>
      <t>OX</t>
    </r>
    <r>
      <rPr>
        <b/>
        <vertAlign val="subscript"/>
        <sz val="12"/>
        <rFont val="Arial"/>
        <family val="2"/>
      </rPr>
      <t>2</t>
    </r>
  </si>
  <si>
    <r>
      <t>Y</t>
    </r>
    <r>
      <rPr>
        <b/>
        <vertAlign val="subscript"/>
        <sz val="12"/>
        <rFont val="Arial"/>
        <family val="2"/>
      </rPr>
      <t>5</t>
    </r>
  </si>
  <si>
    <r>
      <t>Y</t>
    </r>
    <r>
      <rPr>
        <b/>
        <vertAlign val="subscript"/>
        <sz val="12"/>
        <rFont val="Arial"/>
        <family val="2"/>
      </rPr>
      <t>1</t>
    </r>
  </si>
  <si>
    <t>~ 7,793</t>
  </si>
  <si>
    <r>
      <t>MT</t>
    </r>
    <r>
      <rPr>
        <b/>
        <vertAlign val="subscript"/>
        <sz val="12"/>
        <rFont val="Arial"/>
        <family val="2"/>
      </rPr>
      <t>2</t>
    </r>
  </si>
  <si>
    <r>
      <t>LPA</t>
    </r>
    <r>
      <rPr>
        <b/>
        <vertAlign val="subscript"/>
        <sz val="12"/>
        <rFont val="Arial"/>
        <family val="2"/>
      </rPr>
      <t>2</t>
    </r>
  </si>
  <si>
    <r>
      <t>LPA</t>
    </r>
    <r>
      <rPr>
        <b/>
        <vertAlign val="subscript"/>
        <sz val="12"/>
        <rFont val="Arial"/>
        <family val="2"/>
      </rPr>
      <t>1</t>
    </r>
  </si>
  <si>
    <r>
      <t>H</t>
    </r>
    <r>
      <rPr>
        <b/>
        <vertAlign val="subscript"/>
        <sz val="12"/>
        <rFont val="Arial"/>
        <family val="2"/>
      </rPr>
      <t>2</t>
    </r>
  </si>
  <si>
    <r>
      <t>H</t>
    </r>
    <r>
      <rPr>
        <b/>
        <vertAlign val="subscript"/>
        <sz val="12"/>
        <rFont val="Arial"/>
        <family val="2"/>
      </rPr>
      <t>1</t>
    </r>
  </si>
  <si>
    <r>
      <t>HCA</t>
    </r>
    <r>
      <rPr>
        <b/>
        <vertAlign val="subscript"/>
        <sz val="12"/>
        <rFont val="Arial"/>
        <family val="2"/>
      </rPr>
      <t>3</t>
    </r>
  </si>
  <si>
    <r>
      <t>HCA</t>
    </r>
    <r>
      <rPr>
        <b/>
        <vertAlign val="subscript"/>
        <sz val="12"/>
        <rFont val="Arial"/>
        <family val="2"/>
      </rPr>
      <t>2</t>
    </r>
  </si>
  <si>
    <r>
      <t>ET</t>
    </r>
    <r>
      <rPr>
        <b/>
        <vertAlign val="subscript"/>
        <sz val="12"/>
        <rFont val="Arial"/>
        <family val="2"/>
      </rPr>
      <t>A</t>
    </r>
  </si>
  <si>
    <r>
      <t>D</t>
    </r>
    <r>
      <rPr>
        <b/>
        <vertAlign val="subscript"/>
        <sz val="12"/>
        <rFont val="Arial"/>
        <family val="2"/>
      </rPr>
      <t>5</t>
    </r>
  </si>
  <si>
    <r>
      <t>D</t>
    </r>
    <r>
      <rPr>
        <b/>
        <vertAlign val="subscript"/>
        <sz val="12"/>
        <rFont val="Arial"/>
        <family val="2"/>
      </rPr>
      <t>2</t>
    </r>
  </si>
  <si>
    <r>
      <t>D</t>
    </r>
    <r>
      <rPr>
        <b/>
        <vertAlign val="subscript"/>
        <sz val="12"/>
        <rFont val="Arial"/>
        <family val="2"/>
      </rPr>
      <t>1</t>
    </r>
  </si>
  <si>
    <t>~ 2,875</t>
  </si>
  <si>
    <r>
      <t>CysLT</t>
    </r>
    <r>
      <rPr>
        <b/>
        <vertAlign val="subscript"/>
        <sz val="12"/>
        <rFont val="Arial"/>
        <family val="2"/>
      </rPr>
      <t>2</t>
    </r>
  </si>
  <si>
    <r>
      <t>CysLT</t>
    </r>
    <r>
      <rPr>
        <b/>
        <vertAlign val="subscript"/>
        <sz val="12"/>
        <rFont val="Arial"/>
        <family val="2"/>
      </rPr>
      <t>1</t>
    </r>
  </si>
  <si>
    <r>
      <t>CCK</t>
    </r>
    <r>
      <rPr>
        <b/>
        <vertAlign val="subscript"/>
        <sz val="12"/>
        <rFont val="Arial"/>
        <family val="2"/>
      </rPr>
      <t>1</t>
    </r>
  </si>
  <si>
    <r>
      <t>C5a</t>
    </r>
    <r>
      <rPr>
        <b/>
        <vertAlign val="subscript"/>
        <sz val="12"/>
        <rFont val="Arial"/>
        <family val="2"/>
      </rPr>
      <t>1</t>
    </r>
  </si>
  <si>
    <r>
      <t>B</t>
    </r>
    <r>
      <rPr>
        <b/>
        <vertAlign val="subscript"/>
        <sz val="12"/>
        <rFont val="Arial"/>
        <family val="2"/>
      </rPr>
      <t>2</t>
    </r>
  </si>
  <si>
    <t>~ 6,927</t>
  </si>
  <si>
    <r>
      <t>B</t>
    </r>
    <r>
      <rPr>
        <b/>
        <vertAlign val="subscript"/>
        <sz val="12"/>
        <rFont val="Arial"/>
        <family val="2"/>
      </rPr>
      <t>1</t>
    </r>
  </si>
  <si>
    <r>
      <t>M</t>
    </r>
    <r>
      <rPr>
        <b/>
        <vertAlign val="subscript"/>
        <sz val="12"/>
        <rFont val="Arial"/>
        <family val="2"/>
      </rPr>
      <t>4</t>
    </r>
  </si>
  <si>
    <r>
      <t>M</t>
    </r>
    <r>
      <rPr>
        <b/>
        <vertAlign val="subscript"/>
        <sz val="12"/>
        <rFont val="Arial"/>
        <family val="2"/>
      </rPr>
      <t>3</t>
    </r>
  </si>
  <si>
    <r>
      <t>M</t>
    </r>
    <r>
      <rPr>
        <b/>
        <vertAlign val="subscript"/>
        <sz val="12"/>
        <rFont val="Arial"/>
        <family val="2"/>
      </rPr>
      <t>2</t>
    </r>
  </si>
  <si>
    <r>
      <t>M</t>
    </r>
    <r>
      <rPr>
        <b/>
        <vertAlign val="subscript"/>
        <sz val="12"/>
        <rFont val="Arial"/>
        <family val="2"/>
      </rPr>
      <t>1</t>
    </r>
  </si>
  <si>
    <r>
      <t>SST</t>
    </r>
    <r>
      <rPr>
        <b/>
        <vertAlign val="subscript"/>
        <sz val="12"/>
        <rFont val="Arial"/>
        <family val="2"/>
      </rPr>
      <t>2A</t>
    </r>
  </si>
  <si>
    <r>
      <t>BLT</t>
    </r>
    <r>
      <rPr>
        <b/>
        <vertAlign val="subscript"/>
        <sz val="12"/>
        <rFont val="Arial"/>
        <family val="2"/>
      </rPr>
      <t>2</t>
    </r>
  </si>
  <si>
    <r>
      <t>BLT</t>
    </r>
    <r>
      <rPr>
        <b/>
        <vertAlign val="subscript"/>
        <sz val="12"/>
        <rFont val="Arial"/>
        <family val="2"/>
      </rPr>
      <t>1</t>
    </r>
  </si>
  <si>
    <t>~ 7,657</t>
  </si>
  <si>
    <r>
      <t>Zn</t>
    </r>
    <r>
      <rPr>
        <b/>
        <vertAlign val="superscript"/>
        <sz val="12"/>
        <color indexed="8"/>
        <rFont val="Arial"/>
        <family val="2"/>
      </rPr>
      <t>2+</t>
    </r>
  </si>
  <si>
    <t>~ 8,206</t>
  </si>
  <si>
    <t>GnRH</t>
  </si>
  <si>
    <r>
      <t>CB</t>
    </r>
    <r>
      <rPr>
        <b/>
        <vertAlign val="subscript"/>
        <sz val="12"/>
        <rFont val="Arial"/>
        <family val="2"/>
      </rPr>
      <t>2</t>
    </r>
  </si>
  <si>
    <r>
      <t>CB</t>
    </r>
    <r>
      <rPr>
        <b/>
        <vertAlign val="subscript"/>
        <sz val="12"/>
        <rFont val="Arial"/>
        <family val="2"/>
      </rPr>
      <t>1</t>
    </r>
  </si>
  <si>
    <r>
      <t>AMY</t>
    </r>
    <r>
      <rPr>
        <b/>
        <vertAlign val="subscript"/>
        <sz val="12"/>
        <rFont val="Arial"/>
        <family val="2"/>
      </rPr>
      <t>3</t>
    </r>
  </si>
  <si>
    <r>
      <t>A</t>
    </r>
    <r>
      <rPr>
        <b/>
        <vertAlign val="subscript"/>
        <sz val="12"/>
        <rFont val="Arial"/>
        <family val="2"/>
      </rPr>
      <t>3</t>
    </r>
  </si>
  <si>
    <r>
      <t>A</t>
    </r>
    <r>
      <rPr>
        <b/>
        <vertAlign val="subscript"/>
        <sz val="12"/>
        <rFont val="Arial"/>
        <family val="2"/>
      </rPr>
      <t>2B</t>
    </r>
  </si>
  <si>
    <r>
      <t>A</t>
    </r>
    <r>
      <rPr>
        <b/>
        <vertAlign val="subscript"/>
        <sz val="12"/>
        <rFont val="Arial"/>
        <family val="2"/>
      </rPr>
      <t>2A</t>
    </r>
  </si>
  <si>
    <r>
      <t>A</t>
    </r>
    <r>
      <rPr>
        <b/>
        <vertAlign val="subscript"/>
        <sz val="12"/>
        <rFont val="Arial"/>
        <family val="2"/>
      </rPr>
      <t>1</t>
    </r>
  </si>
  <si>
    <t>~ 8,146</t>
  </si>
  <si>
    <r>
      <t>5-HT</t>
    </r>
    <r>
      <rPr>
        <b/>
        <vertAlign val="subscript"/>
        <sz val="12"/>
        <rFont val="Arial"/>
        <family val="2"/>
      </rPr>
      <t>2C</t>
    </r>
  </si>
  <si>
    <r>
      <t>5-HT</t>
    </r>
    <r>
      <rPr>
        <b/>
        <vertAlign val="subscript"/>
        <sz val="12"/>
        <rFont val="Arial"/>
        <family val="2"/>
      </rPr>
      <t>2B</t>
    </r>
  </si>
  <si>
    <r>
      <t>5-HT</t>
    </r>
    <r>
      <rPr>
        <b/>
        <vertAlign val="subscript"/>
        <sz val="12"/>
        <rFont val="Arial"/>
        <family val="2"/>
      </rPr>
      <t>2A</t>
    </r>
  </si>
  <si>
    <r>
      <t>5-HT</t>
    </r>
    <r>
      <rPr>
        <b/>
        <vertAlign val="subscript"/>
        <sz val="12"/>
        <rFont val="Arial"/>
        <family val="2"/>
      </rPr>
      <t>1D</t>
    </r>
  </si>
  <si>
    <r>
      <t>5-HT</t>
    </r>
    <r>
      <rPr>
        <b/>
        <vertAlign val="subscript"/>
        <sz val="12"/>
        <rFont val="Arial"/>
        <family val="2"/>
      </rPr>
      <t>1B</t>
    </r>
  </si>
  <si>
    <r>
      <t>5-HT</t>
    </r>
    <r>
      <rPr>
        <b/>
        <vertAlign val="subscript"/>
        <sz val="12"/>
        <rFont val="Arial"/>
        <family val="2"/>
      </rPr>
      <t>1A</t>
    </r>
  </si>
  <si>
    <r>
      <rPr>
        <b/>
        <sz val="12"/>
        <rFont val="Calibri"/>
        <family val="2"/>
      </rPr>
      <t>β</t>
    </r>
    <r>
      <rPr>
        <b/>
        <sz val="12"/>
        <rFont val="Arial"/>
        <family val="2"/>
      </rPr>
      <t>arr2
/GRK2</t>
    </r>
  </si>
  <si>
    <r>
      <rPr>
        <b/>
        <sz val="12"/>
        <rFont val="Calibri"/>
        <family val="2"/>
      </rPr>
      <t>β</t>
    </r>
    <r>
      <rPr>
        <b/>
        <sz val="12"/>
        <rFont val="Arial"/>
        <family val="2"/>
      </rPr>
      <t>arr2</t>
    </r>
  </si>
  <si>
    <r>
      <rPr>
        <b/>
        <sz val="12"/>
        <rFont val="Calibri"/>
        <family val="2"/>
      </rPr>
      <t>β</t>
    </r>
    <r>
      <rPr>
        <b/>
        <sz val="12"/>
        <rFont val="Arial"/>
        <family val="2"/>
      </rPr>
      <t>arr1
/GRK2</t>
    </r>
  </si>
  <si>
    <t>Ligand</t>
  </si>
  <si>
    <t>Again</t>
  </si>
  <si>
    <t>Receptor</t>
  </si>
  <si>
    <t>Included</t>
  </si>
  <si>
    <t>Among
70
common</t>
  </si>
  <si>
    <t>Gi/o</t>
  </si>
  <si>
    <t>Gq
/11</t>
  </si>
  <si>
    <t>G12
/13</t>
  </si>
  <si>
    <t>Coupling
count
for 70
common</t>
  </si>
  <si>
    <t>Arr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</si>
</sst>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  <charset val="128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rgb="FF9C0006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name val="Helvetica"/>
      <family val="2"/>
    </font>
    <font>
      <sz val="7"/>
      <color theme="1"/>
      <name val="Helvetica"/>
      <family val="2"/>
    </font>
    <font>
      <vertAlign val="subscript"/>
      <sz val="7"/>
      <color theme="1"/>
      <name val="Helvetica"/>
      <family val="2"/>
    </font>
    <font>
      <sz val="7"/>
      <color rgb="FF9C0006"/>
      <name val="Calibri"/>
      <family val="2"/>
      <scheme val="minor"/>
    </font>
    <font>
      <sz val="7"/>
      <color rgb="FFFF0000"/>
      <name val="Helvetica"/>
      <family val="2"/>
    </font>
    <font>
      <sz val="7"/>
      <color rgb="FFC00000"/>
      <name val="Helvetica"/>
      <family val="2"/>
    </font>
    <font>
      <strike/>
      <sz val="7"/>
      <color rgb="FFFF0000"/>
      <name val="Helvetica"/>
      <family val="2"/>
    </font>
    <font>
      <b/>
      <sz val="7"/>
      <color theme="1"/>
      <name val="Calibri"/>
      <family val="2"/>
      <scheme val="minor"/>
    </font>
    <font>
      <b/>
      <sz val="7"/>
      <name val="Helvetica"/>
      <family val="2"/>
    </font>
    <font>
      <b/>
      <sz val="7"/>
      <color theme="1"/>
      <name val="Helvetica"/>
      <family val="2"/>
    </font>
    <font>
      <sz val="9"/>
      <color theme="1"/>
      <name val="Arial"/>
      <family val="2"/>
      <charset val="128"/>
    </font>
    <font>
      <vertAlign val="subscript"/>
      <sz val="11"/>
      <color theme="1"/>
      <name val="Calibri (Body)"/>
    </font>
    <font>
      <b/>
      <sz val="9"/>
      <color theme="1"/>
      <name val="Helvetica"/>
      <family val="2"/>
    </font>
    <font>
      <sz val="11"/>
      <color theme="1"/>
      <name val="Calibri (Body)"/>
    </font>
    <font>
      <b/>
      <sz val="11"/>
      <color theme="1"/>
      <name val="Calibri (Body)"/>
    </font>
    <font>
      <b/>
      <u/>
      <sz val="9"/>
      <color theme="1"/>
      <name val="Helvetica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C00000"/>
      <name val="Arial"/>
      <family val="2"/>
    </font>
    <font>
      <b/>
      <sz val="12"/>
      <name val="Calibri"/>
      <family val="2"/>
    </font>
    <font>
      <b/>
      <sz val="12"/>
      <color rgb="FFFF0000"/>
      <name val="Arial"/>
      <family val="2"/>
    </font>
    <font>
      <b/>
      <vertAlign val="subscript"/>
      <sz val="12"/>
      <name val="Arial"/>
      <family val="2"/>
    </font>
    <font>
      <b/>
      <vertAlign val="subscript"/>
      <sz val="12"/>
      <color indexed="8"/>
      <name val="Arial"/>
      <family val="2"/>
    </font>
    <font>
      <b/>
      <vertAlign val="superscript"/>
      <sz val="12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0" fontId="6" fillId="0" borderId="0"/>
    <xf numFmtId="0" fontId="6" fillId="0" borderId="0"/>
    <xf numFmtId="0" fontId="7" fillId="0" borderId="0"/>
    <xf numFmtId="0" fontId="3" fillId="0" borderId="0"/>
    <xf numFmtId="0" fontId="15" fillId="7" borderId="0" applyNumberFormat="0" applyBorder="0" applyAlignment="0" applyProtection="0"/>
    <xf numFmtId="0" fontId="27" fillId="0" borderId="0"/>
    <xf numFmtId="0" fontId="7" fillId="0" borderId="0"/>
    <xf numFmtId="0" fontId="6" fillId="0" borderId="0"/>
    <xf numFmtId="0" fontId="2" fillId="0" borderId="0"/>
  </cellStyleXfs>
  <cellXfs count="317">
    <xf numFmtId="0" fontId="0" fillId="0" borderId="0" xfId="0"/>
    <xf numFmtId="0" fontId="5" fillId="0" borderId="0" xfId="0" applyFont="1" applyAlignment="1">
      <alignment horizontal="center"/>
    </xf>
    <xf numFmtId="0" fontId="0" fillId="0" borderId="3" xfId="0" applyBorder="1"/>
    <xf numFmtId="0" fontId="5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3" xfId="0" applyFont="1" applyBorder="1" applyAlignment="1">
      <alignment horizontal="left"/>
    </xf>
    <xf numFmtId="0" fontId="10" fillId="0" borderId="0" xfId="0" applyFont="1" applyAlignment="1">
      <alignment horizontal="left"/>
    </xf>
    <xf numFmtId="49" fontId="10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center" vertical="center"/>
    </xf>
    <xf numFmtId="0" fontId="0" fillId="0" borderId="3" xfId="0" applyFill="1" applyBorder="1"/>
    <xf numFmtId="0" fontId="5" fillId="0" borderId="0" xfId="0" applyFont="1"/>
    <xf numFmtId="0" fontId="11" fillId="0" borderId="0" xfId="0" applyFont="1"/>
    <xf numFmtId="0" fontId="12" fillId="0" borderId="0" xfId="0" applyFont="1"/>
    <xf numFmtId="0" fontId="0" fillId="2" borderId="0" xfId="0" applyFill="1"/>
    <xf numFmtId="0" fontId="0" fillId="3" borderId="0" xfId="0" applyFill="1"/>
    <xf numFmtId="0" fontId="13" fillId="4" borderId="0" xfId="0" applyFont="1" applyFill="1"/>
    <xf numFmtId="0" fontId="14" fillId="0" borderId="0" xfId="0" applyFont="1"/>
    <xf numFmtId="0" fontId="16" fillId="0" borderId="0" xfId="0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16" fillId="0" borderId="3" xfId="0" applyNumberFormat="1" applyFont="1" applyBorder="1" applyAlignment="1">
      <alignment horizontal="right"/>
    </xf>
    <xf numFmtId="0" fontId="16" fillId="0" borderId="3" xfId="0" applyFont="1" applyBorder="1" applyAlignment="1">
      <alignment horizontal="right"/>
    </xf>
    <xf numFmtId="1" fontId="16" fillId="0" borderId="0" xfId="0" applyNumberFormat="1" applyFont="1" applyAlignment="1">
      <alignment horizontal="right"/>
    </xf>
    <xf numFmtId="1" fontId="16" fillId="0" borderId="3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3" xfId="0" applyFont="1" applyBorder="1" applyAlignment="1">
      <alignment horizontal="righ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 vertical="center"/>
    </xf>
    <xf numFmtId="164" fontId="16" fillId="0" borderId="0" xfId="0" applyNumberFormat="1" applyFont="1" applyAlignment="1">
      <alignment horizontal="right" vertical="center"/>
    </xf>
    <xf numFmtId="164" fontId="16" fillId="0" borderId="3" xfId="0" applyNumberFormat="1" applyFont="1" applyBorder="1" applyAlignment="1">
      <alignment horizontal="right" vertical="center"/>
    </xf>
    <xf numFmtId="164" fontId="17" fillId="0" borderId="0" xfId="0" applyNumberFormat="1" applyFont="1" applyAlignment="1">
      <alignment horizontal="right" vertical="center"/>
    </xf>
    <xf numFmtId="164" fontId="17" fillId="0" borderId="3" xfId="0" applyNumberFormat="1" applyFont="1" applyBorder="1" applyAlignment="1">
      <alignment horizontal="right" vertical="center"/>
    </xf>
    <xf numFmtId="1" fontId="18" fillId="0" borderId="0" xfId="0" applyNumberFormat="1" applyFont="1" applyAlignment="1">
      <alignment horizontal="right" vertical="center"/>
    </xf>
    <xf numFmtId="1" fontId="18" fillId="0" borderId="3" xfId="0" applyNumberFormat="1" applyFont="1" applyBorder="1" applyAlignment="1">
      <alignment horizontal="right" vertical="center"/>
    </xf>
    <xf numFmtId="164" fontId="18" fillId="0" borderId="0" xfId="0" applyNumberFormat="1" applyFont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/>
    </xf>
    <xf numFmtId="1" fontId="17" fillId="0" borderId="0" xfId="0" applyNumberFormat="1" applyFont="1" applyAlignment="1">
      <alignment horizontal="right" vertical="center"/>
    </xf>
    <xf numFmtId="1" fontId="17" fillId="0" borderId="3" xfId="0" applyNumberFormat="1" applyFont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164" fontId="17" fillId="8" borderId="0" xfId="0" applyNumberFormat="1" applyFont="1" applyFill="1" applyAlignment="1">
      <alignment horizontal="right" vertical="center"/>
    </xf>
    <xf numFmtId="164" fontId="20" fillId="7" borderId="0" xfId="5" applyNumberFormat="1" applyFont="1" applyAlignment="1">
      <alignment horizontal="right" vertical="center"/>
    </xf>
    <xf numFmtId="164" fontId="17" fillId="8" borderId="3" xfId="0" applyNumberFormat="1" applyFont="1" applyFill="1" applyBorder="1" applyAlignment="1">
      <alignment horizontal="right" vertical="center"/>
    </xf>
    <xf numFmtId="1" fontId="17" fillId="8" borderId="0" xfId="0" applyNumberFormat="1" applyFont="1" applyFill="1" applyAlignment="1">
      <alignment horizontal="right" vertical="center"/>
    </xf>
    <xf numFmtId="1" fontId="20" fillId="7" borderId="0" xfId="5" applyNumberFormat="1" applyFont="1" applyBorder="1" applyAlignment="1">
      <alignment horizontal="right" vertical="center"/>
    </xf>
    <xf numFmtId="1" fontId="17" fillId="8" borderId="3" xfId="0" applyNumberFormat="1" applyFont="1" applyFill="1" applyBorder="1" applyAlignment="1">
      <alignment horizontal="right" vertical="center"/>
    </xf>
    <xf numFmtId="1" fontId="18" fillId="8" borderId="0" xfId="0" applyNumberFormat="1" applyFont="1" applyFill="1" applyAlignment="1">
      <alignment horizontal="right" vertical="center"/>
    </xf>
    <xf numFmtId="164" fontId="21" fillId="6" borderId="0" xfId="0" applyNumberFormat="1" applyFont="1" applyFill="1" applyAlignment="1">
      <alignment horizontal="right" vertical="center"/>
    </xf>
    <xf numFmtId="1" fontId="21" fillId="6" borderId="0" xfId="0" applyNumberFormat="1" applyFont="1" applyFill="1" applyAlignment="1">
      <alignment horizontal="right" vertical="center"/>
    </xf>
    <xf numFmtId="0" fontId="16" fillId="0" borderId="0" xfId="0" applyFont="1" applyAlignment="1">
      <alignment horizontal="center" vertical="center"/>
    </xf>
    <xf numFmtId="164" fontId="20" fillId="7" borderId="0" xfId="5" applyNumberFormat="1" applyFont="1" applyBorder="1" applyAlignment="1">
      <alignment horizontal="right" vertical="center"/>
    </xf>
    <xf numFmtId="164" fontId="22" fillId="9" borderId="0" xfId="0" applyNumberFormat="1" applyFont="1" applyFill="1" applyAlignment="1">
      <alignment horizontal="right" vertical="center"/>
    </xf>
    <xf numFmtId="1" fontId="22" fillId="9" borderId="0" xfId="0" applyNumberFormat="1" applyFont="1" applyFill="1" applyAlignment="1">
      <alignment horizontal="right" vertical="center"/>
    </xf>
    <xf numFmtId="164" fontId="22" fillId="0" borderId="0" xfId="0" applyNumberFormat="1" applyFont="1" applyAlignment="1">
      <alignment horizontal="right" vertical="center"/>
    </xf>
    <xf numFmtId="1" fontId="22" fillId="0" borderId="0" xfId="0" applyNumberFormat="1" applyFont="1" applyAlignment="1">
      <alignment horizontal="right" vertical="center"/>
    </xf>
    <xf numFmtId="1" fontId="23" fillId="6" borderId="0" xfId="0" applyNumberFormat="1" applyFont="1" applyFill="1" applyAlignment="1">
      <alignment horizontal="right" vertical="center"/>
    </xf>
    <xf numFmtId="164" fontId="22" fillId="6" borderId="0" xfId="0" applyNumberFormat="1" applyFont="1" applyFill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7" fillId="8" borderId="0" xfId="0" applyFont="1" applyFill="1" applyAlignment="1">
      <alignment horizontal="right" vertical="center"/>
    </xf>
    <xf numFmtId="0" fontId="17" fillId="8" borderId="3" xfId="0" applyFont="1" applyFill="1" applyBorder="1" applyAlignment="1">
      <alignment horizontal="right" vertical="center"/>
    </xf>
    <xf numFmtId="0" fontId="24" fillId="0" borderId="0" xfId="0" applyFont="1" applyAlignment="1">
      <alignment horizontal="center"/>
    </xf>
    <xf numFmtId="164" fontId="25" fillId="0" borderId="0" xfId="0" applyNumberFormat="1" applyFont="1" applyAlignment="1">
      <alignment horizontal="center" wrapText="1"/>
    </xf>
    <xf numFmtId="164" fontId="25" fillId="0" borderId="3" xfId="0" applyNumberFormat="1" applyFont="1" applyBorder="1" applyAlignment="1">
      <alignment horizontal="center" wrapText="1"/>
    </xf>
    <xf numFmtId="1" fontId="25" fillId="0" borderId="0" xfId="0" applyNumberFormat="1" applyFont="1" applyAlignment="1">
      <alignment horizontal="center" wrapText="1"/>
    </xf>
    <xf numFmtId="1" fontId="25" fillId="0" borderId="3" xfId="0" applyNumberFormat="1" applyFont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0" fontId="25" fillId="0" borderId="3" xfId="0" applyFont="1" applyBorder="1" applyAlignment="1">
      <alignment horizontal="center" wrapText="1"/>
    </xf>
    <xf numFmtId="0" fontId="26" fillId="0" borderId="0" xfId="0" applyFont="1" applyAlignment="1">
      <alignment horizontal="center"/>
    </xf>
    <xf numFmtId="0" fontId="18" fillId="0" borderId="0" xfId="6" applyFont="1"/>
    <xf numFmtId="164" fontId="18" fillId="0" borderId="0" xfId="6" applyNumberFormat="1" applyFont="1"/>
    <xf numFmtId="164" fontId="18" fillId="0" borderId="3" xfId="6" applyNumberFormat="1" applyFont="1" applyBorder="1"/>
    <xf numFmtId="1" fontId="18" fillId="0" borderId="0" xfId="6" applyNumberFormat="1" applyFont="1"/>
    <xf numFmtId="1" fontId="18" fillId="0" borderId="3" xfId="6" applyNumberFormat="1" applyFont="1" applyBorder="1"/>
    <xf numFmtId="0" fontId="18" fillId="0" borderId="8" xfId="6" applyFont="1" applyBorder="1"/>
    <xf numFmtId="0" fontId="18" fillId="0" borderId="0" xfId="7" applyFont="1" applyAlignment="1">
      <alignment horizontal="center"/>
    </xf>
    <xf numFmtId="0" fontId="26" fillId="0" borderId="2" xfId="6" applyFont="1" applyBorder="1" applyAlignment="1">
      <alignment horizontal="center"/>
    </xf>
    <xf numFmtId="164" fontId="26" fillId="0" borderId="2" xfId="6" applyNumberFormat="1" applyFont="1" applyBorder="1" applyAlignment="1">
      <alignment horizontal="center" wrapText="1"/>
    </xf>
    <xf numFmtId="164" fontId="26" fillId="0" borderId="1" xfId="6" applyNumberFormat="1" applyFont="1" applyBorder="1" applyAlignment="1">
      <alignment horizontal="center" wrapText="1"/>
    </xf>
    <xf numFmtId="1" fontId="26" fillId="0" borderId="2" xfId="6" applyNumberFormat="1" applyFont="1" applyBorder="1" applyAlignment="1">
      <alignment horizontal="center" wrapText="1"/>
    </xf>
    <xf numFmtId="1" fontId="26" fillId="0" borderId="1" xfId="6" applyNumberFormat="1" applyFont="1" applyBorder="1" applyAlignment="1">
      <alignment horizontal="center" wrapText="1"/>
    </xf>
    <xf numFmtId="0" fontId="26" fillId="0" borderId="2" xfId="6" applyFont="1" applyBorder="1" applyAlignment="1">
      <alignment horizontal="center" wrapText="1"/>
    </xf>
    <xf numFmtId="0" fontId="26" fillId="0" borderId="1" xfId="6" applyFont="1" applyBorder="1" applyAlignment="1">
      <alignment horizontal="center" wrapText="1"/>
    </xf>
    <xf numFmtId="0" fontId="26" fillId="0" borderId="7" xfId="6" applyFont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0" fillId="6" borderId="0" xfId="0" applyFill="1"/>
    <xf numFmtId="0" fontId="0" fillId="6" borderId="3" xfId="0" applyFill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3" xfId="0" applyFill="1" applyBorder="1"/>
    <xf numFmtId="0" fontId="0" fillId="6" borderId="0" xfId="0" applyFill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49" fontId="9" fillId="0" borderId="0" xfId="0" applyNumberFormat="1" applyFont="1" applyAlignment="1">
      <alignment horizontal="center" wrapText="1"/>
    </xf>
    <xf numFmtId="0" fontId="18" fillId="0" borderId="0" xfId="7" applyFont="1"/>
    <xf numFmtId="1" fontId="18" fillId="0" borderId="3" xfId="7" applyNumberFormat="1" applyFont="1" applyBorder="1"/>
    <xf numFmtId="0" fontId="18" fillId="0" borderId="3" xfId="7" applyFont="1" applyBorder="1"/>
    <xf numFmtId="0" fontId="17" fillId="0" borderId="0" xfId="7" applyFont="1"/>
    <xf numFmtId="1" fontId="17" fillId="0" borderId="3" xfId="7" applyNumberFormat="1" applyFont="1" applyBorder="1"/>
    <xf numFmtId="0" fontId="18" fillId="10" borderId="0" xfId="7" applyFont="1" applyFill="1"/>
    <xf numFmtId="0" fontId="18" fillId="0" borderId="0" xfId="8" applyFont="1" applyAlignment="1">
      <alignment horizontal="center"/>
    </xf>
    <xf numFmtId="0" fontId="18" fillId="0" borderId="3" xfId="7" applyFont="1" applyBorder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7" fillId="10" borderId="0" xfId="7" applyFont="1" applyFill="1"/>
    <xf numFmtId="0" fontId="17" fillId="0" borderId="3" xfId="7" applyFont="1" applyBorder="1"/>
    <xf numFmtId="0" fontId="18" fillId="0" borderId="2" xfId="7" applyFont="1" applyBorder="1"/>
    <xf numFmtId="1" fontId="17" fillId="0" borderId="1" xfId="7" applyNumberFormat="1" applyFont="1" applyBorder="1"/>
    <xf numFmtId="0" fontId="18" fillId="2" borderId="2" xfId="7" applyFont="1" applyFill="1" applyBorder="1"/>
    <xf numFmtId="0" fontId="18" fillId="0" borderId="1" xfId="7" applyFont="1" applyBorder="1"/>
    <xf numFmtId="0" fontId="18" fillId="0" borderId="2" xfId="8" applyFont="1" applyBorder="1" applyAlignment="1">
      <alignment horizontal="center"/>
    </xf>
    <xf numFmtId="0" fontId="17" fillId="0" borderId="2" xfId="7" applyFont="1" applyBorder="1"/>
    <xf numFmtId="0" fontId="18" fillId="4" borderId="0" xfId="7" applyFont="1" applyFill="1" applyAlignment="1">
      <alignment horizontal="center" vertical="center"/>
    </xf>
    <xf numFmtId="0" fontId="26" fillId="0" borderId="0" xfId="7" applyFont="1"/>
    <xf numFmtId="1" fontId="26" fillId="0" borderId="3" xfId="7" applyNumberFormat="1" applyFont="1" applyBorder="1" applyAlignment="1">
      <alignment horizontal="center" vertical="center" wrapText="1"/>
    </xf>
    <xf numFmtId="0" fontId="26" fillId="0" borderId="3" xfId="7" applyFont="1" applyBorder="1" applyAlignment="1">
      <alignment wrapText="1"/>
    </xf>
    <xf numFmtId="0" fontId="25" fillId="0" borderId="0" xfId="7" applyFont="1"/>
    <xf numFmtId="1" fontId="18" fillId="0" borderId="0" xfId="7" applyNumberFormat="1" applyFont="1"/>
    <xf numFmtId="0" fontId="18" fillId="5" borderId="0" xfId="7" applyFont="1" applyFill="1" applyAlignment="1">
      <alignment horizontal="center"/>
    </xf>
    <xf numFmtId="0" fontId="18" fillId="0" borderId="0" xfId="7" applyFont="1" applyAlignment="1">
      <alignment vertical="center"/>
    </xf>
    <xf numFmtId="1" fontId="18" fillId="0" borderId="0" xfId="7" applyNumberFormat="1" applyFont="1" applyAlignment="1">
      <alignment horizontal="center"/>
    </xf>
    <xf numFmtId="0" fontId="18" fillId="0" borderId="2" xfId="7" applyFont="1" applyBorder="1" applyAlignment="1">
      <alignment horizontal="center"/>
    </xf>
    <xf numFmtId="1" fontId="18" fillId="0" borderId="2" xfId="7" applyNumberFormat="1" applyFont="1" applyBorder="1"/>
    <xf numFmtId="0" fontId="18" fillId="0" borderId="2" xfId="7" applyFont="1" applyBorder="1" applyAlignment="1">
      <alignment horizontal="center" vertical="center"/>
    </xf>
    <xf numFmtId="0" fontId="18" fillId="0" borderId="2" xfId="7" applyFont="1" applyBorder="1" applyAlignment="1">
      <alignment vertical="center"/>
    </xf>
    <xf numFmtId="0" fontId="26" fillId="0" borderId="0" xfId="7" applyFont="1" applyAlignment="1">
      <alignment horizontal="center"/>
    </xf>
    <xf numFmtId="0" fontId="26" fillId="10" borderId="2" xfId="6" applyFont="1" applyFill="1" applyBorder="1" applyAlignment="1">
      <alignment horizontal="center" wrapText="1"/>
    </xf>
    <xf numFmtId="0" fontId="26" fillId="4" borderId="2" xfId="6" applyFont="1" applyFill="1" applyBorder="1" applyAlignment="1">
      <alignment horizontal="center" wrapText="1"/>
    </xf>
    <xf numFmtId="0" fontId="26" fillId="11" borderId="2" xfId="6" applyFont="1" applyFill="1" applyBorder="1" applyAlignment="1">
      <alignment horizontal="center" wrapText="1"/>
    </xf>
    <xf numFmtId="1" fontId="26" fillId="0" borderId="3" xfId="7" applyNumberFormat="1" applyFont="1" applyBorder="1" applyAlignment="1">
      <alignment horizontal="center" wrapText="1"/>
    </xf>
    <xf numFmtId="0" fontId="26" fillId="0" borderId="3" xfId="7" applyFont="1" applyBorder="1" applyAlignment="1">
      <alignment horizontal="center" wrapText="1"/>
    </xf>
    <xf numFmtId="0" fontId="18" fillId="0" borderId="0" xfId="6" applyFont="1" applyAlignment="1">
      <alignment horizontal="center"/>
    </xf>
    <xf numFmtId="0" fontId="18" fillId="0" borderId="2" xfId="6" applyFont="1" applyBorder="1"/>
    <xf numFmtId="164" fontId="18" fillId="0" borderId="2" xfId="6" applyNumberFormat="1" applyFont="1" applyBorder="1"/>
    <xf numFmtId="164" fontId="18" fillId="0" borderId="1" xfId="6" applyNumberFormat="1" applyFont="1" applyBorder="1"/>
    <xf numFmtId="0" fontId="18" fillId="0" borderId="2" xfId="6" applyFont="1" applyBorder="1" applyAlignment="1">
      <alignment horizontal="center"/>
    </xf>
    <xf numFmtId="0" fontId="18" fillId="0" borderId="7" xfId="6" applyFont="1" applyBorder="1"/>
    <xf numFmtId="164" fontId="26" fillId="0" borderId="2" xfId="6" applyNumberFormat="1" applyFont="1" applyBorder="1" applyAlignment="1">
      <alignment horizontal="center"/>
    </xf>
    <xf numFmtId="164" fontId="0" fillId="0" borderId="3" xfId="0" applyNumberFormat="1" applyBorder="1"/>
    <xf numFmtId="164" fontId="18" fillId="0" borderId="0" xfId="0" applyNumberFormat="1" applyFont="1"/>
    <xf numFmtId="0" fontId="18" fillId="8" borderId="0" xfId="0" applyFont="1" applyFill="1" applyAlignment="1">
      <alignment vertical="center"/>
    </xf>
    <xf numFmtId="164" fontId="18" fillId="0" borderId="3" xfId="0" applyNumberFormat="1" applyFont="1" applyBorder="1"/>
    <xf numFmtId="0" fontId="26" fillId="0" borderId="0" xfId="0" applyFont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3" xfId="0" applyFont="1" applyFill="1" applyBorder="1" applyAlignment="1">
      <alignment horizontal="center" vertical="center" wrapText="1"/>
    </xf>
    <xf numFmtId="3" fontId="25" fillId="0" borderId="3" xfId="0" applyNumberFormat="1" applyFont="1" applyFill="1" applyBorder="1" applyAlignment="1">
      <alignment horizontal="center" vertical="center" wrapText="1"/>
    </xf>
    <xf numFmtId="3" fontId="25" fillId="0" borderId="0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horizontal="center" vertical="center" wrapText="1"/>
    </xf>
    <xf numFmtId="1" fontId="25" fillId="0" borderId="0" xfId="0" applyNumberFormat="1" applyFont="1" applyFill="1" applyBorder="1" applyAlignment="1">
      <alignment horizontal="center" vertical="center" wrapText="1"/>
    </xf>
    <xf numFmtId="1" fontId="25" fillId="0" borderId="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right"/>
    </xf>
    <xf numFmtId="0" fontId="18" fillId="0" borderId="0" xfId="0" applyFont="1" applyFill="1" applyAlignment="1">
      <alignment horizontal="center"/>
    </xf>
    <xf numFmtId="0" fontId="18" fillId="0" borderId="3" xfId="0" applyFont="1" applyFill="1" applyBorder="1" applyAlignment="1">
      <alignment horizontal="center"/>
    </xf>
    <xf numFmtId="164" fontId="18" fillId="0" borderId="3" xfId="0" applyNumberFormat="1" applyFont="1" applyFill="1" applyBorder="1" applyAlignment="1">
      <alignment horizontal="right" vertical="center"/>
    </xf>
    <xf numFmtId="164" fontId="18" fillId="0" borderId="0" xfId="0" applyNumberFormat="1" applyFont="1" applyFill="1" applyBorder="1" applyAlignment="1">
      <alignment horizontal="right"/>
    </xf>
    <xf numFmtId="164" fontId="18" fillId="0" borderId="0" xfId="0" applyNumberFormat="1" applyFont="1" applyFill="1" applyBorder="1" applyAlignment="1">
      <alignment horizontal="right" vertical="center"/>
    </xf>
    <xf numFmtId="164" fontId="18" fillId="0" borderId="3" xfId="0" applyNumberFormat="1" applyFont="1" applyFill="1" applyBorder="1" applyAlignment="1">
      <alignment horizontal="center"/>
    </xf>
    <xf numFmtId="164" fontId="18" fillId="0" borderId="3" xfId="0" applyNumberFormat="1" applyFont="1" applyFill="1" applyBorder="1" applyAlignment="1">
      <alignment horizontal="right"/>
    </xf>
    <xf numFmtId="3" fontId="18" fillId="0" borderId="3" xfId="0" applyNumberFormat="1" applyFont="1" applyFill="1" applyBorder="1" applyAlignment="1">
      <alignment horizontal="right" vertical="center"/>
    </xf>
    <xf numFmtId="3" fontId="18" fillId="0" borderId="0" xfId="0" applyNumberFormat="1" applyFont="1" applyFill="1" applyBorder="1" applyAlignment="1">
      <alignment horizontal="right" vertical="center"/>
    </xf>
    <xf numFmtId="1" fontId="18" fillId="0" borderId="3" xfId="0" applyNumberFormat="1" applyFont="1" applyFill="1" applyBorder="1" applyAlignment="1">
      <alignment horizontal="right"/>
    </xf>
    <xf numFmtId="1" fontId="18" fillId="0" borderId="0" xfId="0" applyNumberFormat="1" applyFont="1" applyFill="1" applyBorder="1" applyAlignment="1">
      <alignment horizontal="right"/>
    </xf>
    <xf numFmtId="1" fontId="18" fillId="0" borderId="3" xfId="0" applyNumberFormat="1" applyFont="1" applyFill="1" applyBorder="1" applyAlignment="1">
      <alignment horizontal="right" vertical="center"/>
    </xf>
    <xf numFmtId="1" fontId="18" fillId="0" borderId="0" xfId="0" applyNumberFormat="1" applyFont="1" applyFill="1" applyBorder="1" applyAlignment="1">
      <alignment horizontal="right" vertical="center"/>
    </xf>
    <xf numFmtId="1" fontId="18" fillId="0" borderId="3" xfId="0" applyNumberFormat="1" applyFont="1" applyFill="1" applyBorder="1" applyAlignment="1">
      <alignment horizontal="center"/>
    </xf>
    <xf numFmtId="0" fontId="18" fillId="0" borderId="3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/>
    </xf>
    <xf numFmtId="0" fontId="26" fillId="0" borderId="3" xfId="0" applyFont="1" applyFill="1" applyBorder="1" applyAlignment="1">
      <alignment horizontal="left" vertical="center"/>
    </xf>
    <xf numFmtId="164" fontId="26" fillId="0" borderId="3" xfId="0" applyNumberFormat="1" applyFont="1" applyFill="1" applyBorder="1" applyAlignment="1">
      <alignment horizontal="center" vertical="center"/>
    </xf>
    <xf numFmtId="1" fontId="18" fillId="0" borderId="8" xfId="0" applyNumberFormat="1" applyFont="1" applyFill="1" applyBorder="1" applyAlignment="1">
      <alignment horizontal="right" vertical="center"/>
    </xf>
    <xf numFmtId="1" fontId="26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/>
    </xf>
    <xf numFmtId="164" fontId="18" fillId="0" borderId="3" xfId="0" applyNumberFormat="1" applyFont="1" applyFill="1" applyBorder="1" applyAlignment="1">
      <alignment horizontal="center" vertical="center"/>
    </xf>
    <xf numFmtId="164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26" fillId="0" borderId="3" xfId="0" applyFont="1" applyFill="1" applyBorder="1" applyAlignment="1">
      <alignment horizontal="right" vertical="center"/>
    </xf>
    <xf numFmtId="1" fontId="18" fillId="0" borderId="3" xfId="0" applyNumberFormat="1" applyFont="1" applyFill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1" fontId="18" fillId="0" borderId="8" xfId="0" applyNumberFormat="1" applyFont="1" applyFill="1" applyBorder="1" applyAlignment="1">
      <alignment horizontal="center" vertical="center"/>
    </xf>
    <xf numFmtId="1" fontId="26" fillId="0" borderId="0" xfId="0" applyNumberFormat="1" applyFont="1" applyFill="1" applyBorder="1" applyAlignment="1">
      <alignment horizontal="right" vertical="center"/>
    </xf>
    <xf numFmtId="1" fontId="18" fillId="0" borderId="3" xfId="0" applyNumberFormat="1" applyFont="1" applyFill="1" applyBorder="1" applyAlignment="1">
      <alignment horizontal="left" vertical="center"/>
    </xf>
    <xf numFmtId="1" fontId="18" fillId="0" borderId="0" xfId="0" applyNumberFormat="1" applyFont="1" applyFill="1" applyBorder="1" applyAlignment="1">
      <alignment horizontal="left" vertical="center"/>
    </xf>
    <xf numFmtId="164" fontId="18" fillId="0" borderId="3" xfId="0" applyNumberFormat="1" applyFont="1" applyFill="1" applyBorder="1" applyAlignment="1">
      <alignment horizontal="left" vertical="center"/>
    </xf>
    <xf numFmtId="164" fontId="18" fillId="0" borderId="0" xfId="0" applyNumberFormat="1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/>
    </xf>
    <xf numFmtId="164" fontId="18" fillId="0" borderId="4" xfId="0" applyNumberFormat="1" applyFont="1" applyFill="1" applyBorder="1" applyAlignment="1">
      <alignment vertical="center"/>
    </xf>
    <xf numFmtId="164" fontId="18" fillId="0" borderId="5" xfId="0" applyNumberFormat="1" applyFont="1" applyFill="1" applyBorder="1" applyAlignment="1">
      <alignment vertical="center"/>
    </xf>
    <xf numFmtId="164" fontId="18" fillId="0" borderId="6" xfId="0" applyNumberFormat="1" applyFont="1" applyFill="1" applyBorder="1" applyAlignment="1">
      <alignment vertical="center"/>
    </xf>
    <xf numFmtId="0" fontId="18" fillId="0" borderId="5" xfId="0" applyFont="1" applyFill="1" applyBorder="1" applyAlignment="1">
      <alignment horizontal="center" vertical="center"/>
    </xf>
    <xf numFmtId="1" fontId="18" fillId="0" borderId="4" xfId="0" applyNumberFormat="1" applyFont="1" applyFill="1" applyBorder="1" applyAlignment="1">
      <alignment vertical="center"/>
    </xf>
    <xf numFmtId="1" fontId="18" fillId="0" borderId="5" xfId="0" applyNumberFormat="1" applyFont="1" applyFill="1" applyBorder="1" applyAlignment="1">
      <alignment vertical="center"/>
    </xf>
    <xf numFmtId="1" fontId="18" fillId="0" borderId="6" xfId="0" applyNumberFormat="1" applyFont="1" applyFill="1" applyBorder="1" applyAlignment="1">
      <alignment vertical="center"/>
    </xf>
    <xf numFmtId="1" fontId="26" fillId="0" borderId="3" xfId="0" applyNumberFormat="1" applyFont="1" applyFill="1" applyBorder="1" applyAlignment="1">
      <alignment horizontal="right" vertical="center"/>
    </xf>
    <xf numFmtId="164" fontId="18" fillId="0" borderId="3" xfId="0" applyNumberFormat="1" applyFont="1" applyFill="1" applyBorder="1" applyAlignment="1">
      <alignment vertical="center"/>
    </xf>
    <xf numFmtId="164" fontId="18" fillId="0" borderId="0" xfId="0" applyNumberFormat="1" applyFont="1" applyFill="1" applyBorder="1" applyAlignment="1">
      <alignment vertical="center"/>
    </xf>
    <xf numFmtId="1" fontId="18" fillId="0" borderId="3" xfId="0" applyNumberFormat="1" applyFont="1" applyFill="1" applyBorder="1" applyAlignment="1">
      <alignment vertical="center"/>
    </xf>
    <xf numFmtId="1" fontId="18" fillId="0" borderId="0" xfId="0" applyNumberFormat="1" applyFont="1" applyFill="1" applyBorder="1" applyAlignment="1">
      <alignment vertical="center"/>
    </xf>
    <xf numFmtId="1" fontId="18" fillId="0" borderId="8" xfId="0" applyNumberFormat="1" applyFont="1" applyFill="1" applyBorder="1" applyAlignment="1">
      <alignment vertical="center"/>
    </xf>
    <xf numFmtId="164" fontId="18" fillId="0" borderId="3" xfId="0" applyNumberFormat="1" applyFont="1" applyFill="1" applyBorder="1"/>
    <xf numFmtId="164" fontId="18" fillId="0" borderId="0" xfId="0" applyNumberFormat="1" applyFont="1" applyFill="1" applyBorder="1"/>
    <xf numFmtId="1" fontId="18" fillId="0" borderId="3" xfId="0" applyNumberFormat="1" applyFont="1" applyFill="1" applyBorder="1"/>
    <xf numFmtId="1" fontId="18" fillId="0" borderId="0" xfId="0" applyNumberFormat="1" applyFont="1" applyFill="1" applyBorder="1"/>
    <xf numFmtId="164" fontId="18" fillId="0" borderId="1" xfId="0" applyNumberFormat="1" applyFont="1" applyFill="1" applyBorder="1" applyAlignment="1">
      <alignment vertical="center"/>
    </xf>
    <xf numFmtId="164" fontId="18" fillId="0" borderId="2" xfId="0" applyNumberFormat="1" applyFont="1" applyFill="1" applyBorder="1" applyAlignment="1">
      <alignment vertical="center"/>
    </xf>
    <xf numFmtId="164" fontId="18" fillId="0" borderId="7" xfId="0" applyNumberFormat="1" applyFont="1" applyFill="1" applyBorder="1" applyAlignment="1">
      <alignment vertical="center"/>
    </xf>
    <xf numFmtId="1" fontId="18" fillId="0" borderId="1" xfId="0" applyNumberFormat="1" applyFont="1" applyFill="1" applyBorder="1" applyAlignment="1">
      <alignment vertical="center"/>
    </xf>
    <xf numFmtId="1" fontId="18" fillId="0" borderId="2" xfId="0" applyNumberFormat="1" applyFont="1" applyFill="1" applyBorder="1" applyAlignment="1">
      <alignment vertical="center"/>
    </xf>
    <xf numFmtId="1" fontId="18" fillId="0" borderId="7" xfId="0" applyNumberFormat="1" applyFont="1" applyFill="1" applyBorder="1" applyAlignment="1">
      <alignment vertical="center"/>
    </xf>
    <xf numFmtId="164" fontId="26" fillId="0" borderId="0" xfId="0" applyNumberFormat="1" applyFont="1" applyFill="1" applyBorder="1" applyAlignment="1">
      <alignment horizontal="right"/>
    </xf>
    <xf numFmtId="164" fontId="26" fillId="0" borderId="3" xfId="0" applyNumberFormat="1" applyFont="1" applyFill="1" applyBorder="1" applyAlignment="1">
      <alignment horizontal="center"/>
    </xf>
    <xf numFmtId="164" fontId="18" fillId="0" borderId="8" xfId="0" applyNumberFormat="1" applyFont="1" applyFill="1" applyBorder="1" applyAlignment="1">
      <alignment vertical="center"/>
    </xf>
    <xf numFmtId="3" fontId="18" fillId="0" borderId="3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/>
    <xf numFmtId="3" fontId="18" fillId="0" borderId="3" xfId="0" applyNumberFormat="1" applyFont="1" applyFill="1" applyBorder="1"/>
    <xf numFmtId="3" fontId="18" fillId="0" borderId="3" xfId="0" applyNumberFormat="1" applyFont="1" applyFill="1" applyBorder="1" applyAlignment="1">
      <alignment horizontal="center"/>
    </xf>
    <xf numFmtId="3" fontId="18" fillId="0" borderId="0" xfId="0" applyNumberFormat="1" applyFont="1" applyFill="1" applyBorder="1" applyAlignment="1">
      <alignment horizontal="center" vertical="center"/>
    </xf>
    <xf numFmtId="164" fontId="18" fillId="0" borderId="3" xfId="0" applyNumberFormat="1" applyFont="1" applyFill="1" applyBorder="1" applyAlignment="1"/>
    <xf numFmtId="164" fontId="18" fillId="0" borderId="0" xfId="0" applyNumberFormat="1" applyFont="1" applyFill="1" applyBorder="1" applyAlignment="1"/>
    <xf numFmtId="1" fontId="18" fillId="5" borderId="0" xfId="0" applyNumberFormat="1" applyFont="1" applyFill="1" applyBorder="1" applyAlignment="1">
      <alignment vertical="center"/>
    </xf>
    <xf numFmtId="1" fontId="18" fillId="5" borderId="5" xfId="0" applyNumberFormat="1" applyFont="1" applyFill="1" applyBorder="1" applyAlignment="1">
      <alignment vertical="center"/>
    </xf>
    <xf numFmtId="164" fontId="26" fillId="0" borderId="3" xfId="0" applyNumberFormat="1" applyFont="1" applyFill="1" applyBorder="1" applyAlignment="1">
      <alignment horizontal="right"/>
    </xf>
    <xf numFmtId="0" fontId="21" fillId="0" borderId="0" xfId="0" applyFont="1" applyFill="1" applyAlignment="1">
      <alignment horizontal="center"/>
    </xf>
    <xf numFmtId="164" fontId="21" fillId="0" borderId="3" xfId="0" applyNumberFormat="1" applyFont="1" applyFill="1" applyBorder="1"/>
    <xf numFmtId="164" fontId="21" fillId="0" borderId="0" xfId="0" applyNumberFormat="1" applyFont="1" applyFill="1" applyBorder="1"/>
    <xf numFmtId="164" fontId="21" fillId="0" borderId="3" xfId="0" applyNumberFormat="1" applyFont="1" applyFill="1" applyBorder="1" applyAlignment="1">
      <alignment horizontal="center"/>
    </xf>
    <xf numFmtId="1" fontId="21" fillId="0" borderId="3" xfId="0" applyNumberFormat="1" applyFont="1" applyFill="1" applyBorder="1" applyAlignment="1">
      <alignment vertical="center"/>
    </xf>
    <xf numFmtId="1" fontId="21" fillId="0" borderId="0" xfId="0" applyNumberFormat="1" applyFont="1" applyFill="1" applyBorder="1" applyAlignment="1">
      <alignment vertical="center"/>
    </xf>
    <xf numFmtId="1" fontId="21" fillId="0" borderId="3" xfId="0" applyNumberFormat="1" applyFont="1" applyFill="1" applyBorder="1"/>
    <xf numFmtId="1" fontId="21" fillId="0" borderId="0" xfId="0" applyNumberFormat="1" applyFont="1" applyFill="1" applyBorder="1"/>
    <xf numFmtId="1" fontId="21" fillId="0" borderId="3" xfId="0" applyNumberFormat="1" applyFont="1" applyFill="1" applyBorder="1" applyAlignment="1">
      <alignment horizontal="center"/>
    </xf>
    <xf numFmtId="0" fontId="18" fillId="0" borderId="0" xfId="0" applyFont="1" applyFill="1" applyBorder="1"/>
    <xf numFmtId="0" fontId="17" fillId="0" borderId="0" xfId="0" applyFont="1" applyFill="1" applyBorder="1"/>
    <xf numFmtId="164" fontId="17" fillId="0" borderId="3" xfId="0" applyNumberFormat="1" applyFont="1" applyFill="1" applyBorder="1"/>
    <xf numFmtId="164" fontId="17" fillId="0" borderId="0" xfId="0" applyNumberFormat="1" applyFont="1" applyFill="1" applyBorder="1"/>
    <xf numFmtId="1" fontId="17" fillId="0" borderId="3" xfId="0" applyNumberFormat="1" applyFont="1" applyFill="1" applyBorder="1"/>
    <xf numFmtId="1" fontId="17" fillId="0" borderId="0" xfId="0" applyNumberFormat="1" applyFont="1" applyFill="1" applyBorder="1"/>
    <xf numFmtId="164" fontId="17" fillId="0" borderId="3" xfId="0" applyNumberFormat="1" applyFont="1" applyFill="1" applyBorder="1" applyAlignment="1">
      <alignment horizontal="center"/>
    </xf>
    <xf numFmtId="1" fontId="17" fillId="0" borderId="3" xfId="0" applyNumberFormat="1" applyFont="1" applyFill="1" applyBorder="1" applyAlignment="1">
      <alignment horizontal="center"/>
    </xf>
    <xf numFmtId="1" fontId="17" fillId="0" borderId="3" xfId="0" applyNumberFormat="1" applyFont="1" applyFill="1" applyBorder="1" applyAlignment="1">
      <alignment horizontal="left" vertical="center"/>
    </xf>
    <xf numFmtId="1" fontId="17" fillId="0" borderId="0" xfId="0" applyNumberFormat="1" applyFont="1" applyFill="1" applyBorder="1" applyAlignment="1">
      <alignment horizontal="left" vertical="center"/>
    </xf>
    <xf numFmtId="0" fontId="18" fillId="0" borderId="0" xfId="0" applyFont="1" applyFill="1" applyBorder="1" applyAlignment="1">
      <alignment vertical="center"/>
    </xf>
    <xf numFmtId="0" fontId="18" fillId="0" borderId="0" xfId="2" applyFont="1"/>
    <xf numFmtId="0" fontId="18" fillId="0" borderId="0" xfId="0" applyFont="1" applyFill="1"/>
    <xf numFmtId="0" fontId="0" fillId="6" borderId="0" xfId="0" applyFill="1" applyAlignment="1">
      <alignment horizontal="center"/>
    </xf>
    <xf numFmtId="0" fontId="0" fillId="0" borderId="0" xfId="0" applyFill="1"/>
    <xf numFmtId="1" fontId="25" fillId="0" borderId="0" xfId="0" applyNumberFormat="1" applyFont="1" applyFill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0" fillId="0" borderId="0" xfId="0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0" fillId="0" borderId="3" xfId="0" applyFont="1" applyFill="1" applyBorder="1" applyAlignment="1">
      <alignment horizontal="left"/>
    </xf>
    <xf numFmtId="0" fontId="10" fillId="0" borderId="0" xfId="0" applyFont="1" applyFill="1" applyAlignment="1">
      <alignment horizontal="left"/>
    </xf>
    <xf numFmtId="49" fontId="10" fillId="0" borderId="0" xfId="0" applyNumberFormat="1" applyFont="1" applyFill="1" applyAlignment="1">
      <alignment horizontal="left"/>
    </xf>
    <xf numFmtId="49" fontId="10" fillId="0" borderId="0" xfId="0" applyNumberFormat="1" applyFont="1" applyFill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8" fillId="0" borderId="0" xfId="0" quotePrefix="1" applyFont="1" applyFill="1" applyBorder="1" applyAlignment="1">
      <alignment horizontal="right"/>
    </xf>
    <xf numFmtId="0" fontId="29" fillId="0" borderId="3" xfId="0" applyFont="1" applyFill="1" applyBorder="1" applyAlignment="1">
      <alignment horizontal="left" vertical="center"/>
    </xf>
    <xf numFmtId="0" fontId="30" fillId="0" borderId="0" xfId="0" applyFont="1" applyAlignment="1">
      <alignment horizontal="center"/>
    </xf>
    <xf numFmtId="0" fontId="30" fillId="0" borderId="0" xfId="2" applyFont="1" applyAlignment="1">
      <alignment horizontal="center"/>
    </xf>
    <xf numFmtId="0" fontId="30" fillId="0" borderId="0" xfId="9" applyFont="1" applyAlignment="1">
      <alignment horizontal="center"/>
    </xf>
    <xf numFmtId="0" fontId="31" fillId="0" borderId="0" xfId="0" applyFont="1" applyAlignment="1">
      <alignment horizontal="center"/>
    </xf>
    <xf numFmtId="2" fontId="33" fillId="0" borderId="0" xfId="0" applyNumberFormat="1" applyFont="1" applyAlignment="1">
      <alignment horizontal="center"/>
    </xf>
    <xf numFmtId="1" fontId="33" fillId="0" borderId="0" xfId="0" applyNumberFormat="1" applyFont="1" applyAlignment="1">
      <alignment horizontal="center"/>
    </xf>
    <xf numFmtId="0" fontId="34" fillId="0" borderId="0" xfId="0" applyFont="1"/>
    <xf numFmtId="0" fontId="35" fillId="8" borderId="0" xfId="0" applyFont="1" applyFill="1"/>
    <xf numFmtId="0" fontId="35" fillId="0" borderId="0" xfId="0" applyFont="1"/>
    <xf numFmtId="2" fontId="33" fillId="0" borderId="0" xfId="0" applyNumberFormat="1" applyFont="1" applyAlignment="1">
      <alignment horizontal="center" vertical="center"/>
    </xf>
    <xf numFmtId="1" fontId="36" fillId="9" borderId="0" xfId="0" applyNumberFormat="1" applyFont="1" applyFill="1" applyAlignment="1">
      <alignment horizontal="center" vertical="center"/>
    </xf>
    <xf numFmtId="1" fontId="33" fillId="0" borderId="0" xfId="0" applyNumberFormat="1" applyFont="1" applyAlignment="1">
      <alignment horizontal="center" vertical="center"/>
    </xf>
    <xf numFmtId="2" fontId="33" fillId="8" borderId="0" xfId="0" applyNumberFormat="1" applyFont="1" applyFill="1" applyAlignment="1">
      <alignment horizontal="center" vertical="center"/>
    </xf>
    <xf numFmtId="2" fontId="36" fillId="12" borderId="0" xfId="0" applyNumberFormat="1" applyFont="1" applyFill="1" applyAlignment="1">
      <alignment horizontal="center" vertical="center"/>
    </xf>
    <xf numFmtId="1" fontId="33" fillId="8" borderId="0" xfId="0" applyNumberFormat="1" applyFont="1" applyFill="1" applyAlignment="1">
      <alignment horizontal="center" vertical="center"/>
    </xf>
    <xf numFmtId="0" fontId="34" fillId="8" borderId="0" xfId="0" applyFont="1" applyFill="1"/>
    <xf numFmtId="2" fontId="38" fillId="6" borderId="0" xfId="0" applyNumberFormat="1" applyFont="1" applyFill="1" applyAlignment="1">
      <alignment horizontal="center"/>
    </xf>
    <xf numFmtId="2" fontId="38" fillId="6" borderId="0" xfId="0" applyNumberFormat="1" applyFont="1" applyFill="1" applyAlignment="1">
      <alignment horizontal="center" vertical="center"/>
    </xf>
    <xf numFmtId="2" fontId="36" fillId="12" borderId="0" xfId="0" applyNumberFormat="1" applyFont="1" applyFill="1" applyAlignment="1">
      <alignment horizontal="center"/>
    </xf>
    <xf numFmtId="2" fontId="33" fillId="8" borderId="0" xfId="0" applyNumberFormat="1" applyFont="1" applyFill="1" applyAlignment="1">
      <alignment horizontal="center"/>
    </xf>
    <xf numFmtId="1" fontId="33" fillId="8" borderId="0" xfId="0" applyNumberFormat="1" applyFont="1" applyFill="1" applyAlignment="1">
      <alignment horizontal="center"/>
    </xf>
    <xf numFmtId="2" fontId="36" fillId="6" borderId="0" xfId="0" applyNumberFormat="1" applyFont="1" applyFill="1" applyAlignment="1">
      <alignment horizontal="center"/>
    </xf>
    <xf numFmtId="2" fontId="36" fillId="0" borderId="0" xfId="0" applyNumberFormat="1" applyFont="1" applyAlignment="1">
      <alignment horizontal="center" vertical="center"/>
    </xf>
    <xf numFmtId="2" fontId="36" fillId="9" borderId="0" xfId="0" applyNumberFormat="1" applyFont="1" applyFill="1" applyAlignment="1">
      <alignment horizontal="center" vertical="center"/>
    </xf>
    <xf numFmtId="2" fontId="36" fillId="9" borderId="0" xfId="0" applyNumberFormat="1" applyFont="1" applyFill="1" applyAlignment="1">
      <alignment horizontal="center"/>
    </xf>
    <xf numFmtId="0" fontId="33" fillId="0" borderId="0" xfId="0" applyFont="1" applyAlignment="1">
      <alignment horizontal="center"/>
    </xf>
    <xf numFmtId="0" fontId="33" fillId="8" borderId="0" xfId="0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0" fillId="0" borderId="2" xfId="0" applyBorder="1"/>
    <xf numFmtId="0" fontId="35" fillId="0" borderId="2" xfId="0" applyFont="1" applyBorder="1" applyAlignment="1">
      <alignment horizontal="center" wrapText="1"/>
    </xf>
    <xf numFmtId="0" fontId="35" fillId="0" borderId="2" xfId="0" applyFont="1" applyBorder="1" applyAlignment="1">
      <alignment horizontal="center"/>
    </xf>
    <xf numFmtId="0" fontId="34" fillId="0" borderId="2" xfId="0" applyFont="1" applyBorder="1"/>
    <xf numFmtId="0" fontId="35" fillId="0" borderId="2" xfId="0" applyFont="1" applyBorder="1"/>
    <xf numFmtId="0" fontId="5" fillId="0" borderId="2" xfId="0" applyFont="1" applyBorder="1"/>
    <xf numFmtId="0" fontId="26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/>
    </xf>
    <xf numFmtId="0" fontId="18" fillId="0" borderId="8" xfId="6" applyFont="1" applyFill="1" applyBorder="1"/>
    <xf numFmtId="0" fontId="18" fillId="0" borderId="0" xfId="7" applyFont="1" applyFill="1" applyAlignment="1">
      <alignment horizontal="center"/>
    </xf>
    <xf numFmtId="164" fontId="18" fillId="0" borderId="3" xfId="6" applyNumberFormat="1" applyFont="1" applyFill="1" applyBorder="1"/>
    <xf numFmtId="164" fontId="18" fillId="0" borderId="0" xfId="6" applyNumberFormat="1" applyFont="1" applyFill="1"/>
    <xf numFmtId="1" fontId="18" fillId="0" borderId="3" xfId="6" applyNumberFormat="1" applyFont="1" applyFill="1" applyBorder="1"/>
    <xf numFmtId="1" fontId="18" fillId="0" borderId="0" xfId="6" applyNumberFormat="1" applyFont="1" applyFill="1"/>
    <xf numFmtId="0" fontId="18" fillId="0" borderId="0" xfId="6" applyFont="1" applyFill="1"/>
    <xf numFmtId="0" fontId="26" fillId="0" borderId="0" xfId="0" applyFont="1" applyAlignment="1">
      <alignment horizontal="center" wrapText="1"/>
    </xf>
    <xf numFmtId="0" fontId="26" fillId="0" borderId="3" xfId="0" applyFont="1" applyBorder="1" applyAlignment="1">
      <alignment horizontal="center" wrapText="1"/>
    </xf>
    <xf numFmtId="0" fontId="18" fillId="0" borderId="0" xfId="0" applyFont="1" applyAlignment="1">
      <alignment horizontal="right" vertical="center"/>
    </xf>
    <xf numFmtId="0" fontId="18" fillId="0" borderId="3" xfId="0" applyFont="1" applyBorder="1" applyAlignment="1">
      <alignment horizontal="right" vertical="center"/>
    </xf>
  </cellXfs>
  <cellStyles count="10">
    <cellStyle name="Bad" xfId="5" builtinId="27"/>
    <cellStyle name="Normal" xfId="0" builtinId="0"/>
    <cellStyle name="Normal 10" xfId="3" xr:uid="{EAEE6F26-4B75-ED46-AE7A-1824A7832590}"/>
    <cellStyle name="Normal 2" xfId="2" xr:uid="{93C49931-2363-DE46-B0CE-A39EEEB558F5}"/>
    <cellStyle name="Normal 2 2" xfId="4" xr:uid="{71B1EBDB-B0EF-404A-8945-643ADD4DD44C}"/>
    <cellStyle name="Normal 2 2 2" xfId="9" xr:uid="{5BEFA9C4-94F5-404C-B3F1-119F24AAD214}"/>
    <cellStyle name="Normal 2 2 2 2" xfId="8" xr:uid="{87D11CFF-6EDE-C042-A709-54EA61255E12}"/>
    <cellStyle name="Normal 2 3" xfId="7" xr:uid="{1D0A691D-E1D9-2F43-A51C-33FF2683B738}"/>
    <cellStyle name="Normal 3" xfId="6" xr:uid="{1805B1CB-4786-6845-AAFB-DC6B1B899E0B}"/>
    <cellStyle name="標準 4" xfId="1" xr:uid="{00000000-0005-0000-0000-000001000000}"/>
  </cellStyles>
  <dxfs count="18">
    <dxf>
      <font>
        <strike val="0"/>
        <color theme="0" tint="-0.34998626667073579"/>
      </font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>
          <bgColor theme="0" tint="-0.1499679555650502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_xlchart.v1.25</cx:f>
      </cx:numDim>
    </cx:data>
    <cx:data id="1">
      <cx:numDim type="val">
        <cx:f>_xlchart.v1.27</cx:f>
      </cx:numDim>
    </cx:data>
    <cx:data id="2">
      <cx:numDim type="val">
        <cx:f>_xlchart.v1.29</cx:f>
      </cx:numDim>
    </cx:data>
    <cx:data id="3">
      <cx:numDim type="val">
        <cx:f>_xlchart.v1.31</cx:f>
      </cx:numDim>
    </cx:data>
    <cx:data id="4">
      <cx:numDim type="val">
        <cx:f>_xlchart.v1.33</cx:f>
      </cx:numDim>
    </cx:data>
    <cx:data id="5">
      <cx:numDim type="val">
        <cx:f>_xlchart.v1.35</cx:f>
      </cx:numDim>
    </cx:data>
    <cx:data id="6">
      <cx:numDim type="val">
        <cx:f>_xlchart.v1.37</cx:f>
      </cx:numDim>
    </cx:data>
    <cx:data id="7">
      <cx:numDim type="val">
        <cx:f>_xlchart.v1.39</cx:f>
      </cx:numDim>
    </cx:data>
    <cx:data id="8">
      <cx:numDim type="val">
        <cx:f>_xlchart.v1.41</cx:f>
      </cx:numDim>
    </cx:data>
    <cx:data id="9">
      <cx:numDim type="val">
        <cx:f>_xlchart.v1.43</cx:f>
      </cx:numDim>
    </cx:data>
    <cx:data id="10">
      <cx:numDim type="val">
        <cx:f>_xlchart.v1.45</cx:f>
      </cx:numDim>
    </cx:data>
    <cx:data id="11">
      <cx:numDim type="val">
        <cx:f>_xlchart.v1.47</cx:f>
      </cx:numDim>
    </cx:data>
  </cx:chartData>
  <cx:chart>
    <cx:title pos="t" align="ctr" overlay="0">
      <cx:tx>
        <cx:txData>
          <cx:v>pEC50 - Bouvier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pEC50 - Bouvier</a:t>
          </a:r>
        </a:p>
      </cx:txPr>
    </cx:title>
    <cx:plotArea>
      <cx:plotAreaRegion>
        <cx:series layoutId="boxWhisker" uniqueId="{FDCEE926-EE19-4443-BD53-2FB6598BA8A7}">
          <cx:tx>
            <cx:txData>
              <cx:f>_xlchart.v1.24</cx:f>
              <cx:v>B-pEC50
&gt;1.4SD
Gs</cx:v>
            </cx:txData>
          </cx:tx>
          <cx:dataId val="0"/>
          <cx:layoutPr>
            <cx:statistics quartileMethod="exclusive"/>
          </cx:layoutPr>
        </cx:series>
        <cx:series layoutId="boxWhisker" uniqueId="{AE6CBEFE-5AE6-E145-9312-9BFF8C1A642B}">
          <cx:tx>
            <cx:txData>
              <cx:f>_xlchart.v1.26</cx:f>
              <cx:v>B-pEC50
&gt;1.4SD
Gi1</cx:v>
            </cx:txData>
          </cx:tx>
          <cx:dataId val="1"/>
          <cx:layoutPr>
            <cx:statistics quartileMethod="exclusive"/>
          </cx:layoutPr>
        </cx:series>
        <cx:series layoutId="boxWhisker" uniqueId="{541E04B8-333A-2546-8ACF-29F531D061F8}">
          <cx:tx>
            <cx:txData>
              <cx:f>_xlchart.v1.28</cx:f>
              <cx:v>B-pEC50
&gt;1.4SD
Gi2</cx:v>
            </cx:txData>
          </cx:tx>
          <cx:dataId val="2"/>
          <cx:layoutPr>
            <cx:statistics quartileMethod="exclusive"/>
          </cx:layoutPr>
        </cx:series>
        <cx:series layoutId="boxWhisker" uniqueId="{196CB425-863E-9D40-8289-78D175E22C92}">
          <cx:tx>
            <cx:txData>
              <cx:f>_xlchart.v1.30</cx:f>
              <cx:v>B-pEC50
&gt;1.4SD
GoA</cx:v>
            </cx:txData>
          </cx:tx>
          <cx:dataId val="3"/>
          <cx:layoutPr>
            <cx:statistics quartileMethod="exclusive"/>
          </cx:layoutPr>
        </cx:series>
        <cx:series layoutId="boxWhisker" uniqueId="{46F3358A-5024-F44E-820F-7E413E78CEB4}">
          <cx:tx>
            <cx:txData>
              <cx:f>_xlchart.v1.32</cx:f>
              <cx:v>B-pEC50
&gt;1.4SD
GoB</cx:v>
            </cx:txData>
          </cx:tx>
          <cx:dataId val="4"/>
          <cx:layoutPr>
            <cx:statistics quartileMethod="exclusive"/>
          </cx:layoutPr>
        </cx:series>
        <cx:series layoutId="boxWhisker" uniqueId="{A831055E-677D-084F-9121-BC1223300F70}">
          <cx:tx>
            <cx:txData>
              <cx:f>_xlchart.v1.34</cx:f>
              <cx:v>B-pEC50
&gt;1.4SD
Gz</cx:v>
            </cx:txData>
          </cx:tx>
          <cx:dataId val="5"/>
          <cx:layoutPr>
            <cx:statistics quartileMethod="exclusive"/>
          </cx:layoutPr>
        </cx:series>
        <cx:series layoutId="boxWhisker" uniqueId="{0D8B8741-110F-CF46-AAD8-E668604D47F1}">
          <cx:tx>
            <cx:txData>
              <cx:f>_xlchart.v1.36</cx:f>
              <cx:v>B-pEC50
&gt;1.4SD
Gq</cx:v>
            </cx:txData>
          </cx:tx>
          <cx:dataId val="6"/>
          <cx:layoutPr>
            <cx:statistics quartileMethod="exclusive"/>
          </cx:layoutPr>
        </cx:series>
        <cx:series layoutId="boxWhisker" uniqueId="{63EC541A-502D-7E4C-AB31-1D215A43D08B}">
          <cx:tx>
            <cx:txData>
              <cx:f>_xlchart.v1.38</cx:f>
              <cx:v>B-pEC50
&gt;1.4SD
G11</cx:v>
            </cx:txData>
          </cx:tx>
          <cx:dataId val="7"/>
          <cx:layoutPr>
            <cx:statistics quartileMethod="exclusive"/>
          </cx:layoutPr>
        </cx:series>
        <cx:series layoutId="boxWhisker" uniqueId="{8110F112-C816-5B43-A3EC-67896AC349F1}">
          <cx:tx>
            <cx:txData>
              <cx:f>_xlchart.v1.40</cx:f>
              <cx:v>B-pEC50
&gt;1.4SD
G14</cx:v>
            </cx:txData>
          </cx:tx>
          <cx:dataId val="8"/>
          <cx:layoutPr>
            <cx:statistics quartileMethod="exclusive"/>
          </cx:layoutPr>
        </cx:series>
        <cx:series layoutId="boxWhisker" uniqueId="{1AB12873-4E18-214F-9C58-4936C7BBE466}">
          <cx:tx>
            <cx:txData>
              <cx:f>_xlchart.v1.42</cx:f>
              <cx:v>B-pEC50
&gt;1.4SD
G15</cx:v>
            </cx:txData>
          </cx:tx>
          <cx:dataId val="9"/>
          <cx:layoutPr>
            <cx:statistics quartileMethod="exclusive"/>
          </cx:layoutPr>
        </cx:series>
        <cx:series layoutId="boxWhisker" uniqueId="{52D1B198-5B5F-4B40-822F-E0AFD938CD2F}">
          <cx:tx>
            <cx:txData>
              <cx:f>_xlchart.v1.44</cx:f>
              <cx:v>B-pEC50
&gt;1.4SD
G12</cx:v>
            </cx:txData>
          </cx:tx>
          <cx:dataId val="10"/>
          <cx:layoutPr>
            <cx:statistics quartileMethod="exclusive"/>
          </cx:layoutPr>
        </cx:series>
        <cx:series layoutId="boxWhisker" uniqueId="{347DA941-CF12-884D-9246-C4C7D1E31F8B}">
          <cx:tx>
            <cx:txData>
              <cx:f>_xlchart.v1.46</cx:f>
              <cx:v>B-pEC50
&gt;1.4SD
G13</cx:v>
            </cx:txData>
          </cx:tx>
          <cx:dataId val="11"/>
          <cx:layoutPr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_xlchart.v1.129</cx:f>
      </cx:numDim>
    </cx:data>
    <cx:data id="1">
      <cx:numDim type="val">
        <cx:f>_xlchart.v1.131</cx:f>
      </cx:numDim>
    </cx:data>
    <cx:data id="2">
      <cx:numDim type="val">
        <cx:f>_xlchart.v1.133</cx:f>
      </cx:numDim>
    </cx:data>
    <cx:data id="3">
      <cx:numDim type="val">
        <cx:f>_xlchart.v1.135</cx:f>
      </cx:numDim>
    </cx:data>
    <cx:data id="4">
      <cx:numDim type="val">
        <cx:f>_xlchart.v1.137</cx:f>
      </cx:numDim>
    </cx:data>
    <cx:data id="5">
      <cx:numDim type="val">
        <cx:f>_xlchart.v1.139</cx:f>
      </cx:numDim>
    </cx:data>
    <cx:data id="6">
      <cx:numDim type="val">
        <cx:f>_xlchart.v1.141</cx:f>
      </cx:numDim>
    </cx:data>
    <cx:data id="7">
      <cx:numDim type="val">
        <cx:f>_xlchart.v1.143</cx:f>
      </cx:numDim>
    </cx:data>
    <cx:data id="8">
      <cx:numDim type="val">
        <cx:f>_xlchart.v1.121</cx:f>
      </cx:numDim>
    </cx:data>
    <cx:data id="9">
      <cx:numDim type="val">
        <cx:f>_xlchart.v1.123</cx:f>
      </cx:numDim>
    </cx:data>
    <cx:data id="10">
      <cx:numDim type="val">
        <cx:f>_xlchart.v1.125</cx:f>
      </cx:numDim>
    </cx:data>
    <cx:data id="11">
      <cx:numDim type="val">
        <cx:f>_xlchart.v1.127</cx:f>
      </cx:numDim>
    </cx:data>
  </cx:chartData>
  <cx:chart>
    <cx:title pos="t" align="ctr" overlay="0">
      <cx:tx>
        <cx:txData>
          <cx:v>pEC50 Inoue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pEC50 Inoue</a:t>
          </a:r>
        </a:p>
      </cx:txPr>
    </cx:title>
    <cx:plotArea>
      <cx:plotAreaRegion>
        <cx:series layoutId="boxWhisker" uniqueId="{59A6C193-7A9A-A448-BCEE-0FD28D73956E}">
          <cx:tx>
            <cx:txData>
              <cx:f>_xlchart.v1.128</cx:f>
              <cx:v>I-pEC50
&gt;1.4SD
Gs</cx:v>
            </cx:txData>
          </cx:tx>
          <cx:dataId val="0"/>
          <cx:layoutPr>
            <cx:statistics quartileMethod="exclusive"/>
          </cx:layoutPr>
        </cx:series>
        <cx:series layoutId="boxWhisker" uniqueId="{11D23EF9-4B81-CE47-BE19-7F3A15227992}">
          <cx:tx>
            <cx:txData>
              <cx:f>_xlchart.v1.130</cx:f>
              <cx:v>I-pEC50
&gt;1.4SD
Gi1</cx:v>
            </cx:txData>
          </cx:tx>
          <cx:dataId val="1"/>
          <cx:layoutPr>
            <cx:statistics quartileMethod="exclusive"/>
          </cx:layoutPr>
        </cx:series>
        <cx:series layoutId="boxWhisker" uniqueId="{124C6325-C2EA-5342-AE61-CB942C1B4978}">
          <cx:tx>
            <cx:txData>
              <cx:f>_xlchart.v1.132</cx:f>
              <cx:v>I-pEC50
&gt;1.4SD
Gi2</cx:v>
            </cx:txData>
          </cx:tx>
          <cx:dataId val="2"/>
          <cx:layoutPr>
            <cx:statistics quartileMethod="exclusive"/>
          </cx:layoutPr>
        </cx:series>
        <cx:series layoutId="boxWhisker" uniqueId="{2F904622-A198-8241-A7B6-BD2959E8380A}">
          <cx:tx>
            <cx:txData>
              <cx:f>_xlchart.v1.134</cx:f>
              <cx:v>I-pEC50
&gt;1.4SD
GoA</cx:v>
            </cx:txData>
          </cx:tx>
          <cx:dataId val="3"/>
          <cx:layoutPr>
            <cx:statistics quartileMethod="exclusive"/>
          </cx:layoutPr>
        </cx:series>
        <cx:series layoutId="boxWhisker" uniqueId="{2F2ED599-D91F-7C43-834B-86EDD182C5C5}">
          <cx:tx>
            <cx:txData>
              <cx:f>_xlchart.v1.136</cx:f>
              <cx:v>I-pEC50
&gt;1.4SD
GoB</cx:v>
            </cx:txData>
          </cx:tx>
          <cx:dataId val="4"/>
          <cx:layoutPr>
            <cx:statistics quartileMethod="exclusive"/>
          </cx:layoutPr>
        </cx:series>
        <cx:series layoutId="boxWhisker" uniqueId="{C4D02C62-F0B9-1546-A15B-E409EB370603}">
          <cx:tx>
            <cx:txData>
              <cx:f>_xlchart.v1.138</cx:f>
              <cx:v>I-pEC50
&gt;1.4SD
Gz</cx:v>
            </cx:txData>
          </cx:tx>
          <cx:dataId val="5"/>
          <cx:layoutPr>
            <cx:statistics quartileMethod="exclusive"/>
          </cx:layoutPr>
        </cx:series>
        <cx:series layoutId="boxWhisker" uniqueId="{088794CB-1FC0-7E41-AD29-0622FFC2C64D}">
          <cx:tx>
            <cx:txData>
              <cx:f>_xlchart.v1.140</cx:f>
              <cx:v>I-pEC50
&gt;1.4SD
Gq</cx:v>
            </cx:txData>
          </cx:tx>
          <cx:dataId val="6"/>
          <cx:layoutPr>
            <cx:statistics quartileMethod="exclusive"/>
          </cx:layoutPr>
        </cx:series>
        <cx:series layoutId="boxWhisker" uniqueId="{E33985DB-294D-2D4F-A764-D2ABFCDBF9DF}">
          <cx:tx>
            <cx:txData>
              <cx:f>_xlchart.v1.142</cx:f>
              <cx:v>I-pEC50
&gt;1.4SD
G11</cx:v>
            </cx:txData>
          </cx:tx>
          <cx:dataId val="7"/>
          <cx:layoutPr>
            <cx:statistics quartileMethod="exclusive"/>
          </cx:layoutPr>
        </cx:series>
        <cx:series layoutId="boxWhisker" uniqueId="{B5B39CE1-2173-0B4F-9481-EA5A2CD8AA36}">
          <cx:tx>
            <cx:txData>
              <cx:f>_xlchart.v1.120</cx:f>
              <cx:v>I-pEC50
&gt;1.4SD
G14</cx:v>
            </cx:txData>
          </cx:tx>
          <cx:dataId val="8"/>
          <cx:layoutPr>
            <cx:statistics quartileMethod="exclusive"/>
          </cx:layoutPr>
        </cx:series>
        <cx:series layoutId="boxWhisker" uniqueId="{E267EE84-F910-FE4A-891B-8C11D5327174}">
          <cx:tx>
            <cx:txData>
              <cx:f>_xlchart.v1.122</cx:f>
              <cx:v>I-pEC50
&gt;1.4SD
G15</cx:v>
            </cx:txData>
          </cx:tx>
          <cx:dataId val="9"/>
          <cx:layoutPr>
            <cx:statistics quartileMethod="exclusive"/>
          </cx:layoutPr>
        </cx:series>
        <cx:series layoutId="boxWhisker" uniqueId="{0974AB28-A182-3240-BC77-4E0A2418574C}">
          <cx:tx>
            <cx:txData>
              <cx:f>_xlchart.v1.124</cx:f>
              <cx:v>I-pEC50
&gt;1.4SD
G12</cx:v>
            </cx:txData>
          </cx:tx>
          <cx:dataId val="10"/>
          <cx:layoutPr>
            <cx:statistics quartileMethod="exclusive"/>
          </cx:layoutPr>
        </cx:series>
        <cx:series layoutId="boxWhisker" uniqueId="{55ADB9BD-2CF6-4840-8E4A-2C4FCF513E07}">
          <cx:tx>
            <cx:txData>
              <cx:f>_xlchart.v1.126</cx:f>
              <cx:v>I-pEC50
&gt;1.4SD
G13</cx:v>
            </cx:txData>
          </cx:tx>
          <cx:dataId val="11"/>
          <cx:layoutPr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  <cx:data id="3">
      <cx:numDim type="val">
        <cx:f>_xlchart.v1.7</cx:f>
      </cx:numDim>
    </cx:data>
    <cx:data id="4">
      <cx:numDim type="val">
        <cx:f>_xlchart.v1.9</cx:f>
      </cx:numDim>
    </cx:data>
    <cx:data id="5">
      <cx:numDim type="val">
        <cx:f>_xlchart.v1.11</cx:f>
      </cx:numDim>
    </cx:data>
    <cx:data id="6">
      <cx:numDim type="val">
        <cx:f>_xlchart.v1.13</cx:f>
      </cx:numDim>
    </cx:data>
    <cx:data id="7">
      <cx:numDim type="val">
        <cx:f>_xlchart.v1.15</cx:f>
      </cx:numDim>
    </cx:data>
    <cx:data id="8">
      <cx:numDim type="val">
        <cx:f>_xlchart.v1.17</cx:f>
      </cx:numDim>
    </cx:data>
    <cx:data id="9">
      <cx:numDim type="val">
        <cx:f>_xlchart.v1.19</cx:f>
      </cx:numDim>
    </cx:data>
    <cx:data id="10">
      <cx:numDim type="val">
        <cx:f>_xlchart.v1.21</cx:f>
      </cx:numDim>
    </cx:data>
    <cx:data id="11">
      <cx:numDim type="val">
        <cx:f>_xlchart.v1.23</cx:f>
      </cx:numDim>
    </cx:data>
  </cx:chartData>
  <cx:chart>
    <cx:title pos="t" align="ctr" overlay="0">
      <cx:tx>
        <cx:txData>
          <cx:v>Emax Bouiver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Emax Bouiver</a:t>
          </a:r>
        </a:p>
      </cx:txPr>
    </cx:title>
    <cx:plotArea>
      <cx:plotAreaRegion>
        <cx:series layoutId="boxWhisker" uniqueId="{5EA4F95C-F426-3F4C-A9A9-FD82D8C6896C}">
          <cx:tx>
            <cx:txData>
              <cx:f>_xlchart.v1.0</cx:f>
              <cx:v>B-Emax
&gt;1.4SD
Gs</cx:v>
            </cx:txData>
          </cx:tx>
          <cx:dataId val="0"/>
          <cx:layoutPr>
            <cx:statistics quartileMethod="exclusive"/>
          </cx:layoutPr>
        </cx:series>
        <cx:series layoutId="boxWhisker" uniqueId="{073634E3-A39F-6640-8C4A-9FA3C0434B00}">
          <cx:tx>
            <cx:txData>
              <cx:f>_xlchart.v1.2</cx:f>
              <cx:v>B-Emax
&gt;1.4SD
Gi1</cx:v>
            </cx:txData>
          </cx:tx>
          <cx:dataId val="1"/>
          <cx:layoutPr>
            <cx:statistics quartileMethod="exclusive"/>
          </cx:layoutPr>
        </cx:series>
        <cx:series layoutId="boxWhisker" uniqueId="{8132A707-3F24-D644-B169-8CBF5CA72DB3}">
          <cx:tx>
            <cx:txData>
              <cx:f>_xlchart.v1.4</cx:f>
              <cx:v>B-Emax
&gt;1.4SD
Gi2</cx:v>
            </cx:txData>
          </cx:tx>
          <cx:dataId val="2"/>
          <cx:layoutPr>
            <cx:statistics quartileMethod="exclusive"/>
          </cx:layoutPr>
        </cx:series>
        <cx:series layoutId="boxWhisker" uniqueId="{3FCF6C08-EB20-9246-85BE-DDBFFD7A5504}">
          <cx:tx>
            <cx:txData>
              <cx:f>_xlchart.v1.6</cx:f>
              <cx:v>B-Emax
&gt;1.4SD
GoA</cx:v>
            </cx:txData>
          </cx:tx>
          <cx:dataId val="3"/>
          <cx:layoutPr>
            <cx:statistics quartileMethod="exclusive"/>
          </cx:layoutPr>
        </cx:series>
        <cx:series layoutId="boxWhisker" uniqueId="{E732643C-5D28-6E43-A6C5-64C8670EAB8A}">
          <cx:tx>
            <cx:txData>
              <cx:f>_xlchart.v1.8</cx:f>
              <cx:v>B-Emax
&gt;1.4SD
GoB</cx:v>
            </cx:txData>
          </cx:tx>
          <cx:dataId val="4"/>
          <cx:layoutPr>
            <cx:statistics quartileMethod="exclusive"/>
          </cx:layoutPr>
        </cx:series>
        <cx:series layoutId="boxWhisker" uniqueId="{500C9B3D-0927-314C-ADD4-E94EDA14B4EA}">
          <cx:tx>
            <cx:txData>
              <cx:f>_xlchart.v1.10</cx:f>
              <cx:v>B-Emax
&gt;1.4SD
Gz</cx:v>
            </cx:txData>
          </cx:tx>
          <cx:dataId val="5"/>
          <cx:layoutPr>
            <cx:statistics quartileMethod="exclusive"/>
          </cx:layoutPr>
        </cx:series>
        <cx:series layoutId="boxWhisker" uniqueId="{AC02E6AE-3667-384A-879A-273146E14C9B}">
          <cx:tx>
            <cx:txData>
              <cx:f>_xlchart.v1.12</cx:f>
              <cx:v>B-Emax
&gt;1.4SD
Gq</cx:v>
            </cx:txData>
          </cx:tx>
          <cx:dataId val="6"/>
          <cx:layoutPr>
            <cx:statistics quartileMethod="exclusive"/>
          </cx:layoutPr>
        </cx:series>
        <cx:series layoutId="boxWhisker" uniqueId="{E4BCCA50-99A3-034B-8CE7-CE7E995C6655}">
          <cx:tx>
            <cx:txData>
              <cx:f>_xlchart.v1.14</cx:f>
              <cx:v>B-Emax
&gt;1.4SD
G11</cx:v>
            </cx:txData>
          </cx:tx>
          <cx:dataId val="7"/>
          <cx:layoutPr>
            <cx:statistics quartileMethod="exclusive"/>
          </cx:layoutPr>
        </cx:series>
        <cx:series layoutId="boxWhisker" uniqueId="{BD5CC5DC-313F-5444-9233-4F8B9F30C62E}">
          <cx:tx>
            <cx:txData>
              <cx:f>_xlchart.v1.16</cx:f>
              <cx:v>B-Emax
&gt;1.4SD
G14</cx:v>
            </cx:txData>
          </cx:tx>
          <cx:dataId val="8"/>
          <cx:layoutPr>
            <cx:statistics quartileMethod="exclusive"/>
          </cx:layoutPr>
        </cx:series>
        <cx:series layoutId="boxWhisker" uniqueId="{33C3145E-8AB0-BE4E-808E-F2FBE23E108B}">
          <cx:tx>
            <cx:txData>
              <cx:f>_xlchart.v1.18</cx:f>
              <cx:v>B-Emax
&gt;1.4SD
G15</cx:v>
            </cx:txData>
          </cx:tx>
          <cx:dataId val="9"/>
          <cx:layoutPr>
            <cx:statistics quartileMethod="exclusive"/>
          </cx:layoutPr>
        </cx:series>
        <cx:series layoutId="boxWhisker" uniqueId="{85ECF400-27E2-6246-9856-653AA0997B5C}">
          <cx:tx>
            <cx:txData>
              <cx:f>_xlchart.v1.20</cx:f>
              <cx:v>B-Emax
&gt;1.4SD
G12</cx:v>
            </cx:txData>
          </cx:tx>
          <cx:dataId val="10"/>
          <cx:layoutPr>
            <cx:statistics quartileMethod="exclusive"/>
          </cx:layoutPr>
        </cx:series>
        <cx:series layoutId="boxWhisker" uniqueId="{6BE676C0-5170-064A-8DB3-7ACD964AF30B}">
          <cx:tx>
            <cx:txData>
              <cx:f>_xlchart.v1.22</cx:f>
              <cx:v>B-Emax
&gt;1.4SD
G13</cx:v>
            </cx:txData>
          </cx:tx>
          <cx:dataId val="11"/>
          <cx:layoutPr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_xlchart.v1.73</cx:f>
      </cx:numDim>
    </cx:data>
    <cx:data id="1">
      <cx:numDim type="val">
        <cx:f>_xlchart.v1.75</cx:f>
      </cx:numDim>
    </cx:data>
    <cx:data id="2">
      <cx:numDim type="val">
        <cx:f>_xlchart.v1.77</cx:f>
      </cx:numDim>
    </cx:data>
    <cx:data id="3">
      <cx:numDim type="val">
        <cx:f>_xlchart.v1.79</cx:f>
      </cx:numDim>
    </cx:data>
    <cx:data id="4">
      <cx:numDim type="val">
        <cx:f>_xlchart.v1.81</cx:f>
      </cx:numDim>
    </cx:data>
    <cx:data id="5">
      <cx:numDim type="val">
        <cx:f>_xlchart.v1.83</cx:f>
      </cx:numDim>
    </cx:data>
    <cx:data id="6">
      <cx:numDim type="val">
        <cx:f>_xlchart.v1.85</cx:f>
      </cx:numDim>
    </cx:data>
    <cx:data id="7">
      <cx:numDim type="val">
        <cx:f>_xlchart.v1.87</cx:f>
      </cx:numDim>
    </cx:data>
    <cx:data id="8">
      <cx:numDim type="val">
        <cx:f>_xlchart.v1.89</cx:f>
      </cx:numDim>
    </cx:data>
    <cx:data id="9">
      <cx:numDim type="val">
        <cx:f>_xlchart.v1.91</cx:f>
      </cx:numDim>
    </cx:data>
    <cx:data id="10">
      <cx:numDim type="val">
        <cx:f>_xlchart.v1.93</cx:f>
      </cx:numDim>
    </cx:data>
    <cx:data id="11">
      <cx:numDim type="val">
        <cx:f>_xlchart.v1.95</cx:f>
      </cx:numDim>
    </cx:data>
  </cx:chartData>
  <cx:chart>
    <cx:title pos="t" align="ctr" overlay="0">
      <cx:tx>
        <cx:txData>
          <cx:v>Emax Inoue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Emax Inoue</a:t>
          </a:r>
        </a:p>
      </cx:txPr>
    </cx:title>
    <cx:plotArea>
      <cx:plotAreaRegion>
        <cx:series layoutId="boxWhisker" uniqueId="{8C187BD7-199C-434E-AB5A-42FEA6CCEE51}">
          <cx:tx>
            <cx:txData>
              <cx:f>_xlchart.v1.72</cx:f>
              <cx:v>I-Emax
&gt;1.4SD
Gs</cx:v>
            </cx:txData>
          </cx:tx>
          <cx:dataId val="0"/>
          <cx:layoutPr>
            <cx:statistics quartileMethod="exclusive"/>
          </cx:layoutPr>
        </cx:series>
        <cx:series layoutId="boxWhisker" uniqueId="{FAB09389-1F84-4348-BBAD-1ED52A37ACE4}">
          <cx:tx>
            <cx:txData>
              <cx:f>_xlchart.v1.74</cx:f>
              <cx:v>I-Emax
&gt;1.4SD
Gi1</cx:v>
            </cx:txData>
          </cx:tx>
          <cx:dataId val="1"/>
          <cx:layoutPr>
            <cx:statistics quartileMethod="exclusive"/>
          </cx:layoutPr>
        </cx:series>
        <cx:series layoutId="boxWhisker" uniqueId="{BF70F994-F323-0A49-89DB-D14C72AA5877}">
          <cx:tx>
            <cx:txData>
              <cx:f>_xlchart.v1.76</cx:f>
              <cx:v>I-Emax
&gt;1.4SD
Gi2</cx:v>
            </cx:txData>
          </cx:tx>
          <cx:dataId val="2"/>
          <cx:layoutPr>
            <cx:statistics quartileMethod="exclusive"/>
          </cx:layoutPr>
        </cx:series>
        <cx:series layoutId="boxWhisker" uniqueId="{BBA6CD55-7529-AA4C-88BC-61EC6245E7B6}">
          <cx:tx>
            <cx:txData>
              <cx:f>_xlchart.v1.78</cx:f>
              <cx:v>I-Emax
&gt;1.4SD
GoA</cx:v>
            </cx:txData>
          </cx:tx>
          <cx:dataId val="3"/>
          <cx:layoutPr>
            <cx:statistics quartileMethod="exclusive"/>
          </cx:layoutPr>
        </cx:series>
        <cx:series layoutId="boxWhisker" uniqueId="{90F61867-09A9-D848-9CB8-6DD273D29168}">
          <cx:tx>
            <cx:txData>
              <cx:f>_xlchart.v1.80</cx:f>
              <cx:v>I-Emax
&gt;1.4SD
GoB</cx:v>
            </cx:txData>
          </cx:tx>
          <cx:dataId val="4"/>
          <cx:layoutPr>
            <cx:statistics quartileMethod="exclusive"/>
          </cx:layoutPr>
        </cx:series>
        <cx:series layoutId="boxWhisker" uniqueId="{C9AE6A66-9611-FF4F-ADAE-357DF8469389}">
          <cx:tx>
            <cx:txData>
              <cx:f>_xlchart.v1.82</cx:f>
              <cx:v>I-Emax
&gt;1.4SD
Gz</cx:v>
            </cx:txData>
          </cx:tx>
          <cx:dataId val="5"/>
          <cx:layoutPr>
            <cx:statistics quartileMethod="exclusive"/>
          </cx:layoutPr>
        </cx:series>
        <cx:series layoutId="boxWhisker" uniqueId="{A252DD2C-44AF-D645-823E-6CDE937B493C}">
          <cx:tx>
            <cx:txData>
              <cx:f>_xlchart.v1.84</cx:f>
              <cx:v>I-Emax
&gt;1.4SD
Gq</cx:v>
            </cx:txData>
          </cx:tx>
          <cx:dataId val="6"/>
          <cx:layoutPr>
            <cx:statistics quartileMethod="exclusive"/>
          </cx:layoutPr>
        </cx:series>
        <cx:series layoutId="boxWhisker" uniqueId="{3F7D95E9-2440-DB41-9404-986529E9DF15}">
          <cx:tx>
            <cx:txData>
              <cx:f>_xlchart.v1.86</cx:f>
              <cx:v>I-Emax
&gt;1.4SD
G11</cx:v>
            </cx:txData>
          </cx:tx>
          <cx:dataId val="7"/>
          <cx:layoutPr>
            <cx:statistics quartileMethod="exclusive"/>
          </cx:layoutPr>
        </cx:series>
        <cx:series layoutId="boxWhisker" uniqueId="{9DBAF02B-1E72-6C4E-9AE3-2B93DFAD933C}">
          <cx:tx>
            <cx:txData>
              <cx:f>_xlchart.v1.88</cx:f>
              <cx:v>I-Emax
&gt;1.4SD
G14</cx:v>
            </cx:txData>
          </cx:tx>
          <cx:dataId val="8"/>
          <cx:layoutPr>
            <cx:statistics quartileMethod="exclusive"/>
          </cx:layoutPr>
        </cx:series>
        <cx:series layoutId="boxWhisker" uniqueId="{6D5552D6-85EA-8E41-8DBB-F7DFD7C17968}">
          <cx:tx>
            <cx:txData>
              <cx:f>_xlchart.v1.90</cx:f>
              <cx:v>I-Emax
&gt;1.4SD
G15</cx:v>
            </cx:txData>
          </cx:tx>
          <cx:dataId val="9"/>
          <cx:layoutPr>
            <cx:statistics quartileMethod="exclusive"/>
          </cx:layoutPr>
        </cx:series>
        <cx:series layoutId="boxWhisker" uniqueId="{8DC4867B-6E9D-324D-89B0-EAB16300F6C5}">
          <cx:tx>
            <cx:txData>
              <cx:f>_xlchart.v1.92</cx:f>
              <cx:v>I-Emax
&gt;1.4SD
G12</cx:v>
            </cx:txData>
          </cx:tx>
          <cx:dataId val="10"/>
          <cx:layoutPr>
            <cx:statistics quartileMethod="exclusive"/>
          </cx:layoutPr>
        </cx:series>
        <cx:series layoutId="boxWhisker" uniqueId="{F860CDA8-DCF9-894C-9721-500462B16894}">
          <cx:tx>
            <cx:txData>
              <cx:f>_xlchart.v1.94</cx:f>
              <cx:v>I-Emax
&gt;1.4SD
G13</cx:v>
            </cx:txData>
          </cx:tx>
          <cx:dataId val="11"/>
          <cx:layoutPr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_xlchart.v1.97</cx:f>
      </cx:numDim>
    </cx:data>
    <cx:data id="1">
      <cx:numDim type="val">
        <cx:f>_xlchart.v1.99</cx:f>
      </cx:numDim>
    </cx:data>
    <cx:data id="2">
      <cx:numDim type="val">
        <cx:f>_xlchart.v1.101</cx:f>
      </cx:numDim>
    </cx:data>
    <cx:data id="3">
      <cx:numDim type="val">
        <cx:f>_xlchart.v1.103</cx:f>
      </cx:numDim>
    </cx:data>
    <cx:data id="4">
      <cx:numDim type="val">
        <cx:f>_xlchart.v1.105</cx:f>
      </cx:numDim>
    </cx:data>
    <cx:data id="5">
      <cx:numDim type="val">
        <cx:f>_xlchart.v1.107</cx:f>
      </cx:numDim>
    </cx:data>
    <cx:data id="6">
      <cx:numDim type="val">
        <cx:f>_xlchart.v1.109</cx:f>
      </cx:numDim>
    </cx:data>
    <cx:data id="7">
      <cx:numDim type="val">
        <cx:f>_xlchart.v1.111</cx:f>
      </cx:numDim>
    </cx:data>
    <cx:data id="8">
      <cx:numDim type="val">
        <cx:f>_xlchart.v1.113</cx:f>
      </cx:numDim>
    </cx:data>
    <cx:data id="9">
      <cx:numDim type="val">
        <cx:f>_xlchart.v1.115</cx:f>
      </cx:numDim>
    </cx:data>
    <cx:data id="10">
      <cx:numDim type="val">
        <cx:f>_xlchart.v1.117</cx:f>
      </cx:numDim>
    </cx:data>
    <cx:data id="11">
      <cx:numDim type="val">
        <cx:f>_xlchart.v1.119</cx:f>
      </cx:numDim>
    </cx:data>
  </cx:chartData>
  <cx:chart>
    <cx:title pos="t" align="ctr" overlay="0">
      <cx:tx>
        <cx:txData>
          <cx:v>Emax Bouiver: min-max normalised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Emax Bouiver: min-max normalised</a:t>
          </a:r>
        </a:p>
      </cx:txPr>
    </cx:title>
    <cx:plotArea>
      <cx:plotAreaRegion>
        <cx:series layoutId="boxWhisker" uniqueId="{732D65F2-2D26-CA4A-B090-2F7B00D15178}">
          <cx:tx>
            <cx:txData>
              <cx:f>_xlchart.v1.96</cx:f>
              <cx:v>B-Emax
Min
Max
Gs</cx:v>
            </cx:txData>
          </cx:tx>
          <cx:dataId val="0"/>
          <cx:layoutPr>
            <cx:statistics quartileMethod="exclusive"/>
          </cx:layoutPr>
        </cx:series>
        <cx:series layoutId="boxWhisker" uniqueId="{E148BE2F-3712-8141-AF2E-A2AC3CA152BB}">
          <cx:tx>
            <cx:txData>
              <cx:f>_xlchart.v1.98</cx:f>
              <cx:v>B-Emax
Min
Max
Gi1</cx:v>
            </cx:txData>
          </cx:tx>
          <cx:dataId val="1"/>
          <cx:layoutPr>
            <cx:statistics quartileMethod="exclusive"/>
          </cx:layoutPr>
        </cx:series>
        <cx:series layoutId="boxWhisker" uniqueId="{1E8DE7FF-A10F-414E-A19A-B1AF6B20AE11}">
          <cx:tx>
            <cx:txData>
              <cx:f>_xlchart.v1.100</cx:f>
              <cx:v>B-Emax
Min
Max
Gi2</cx:v>
            </cx:txData>
          </cx:tx>
          <cx:dataId val="2"/>
          <cx:layoutPr>
            <cx:statistics quartileMethod="exclusive"/>
          </cx:layoutPr>
        </cx:series>
        <cx:series layoutId="boxWhisker" uniqueId="{42A1E583-1802-7748-9492-D7EC6D5155D6}">
          <cx:tx>
            <cx:txData>
              <cx:f>_xlchart.v1.102</cx:f>
              <cx:v>B-Emax
Min
Max
GoA</cx:v>
            </cx:txData>
          </cx:tx>
          <cx:dataId val="3"/>
          <cx:layoutPr>
            <cx:statistics quartileMethod="exclusive"/>
          </cx:layoutPr>
        </cx:series>
        <cx:series layoutId="boxWhisker" uniqueId="{DD4BC429-EE1A-6B4A-91FC-08E1688996A5}">
          <cx:tx>
            <cx:txData>
              <cx:f>_xlchart.v1.104</cx:f>
              <cx:v>B-Emax
Min
Max
GoB</cx:v>
            </cx:txData>
          </cx:tx>
          <cx:dataId val="4"/>
          <cx:layoutPr>
            <cx:statistics quartileMethod="exclusive"/>
          </cx:layoutPr>
        </cx:series>
        <cx:series layoutId="boxWhisker" uniqueId="{8A52A405-3019-3A42-AF04-0D9BFE6E213A}">
          <cx:tx>
            <cx:txData>
              <cx:f>_xlchart.v1.106</cx:f>
              <cx:v>B-Emax
Min
Max
Gz</cx:v>
            </cx:txData>
          </cx:tx>
          <cx:dataId val="5"/>
          <cx:layoutPr>
            <cx:statistics quartileMethod="exclusive"/>
          </cx:layoutPr>
        </cx:series>
        <cx:series layoutId="boxWhisker" uniqueId="{FE8C9C6D-E1E4-1A4E-8CCA-A11A05323BB2}">
          <cx:tx>
            <cx:txData>
              <cx:f>_xlchart.v1.108</cx:f>
              <cx:v>B-Emax
Min
Max
Gq</cx:v>
            </cx:txData>
          </cx:tx>
          <cx:dataId val="6"/>
          <cx:layoutPr>
            <cx:statistics quartileMethod="exclusive"/>
          </cx:layoutPr>
        </cx:series>
        <cx:series layoutId="boxWhisker" uniqueId="{2C27B2D5-3A0E-634D-8C32-DAF0F1AB3EF4}">
          <cx:tx>
            <cx:txData>
              <cx:f>_xlchart.v1.110</cx:f>
              <cx:v>B-Emax
Min
Max
G11</cx:v>
            </cx:txData>
          </cx:tx>
          <cx:dataId val="7"/>
          <cx:layoutPr>
            <cx:statistics quartileMethod="exclusive"/>
          </cx:layoutPr>
        </cx:series>
        <cx:series layoutId="boxWhisker" uniqueId="{E41166B7-7694-D94B-AC9A-8EC3A7A516C8}">
          <cx:tx>
            <cx:txData>
              <cx:f>_xlchart.v1.112</cx:f>
              <cx:v>B-Emax
Min
Max
G14</cx:v>
            </cx:txData>
          </cx:tx>
          <cx:dataId val="8"/>
          <cx:layoutPr>
            <cx:statistics quartileMethod="exclusive"/>
          </cx:layoutPr>
        </cx:series>
        <cx:series layoutId="boxWhisker" uniqueId="{CF015179-0328-4F4A-9150-037E9D2EFEFF}">
          <cx:tx>
            <cx:txData>
              <cx:f>_xlchart.v1.114</cx:f>
              <cx:v>B-Emax
Min
Max
G15</cx:v>
            </cx:txData>
          </cx:tx>
          <cx:dataId val="9"/>
          <cx:layoutPr>
            <cx:statistics quartileMethod="exclusive"/>
          </cx:layoutPr>
        </cx:series>
        <cx:series layoutId="boxWhisker" uniqueId="{AC419E38-5BD9-7247-9971-9A920B03FBBD}">
          <cx:tx>
            <cx:txData>
              <cx:f>_xlchart.v1.116</cx:f>
              <cx:v>B-Emax
Min
Max
G12</cx:v>
            </cx:txData>
          </cx:tx>
          <cx:dataId val="10"/>
          <cx:layoutPr>
            <cx:statistics quartileMethod="exclusive"/>
          </cx:layoutPr>
        </cx:series>
        <cx:series layoutId="boxWhisker" uniqueId="{7F9D048D-4E00-CE42-98AD-5E982A22AB44}">
          <cx:tx>
            <cx:txData>
              <cx:f>_xlchart.v1.118</cx:f>
              <cx:v>B-Emax
Min
Max
G13</cx:v>
            </cx:txData>
          </cx:tx>
          <cx:dataId val="11"/>
          <cx:layoutPr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_xlchart.v1.49</cx:f>
      </cx:numDim>
    </cx:data>
    <cx:data id="1">
      <cx:numDim type="val">
        <cx:f>_xlchart.v1.51</cx:f>
      </cx:numDim>
    </cx:data>
    <cx:data id="2">
      <cx:numDim type="val">
        <cx:f>_xlchart.v1.53</cx:f>
      </cx:numDim>
    </cx:data>
    <cx:data id="3">
      <cx:numDim type="val">
        <cx:f>_xlchart.v1.55</cx:f>
      </cx:numDim>
    </cx:data>
    <cx:data id="4">
      <cx:numDim type="val">
        <cx:f>_xlchart.v1.57</cx:f>
      </cx:numDim>
    </cx:data>
    <cx:data id="5">
      <cx:numDim type="val">
        <cx:f>_xlchart.v1.59</cx:f>
      </cx:numDim>
    </cx:data>
    <cx:data id="6">
      <cx:numDim type="val">
        <cx:f>_xlchart.v1.61</cx:f>
      </cx:numDim>
    </cx:data>
    <cx:data id="7">
      <cx:numDim type="val">
        <cx:f>_xlchart.v1.63</cx:f>
      </cx:numDim>
    </cx:data>
    <cx:data id="8">
      <cx:numDim type="val">
        <cx:f>_xlchart.v1.65</cx:f>
      </cx:numDim>
    </cx:data>
    <cx:data id="9">
      <cx:numDim type="val">
        <cx:f>_xlchart.v1.67</cx:f>
      </cx:numDim>
    </cx:data>
    <cx:data id="10">
      <cx:numDim type="val">
        <cx:f>_xlchart.v1.69</cx:f>
      </cx:numDim>
    </cx:data>
    <cx:data id="11">
      <cx:numDim type="val">
        <cx:f>_xlchart.v1.71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Emax Inoue</a:t>
            </a: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rPr>
              <a:t>: min-max normalised</a:t>
            </a:r>
            <a:r>
              <a:rPr lang="en-US"/>
              <a:t> </a:t>
            </a: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rich>
      </cx:tx>
    </cx:title>
    <cx:plotArea>
      <cx:plotAreaRegion>
        <cx:series layoutId="boxWhisker" uniqueId="{5391465F-8939-F34C-9E10-4F5C0D742BA1}">
          <cx:tx>
            <cx:txData>
              <cx:f>_xlchart.v1.48</cx:f>
              <cx:v>I-Emax
Min
Max
Gs</cx:v>
            </cx:txData>
          </cx:tx>
          <cx:dataId val="0"/>
          <cx:layoutPr>
            <cx:statistics quartileMethod="exclusive"/>
          </cx:layoutPr>
        </cx:series>
        <cx:series layoutId="boxWhisker" uniqueId="{0874C5A5-FC46-2F47-84A4-A487E0291D33}">
          <cx:tx>
            <cx:txData>
              <cx:f>_xlchart.v1.50</cx:f>
              <cx:v>I-Emax
Min
Max
Gi1</cx:v>
            </cx:txData>
          </cx:tx>
          <cx:dataId val="1"/>
          <cx:layoutPr>
            <cx:statistics quartileMethod="exclusive"/>
          </cx:layoutPr>
        </cx:series>
        <cx:series layoutId="boxWhisker" uniqueId="{85B1611D-122B-3142-BDA6-730CC4E1F019}">
          <cx:tx>
            <cx:txData>
              <cx:f>_xlchart.v1.52</cx:f>
              <cx:v>I-Emax
Min
Max
Gi2</cx:v>
            </cx:txData>
          </cx:tx>
          <cx:dataId val="2"/>
          <cx:layoutPr>
            <cx:statistics quartileMethod="exclusive"/>
          </cx:layoutPr>
        </cx:series>
        <cx:series layoutId="boxWhisker" uniqueId="{E056A9D1-67D4-5B47-8CD3-CA4EBB2DA17A}">
          <cx:tx>
            <cx:txData>
              <cx:f>_xlchart.v1.54</cx:f>
              <cx:v>I-Emax
Min
Max
GoA</cx:v>
            </cx:txData>
          </cx:tx>
          <cx:dataId val="3"/>
          <cx:layoutPr>
            <cx:statistics quartileMethod="exclusive"/>
          </cx:layoutPr>
        </cx:series>
        <cx:series layoutId="boxWhisker" uniqueId="{B07F0481-B76B-F145-91F0-F17BEB1EB896}">
          <cx:tx>
            <cx:txData>
              <cx:f>_xlchart.v1.56</cx:f>
              <cx:v>I-Emax
Min
Max
GoB</cx:v>
            </cx:txData>
          </cx:tx>
          <cx:dataId val="4"/>
          <cx:layoutPr>
            <cx:statistics quartileMethod="exclusive"/>
          </cx:layoutPr>
        </cx:series>
        <cx:series layoutId="boxWhisker" uniqueId="{5148C54C-EEC0-974D-ADCE-3EE55C8F7375}">
          <cx:tx>
            <cx:txData>
              <cx:f>_xlchart.v1.58</cx:f>
              <cx:v>I-Emax
Min
Max
Gz</cx:v>
            </cx:txData>
          </cx:tx>
          <cx:dataId val="5"/>
          <cx:layoutPr>
            <cx:statistics quartileMethod="exclusive"/>
          </cx:layoutPr>
        </cx:series>
        <cx:series layoutId="boxWhisker" uniqueId="{97B5FF0E-09F1-FE44-9D7C-DDB25DE56AE0}">
          <cx:tx>
            <cx:txData>
              <cx:f>_xlchart.v1.60</cx:f>
              <cx:v>I-Emax
Min
Max
Gq</cx:v>
            </cx:txData>
          </cx:tx>
          <cx:dataId val="6"/>
          <cx:layoutPr>
            <cx:statistics quartileMethod="exclusive"/>
          </cx:layoutPr>
        </cx:series>
        <cx:series layoutId="boxWhisker" uniqueId="{232B7E9C-1304-5C4F-B6A0-CCA828C17898}">
          <cx:tx>
            <cx:txData>
              <cx:f>_xlchart.v1.62</cx:f>
              <cx:v>I-Emax
Min
Max
G11</cx:v>
            </cx:txData>
          </cx:tx>
          <cx:dataId val="7"/>
          <cx:layoutPr>
            <cx:statistics quartileMethod="exclusive"/>
          </cx:layoutPr>
        </cx:series>
        <cx:series layoutId="boxWhisker" uniqueId="{65E8CE3B-FD5A-7940-933C-D22F6C48E42A}">
          <cx:tx>
            <cx:txData>
              <cx:f>_xlchart.v1.64</cx:f>
              <cx:v>I-Emax
Min
Max
G14</cx:v>
            </cx:txData>
          </cx:tx>
          <cx:dataId val="8"/>
          <cx:layoutPr>
            <cx:statistics quartileMethod="exclusive"/>
          </cx:layoutPr>
        </cx:series>
        <cx:series layoutId="boxWhisker" uniqueId="{65583B85-9A4B-334E-93B0-C04DF3BA22C7}">
          <cx:tx>
            <cx:txData>
              <cx:f>_xlchart.v1.66</cx:f>
              <cx:v>I-Emax
Min
Max
G15</cx:v>
            </cx:txData>
          </cx:tx>
          <cx:dataId val="9"/>
          <cx:layoutPr>
            <cx:statistics quartileMethod="exclusive"/>
          </cx:layoutPr>
        </cx:series>
        <cx:series layoutId="boxWhisker" uniqueId="{E08BFF81-195A-144B-8475-6427CF24C652}">
          <cx:tx>
            <cx:txData>
              <cx:f>_xlchart.v1.68</cx:f>
              <cx:v>I-Emax
Min
Max
G12</cx:v>
            </cx:txData>
          </cx:tx>
          <cx:dataId val="10"/>
          <cx:layoutPr>
            <cx:statistics quartileMethod="exclusive"/>
          </cx:layoutPr>
        </cx:series>
        <cx:series layoutId="boxWhisker" uniqueId="{525DFB39-FA59-2D42-9C3B-9AFC71BF36F8}">
          <cx:tx>
            <cx:txData>
              <cx:f>_xlchart.v1.70</cx:f>
              <cx:v>I-Emax
Min
Max
G13</cx:v>
            </cx:txData>
          </cx:tx>
          <cx:dataId val="11"/>
          <cx:layoutPr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6" Type="http://schemas.microsoft.com/office/2014/relationships/chartEx" Target="../charts/chartEx6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21702</xdr:colOff>
      <xdr:row>222</xdr:row>
      <xdr:rowOff>32050</xdr:rowOff>
    </xdr:from>
    <xdr:to>
      <xdr:col>16</xdr:col>
      <xdr:colOff>0</xdr:colOff>
      <xdr:row>239</xdr:row>
      <xdr:rowOff>156308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1CE8F28F-C8D8-D64C-9971-2E38C84A743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67802" y="28911850"/>
              <a:ext cx="5070998" cy="22578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17</xdr:col>
      <xdr:colOff>19130</xdr:colOff>
      <xdr:row>221</xdr:row>
      <xdr:rowOff>184150</xdr:rowOff>
    </xdr:from>
    <xdr:to>
      <xdr:col>30</xdr:col>
      <xdr:colOff>0</xdr:colOff>
      <xdr:row>239</xdr:row>
      <xdr:rowOff>146538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5E64566F-4A90-BF4F-827A-541598C580D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00830" y="28873450"/>
              <a:ext cx="5124370" cy="228648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31</xdr:col>
      <xdr:colOff>8550</xdr:colOff>
      <xdr:row>221</xdr:row>
      <xdr:rowOff>172752</xdr:rowOff>
    </xdr:from>
    <xdr:to>
      <xdr:col>44</xdr:col>
      <xdr:colOff>0</xdr:colOff>
      <xdr:row>239</xdr:row>
      <xdr:rowOff>166077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7DF0E145-608C-0D4C-A063-F1AE1A80A4B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387750" y="28874752"/>
              <a:ext cx="4957150" cy="229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44</xdr:col>
      <xdr:colOff>378965</xdr:colOff>
      <xdr:row>222</xdr:row>
      <xdr:rowOff>5047</xdr:rowOff>
    </xdr:from>
    <xdr:to>
      <xdr:col>58</xdr:col>
      <xdr:colOff>0</xdr:colOff>
      <xdr:row>239</xdr:row>
      <xdr:rowOff>175846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C9CC9593-75A5-7A46-89D3-D553CEC4155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596865" y="28884847"/>
              <a:ext cx="5132835" cy="22789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59</xdr:col>
      <xdr:colOff>8550</xdr:colOff>
      <xdr:row>221</xdr:row>
      <xdr:rowOff>172752</xdr:rowOff>
    </xdr:from>
    <xdr:to>
      <xdr:col>72</xdr:col>
      <xdr:colOff>0</xdr:colOff>
      <xdr:row>239</xdr:row>
      <xdr:rowOff>166077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Chart 6">
              <a:extLst>
                <a:ext uri="{FF2B5EF4-FFF2-40B4-BE49-F238E27FC236}">
                  <a16:creationId xmlns:a16="http://schemas.microsoft.com/office/drawing/2014/main" id="{B2B1F8AE-8E8B-524D-85B7-AE59F25824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992250" y="28874752"/>
              <a:ext cx="5211150" cy="229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72</xdr:col>
      <xdr:colOff>378965</xdr:colOff>
      <xdr:row>222</xdr:row>
      <xdr:rowOff>5047</xdr:rowOff>
    </xdr:from>
    <xdr:to>
      <xdr:col>86</xdr:col>
      <xdr:colOff>0</xdr:colOff>
      <xdr:row>239</xdr:row>
      <xdr:rowOff>175846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Chart 7">
              <a:extLst>
                <a:ext uri="{FF2B5EF4-FFF2-40B4-BE49-F238E27FC236}">
                  <a16:creationId xmlns:a16="http://schemas.microsoft.com/office/drawing/2014/main" id="{6D97D582-BFDE-364E-978D-2BD8FE543E5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455365" y="28884847"/>
              <a:ext cx="5132835" cy="22789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72F08-7228-4B4A-85F4-10AC09F0E421}">
  <sheetPr>
    <tabColor rgb="FF00B050"/>
  </sheetPr>
  <dimension ref="A1:B20"/>
  <sheetViews>
    <sheetView zoomScale="140" zoomScaleNormal="140" workbookViewId="0">
      <selection activeCell="C32" sqref="C32"/>
    </sheetView>
  </sheetViews>
  <sheetFormatPr baseColWidth="10" defaultRowHeight="15" x14ac:dyDescent="0.2"/>
  <cols>
    <col min="1" max="1" width="15.83203125" bestFit="1" customWidth="1"/>
  </cols>
  <sheetData>
    <row r="1" spans="1:2" ht="26" x14ac:dyDescent="0.3">
      <c r="A1" s="20" t="s">
        <v>1083</v>
      </c>
    </row>
    <row r="3" spans="1:2" ht="19" x14ac:dyDescent="0.25">
      <c r="A3" s="21" t="s">
        <v>1084</v>
      </c>
    </row>
    <row r="4" spans="1:2" x14ac:dyDescent="0.2">
      <c r="A4" s="22" t="s">
        <v>2564</v>
      </c>
      <c r="B4" t="s">
        <v>1088</v>
      </c>
    </row>
    <row r="5" spans="1:2" x14ac:dyDescent="0.2">
      <c r="A5" s="22" t="s">
        <v>1085</v>
      </c>
      <c r="B5" t="s">
        <v>1087</v>
      </c>
    </row>
    <row r="6" spans="1:2" x14ac:dyDescent="0.2">
      <c r="A6" s="23" t="s">
        <v>1558</v>
      </c>
      <c r="B6" t="s">
        <v>1559</v>
      </c>
    </row>
    <row r="7" spans="1:2" x14ac:dyDescent="0.2">
      <c r="A7" s="23" t="s">
        <v>1560</v>
      </c>
      <c r="B7" t="s">
        <v>1561</v>
      </c>
    </row>
    <row r="8" spans="1:2" s="253" customFormat="1" x14ac:dyDescent="0.2">
      <c r="A8" s="253" t="s">
        <v>1572</v>
      </c>
      <c r="B8" s="253" t="s">
        <v>1577</v>
      </c>
    </row>
    <row r="9" spans="1:2" s="253" customFormat="1" x14ac:dyDescent="0.2">
      <c r="A9" s="253" t="s">
        <v>1575</v>
      </c>
      <c r="B9" s="253" t="s">
        <v>1578</v>
      </c>
    </row>
    <row r="10" spans="1:2" s="253" customFormat="1" x14ac:dyDescent="0.2">
      <c r="A10" s="253" t="s">
        <v>1576</v>
      </c>
      <c r="B10" s="253" t="s">
        <v>1579</v>
      </c>
    </row>
    <row r="11" spans="1:2" s="253" customFormat="1" x14ac:dyDescent="0.2">
      <c r="A11" s="24" t="s">
        <v>1573</v>
      </c>
      <c r="B11" s="253" t="s">
        <v>1581</v>
      </c>
    </row>
    <row r="12" spans="1:2" s="253" customFormat="1" x14ac:dyDescent="0.2">
      <c r="A12" s="24" t="s">
        <v>1574</v>
      </c>
      <c r="B12" s="253" t="s">
        <v>1580</v>
      </c>
    </row>
    <row r="13" spans="1:2" x14ac:dyDescent="0.2">
      <c r="A13" s="24" t="s">
        <v>1086</v>
      </c>
      <c r="B13" s="19" t="s">
        <v>1089</v>
      </c>
    </row>
    <row r="15" spans="1:2" ht="20" x14ac:dyDescent="0.25">
      <c r="A15" s="25" t="s">
        <v>1090</v>
      </c>
    </row>
    <row r="16" spans="1:2" x14ac:dyDescent="0.2">
      <c r="A16" t="s">
        <v>1076</v>
      </c>
      <c r="B16" t="s">
        <v>1091</v>
      </c>
    </row>
    <row r="17" spans="1:2" x14ac:dyDescent="0.2">
      <c r="A17" t="s">
        <v>1077</v>
      </c>
      <c r="B17" t="s">
        <v>1092</v>
      </c>
    </row>
    <row r="18" spans="1:2" x14ac:dyDescent="0.2">
      <c r="A18" t="s">
        <v>1093</v>
      </c>
      <c r="B18" t="s">
        <v>1094</v>
      </c>
    </row>
    <row r="19" spans="1:2" x14ac:dyDescent="0.2">
      <c r="A19" t="s">
        <v>167</v>
      </c>
      <c r="B19" t="s">
        <v>1095</v>
      </c>
    </row>
    <row r="20" spans="1:2" x14ac:dyDescent="0.2">
      <c r="A20" t="s">
        <v>1096</v>
      </c>
      <c r="B20" t="s">
        <v>1097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1F200-AC06-BE43-98F5-819B75CA1A81}">
  <dimension ref="A1:D793"/>
  <sheetViews>
    <sheetView zoomScale="150" zoomScaleNormal="150" workbookViewId="0">
      <pane xSplit="1" ySplit="1" topLeftCell="B2" activePane="bottomRight" state="frozen"/>
      <selection activeCell="B1" sqref="B1:B1048576"/>
      <selection pane="topRight" activeCell="B1" sqref="B1:B1048576"/>
      <selection pane="bottomLeft" activeCell="B1" sqref="B1:B1048576"/>
      <selection pane="bottomRight" activeCell="B1" sqref="B1:B1048576"/>
    </sheetView>
  </sheetViews>
  <sheetFormatPr baseColWidth="10" defaultColWidth="5" defaultRowHeight="10" x14ac:dyDescent="0.15"/>
  <cols>
    <col min="1" max="1" width="5.33203125" style="80" bestFit="1" customWidth="1"/>
    <col min="2" max="2" width="7.83203125" style="75" customWidth="1"/>
    <col min="3" max="3" width="7.83203125" style="135" customWidth="1"/>
    <col min="4" max="4" width="3.5" style="77" customWidth="1"/>
    <col min="5" max="16384" width="5" style="75"/>
  </cols>
  <sheetData>
    <row r="1" spans="1:4" s="82" customFormat="1" ht="22" x14ac:dyDescent="0.15">
      <c r="A1" s="89" t="s">
        <v>161</v>
      </c>
      <c r="B1" s="82" t="s">
        <v>167</v>
      </c>
      <c r="C1" s="82" t="s">
        <v>1359</v>
      </c>
      <c r="D1" s="88" t="s">
        <v>1377</v>
      </c>
    </row>
    <row r="2" spans="1:4" x14ac:dyDescent="0.15">
      <c r="A2" s="80" t="s">
        <v>639</v>
      </c>
      <c r="B2" s="81" t="s">
        <v>1219</v>
      </c>
      <c r="C2" s="81" t="s">
        <v>1365</v>
      </c>
      <c r="D2" s="77">
        <v>0.813859790491539</v>
      </c>
    </row>
    <row r="3" spans="1:4" x14ac:dyDescent="0.15">
      <c r="A3" s="80" t="s">
        <v>644</v>
      </c>
      <c r="B3" s="81" t="s">
        <v>1217</v>
      </c>
      <c r="C3" s="81" t="s">
        <v>1365</v>
      </c>
      <c r="D3" s="77">
        <v>0.92417061611374396</v>
      </c>
    </row>
    <row r="4" spans="1:4" x14ac:dyDescent="0.15">
      <c r="A4" s="80" t="s">
        <v>178</v>
      </c>
      <c r="B4" s="81" t="s">
        <v>1177</v>
      </c>
      <c r="C4" s="81" t="s">
        <v>1365</v>
      </c>
      <c r="D4" s="77" t="s">
        <v>182</v>
      </c>
    </row>
    <row r="5" spans="1:4" x14ac:dyDescent="0.15">
      <c r="A5" s="80" t="s">
        <v>509</v>
      </c>
      <c r="B5" s="81" t="s">
        <v>1237</v>
      </c>
      <c r="C5" s="81" t="s">
        <v>1365</v>
      </c>
      <c r="D5" s="77">
        <v>1.2307692307692308</v>
      </c>
    </row>
    <row r="6" spans="1:4" x14ac:dyDescent="0.15">
      <c r="A6" s="80" t="s">
        <v>641</v>
      </c>
      <c r="B6" s="81" t="s">
        <v>1109</v>
      </c>
      <c r="C6" s="81" t="s">
        <v>1365</v>
      </c>
      <c r="D6" s="77">
        <v>0.49019607843137258</v>
      </c>
    </row>
    <row r="7" spans="1:4" x14ac:dyDescent="0.15">
      <c r="A7" s="80" t="s">
        <v>658</v>
      </c>
      <c r="B7" s="81" t="s">
        <v>1207</v>
      </c>
      <c r="C7" s="81" t="s">
        <v>1365</v>
      </c>
      <c r="D7" s="77">
        <v>2.7475247524752473</v>
      </c>
    </row>
    <row r="8" spans="1:4" x14ac:dyDescent="0.15">
      <c r="A8" s="80" t="s">
        <v>766</v>
      </c>
      <c r="B8" s="81" t="s">
        <v>1195</v>
      </c>
      <c r="C8" s="81" t="s">
        <v>1365</v>
      </c>
      <c r="D8" s="77">
        <v>9.3568464730290462</v>
      </c>
    </row>
    <row r="9" spans="1:4" x14ac:dyDescent="0.15">
      <c r="A9" s="80" t="s">
        <v>54</v>
      </c>
      <c r="B9" s="81" t="s">
        <v>1120</v>
      </c>
      <c r="C9" s="81" t="s">
        <v>1365</v>
      </c>
      <c r="D9" s="77">
        <v>1.4574898785425101</v>
      </c>
    </row>
    <row r="10" spans="1:4" x14ac:dyDescent="0.15">
      <c r="A10" s="80" t="s">
        <v>708</v>
      </c>
      <c r="B10" s="81" t="s">
        <v>1201</v>
      </c>
      <c r="C10" s="81" t="s">
        <v>1365</v>
      </c>
      <c r="D10" s="77" t="s">
        <v>182</v>
      </c>
    </row>
    <row r="11" spans="1:4" x14ac:dyDescent="0.15">
      <c r="A11" s="80" t="s">
        <v>217</v>
      </c>
      <c r="B11" s="81" t="s">
        <v>1173</v>
      </c>
      <c r="C11" s="81" t="s">
        <v>1365</v>
      </c>
      <c r="D11" s="77">
        <v>2.4285714285714288</v>
      </c>
    </row>
    <row r="12" spans="1:4" x14ac:dyDescent="0.15">
      <c r="A12" s="80" t="s">
        <v>184</v>
      </c>
      <c r="B12" s="81" t="s">
        <v>1256</v>
      </c>
      <c r="C12" s="81" t="s">
        <v>1365</v>
      </c>
      <c r="D12" s="77" t="s">
        <v>182</v>
      </c>
    </row>
    <row r="13" spans="1:4" x14ac:dyDescent="0.15">
      <c r="A13" s="80" t="s">
        <v>651</v>
      </c>
      <c r="B13" s="81" t="s">
        <v>1212</v>
      </c>
      <c r="C13" s="81" t="s">
        <v>1365</v>
      </c>
      <c r="D13" s="77" t="s">
        <v>182</v>
      </c>
    </row>
    <row r="14" spans="1:4" x14ac:dyDescent="0.15">
      <c r="A14" s="80" t="s">
        <v>606</v>
      </c>
      <c r="B14" s="81" t="s">
        <v>1113</v>
      </c>
      <c r="C14" s="81" t="s">
        <v>1365</v>
      </c>
      <c r="D14" s="77" t="s">
        <v>182</v>
      </c>
    </row>
    <row r="15" spans="1:4" x14ac:dyDescent="0.15">
      <c r="A15" s="80" t="s">
        <v>506</v>
      </c>
      <c r="B15" s="81" t="s">
        <v>1125</v>
      </c>
      <c r="C15" s="81" t="s">
        <v>1365</v>
      </c>
      <c r="D15" s="77">
        <v>3.6872309899569586</v>
      </c>
    </row>
    <row r="16" spans="1:4" x14ac:dyDescent="0.15">
      <c r="A16" s="80" t="s">
        <v>251</v>
      </c>
      <c r="B16" s="81" t="s">
        <v>1162</v>
      </c>
      <c r="C16" s="81" t="s">
        <v>1365</v>
      </c>
      <c r="D16" s="77" t="s">
        <v>182</v>
      </c>
    </row>
    <row r="17" spans="1:4" x14ac:dyDescent="0.15">
      <c r="A17" s="80" t="s">
        <v>544</v>
      </c>
      <c r="B17" s="81" t="s">
        <v>1203</v>
      </c>
      <c r="C17" s="81" t="s">
        <v>1365</v>
      </c>
      <c r="D17" s="77" t="s">
        <v>182</v>
      </c>
    </row>
    <row r="18" spans="1:4" x14ac:dyDescent="0.15">
      <c r="A18" s="80" t="s">
        <v>294</v>
      </c>
      <c r="B18" s="81" t="s">
        <v>1148</v>
      </c>
      <c r="C18" s="81" t="s">
        <v>1365</v>
      </c>
      <c r="D18" s="77" t="s">
        <v>182</v>
      </c>
    </row>
    <row r="19" spans="1:4" x14ac:dyDescent="0.15">
      <c r="A19" s="80" t="s">
        <v>480</v>
      </c>
      <c r="B19" s="81" t="s">
        <v>1241</v>
      </c>
      <c r="C19" s="81" t="s">
        <v>1365</v>
      </c>
      <c r="D19" s="77" t="s">
        <v>182</v>
      </c>
    </row>
    <row r="20" spans="1:4" x14ac:dyDescent="0.15">
      <c r="A20" s="80" t="s">
        <v>647</v>
      </c>
      <c r="B20" s="81" t="s">
        <v>1214</v>
      </c>
      <c r="C20" s="81" t="s">
        <v>1365</v>
      </c>
      <c r="D20" s="77" t="s">
        <v>182</v>
      </c>
    </row>
    <row r="21" spans="1:4" x14ac:dyDescent="0.15">
      <c r="A21" s="80" t="s">
        <v>198</v>
      </c>
      <c r="B21" s="81" t="s">
        <v>1254</v>
      </c>
      <c r="C21" s="81" t="s">
        <v>1365</v>
      </c>
      <c r="D21" s="77">
        <v>7.2204472843450489</v>
      </c>
    </row>
    <row r="22" spans="1:4" x14ac:dyDescent="0.15">
      <c r="A22" s="80" t="s">
        <v>649</v>
      </c>
      <c r="B22" s="81" t="s">
        <v>1213</v>
      </c>
      <c r="C22" s="81" t="s">
        <v>1365</v>
      </c>
      <c r="D22" s="77" t="s">
        <v>182</v>
      </c>
    </row>
    <row r="23" spans="1:4" x14ac:dyDescent="0.15">
      <c r="A23" s="80" t="s">
        <v>519</v>
      </c>
      <c r="B23" s="81" t="s">
        <v>1151</v>
      </c>
      <c r="C23" s="81" t="s">
        <v>1365</v>
      </c>
      <c r="D23" s="77">
        <v>3.6869565217391305</v>
      </c>
    </row>
    <row r="24" spans="1:4" x14ac:dyDescent="0.15">
      <c r="A24" s="80" t="s">
        <v>643</v>
      </c>
      <c r="B24" s="81" t="s">
        <v>1218</v>
      </c>
      <c r="C24" s="81" t="s">
        <v>1365</v>
      </c>
      <c r="D24" s="77">
        <v>1.9850187265917603</v>
      </c>
    </row>
    <row r="25" spans="1:4" x14ac:dyDescent="0.15">
      <c r="A25" s="80" t="s">
        <v>189</v>
      </c>
      <c r="B25" s="81" t="s">
        <v>1175</v>
      </c>
      <c r="C25" s="81" t="s">
        <v>1365</v>
      </c>
      <c r="D25" s="77">
        <v>9.5081967213114762</v>
      </c>
    </row>
    <row r="26" spans="1:4" x14ac:dyDescent="0.15">
      <c r="A26" s="80" t="s">
        <v>353</v>
      </c>
      <c r="B26" s="81" t="s">
        <v>37</v>
      </c>
      <c r="C26" s="81" t="s">
        <v>1365</v>
      </c>
      <c r="D26" s="77" t="s">
        <v>182</v>
      </c>
    </row>
    <row r="27" spans="1:4" x14ac:dyDescent="0.15">
      <c r="A27" s="80" t="s">
        <v>290</v>
      </c>
      <c r="B27" s="81" t="s">
        <v>1149</v>
      </c>
      <c r="C27" s="81" t="s">
        <v>1365</v>
      </c>
      <c r="D27" s="77" t="s">
        <v>182</v>
      </c>
    </row>
    <row r="28" spans="1:4" x14ac:dyDescent="0.15">
      <c r="A28" s="80" t="s">
        <v>455</v>
      </c>
      <c r="B28" s="81" t="s">
        <v>1140</v>
      </c>
      <c r="C28" s="81" t="s">
        <v>1365</v>
      </c>
      <c r="D28" s="77" t="s">
        <v>182</v>
      </c>
    </row>
    <row r="29" spans="1:4" x14ac:dyDescent="0.15">
      <c r="A29" s="80" t="s">
        <v>224</v>
      </c>
      <c r="B29" s="81" t="s">
        <v>1171</v>
      </c>
      <c r="C29" s="81" t="s">
        <v>1365</v>
      </c>
      <c r="D29" s="77">
        <v>4.1267942583732058</v>
      </c>
    </row>
    <row r="30" spans="1:4" x14ac:dyDescent="0.15">
      <c r="A30" s="80" t="s">
        <v>672</v>
      </c>
      <c r="B30" s="81" t="s">
        <v>1107</v>
      </c>
      <c r="C30" s="81" t="s">
        <v>1365</v>
      </c>
      <c r="D30" s="77">
        <v>9.1684901531728649</v>
      </c>
    </row>
    <row r="31" spans="1:4" x14ac:dyDescent="0.15">
      <c r="A31" s="80" t="s">
        <v>678</v>
      </c>
      <c r="B31" s="81" t="s">
        <v>1105</v>
      </c>
      <c r="C31" s="81" t="s">
        <v>1365</v>
      </c>
      <c r="D31" s="77">
        <v>3.4714445688689812</v>
      </c>
    </row>
    <row r="32" spans="1:4" x14ac:dyDescent="0.15">
      <c r="A32" s="80" t="s">
        <v>553</v>
      </c>
      <c r="B32" s="81" t="s">
        <v>1229</v>
      </c>
      <c r="C32" s="81" t="s">
        <v>1365</v>
      </c>
      <c r="D32" s="77" t="s">
        <v>182</v>
      </c>
    </row>
    <row r="33" spans="1:4" x14ac:dyDescent="0.15">
      <c r="A33" s="80" t="s">
        <v>645</v>
      </c>
      <c r="B33" s="81" t="s">
        <v>1215</v>
      </c>
      <c r="C33" s="81" t="s">
        <v>1365</v>
      </c>
      <c r="D33" s="77">
        <v>1.0449927431059507</v>
      </c>
    </row>
    <row r="34" spans="1:4" x14ac:dyDescent="0.15">
      <c r="A34" s="80" t="s">
        <v>331</v>
      </c>
      <c r="B34" s="81" t="s">
        <v>332</v>
      </c>
      <c r="C34" s="81" t="s">
        <v>1365</v>
      </c>
      <c r="D34" s="77">
        <v>4.8269230769230766</v>
      </c>
    </row>
    <row r="35" spans="1:4" x14ac:dyDescent="0.15">
      <c r="A35" s="80" t="s">
        <v>49</v>
      </c>
      <c r="B35" s="81" t="s">
        <v>1123</v>
      </c>
      <c r="C35" s="81" t="s">
        <v>1365</v>
      </c>
      <c r="D35" s="77">
        <v>11.814345991561181</v>
      </c>
    </row>
    <row r="36" spans="1:4" x14ac:dyDescent="0.15">
      <c r="A36" s="80" t="s">
        <v>479</v>
      </c>
      <c r="B36" s="81" t="s">
        <v>1242</v>
      </c>
      <c r="C36" s="81" t="s">
        <v>1365</v>
      </c>
      <c r="D36" s="77" t="s">
        <v>182</v>
      </c>
    </row>
    <row r="37" spans="1:4" x14ac:dyDescent="0.15">
      <c r="A37" s="80" t="s">
        <v>449</v>
      </c>
      <c r="B37" s="81" t="s">
        <v>1244</v>
      </c>
      <c r="C37" s="81" t="s">
        <v>1365</v>
      </c>
      <c r="D37" s="77">
        <v>1.1036789297658862</v>
      </c>
    </row>
    <row r="38" spans="1:4" x14ac:dyDescent="0.15">
      <c r="A38" s="80" t="s">
        <v>439</v>
      </c>
      <c r="B38" s="81" t="s">
        <v>1143</v>
      </c>
      <c r="C38" s="81" t="s">
        <v>1365</v>
      </c>
      <c r="D38" s="77">
        <v>4.3276283618581903</v>
      </c>
    </row>
    <row r="39" spans="1:4" x14ac:dyDescent="0.15">
      <c r="A39" s="80" t="s">
        <v>0</v>
      </c>
      <c r="B39" s="81" t="s">
        <v>265</v>
      </c>
      <c r="C39" s="81" t="s">
        <v>1365</v>
      </c>
      <c r="D39" s="77" t="s">
        <v>182</v>
      </c>
    </row>
    <row r="40" spans="1:4" x14ac:dyDescent="0.15">
      <c r="A40" s="80" t="s">
        <v>669</v>
      </c>
      <c r="B40" s="81" t="s">
        <v>1108</v>
      </c>
      <c r="C40" s="81" t="s">
        <v>1365</v>
      </c>
      <c r="D40" s="77">
        <v>4.40506329113924</v>
      </c>
    </row>
    <row r="41" spans="1:4" x14ac:dyDescent="0.15">
      <c r="A41" s="80" t="s">
        <v>552</v>
      </c>
      <c r="B41" s="81" t="s">
        <v>1232</v>
      </c>
      <c r="C41" s="81" t="s">
        <v>1365</v>
      </c>
      <c r="D41" s="77">
        <v>1.1954022988505748</v>
      </c>
    </row>
    <row r="42" spans="1:4" x14ac:dyDescent="0.15">
      <c r="A42" s="80" t="s">
        <v>684</v>
      </c>
      <c r="B42" s="81" t="s">
        <v>1209</v>
      </c>
      <c r="C42" s="81" t="s">
        <v>1365</v>
      </c>
      <c r="D42" s="77">
        <v>10.853658536585368</v>
      </c>
    </row>
    <row r="43" spans="1:4" x14ac:dyDescent="0.15">
      <c r="A43" s="80" t="s">
        <v>541</v>
      </c>
      <c r="B43" s="81" t="s">
        <v>1205</v>
      </c>
      <c r="C43" s="81" t="s">
        <v>1365</v>
      </c>
      <c r="D43" s="77">
        <v>3.5321100917431192</v>
      </c>
    </row>
    <row r="44" spans="1:4" x14ac:dyDescent="0.15">
      <c r="A44" s="80" t="s">
        <v>609</v>
      </c>
      <c r="B44" s="81" t="s">
        <v>1112</v>
      </c>
      <c r="C44" s="81" t="s">
        <v>1365</v>
      </c>
      <c r="D44" s="77" t="s">
        <v>182</v>
      </c>
    </row>
    <row r="45" spans="1:4" x14ac:dyDescent="0.15">
      <c r="A45" s="80" t="s">
        <v>451</v>
      </c>
      <c r="B45" s="81" t="s">
        <v>1245</v>
      </c>
      <c r="C45" s="81" t="s">
        <v>1365</v>
      </c>
      <c r="D45" s="77">
        <v>11.806167400881057</v>
      </c>
    </row>
    <row r="46" spans="1:4" x14ac:dyDescent="0.15">
      <c r="A46" s="80" t="s">
        <v>536</v>
      </c>
      <c r="B46" s="81" t="s">
        <v>1235</v>
      </c>
      <c r="C46" s="81" t="s">
        <v>1365</v>
      </c>
      <c r="D46" s="77">
        <v>3.3809523809523805</v>
      </c>
    </row>
    <row r="47" spans="1:4" x14ac:dyDescent="0.15">
      <c r="A47" s="80" t="s">
        <v>655</v>
      </c>
      <c r="B47" s="81" t="s">
        <v>1206</v>
      </c>
      <c r="C47" s="81" t="s">
        <v>1365</v>
      </c>
      <c r="D47" s="77">
        <v>6.5476190476190474</v>
      </c>
    </row>
    <row r="48" spans="1:4" x14ac:dyDescent="0.15">
      <c r="A48" s="80" t="s">
        <v>256</v>
      </c>
      <c r="B48" s="81" t="s">
        <v>1160</v>
      </c>
      <c r="C48" s="81" t="s">
        <v>1365</v>
      </c>
      <c r="D48" s="77">
        <v>5.1404494382022472</v>
      </c>
    </row>
    <row r="49" spans="1:4" x14ac:dyDescent="0.15">
      <c r="A49" s="80" t="s">
        <v>579</v>
      </c>
      <c r="B49" s="81" t="s">
        <v>1223</v>
      </c>
      <c r="C49" s="81" t="s">
        <v>1365</v>
      </c>
      <c r="D49" s="77">
        <v>4.5783132530120483</v>
      </c>
    </row>
    <row r="50" spans="1:4" x14ac:dyDescent="0.15">
      <c r="A50" s="80" t="s">
        <v>276</v>
      </c>
      <c r="B50" s="81" t="s">
        <v>1158</v>
      </c>
      <c r="C50" s="81" t="s">
        <v>1365</v>
      </c>
      <c r="D50" s="77">
        <v>2.9522431259044861</v>
      </c>
    </row>
    <row r="51" spans="1:4" x14ac:dyDescent="0.15">
      <c r="A51" s="80" t="s">
        <v>453</v>
      </c>
      <c r="B51" s="81" t="s">
        <v>1141</v>
      </c>
      <c r="C51" s="81" t="s">
        <v>1365</v>
      </c>
      <c r="D51" s="77">
        <v>7.3008849557522133</v>
      </c>
    </row>
    <row r="52" spans="1:4" x14ac:dyDescent="0.15">
      <c r="A52" s="80" t="s">
        <v>602</v>
      </c>
      <c r="B52" s="81" t="s">
        <v>1114</v>
      </c>
      <c r="C52" s="81" t="s">
        <v>1365</v>
      </c>
      <c r="D52" s="77" t="s">
        <v>182</v>
      </c>
    </row>
    <row r="53" spans="1:4" x14ac:dyDescent="0.15">
      <c r="A53" s="80" t="s">
        <v>212</v>
      </c>
      <c r="B53" s="81" t="s">
        <v>1166</v>
      </c>
      <c r="C53" s="81" t="s">
        <v>1365</v>
      </c>
      <c r="D53" s="77">
        <v>5.283018867924528</v>
      </c>
    </row>
    <row r="54" spans="1:4" x14ac:dyDescent="0.15">
      <c r="A54" s="80" t="s">
        <v>192</v>
      </c>
      <c r="B54" s="81" t="s">
        <v>1174</v>
      </c>
      <c r="C54" s="81" t="s">
        <v>1365</v>
      </c>
      <c r="D54" s="77">
        <v>15</v>
      </c>
    </row>
    <row r="55" spans="1:4" x14ac:dyDescent="0.15">
      <c r="A55" s="80" t="s">
        <v>637</v>
      </c>
      <c r="B55" s="81" t="s">
        <v>638</v>
      </c>
      <c r="C55" s="81" t="s">
        <v>1365</v>
      </c>
      <c r="D55" s="77">
        <v>10.897435897435898</v>
      </c>
    </row>
    <row r="56" spans="1:4" x14ac:dyDescent="0.15">
      <c r="A56" s="80" t="s">
        <v>408</v>
      </c>
      <c r="B56" s="81" t="s">
        <v>1216</v>
      </c>
      <c r="C56" s="81" t="s">
        <v>1365</v>
      </c>
      <c r="D56" s="77" t="s">
        <v>182</v>
      </c>
    </row>
    <row r="57" spans="1:4" x14ac:dyDescent="0.15">
      <c r="A57" s="80" t="s">
        <v>447</v>
      </c>
      <c r="B57" s="81" t="s">
        <v>447</v>
      </c>
      <c r="C57" s="81" t="s">
        <v>1365</v>
      </c>
      <c r="D57" s="77" t="s">
        <v>182</v>
      </c>
    </row>
    <row r="58" spans="1:4" x14ac:dyDescent="0.15">
      <c r="A58" s="80" t="s">
        <v>500</v>
      </c>
      <c r="B58" s="81" t="s">
        <v>501</v>
      </c>
      <c r="C58" s="81" t="s">
        <v>1365</v>
      </c>
      <c r="D58" s="77">
        <v>5.0381679389312977</v>
      </c>
    </row>
    <row r="59" spans="1:4" x14ac:dyDescent="0.15">
      <c r="A59" s="80" t="s">
        <v>254</v>
      </c>
      <c r="B59" s="81" t="s">
        <v>1161</v>
      </c>
      <c r="C59" s="81" t="s">
        <v>1365</v>
      </c>
      <c r="D59" s="77">
        <v>9.3781094527363198</v>
      </c>
    </row>
    <row r="60" spans="1:4" x14ac:dyDescent="0.15">
      <c r="A60" s="80" t="s">
        <v>206</v>
      </c>
      <c r="B60" s="81" t="s">
        <v>1168</v>
      </c>
      <c r="C60" s="81" t="s">
        <v>1365</v>
      </c>
      <c r="D60" s="77">
        <v>3.0471584038694077</v>
      </c>
    </row>
    <row r="61" spans="1:4" x14ac:dyDescent="0.15">
      <c r="A61" s="80" t="s">
        <v>705</v>
      </c>
      <c r="B61" s="81" t="s">
        <v>1101</v>
      </c>
      <c r="C61" s="81" t="s">
        <v>1365</v>
      </c>
      <c r="D61" s="77" t="s">
        <v>182</v>
      </c>
    </row>
    <row r="62" spans="1:4" x14ac:dyDescent="0.15">
      <c r="A62" s="80" t="s">
        <v>504</v>
      </c>
      <c r="B62" s="81" t="s">
        <v>1126</v>
      </c>
      <c r="C62" s="81" t="s">
        <v>1365</v>
      </c>
      <c r="D62" s="77">
        <v>5.5209953343701406</v>
      </c>
    </row>
    <row r="63" spans="1:4" x14ac:dyDescent="0.15">
      <c r="A63" s="80" t="s">
        <v>681</v>
      </c>
      <c r="B63" s="81" t="s">
        <v>1104</v>
      </c>
      <c r="C63" s="81" t="s">
        <v>1365</v>
      </c>
      <c r="D63" s="77">
        <v>7.8085642317380346</v>
      </c>
    </row>
    <row r="64" spans="1:4" x14ac:dyDescent="0.15">
      <c r="A64" s="80" t="s">
        <v>665</v>
      </c>
      <c r="B64" s="81" t="s">
        <v>1210</v>
      </c>
      <c r="C64" s="81" t="s">
        <v>1365</v>
      </c>
      <c r="D64" s="77">
        <v>6.2113821138211387</v>
      </c>
    </row>
    <row r="65" spans="1:4" x14ac:dyDescent="0.15">
      <c r="A65" s="80" t="s">
        <v>221</v>
      </c>
      <c r="B65" s="81" t="s">
        <v>1172</v>
      </c>
      <c r="C65" s="81" t="s">
        <v>1365</v>
      </c>
      <c r="D65" s="77">
        <v>5.1470588235294112</v>
      </c>
    </row>
    <row r="66" spans="1:4" x14ac:dyDescent="0.15">
      <c r="A66" s="80" t="s">
        <v>398</v>
      </c>
      <c r="B66" s="81" t="s">
        <v>399</v>
      </c>
      <c r="C66" s="81" t="s">
        <v>1365</v>
      </c>
      <c r="D66" s="77">
        <v>2.8995901639344264</v>
      </c>
    </row>
    <row r="67" spans="1:4" x14ac:dyDescent="0.15">
      <c r="A67" s="80" t="s">
        <v>241</v>
      </c>
      <c r="B67" s="81" t="s">
        <v>1251</v>
      </c>
      <c r="C67" s="81" t="s">
        <v>1365</v>
      </c>
      <c r="D67" s="77">
        <v>12.446236559139784</v>
      </c>
    </row>
    <row r="68" spans="1:4" x14ac:dyDescent="0.15">
      <c r="A68" s="80" t="s">
        <v>757</v>
      </c>
      <c r="B68" s="81" t="s">
        <v>1196</v>
      </c>
      <c r="C68" s="81" t="s">
        <v>1365</v>
      </c>
      <c r="D68" s="77">
        <v>8.021680216802169</v>
      </c>
    </row>
    <row r="69" spans="1:4" x14ac:dyDescent="0.15">
      <c r="A69" s="80" t="s">
        <v>152</v>
      </c>
      <c r="B69" s="81" t="s">
        <v>1103</v>
      </c>
      <c r="C69" s="81" t="s">
        <v>1365</v>
      </c>
      <c r="D69" s="77">
        <v>9.0263157894736832</v>
      </c>
    </row>
    <row r="70" spans="1:4" x14ac:dyDescent="0.15">
      <c r="A70" s="80" t="s">
        <v>526</v>
      </c>
      <c r="B70" s="81" t="s">
        <v>1122</v>
      </c>
      <c r="C70" s="81" t="s">
        <v>1365</v>
      </c>
      <c r="D70" s="77">
        <v>7.6344086021505371</v>
      </c>
    </row>
    <row r="71" spans="1:4" x14ac:dyDescent="0.15">
      <c r="A71" s="80" t="s">
        <v>457</v>
      </c>
      <c r="B71" s="81" t="s">
        <v>1139</v>
      </c>
      <c r="C71" s="81" t="s">
        <v>1365</v>
      </c>
      <c r="D71" s="77">
        <v>3.4266886326194399</v>
      </c>
    </row>
    <row r="72" spans="1:4" x14ac:dyDescent="0.15">
      <c r="A72" s="80" t="s">
        <v>371</v>
      </c>
      <c r="B72" s="81" t="s">
        <v>371</v>
      </c>
      <c r="C72" s="81" t="s">
        <v>1365</v>
      </c>
      <c r="D72" s="77" t="s">
        <v>182</v>
      </c>
    </row>
    <row r="73" spans="1:4" x14ac:dyDescent="0.15">
      <c r="A73" s="80" t="s">
        <v>545</v>
      </c>
      <c r="B73" s="81" t="s">
        <v>1231</v>
      </c>
      <c r="C73" s="81" t="s">
        <v>1365</v>
      </c>
      <c r="D73" s="77">
        <v>7.3419773095623979</v>
      </c>
    </row>
    <row r="74" spans="1:4" x14ac:dyDescent="0.15">
      <c r="A74" s="80" t="s">
        <v>639</v>
      </c>
      <c r="B74" s="81" t="s">
        <v>1219</v>
      </c>
      <c r="C74" s="81" t="s">
        <v>1375</v>
      </c>
      <c r="D74" s="76">
        <v>0.82831325301204828</v>
      </c>
    </row>
    <row r="75" spans="1:4" x14ac:dyDescent="0.15">
      <c r="A75" s="80" t="s">
        <v>644</v>
      </c>
      <c r="B75" s="81" t="s">
        <v>1217</v>
      </c>
      <c r="C75" s="81" t="s">
        <v>1375</v>
      </c>
      <c r="D75" s="76">
        <v>0.86700955180014705</v>
      </c>
    </row>
    <row r="76" spans="1:4" x14ac:dyDescent="0.15">
      <c r="A76" s="80" t="s">
        <v>178</v>
      </c>
      <c r="B76" s="81" t="s">
        <v>1177</v>
      </c>
      <c r="C76" s="81" t="s">
        <v>1375</v>
      </c>
      <c r="D76" s="76" t="s">
        <v>182</v>
      </c>
    </row>
    <row r="77" spans="1:4" x14ac:dyDescent="0.15">
      <c r="A77" s="80" t="s">
        <v>509</v>
      </c>
      <c r="B77" s="81" t="s">
        <v>1237</v>
      </c>
      <c r="C77" s="81" t="s">
        <v>1375</v>
      </c>
      <c r="D77" s="76">
        <v>0.7103825136612022</v>
      </c>
    </row>
    <row r="78" spans="1:4" x14ac:dyDescent="0.15">
      <c r="A78" s="80" t="s">
        <v>641</v>
      </c>
      <c r="B78" s="81" t="s">
        <v>1109</v>
      </c>
      <c r="C78" s="81" t="s">
        <v>1375</v>
      </c>
      <c r="D78" s="76">
        <v>0.67352666043030873</v>
      </c>
    </row>
    <row r="79" spans="1:4" x14ac:dyDescent="0.15">
      <c r="A79" s="80" t="s">
        <v>658</v>
      </c>
      <c r="B79" s="81" t="s">
        <v>1207</v>
      </c>
      <c r="C79" s="81" t="s">
        <v>1375</v>
      </c>
      <c r="D79" s="76">
        <v>3.4343434343434347</v>
      </c>
    </row>
    <row r="80" spans="1:4" x14ac:dyDescent="0.15">
      <c r="A80" s="80" t="s">
        <v>766</v>
      </c>
      <c r="B80" s="81" t="s">
        <v>1195</v>
      </c>
      <c r="C80" s="81" t="s">
        <v>1375</v>
      </c>
      <c r="D80" s="76">
        <v>12.601156069364162</v>
      </c>
    </row>
    <row r="81" spans="1:4" x14ac:dyDescent="0.15">
      <c r="A81" s="80" t="s">
        <v>54</v>
      </c>
      <c r="B81" s="81" t="s">
        <v>1120</v>
      </c>
      <c r="C81" s="81" t="s">
        <v>1375</v>
      </c>
      <c r="D81" s="76">
        <v>0.81497797356828194</v>
      </c>
    </row>
    <row r="82" spans="1:4" x14ac:dyDescent="0.15">
      <c r="A82" s="80" t="s">
        <v>708</v>
      </c>
      <c r="B82" s="81" t="s">
        <v>1201</v>
      </c>
      <c r="C82" s="81" t="s">
        <v>1375</v>
      </c>
      <c r="D82" s="76" t="s">
        <v>182</v>
      </c>
    </row>
    <row r="83" spans="1:4" x14ac:dyDescent="0.15">
      <c r="A83" s="80" t="s">
        <v>217</v>
      </c>
      <c r="B83" s="81" t="s">
        <v>1173</v>
      </c>
      <c r="C83" s="81" t="s">
        <v>1375</v>
      </c>
      <c r="D83" s="76">
        <v>1.7315175097276267</v>
      </c>
    </row>
    <row r="84" spans="1:4" x14ac:dyDescent="0.15">
      <c r="A84" s="80" t="s">
        <v>184</v>
      </c>
      <c r="B84" s="81" t="s">
        <v>1256</v>
      </c>
      <c r="C84" s="81" t="s">
        <v>1375</v>
      </c>
      <c r="D84" s="76" t="s">
        <v>182</v>
      </c>
    </row>
    <row r="85" spans="1:4" x14ac:dyDescent="0.15">
      <c r="A85" s="80" t="s">
        <v>651</v>
      </c>
      <c r="B85" s="81" t="s">
        <v>1212</v>
      </c>
      <c r="C85" s="81" t="s">
        <v>1375</v>
      </c>
      <c r="D85" s="76" t="s">
        <v>182</v>
      </c>
    </row>
    <row r="86" spans="1:4" x14ac:dyDescent="0.15">
      <c r="A86" s="80" t="s">
        <v>606</v>
      </c>
      <c r="B86" s="81" t="s">
        <v>1113</v>
      </c>
      <c r="C86" s="81" t="s">
        <v>1375</v>
      </c>
      <c r="D86" s="76" t="s">
        <v>182</v>
      </c>
    </row>
    <row r="87" spans="1:4" x14ac:dyDescent="0.15">
      <c r="A87" s="80" t="s">
        <v>506</v>
      </c>
      <c r="B87" s="81" t="s">
        <v>1125</v>
      </c>
      <c r="C87" s="81" t="s">
        <v>1375</v>
      </c>
      <c r="D87" s="76">
        <v>3.0125523012552304</v>
      </c>
    </row>
    <row r="88" spans="1:4" x14ac:dyDescent="0.15">
      <c r="A88" s="80" t="s">
        <v>251</v>
      </c>
      <c r="B88" s="81" t="s">
        <v>1162</v>
      </c>
      <c r="C88" s="81" t="s">
        <v>1375</v>
      </c>
      <c r="D88" s="76" t="s">
        <v>182</v>
      </c>
    </row>
    <row r="89" spans="1:4" x14ac:dyDescent="0.15">
      <c r="A89" s="80" t="s">
        <v>544</v>
      </c>
      <c r="B89" s="81" t="s">
        <v>1203</v>
      </c>
      <c r="C89" s="81" t="s">
        <v>1375</v>
      </c>
      <c r="D89" s="76" t="s">
        <v>182</v>
      </c>
    </row>
    <row r="90" spans="1:4" x14ac:dyDescent="0.15">
      <c r="A90" s="80" t="s">
        <v>294</v>
      </c>
      <c r="B90" s="81" t="s">
        <v>1148</v>
      </c>
      <c r="C90" s="81" t="s">
        <v>1375</v>
      </c>
      <c r="D90" s="76" t="s">
        <v>182</v>
      </c>
    </row>
    <row r="91" spans="1:4" x14ac:dyDescent="0.15">
      <c r="A91" s="80" t="s">
        <v>480</v>
      </c>
      <c r="B91" s="81" t="s">
        <v>1241</v>
      </c>
      <c r="C91" s="81" t="s">
        <v>1375</v>
      </c>
      <c r="D91" s="76" t="s">
        <v>182</v>
      </c>
    </row>
    <row r="92" spans="1:4" x14ac:dyDescent="0.15">
      <c r="A92" s="80" t="s">
        <v>647</v>
      </c>
      <c r="B92" s="81" t="s">
        <v>1214</v>
      </c>
      <c r="C92" s="81" t="s">
        <v>1375</v>
      </c>
      <c r="D92" s="76" t="s">
        <v>182</v>
      </c>
    </row>
    <row r="93" spans="1:4" x14ac:dyDescent="0.15">
      <c r="A93" s="80" t="s">
        <v>198</v>
      </c>
      <c r="B93" s="81" t="s">
        <v>1254</v>
      </c>
      <c r="C93" s="81" t="s">
        <v>1375</v>
      </c>
      <c r="D93" s="76">
        <v>8.55595667870036</v>
      </c>
    </row>
    <row r="94" spans="1:4" x14ac:dyDescent="0.15">
      <c r="A94" s="80" t="s">
        <v>649</v>
      </c>
      <c r="B94" s="81" t="s">
        <v>1213</v>
      </c>
      <c r="C94" s="81" t="s">
        <v>1375</v>
      </c>
      <c r="D94" s="76" t="s">
        <v>182</v>
      </c>
    </row>
    <row r="95" spans="1:4" x14ac:dyDescent="0.15">
      <c r="A95" s="80" t="s">
        <v>519</v>
      </c>
      <c r="B95" s="81" t="s">
        <v>1151</v>
      </c>
      <c r="C95" s="81" t="s">
        <v>1375</v>
      </c>
      <c r="D95" s="76">
        <v>2.5244299674267103</v>
      </c>
    </row>
    <row r="96" spans="1:4" x14ac:dyDescent="0.15">
      <c r="A96" s="80" t="s">
        <v>643</v>
      </c>
      <c r="B96" s="81" t="s">
        <v>1218</v>
      </c>
      <c r="C96" s="81" t="s">
        <v>1375</v>
      </c>
      <c r="D96" s="76">
        <v>4.7486033519553068</v>
      </c>
    </row>
    <row r="97" spans="1:4" x14ac:dyDescent="0.15">
      <c r="A97" s="80" t="s">
        <v>189</v>
      </c>
      <c r="B97" s="81" t="s">
        <v>1175</v>
      </c>
      <c r="C97" s="81" t="s">
        <v>1375</v>
      </c>
      <c r="D97" s="76">
        <v>1.0727969348659003</v>
      </c>
    </row>
    <row r="98" spans="1:4" x14ac:dyDescent="0.15">
      <c r="A98" s="80" t="s">
        <v>353</v>
      </c>
      <c r="B98" s="81" t="s">
        <v>37</v>
      </c>
      <c r="C98" s="81" t="s">
        <v>1375</v>
      </c>
      <c r="D98" s="76" t="s">
        <v>182</v>
      </c>
    </row>
    <row r="99" spans="1:4" x14ac:dyDescent="0.15">
      <c r="A99" s="80" t="s">
        <v>290</v>
      </c>
      <c r="B99" s="81" t="s">
        <v>1149</v>
      </c>
      <c r="C99" s="81" t="s">
        <v>1375</v>
      </c>
      <c r="D99" s="76" t="s">
        <v>182</v>
      </c>
    </row>
    <row r="100" spans="1:4" x14ac:dyDescent="0.15">
      <c r="A100" s="80" t="s">
        <v>455</v>
      </c>
      <c r="B100" s="81" t="s">
        <v>1140</v>
      </c>
      <c r="C100" s="81" t="s">
        <v>1375</v>
      </c>
      <c r="D100" s="76" t="s">
        <v>182</v>
      </c>
    </row>
    <row r="101" spans="1:4" x14ac:dyDescent="0.15">
      <c r="A101" s="80" t="s">
        <v>224</v>
      </c>
      <c r="B101" s="81" t="s">
        <v>1171</v>
      </c>
      <c r="C101" s="81" t="s">
        <v>1375</v>
      </c>
      <c r="D101" s="76">
        <v>3.4841628959276019</v>
      </c>
    </row>
    <row r="102" spans="1:4" x14ac:dyDescent="0.15">
      <c r="A102" s="80" t="s">
        <v>672</v>
      </c>
      <c r="B102" s="81" t="s">
        <v>1107</v>
      </c>
      <c r="C102" s="81" t="s">
        <v>1375</v>
      </c>
      <c r="D102" s="76">
        <v>8.544600938967136</v>
      </c>
    </row>
    <row r="103" spans="1:4" x14ac:dyDescent="0.15">
      <c r="A103" s="80" t="s">
        <v>678</v>
      </c>
      <c r="B103" s="81" t="s">
        <v>1105</v>
      </c>
      <c r="C103" s="81" t="s">
        <v>1375</v>
      </c>
      <c r="D103" s="76">
        <v>3.4551886792452828</v>
      </c>
    </row>
    <row r="104" spans="1:4" x14ac:dyDescent="0.15">
      <c r="A104" s="80" t="s">
        <v>553</v>
      </c>
      <c r="B104" s="81" t="s">
        <v>1229</v>
      </c>
      <c r="C104" s="81" t="s">
        <v>1375</v>
      </c>
      <c r="D104" s="76" t="s">
        <v>182</v>
      </c>
    </row>
    <row r="105" spans="1:4" x14ac:dyDescent="0.15">
      <c r="A105" s="80" t="s">
        <v>645</v>
      </c>
      <c r="B105" s="81" t="s">
        <v>1215</v>
      </c>
      <c r="C105" s="81" t="s">
        <v>1375</v>
      </c>
      <c r="D105" s="76">
        <v>3.3236994219653178</v>
      </c>
    </row>
    <row r="106" spans="1:4" x14ac:dyDescent="0.15">
      <c r="A106" s="80" t="s">
        <v>331</v>
      </c>
      <c r="B106" s="81" t="s">
        <v>332</v>
      </c>
      <c r="C106" s="81" t="s">
        <v>1375</v>
      </c>
      <c r="D106" s="76">
        <v>7.5211864406779663</v>
      </c>
    </row>
    <row r="107" spans="1:4" x14ac:dyDescent="0.15">
      <c r="A107" s="80" t="s">
        <v>49</v>
      </c>
      <c r="B107" s="81" t="s">
        <v>1123</v>
      </c>
      <c r="C107" s="81" t="s">
        <v>1375</v>
      </c>
      <c r="D107" s="76">
        <v>12.929292929292931</v>
      </c>
    </row>
    <row r="108" spans="1:4" x14ac:dyDescent="0.15">
      <c r="A108" s="80" t="s">
        <v>479</v>
      </c>
      <c r="B108" s="81" t="s">
        <v>1242</v>
      </c>
      <c r="C108" s="81" t="s">
        <v>1375</v>
      </c>
      <c r="D108" s="76" t="s">
        <v>182</v>
      </c>
    </row>
    <row r="109" spans="1:4" x14ac:dyDescent="0.15">
      <c r="A109" s="80" t="s">
        <v>449</v>
      </c>
      <c r="B109" s="81" t="s">
        <v>1244</v>
      </c>
      <c r="C109" s="81" t="s">
        <v>1375</v>
      </c>
      <c r="D109" s="76">
        <v>1.1650485436893205</v>
      </c>
    </row>
    <row r="110" spans="1:4" x14ac:dyDescent="0.15">
      <c r="A110" s="80" t="s">
        <v>439</v>
      </c>
      <c r="B110" s="81" t="s">
        <v>1143</v>
      </c>
      <c r="C110" s="81" t="s">
        <v>1375</v>
      </c>
      <c r="D110" s="76">
        <v>4.3072289156626509</v>
      </c>
    </row>
    <row r="111" spans="1:4" x14ac:dyDescent="0.15">
      <c r="A111" s="80" t="s">
        <v>0</v>
      </c>
      <c r="B111" s="81" t="s">
        <v>265</v>
      </c>
      <c r="C111" s="81" t="s">
        <v>1375</v>
      </c>
      <c r="D111" s="76" t="s">
        <v>182</v>
      </c>
    </row>
    <row r="112" spans="1:4" x14ac:dyDescent="0.15">
      <c r="A112" s="80" t="s">
        <v>669</v>
      </c>
      <c r="B112" s="81" t="s">
        <v>1108</v>
      </c>
      <c r="C112" s="81" t="s">
        <v>1375</v>
      </c>
      <c r="D112" s="76">
        <v>6.8916155419222918</v>
      </c>
    </row>
    <row r="113" spans="1:4" x14ac:dyDescent="0.15">
      <c r="A113" s="80" t="s">
        <v>552</v>
      </c>
      <c r="B113" s="81" t="s">
        <v>1232</v>
      </c>
      <c r="C113" s="81" t="s">
        <v>1375</v>
      </c>
      <c r="D113" s="76">
        <v>1.6879795396419435</v>
      </c>
    </row>
    <row r="114" spans="1:4" x14ac:dyDescent="0.15">
      <c r="A114" s="80" t="s">
        <v>684</v>
      </c>
      <c r="B114" s="81" t="s">
        <v>1209</v>
      </c>
      <c r="C114" s="81" t="s">
        <v>1375</v>
      </c>
      <c r="D114" s="76">
        <v>9.5708154506437761</v>
      </c>
    </row>
    <row r="115" spans="1:4" x14ac:dyDescent="0.15">
      <c r="A115" s="80" t="s">
        <v>541</v>
      </c>
      <c r="B115" s="81" t="s">
        <v>1205</v>
      </c>
      <c r="C115" s="81" t="s">
        <v>1375</v>
      </c>
      <c r="D115" s="76">
        <v>2.8712871287128712</v>
      </c>
    </row>
    <row r="116" spans="1:4" x14ac:dyDescent="0.15">
      <c r="A116" s="80" t="s">
        <v>609</v>
      </c>
      <c r="B116" s="81" t="s">
        <v>1112</v>
      </c>
      <c r="C116" s="81" t="s">
        <v>1375</v>
      </c>
      <c r="D116" s="76" t="s">
        <v>182</v>
      </c>
    </row>
    <row r="117" spans="1:4" x14ac:dyDescent="0.15">
      <c r="A117" s="80" t="s">
        <v>451</v>
      </c>
      <c r="B117" s="81" t="s">
        <v>1245</v>
      </c>
      <c r="C117" s="81" t="s">
        <v>1375</v>
      </c>
      <c r="D117" s="76">
        <v>11.92982456140351</v>
      </c>
    </row>
    <row r="118" spans="1:4" x14ac:dyDescent="0.15">
      <c r="A118" s="80" t="s">
        <v>536</v>
      </c>
      <c r="B118" s="81" t="s">
        <v>1235</v>
      </c>
      <c r="C118" s="81" t="s">
        <v>1375</v>
      </c>
      <c r="D118" s="76">
        <v>3.7534246575342465</v>
      </c>
    </row>
    <row r="119" spans="1:4" x14ac:dyDescent="0.15">
      <c r="A119" s="80" t="s">
        <v>655</v>
      </c>
      <c r="B119" s="81" t="s">
        <v>1206</v>
      </c>
      <c r="C119" s="81" t="s">
        <v>1375</v>
      </c>
      <c r="D119" s="76">
        <v>5.6632653061224492</v>
      </c>
    </row>
    <row r="120" spans="1:4" x14ac:dyDescent="0.15">
      <c r="A120" s="80" t="s">
        <v>256</v>
      </c>
      <c r="B120" s="81" t="s">
        <v>1160</v>
      </c>
      <c r="C120" s="81" t="s">
        <v>1375</v>
      </c>
      <c r="D120" s="76">
        <v>7.6963350785340312</v>
      </c>
    </row>
    <row r="121" spans="1:4" x14ac:dyDescent="0.15">
      <c r="A121" s="80" t="s">
        <v>579</v>
      </c>
      <c r="B121" s="81" t="s">
        <v>1223</v>
      </c>
      <c r="C121" s="81" t="s">
        <v>1375</v>
      </c>
      <c r="D121" s="76">
        <v>6.9166666666666661</v>
      </c>
    </row>
    <row r="122" spans="1:4" x14ac:dyDescent="0.15">
      <c r="A122" s="80" t="s">
        <v>276</v>
      </c>
      <c r="B122" s="81" t="s">
        <v>1158</v>
      </c>
      <c r="C122" s="81" t="s">
        <v>1375</v>
      </c>
      <c r="D122" s="76">
        <v>3.6775362318840585</v>
      </c>
    </row>
    <row r="123" spans="1:4" x14ac:dyDescent="0.15">
      <c r="A123" s="80" t="s">
        <v>453</v>
      </c>
      <c r="B123" s="81" t="s">
        <v>1141</v>
      </c>
      <c r="C123" s="81" t="s">
        <v>1375</v>
      </c>
      <c r="D123" s="76">
        <v>6.384615384615385</v>
      </c>
    </row>
    <row r="124" spans="1:4" x14ac:dyDescent="0.15">
      <c r="A124" s="80" t="s">
        <v>602</v>
      </c>
      <c r="B124" s="81" t="s">
        <v>1114</v>
      </c>
      <c r="C124" s="81" t="s">
        <v>1375</v>
      </c>
      <c r="D124" s="76" t="s">
        <v>182</v>
      </c>
    </row>
    <row r="125" spans="1:4" x14ac:dyDescent="0.15">
      <c r="A125" s="80" t="s">
        <v>212</v>
      </c>
      <c r="B125" s="81" t="s">
        <v>1166</v>
      </c>
      <c r="C125" s="81" t="s">
        <v>1375</v>
      </c>
      <c r="D125" s="76">
        <v>1.3073713490959666</v>
      </c>
    </row>
    <row r="126" spans="1:4" x14ac:dyDescent="0.15">
      <c r="A126" s="80" t="s">
        <v>192</v>
      </c>
      <c r="B126" s="81" t="s">
        <v>1174</v>
      </c>
      <c r="C126" s="81" t="s">
        <v>1375</v>
      </c>
      <c r="D126" s="76">
        <v>13.389830508474578</v>
      </c>
    </row>
    <row r="127" spans="1:4" x14ac:dyDescent="0.15">
      <c r="A127" s="80" t="s">
        <v>637</v>
      </c>
      <c r="B127" s="81" t="s">
        <v>638</v>
      </c>
      <c r="C127" s="81" t="s">
        <v>1375</v>
      </c>
      <c r="D127" s="76">
        <v>11.985294117647058</v>
      </c>
    </row>
    <row r="128" spans="1:4" x14ac:dyDescent="0.15">
      <c r="A128" s="80" t="s">
        <v>408</v>
      </c>
      <c r="B128" s="81" t="s">
        <v>1216</v>
      </c>
      <c r="C128" s="81" t="s">
        <v>1375</v>
      </c>
      <c r="D128" s="76" t="s">
        <v>182</v>
      </c>
    </row>
    <row r="129" spans="1:4" x14ac:dyDescent="0.15">
      <c r="A129" s="80" t="s">
        <v>447</v>
      </c>
      <c r="B129" s="81" t="s">
        <v>447</v>
      </c>
      <c r="C129" s="81" t="s">
        <v>1375</v>
      </c>
      <c r="D129" s="76" t="s">
        <v>182</v>
      </c>
    </row>
    <row r="130" spans="1:4" x14ac:dyDescent="0.15">
      <c r="A130" s="80" t="s">
        <v>500</v>
      </c>
      <c r="B130" s="81" t="s">
        <v>501</v>
      </c>
      <c r="C130" s="81" t="s">
        <v>1375</v>
      </c>
      <c r="D130" s="76">
        <v>6.7708333333333339</v>
      </c>
    </row>
    <row r="131" spans="1:4" x14ac:dyDescent="0.15">
      <c r="A131" s="80" t="s">
        <v>254</v>
      </c>
      <c r="B131" s="81" t="s">
        <v>1161</v>
      </c>
      <c r="C131" s="81" t="s">
        <v>1375</v>
      </c>
      <c r="D131" s="76">
        <v>7.3628691983122359</v>
      </c>
    </row>
    <row r="132" spans="1:4" x14ac:dyDescent="0.15">
      <c r="A132" s="80" t="s">
        <v>206</v>
      </c>
      <c r="B132" s="81" t="s">
        <v>1168</v>
      </c>
      <c r="C132" s="81" t="s">
        <v>1375</v>
      </c>
      <c r="D132" s="76">
        <v>1.7516447368421053</v>
      </c>
    </row>
    <row r="133" spans="1:4" x14ac:dyDescent="0.15">
      <c r="A133" s="80" t="s">
        <v>705</v>
      </c>
      <c r="B133" s="81" t="s">
        <v>1101</v>
      </c>
      <c r="C133" s="81" t="s">
        <v>1375</v>
      </c>
      <c r="D133" s="76" t="s">
        <v>182</v>
      </c>
    </row>
    <row r="134" spans="1:4" x14ac:dyDescent="0.15">
      <c r="A134" s="80" t="s">
        <v>504</v>
      </c>
      <c r="B134" s="81" t="s">
        <v>1126</v>
      </c>
      <c r="C134" s="81" t="s">
        <v>1375</v>
      </c>
      <c r="D134" s="76">
        <v>6.6240875912408752</v>
      </c>
    </row>
    <row r="135" spans="1:4" x14ac:dyDescent="0.15">
      <c r="A135" s="80" t="s">
        <v>681</v>
      </c>
      <c r="B135" s="81" t="s">
        <v>1104</v>
      </c>
      <c r="C135" s="81" t="s">
        <v>1375</v>
      </c>
      <c r="D135" s="76">
        <v>9.4207317073170724</v>
      </c>
    </row>
    <row r="136" spans="1:4" x14ac:dyDescent="0.15">
      <c r="A136" s="80" t="s">
        <v>665</v>
      </c>
      <c r="B136" s="81" t="s">
        <v>1210</v>
      </c>
      <c r="C136" s="81" t="s">
        <v>1375</v>
      </c>
      <c r="D136" s="76">
        <v>7.3828124999999991</v>
      </c>
    </row>
    <row r="137" spans="1:4" x14ac:dyDescent="0.15">
      <c r="A137" s="80" t="s">
        <v>221</v>
      </c>
      <c r="B137" s="81" t="s">
        <v>1172</v>
      </c>
      <c r="C137" s="81" t="s">
        <v>1375</v>
      </c>
      <c r="D137" s="76">
        <v>4.8167539267015709</v>
      </c>
    </row>
    <row r="138" spans="1:4" x14ac:dyDescent="0.15">
      <c r="A138" s="80" t="s">
        <v>398</v>
      </c>
      <c r="B138" s="81" t="s">
        <v>399</v>
      </c>
      <c r="C138" s="81" t="s">
        <v>1375</v>
      </c>
      <c r="D138" s="76">
        <v>3.258064516129032</v>
      </c>
    </row>
    <row r="139" spans="1:4" x14ac:dyDescent="0.15">
      <c r="A139" s="80" t="s">
        <v>241</v>
      </c>
      <c r="B139" s="81" t="s">
        <v>1251</v>
      </c>
      <c r="C139" s="81" t="s">
        <v>1375</v>
      </c>
      <c r="D139" s="76">
        <v>10.630841121495326</v>
      </c>
    </row>
    <row r="140" spans="1:4" x14ac:dyDescent="0.15">
      <c r="A140" s="80" t="s">
        <v>757</v>
      </c>
      <c r="B140" s="81" t="s">
        <v>1196</v>
      </c>
      <c r="C140" s="81" t="s">
        <v>1375</v>
      </c>
      <c r="D140" s="76">
        <v>5.8508604206500952</v>
      </c>
    </row>
    <row r="141" spans="1:4" x14ac:dyDescent="0.15">
      <c r="A141" s="80" t="s">
        <v>152</v>
      </c>
      <c r="B141" s="81" t="s">
        <v>1103</v>
      </c>
      <c r="C141" s="81" t="s">
        <v>1375</v>
      </c>
      <c r="D141" s="76">
        <v>12.164179104477611</v>
      </c>
    </row>
    <row r="142" spans="1:4" x14ac:dyDescent="0.15">
      <c r="A142" s="80" t="s">
        <v>526</v>
      </c>
      <c r="B142" s="81" t="s">
        <v>1122</v>
      </c>
      <c r="C142" s="81" t="s">
        <v>1375</v>
      </c>
      <c r="D142" s="76">
        <v>6.2280701754385968</v>
      </c>
    </row>
    <row r="143" spans="1:4" x14ac:dyDescent="0.15">
      <c r="A143" s="80" t="s">
        <v>457</v>
      </c>
      <c r="B143" s="81" t="s">
        <v>1139</v>
      </c>
      <c r="C143" s="81" t="s">
        <v>1375</v>
      </c>
      <c r="D143" s="76">
        <v>4.6458333333333339</v>
      </c>
    </row>
    <row r="144" spans="1:4" x14ac:dyDescent="0.15">
      <c r="A144" s="80" t="s">
        <v>371</v>
      </c>
      <c r="B144" s="81" t="s">
        <v>371</v>
      </c>
      <c r="C144" s="81" t="s">
        <v>1375</v>
      </c>
      <c r="D144" s="76" t="s">
        <v>182</v>
      </c>
    </row>
    <row r="145" spans="1:4" x14ac:dyDescent="0.15">
      <c r="A145" s="80" t="s">
        <v>545</v>
      </c>
      <c r="B145" s="81" t="s">
        <v>1231</v>
      </c>
      <c r="C145" s="81" t="s">
        <v>1375</v>
      </c>
      <c r="D145" s="76">
        <v>11.133501259445843</v>
      </c>
    </row>
    <row r="146" spans="1:4" x14ac:dyDescent="0.15">
      <c r="A146" s="80" t="s">
        <v>639</v>
      </c>
      <c r="B146" s="81" t="s">
        <v>1219</v>
      </c>
      <c r="C146" s="81" t="s">
        <v>1346</v>
      </c>
      <c r="D146" s="76">
        <v>0.5826017557861134</v>
      </c>
    </row>
    <row r="147" spans="1:4" x14ac:dyDescent="0.15">
      <c r="A147" s="80" t="s">
        <v>644</v>
      </c>
      <c r="B147" s="81" t="s">
        <v>1217</v>
      </c>
      <c r="C147" s="81" t="s">
        <v>1346</v>
      </c>
      <c r="D147" s="76">
        <v>0.29692470837751855</v>
      </c>
    </row>
    <row r="148" spans="1:4" x14ac:dyDescent="0.15">
      <c r="A148" s="80" t="s">
        <v>178</v>
      </c>
      <c r="B148" s="81" t="s">
        <v>1177</v>
      </c>
      <c r="C148" s="81" t="s">
        <v>1346</v>
      </c>
      <c r="D148" s="76">
        <v>2.7237354085603114</v>
      </c>
    </row>
    <row r="149" spans="1:4" x14ac:dyDescent="0.15">
      <c r="A149" s="80" t="s">
        <v>509</v>
      </c>
      <c r="B149" s="81" t="s">
        <v>1237</v>
      </c>
      <c r="C149" s="81" t="s">
        <v>1346</v>
      </c>
      <c r="D149" s="76">
        <v>5.1589242053789732</v>
      </c>
    </row>
    <row r="150" spans="1:4" x14ac:dyDescent="0.15">
      <c r="A150" s="80" t="s">
        <v>641</v>
      </c>
      <c r="B150" s="81" t="s">
        <v>1109</v>
      </c>
      <c r="C150" s="81" t="s">
        <v>1346</v>
      </c>
      <c r="D150" s="76" t="s">
        <v>182</v>
      </c>
    </row>
    <row r="151" spans="1:4" x14ac:dyDescent="0.15">
      <c r="A151" s="80" t="s">
        <v>658</v>
      </c>
      <c r="B151" s="81" t="s">
        <v>1207</v>
      </c>
      <c r="C151" s="81" t="s">
        <v>1346</v>
      </c>
      <c r="D151" s="76">
        <v>0.86693548387096775</v>
      </c>
    </row>
    <row r="152" spans="1:4" x14ac:dyDescent="0.15">
      <c r="A152" s="80" t="s">
        <v>766</v>
      </c>
      <c r="B152" s="81" t="s">
        <v>1195</v>
      </c>
      <c r="C152" s="81" t="s">
        <v>1346</v>
      </c>
      <c r="D152" s="76">
        <v>3.5349322210636078</v>
      </c>
    </row>
    <row r="153" spans="1:4" x14ac:dyDescent="0.15">
      <c r="A153" s="80" t="s">
        <v>54</v>
      </c>
      <c r="B153" s="81" t="s">
        <v>1120</v>
      </c>
      <c r="C153" s="81" t="s">
        <v>1346</v>
      </c>
      <c r="D153" s="76">
        <v>0.72829131652661072</v>
      </c>
    </row>
    <row r="154" spans="1:4" x14ac:dyDescent="0.15">
      <c r="A154" s="80" t="s">
        <v>708</v>
      </c>
      <c r="B154" s="81" t="s">
        <v>1201</v>
      </c>
      <c r="C154" s="81" t="s">
        <v>1346</v>
      </c>
      <c r="D154" s="76">
        <v>9.6521739130434767</v>
      </c>
    </row>
    <row r="155" spans="1:4" x14ac:dyDescent="0.15">
      <c r="A155" s="80" t="s">
        <v>217</v>
      </c>
      <c r="B155" s="81" t="s">
        <v>1173</v>
      </c>
      <c r="C155" s="81" t="s">
        <v>1346</v>
      </c>
      <c r="D155" s="76">
        <v>0.61430010070493457</v>
      </c>
    </row>
    <row r="156" spans="1:4" x14ac:dyDescent="0.15">
      <c r="A156" s="80" t="s">
        <v>184</v>
      </c>
      <c r="B156" s="81" t="s">
        <v>1256</v>
      </c>
      <c r="C156" s="81" t="s">
        <v>1346</v>
      </c>
      <c r="D156" s="76">
        <v>2.1123595505617976</v>
      </c>
    </row>
    <row r="157" spans="1:4" x14ac:dyDescent="0.15">
      <c r="A157" s="80" t="s">
        <v>651</v>
      </c>
      <c r="B157" s="81" t="s">
        <v>1212</v>
      </c>
      <c r="C157" s="81" t="s">
        <v>1346</v>
      </c>
      <c r="D157" s="76">
        <v>0.93939393939393945</v>
      </c>
    </row>
    <row r="158" spans="1:4" x14ac:dyDescent="0.15">
      <c r="A158" s="80" t="s">
        <v>606</v>
      </c>
      <c r="B158" s="81" t="s">
        <v>1113</v>
      </c>
      <c r="C158" s="81" t="s">
        <v>1346</v>
      </c>
      <c r="D158" s="76">
        <v>10.76271186440678</v>
      </c>
    </row>
    <row r="159" spans="1:4" x14ac:dyDescent="0.15">
      <c r="A159" s="80" t="s">
        <v>506</v>
      </c>
      <c r="B159" s="81" t="s">
        <v>1125</v>
      </c>
      <c r="C159" s="81" t="s">
        <v>1346</v>
      </c>
      <c r="D159" s="76">
        <v>1.0268378063010501</v>
      </c>
    </row>
    <row r="160" spans="1:4" x14ac:dyDescent="0.15">
      <c r="A160" s="80" t="s">
        <v>251</v>
      </c>
      <c r="B160" s="81" t="s">
        <v>1162</v>
      </c>
      <c r="C160" s="81" t="s">
        <v>1346</v>
      </c>
      <c r="D160" s="76">
        <v>6.0381355932203391</v>
      </c>
    </row>
    <row r="161" spans="1:4" x14ac:dyDescent="0.15">
      <c r="A161" s="80" t="s">
        <v>544</v>
      </c>
      <c r="B161" s="81" t="s">
        <v>1203</v>
      </c>
      <c r="C161" s="81" t="s">
        <v>1346</v>
      </c>
      <c r="D161" s="76">
        <v>1.9141914191419143</v>
      </c>
    </row>
    <row r="162" spans="1:4" x14ac:dyDescent="0.15">
      <c r="A162" s="80" t="s">
        <v>294</v>
      </c>
      <c r="B162" s="81" t="s">
        <v>1148</v>
      </c>
      <c r="C162" s="81" t="s">
        <v>1346</v>
      </c>
      <c r="D162" s="76">
        <v>2.4324324324324325</v>
      </c>
    </row>
    <row r="163" spans="1:4" x14ac:dyDescent="0.15">
      <c r="A163" s="80" t="s">
        <v>480</v>
      </c>
      <c r="B163" s="81" t="s">
        <v>1241</v>
      </c>
      <c r="C163" s="81" t="s">
        <v>1346</v>
      </c>
      <c r="D163" s="76">
        <v>2.4350649350649349</v>
      </c>
    </row>
    <row r="164" spans="1:4" x14ac:dyDescent="0.15">
      <c r="A164" s="80" t="s">
        <v>647</v>
      </c>
      <c r="B164" s="81" t="s">
        <v>1214</v>
      </c>
      <c r="C164" s="81" t="s">
        <v>1346</v>
      </c>
      <c r="D164" s="76">
        <v>1.0265183917878529</v>
      </c>
    </row>
    <row r="165" spans="1:4" x14ac:dyDescent="0.15">
      <c r="A165" s="80" t="s">
        <v>198</v>
      </c>
      <c r="B165" s="81" t="s">
        <v>1254</v>
      </c>
      <c r="C165" s="81" t="s">
        <v>1346</v>
      </c>
      <c r="D165" s="76" t="s">
        <v>182</v>
      </c>
    </row>
    <row r="166" spans="1:4" x14ac:dyDescent="0.15">
      <c r="A166" s="80" t="s">
        <v>649</v>
      </c>
      <c r="B166" s="81" t="s">
        <v>1213</v>
      </c>
      <c r="C166" s="81" t="s">
        <v>1346</v>
      </c>
      <c r="D166" s="76">
        <v>3.4163701067615655</v>
      </c>
    </row>
    <row r="167" spans="1:4" x14ac:dyDescent="0.15">
      <c r="A167" s="80" t="s">
        <v>519</v>
      </c>
      <c r="B167" s="81" t="s">
        <v>1151</v>
      </c>
      <c r="C167" s="81" t="s">
        <v>1346</v>
      </c>
      <c r="D167" s="76">
        <v>5.1769087523277468</v>
      </c>
    </row>
    <row r="168" spans="1:4" x14ac:dyDescent="0.15">
      <c r="A168" s="80" t="s">
        <v>643</v>
      </c>
      <c r="B168" s="81" t="s">
        <v>1218</v>
      </c>
      <c r="C168" s="81" t="s">
        <v>1346</v>
      </c>
      <c r="D168" s="76">
        <v>3.4707903780068725</v>
      </c>
    </row>
    <row r="169" spans="1:4" x14ac:dyDescent="0.15">
      <c r="A169" s="80" t="s">
        <v>189</v>
      </c>
      <c r="B169" s="81" t="s">
        <v>1175</v>
      </c>
      <c r="C169" s="81" t="s">
        <v>1346</v>
      </c>
      <c r="D169" s="76">
        <v>10</v>
      </c>
    </row>
    <row r="170" spans="1:4" x14ac:dyDescent="0.15">
      <c r="A170" s="80" t="s">
        <v>353</v>
      </c>
      <c r="B170" s="81" t="s">
        <v>37</v>
      </c>
      <c r="C170" s="81" t="s">
        <v>1346</v>
      </c>
      <c r="D170" s="76">
        <v>6.7424242424242422</v>
      </c>
    </row>
    <row r="171" spans="1:4" x14ac:dyDescent="0.15">
      <c r="A171" s="80" t="s">
        <v>290</v>
      </c>
      <c r="B171" s="81" t="s">
        <v>1149</v>
      </c>
      <c r="C171" s="81" t="s">
        <v>1346</v>
      </c>
      <c r="D171" s="76">
        <v>1.5238095238095237</v>
      </c>
    </row>
    <row r="172" spans="1:4" x14ac:dyDescent="0.15">
      <c r="A172" s="80" t="s">
        <v>455</v>
      </c>
      <c r="B172" s="81" t="s">
        <v>1140</v>
      </c>
      <c r="C172" s="81" t="s">
        <v>1346</v>
      </c>
      <c r="D172" s="76">
        <v>10.905172413793105</v>
      </c>
    </row>
    <row r="173" spans="1:4" x14ac:dyDescent="0.15">
      <c r="A173" s="80" t="s">
        <v>224</v>
      </c>
      <c r="B173" s="81" t="s">
        <v>1171</v>
      </c>
      <c r="C173" s="81" t="s">
        <v>1346</v>
      </c>
      <c r="D173" s="76">
        <v>5.4416961130742045</v>
      </c>
    </row>
    <row r="174" spans="1:4" x14ac:dyDescent="0.15">
      <c r="A174" s="80" t="s">
        <v>672</v>
      </c>
      <c r="B174" s="81" t="s">
        <v>1107</v>
      </c>
      <c r="C174" s="81" t="s">
        <v>1346</v>
      </c>
      <c r="D174" s="76" t="s">
        <v>182</v>
      </c>
    </row>
    <row r="175" spans="1:4" x14ac:dyDescent="0.15">
      <c r="A175" s="80" t="s">
        <v>678</v>
      </c>
      <c r="B175" s="81" t="s">
        <v>1105</v>
      </c>
      <c r="C175" s="81" t="s">
        <v>1346</v>
      </c>
      <c r="D175" s="76">
        <v>4.1654778887303854</v>
      </c>
    </row>
    <row r="176" spans="1:4" x14ac:dyDescent="0.15">
      <c r="A176" s="80" t="s">
        <v>553</v>
      </c>
      <c r="B176" s="81" t="s">
        <v>1229</v>
      </c>
      <c r="C176" s="81" t="s">
        <v>1346</v>
      </c>
      <c r="D176" s="76" t="s">
        <v>182</v>
      </c>
    </row>
    <row r="177" spans="1:4" x14ac:dyDescent="0.15">
      <c r="A177" s="80" t="s">
        <v>645</v>
      </c>
      <c r="B177" s="81" t="s">
        <v>1215</v>
      </c>
      <c r="C177" s="81" t="s">
        <v>1346</v>
      </c>
      <c r="D177" s="76">
        <v>4.4324324324324316</v>
      </c>
    </row>
    <row r="178" spans="1:4" x14ac:dyDescent="0.15">
      <c r="A178" s="80" t="s">
        <v>331</v>
      </c>
      <c r="B178" s="81" t="s">
        <v>332</v>
      </c>
      <c r="C178" s="81" t="s">
        <v>1346</v>
      </c>
      <c r="D178" s="76" t="s">
        <v>182</v>
      </c>
    </row>
    <row r="179" spans="1:4" x14ac:dyDescent="0.15">
      <c r="A179" s="80" t="s">
        <v>49</v>
      </c>
      <c r="B179" s="81" t="s">
        <v>1123</v>
      </c>
      <c r="C179" s="81" t="s">
        <v>1346</v>
      </c>
      <c r="D179" s="76">
        <v>1.941747572815534</v>
      </c>
    </row>
    <row r="180" spans="1:4" x14ac:dyDescent="0.15">
      <c r="A180" s="80" t="s">
        <v>479</v>
      </c>
      <c r="B180" s="81" t="s">
        <v>1242</v>
      </c>
      <c r="C180" s="81" t="s">
        <v>1346</v>
      </c>
      <c r="D180" s="76">
        <v>4.9318181818181817</v>
      </c>
    </row>
    <row r="181" spans="1:4" x14ac:dyDescent="0.15">
      <c r="A181" s="80" t="s">
        <v>449</v>
      </c>
      <c r="B181" s="81" t="s">
        <v>1244</v>
      </c>
      <c r="C181" s="81" t="s">
        <v>1346</v>
      </c>
      <c r="D181" s="76">
        <v>9.6680497925311197</v>
      </c>
    </row>
    <row r="182" spans="1:4" x14ac:dyDescent="0.15">
      <c r="A182" s="80" t="s">
        <v>439</v>
      </c>
      <c r="B182" s="81" t="s">
        <v>1143</v>
      </c>
      <c r="C182" s="81" t="s">
        <v>1346</v>
      </c>
      <c r="D182" s="76">
        <v>2.1307506053268765</v>
      </c>
    </row>
    <row r="183" spans="1:4" x14ac:dyDescent="0.15">
      <c r="A183" s="80" t="s">
        <v>0</v>
      </c>
      <c r="B183" s="81" t="s">
        <v>265</v>
      </c>
      <c r="C183" s="81" t="s">
        <v>1346</v>
      </c>
      <c r="D183" s="76">
        <v>24.360902255639097</v>
      </c>
    </row>
    <row r="184" spans="1:4" x14ac:dyDescent="0.15">
      <c r="A184" s="80" t="s">
        <v>669</v>
      </c>
      <c r="B184" s="81" t="s">
        <v>1108</v>
      </c>
      <c r="C184" s="81" t="s">
        <v>1346</v>
      </c>
      <c r="D184" s="76">
        <v>4.0947546531302876</v>
      </c>
    </row>
    <row r="185" spans="1:4" x14ac:dyDescent="0.15">
      <c r="A185" s="80" t="s">
        <v>552</v>
      </c>
      <c r="B185" s="81" t="s">
        <v>1232</v>
      </c>
      <c r="C185" s="81" t="s">
        <v>1346</v>
      </c>
      <c r="D185" s="76">
        <v>4.3604651162790695</v>
      </c>
    </row>
    <row r="186" spans="1:4" x14ac:dyDescent="0.15">
      <c r="A186" s="80" t="s">
        <v>684</v>
      </c>
      <c r="B186" s="81" t="s">
        <v>1209</v>
      </c>
      <c r="C186" s="81" t="s">
        <v>1346</v>
      </c>
      <c r="D186" s="76" t="s">
        <v>182</v>
      </c>
    </row>
    <row r="187" spans="1:4" x14ac:dyDescent="0.15">
      <c r="A187" s="80" t="s">
        <v>541</v>
      </c>
      <c r="B187" s="81" t="s">
        <v>1205</v>
      </c>
      <c r="C187" s="81" t="s">
        <v>1346</v>
      </c>
      <c r="D187" s="76">
        <v>9.4285714285714288</v>
      </c>
    </row>
    <row r="188" spans="1:4" x14ac:dyDescent="0.15">
      <c r="A188" s="80" t="s">
        <v>609</v>
      </c>
      <c r="B188" s="81" t="s">
        <v>1112</v>
      </c>
      <c r="C188" s="81" t="s">
        <v>1346</v>
      </c>
      <c r="D188" s="76">
        <v>3.1455399061032865</v>
      </c>
    </row>
    <row r="189" spans="1:4" x14ac:dyDescent="0.15">
      <c r="A189" s="80" t="s">
        <v>451</v>
      </c>
      <c r="B189" s="81" t="s">
        <v>1245</v>
      </c>
      <c r="C189" s="81" t="s">
        <v>1346</v>
      </c>
      <c r="D189" s="76">
        <v>1.2121212121212119</v>
      </c>
    </row>
    <row r="190" spans="1:4" x14ac:dyDescent="0.15">
      <c r="A190" s="80" t="s">
        <v>536</v>
      </c>
      <c r="B190" s="81" t="s">
        <v>1235</v>
      </c>
      <c r="C190" s="81" t="s">
        <v>1346</v>
      </c>
      <c r="D190" s="76">
        <v>3.0617283950617287</v>
      </c>
    </row>
    <row r="191" spans="1:4" x14ac:dyDescent="0.15">
      <c r="A191" s="80" t="s">
        <v>655</v>
      </c>
      <c r="B191" s="81" t="s">
        <v>1206</v>
      </c>
      <c r="C191" s="81" t="s">
        <v>1346</v>
      </c>
      <c r="D191" s="76">
        <v>1.6458333333333335</v>
      </c>
    </row>
    <row r="192" spans="1:4" x14ac:dyDescent="0.15">
      <c r="A192" s="80" t="s">
        <v>256</v>
      </c>
      <c r="B192" s="81" t="s">
        <v>1160</v>
      </c>
      <c r="C192" s="81" t="s">
        <v>1346</v>
      </c>
      <c r="D192" s="76" t="s">
        <v>182</v>
      </c>
    </row>
    <row r="193" spans="1:4" x14ac:dyDescent="0.15">
      <c r="A193" s="80" t="s">
        <v>579</v>
      </c>
      <c r="B193" s="81" t="s">
        <v>1223</v>
      </c>
      <c r="C193" s="81" t="s">
        <v>1346</v>
      </c>
      <c r="D193" s="76">
        <v>4.5780590717299576</v>
      </c>
    </row>
    <row r="194" spans="1:4" x14ac:dyDescent="0.15">
      <c r="A194" s="80" t="s">
        <v>276</v>
      </c>
      <c r="B194" s="81" t="s">
        <v>1158</v>
      </c>
      <c r="C194" s="81" t="s">
        <v>1346</v>
      </c>
      <c r="D194" s="76">
        <v>2.7949438202247188</v>
      </c>
    </row>
    <row r="195" spans="1:4" x14ac:dyDescent="0.15">
      <c r="A195" s="80" t="s">
        <v>453</v>
      </c>
      <c r="B195" s="81" t="s">
        <v>1141</v>
      </c>
      <c r="C195" s="81" t="s">
        <v>1346</v>
      </c>
      <c r="D195" s="76" t="s">
        <v>182</v>
      </c>
    </row>
    <row r="196" spans="1:4" x14ac:dyDescent="0.15">
      <c r="A196" s="80" t="s">
        <v>602</v>
      </c>
      <c r="B196" s="81" t="s">
        <v>1114</v>
      </c>
      <c r="C196" s="81" t="s">
        <v>1346</v>
      </c>
      <c r="D196" s="76">
        <v>3.5315315315315319</v>
      </c>
    </row>
    <row r="197" spans="1:4" x14ac:dyDescent="0.15">
      <c r="A197" s="80" t="s">
        <v>212</v>
      </c>
      <c r="B197" s="81" t="s">
        <v>1166</v>
      </c>
      <c r="C197" s="81" t="s">
        <v>1346</v>
      </c>
      <c r="D197" s="76">
        <v>8.1336405529953915</v>
      </c>
    </row>
    <row r="198" spans="1:4" x14ac:dyDescent="0.15">
      <c r="A198" s="80" t="s">
        <v>192</v>
      </c>
      <c r="B198" s="81" t="s">
        <v>1174</v>
      </c>
      <c r="C198" s="81" t="s">
        <v>1346</v>
      </c>
      <c r="D198" s="76">
        <v>3.7055837563451774</v>
      </c>
    </row>
    <row r="199" spans="1:4" x14ac:dyDescent="0.15">
      <c r="A199" s="80" t="s">
        <v>637</v>
      </c>
      <c r="B199" s="81" t="s">
        <v>638</v>
      </c>
      <c r="C199" s="81" t="s">
        <v>1346</v>
      </c>
      <c r="D199" s="76">
        <v>11.918604651162791</v>
      </c>
    </row>
    <row r="200" spans="1:4" x14ac:dyDescent="0.15">
      <c r="A200" s="80" t="s">
        <v>408</v>
      </c>
      <c r="B200" s="81" t="s">
        <v>1216</v>
      </c>
      <c r="C200" s="81" t="s">
        <v>1346</v>
      </c>
      <c r="D200" s="76">
        <v>3.6501901140684412</v>
      </c>
    </row>
    <row r="201" spans="1:4" x14ac:dyDescent="0.15">
      <c r="A201" s="80" t="s">
        <v>447</v>
      </c>
      <c r="B201" s="81" t="s">
        <v>447</v>
      </c>
      <c r="C201" s="81" t="s">
        <v>1346</v>
      </c>
      <c r="D201" s="76">
        <v>1.358490566037736</v>
      </c>
    </row>
    <row r="202" spans="1:4" x14ac:dyDescent="0.15">
      <c r="A202" s="80" t="s">
        <v>500</v>
      </c>
      <c r="B202" s="81" t="s">
        <v>501</v>
      </c>
      <c r="C202" s="81" t="s">
        <v>1346</v>
      </c>
      <c r="D202" s="76">
        <v>2.4719101123595508</v>
      </c>
    </row>
    <row r="203" spans="1:4" x14ac:dyDescent="0.15">
      <c r="A203" s="80" t="s">
        <v>254</v>
      </c>
      <c r="B203" s="81" t="s">
        <v>1161</v>
      </c>
      <c r="C203" s="81" t="s">
        <v>1346</v>
      </c>
      <c r="D203" s="76">
        <v>4.3558282208588954</v>
      </c>
    </row>
    <row r="204" spans="1:4" x14ac:dyDescent="0.15">
      <c r="A204" s="80" t="s">
        <v>206</v>
      </c>
      <c r="B204" s="81" t="s">
        <v>1168</v>
      </c>
      <c r="C204" s="81" t="s">
        <v>1346</v>
      </c>
      <c r="D204" s="76">
        <v>4.0934579439252339</v>
      </c>
    </row>
    <row r="205" spans="1:4" x14ac:dyDescent="0.15">
      <c r="A205" s="80" t="s">
        <v>705</v>
      </c>
      <c r="B205" s="81" t="s">
        <v>1101</v>
      </c>
      <c r="C205" s="81" t="s">
        <v>1346</v>
      </c>
      <c r="D205" s="76">
        <v>4.3028485757121437</v>
      </c>
    </row>
    <row r="206" spans="1:4" x14ac:dyDescent="0.15">
      <c r="A206" s="80" t="s">
        <v>504</v>
      </c>
      <c r="B206" s="81" t="s">
        <v>1126</v>
      </c>
      <c r="C206" s="81" t="s">
        <v>1346</v>
      </c>
      <c r="D206" s="76">
        <v>3.0626780626780628</v>
      </c>
    </row>
    <row r="207" spans="1:4" x14ac:dyDescent="0.15">
      <c r="A207" s="80" t="s">
        <v>681</v>
      </c>
      <c r="B207" s="81" t="s">
        <v>1104</v>
      </c>
      <c r="C207" s="81" t="s">
        <v>1346</v>
      </c>
      <c r="D207" s="76">
        <v>6.8604651162790704</v>
      </c>
    </row>
    <row r="208" spans="1:4" x14ac:dyDescent="0.15">
      <c r="A208" s="80" t="s">
        <v>665</v>
      </c>
      <c r="B208" s="81" t="s">
        <v>1210</v>
      </c>
      <c r="C208" s="81" t="s">
        <v>1346</v>
      </c>
      <c r="D208" s="76" t="s">
        <v>182</v>
      </c>
    </row>
    <row r="209" spans="1:4" x14ac:dyDescent="0.15">
      <c r="A209" s="80" t="s">
        <v>221</v>
      </c>
      <c r="B209" s="81" t="s">
        <v>1172</v>
      </c>
      <c r="C209" s="81" t="s">
        <v>1346</v>
      </c>
      <c r="D209" s="76">
        <v>11.219512195121951</v>
      </c>
    </row>
    <row r="210" spans="1:4" x14ac:dyDescent="0.15">
      <c r="A210" s="80" t="s">
        <v>398</v>
      </c>
      <c r="B210" s="81" t="s">
        <v>399</v>
      </c>
      <c r="C210" s="81" t="s">
        <v>1346</v>
      </c>
      <c r="D210" s="76">
        <v>2.2345483359746434</v>
      </c>
    </row>
    <row r="211" spans="1:4" x14ac:dyDescent="0.15">
      <c r="A211" s="80" t="s">
        <v>241</v>
      </c>
      <c r="B211" s="81" t="s">
        <v>1251</v>
      </c>
      <c r="C211" s="81" t="s">
        <v>1346</v>
      </c>
      <c r="D211" s="76">
        <v>4.618473895582329</v>
      </c>
    </row>
    <row r="212" spans="1:4" x14ac:dyDescent="0.15">
      <c r="A212" s="80" t="s">
        <v>757</v>
      </c>
      <c r="B212" s="81" t="s">
        <v>1196</v>
      </c>
      <c r="C212" s="81" t="s">
        <v>1346</v>
      </c>
      <c r="D212" s="76">
        <v>2.7697262479871174</v>
      </c>
    </row>
    <row r="213" spans="1:4" x14ac:dyDescent="0.15">
      <c r="A213" s="80" t="s">
        <v>152</v>
      </c>
      <c r="B213" s="81" t="s">
        <v>1103</v>
      </c>
      <c r="C213" s="81" t="s">
        <v>1346</v>
      </c>
      <c r="D213" s="76" t="s">
        <v>182</v>
      </c>
    </row>
    <row r="214" spans="1:4" x14ac:dyDescent="0.15">
      <c r="A214" s="80" t="s">
        <v>526</v>
      </c>
      <c r="B214" s="81" t="s">
        <v>1122</v>
      </c>
      <c r="C214" s="81" t="s">
        <v>1346</v>
      </c>
      <c r="D214" s="76">
        <v>10.837438423645322</v>
      </c>
    </row>
    <row r="215" spans="1:4" x14ac:dyDescent="0.15">
      <c r="A215" s="80" t="s">
        <v>457</v>
      </c>
      <c r="B215" s="81" t="s">
        <v>1139</v>
      </c>
      <c r="C215" s="81" t="s">
        <v>1346</v>
      </c>
      <c r="D215" s="76">
        <v>3.3115468409586057</v>
      </c>
    </row>
    <row r="216" spans="1:4" x14ac:dyDescent="0.15">
      <c r="A216" s="80" t="s">
        <v>371</v>
      </c>
      <c r="B216" s="81" t="s">
        <v>371</v>
      </c>
      <c r="C216" s="81" t="s">
        <v>1346</v>
      </c>
      <c r="D216" s="76">
        <v>3.2744565217391304</v>
      </c>
    </row>
    <row r="217" spans="1:4" x14ac:dyDescent="0.15">
      <c r="A217" s="80" t="s">
        <v>545</v>
      </c>
      <c r="B217" s="81" t="s">
        <v>1231</v>
      </c>
      <c r="C217" s="81" t="s">
        <v>1346</v>
      </c>
      <c r="D217" s="76">
        <v>3.9577836411609502</v>
      </c>
    </row>
    <row r="218" spans="1:4" x14ac:dyDescent="0.15">
      <c r="A218" s="80" t="s">
        <v>639</v>
      </c>
      <c r="B218" s="81" t="s">
        <v>1219</v>
      </c>
      <c r="C218" s="135" t="s">
        <v>1374</v>
      </c>
      <c r="D218" s="76">
        <v>0.25433526011560692</v>
      </c>
    </row>
    <row r="219" spans="1:4" x14ac:dyDescent="0.15">
      <c r="A219" s="80" t="s">
        <v>644</v>
      </c>
      <c r="B219" s="81" t="s">
        <v>1217</v>
      </c>
      <c r="C219" s="135" t="s">
        <v>1374</v>
      </c>
      <c r="D219" s="76" t="s">
        <v>182</v>
      </c>
    </row>
    <row r="220" spans="1:4" x14ac:dyDescent="0.15">
      <c r="A220" s="80" t="s">
        <v>178</v>
      </c>
      <c r="B220" s="81" t="s">
        <v>1177</v>
      </c>
      <c r="C220" s="135" t="s">
        <v>1374</v>
      </c>
      <c r="D220" s="76">
        <v>1.380323054331865</v>
      </c>
    </row>
    <row r="221" spans="1:4" x14ac:dyDescent="0.15">
      <c r="A221" s="80" t="s">
        <v>509</v>
      </c>
      <c r="B221" s="81" t="s">
        <v>1237</v>
      </c>
      <c r="C221" s="135" t="s">
        <v>1374</v>
      </c>
      <c r="D221" s="76">
        <v>3.4773218142548599</v>
      </c>
    </row>
    <row r="222" spans="1:4" x14ac:dyDescent="0.15">
      <c r="A222" s="80" t="s">
        <v>641</v>
      </c>
      <c r="B222" s="81" t="s">
        <v>1109</v>
      </c>
      <c r="C222" s="135" t="s">
        <v>1374</v>
      </c>
      <c r="D222" s="76" t="s">
        <v>182</v>
      </c>
    </row>
    <row r="223" spans="1:4" x14ac:dyDescent="0.15">
      <c r="A223" s="80" t="s">
        <v>658</v>
      </c>
      <c r="B223" s="81" t="s">
        <v>1207</v>
      </c>
      <c r="C223" s="135" t="s">
        <v>1374</v>
      </c>
      <c r="D223" s="76">
        <v>0.53658536585365868</v>
      </c>
    </row>
    <row r="224" spans="1:4" x14ac:dyDescent="0.15">
      <c r="A224" s="80" t="s">
        <v>766</v>
      </c>
      <c r="B224" s="81" t="s">
        <v>1195</v>
      </c>
      <c r="C224" s="135" t="s">
        <v>1374</v>
      </c>
      <c r="D224" s="76">
        <v>4.3994778067885116</v>
      </c>
    </row>
    <row r="225" spans="1:4" x14ac:dyDescent="0.15">
      <c r="A225" s="80" t="s">
        <v>54</v>
      </c>
      <c r="B225" s="81" t="s">
        <v>1120</v>
      </c>
      <c r="C225" s="135" t="s">
        <v>1374</v>
      </c>
      <c r="D225" s="76">
        <v>1.7034700315457414</v>
      </c>
    </row>
    <row r="226" spans="1:4" x14ac:dyDescent="0.15">
      <c r="A226" s="80" t="s">
        <v>708</v>
      </c>
      <c r="B226" s="81" t="s">
        <v>1201</v>
      </c>
      <c r="C226" s="135" t="s">
        <v>1374</v>
      </c>
      <c r="D226" s="76">
        <v>7.7354260089686102</v>
      </c>
    </row>
    <row r="227" spans="1:4" x14ac:dyDescent="0.15">
      <c r="A227" s="80" t="s">
        <v>217</v>
      </c>
      <c r="B227" s="81" t="s">
        <v>1173</v>
      </c>
      <c r="C227" s="135" t="s">
        <v>1374</v>
      </c>
      <c r="D227" s="76">
        <v>0.67047075606276751</v>
      </c>
    </row>
    <row r="228" spans="1:4" x14ac:dyDescent="0.15">
      <c r="A228" s="80" t="s">
        <v>184</v>
      </c>
      <c r="B228" s="81" t="s">
        <v>1256</v>
      </c>
      <c r="C228" s="135" t="s">
        <v>1374</v>
      </c>
      <c r="D228" s="76">
        <v>3.0271398747390394</v>
      </c>
    </row>
    <row r="229" spans="1:4" x14ac:dyDescent="0.15">
      <c r="A229" s="80" t="s">
        <v>651</v>
      </c>
      <c r="B229" s="81" t="s">
        <v>1212</v>
      </c>
      <c r="C229" s="135" t="s">
        <v>1374</v>
      </c>
      <c r="D229" s="76">
        <v>0.64257028112449799</v>
      </c>
    </row>
    <row r="230" spans="1:4" x14ac:dyDescent="0.15">
      <c r="A230" s="80" t="s">
        <v>606</v>
      </c>
      <c r="B230" s="81" t="s">
        <v>1113</v>
      </c>
      <c r="C230" s="135" t="s">
        <v>1374</v>
      </c>
      <c r="D230" s="76">
        <v>12.771929824561402</v>
      </c>
    </row>
    <row r="231" spans="1:4" x14ac:dyDescent="0.15">
      <c r="A231" s="80" t="s">
        <v>506</v>
      </c>
      <c r="B231" s="81" t="s">
        <v>1125</v>
      </c>
      <c r="C231" s="135" t="s">
        <v>1374</v>
      </c>
      <c r="D231" s="76">
        <v>2.6351351351351351</v>
      </c>
    </row>
    <row r="232" spans="1:4" x14ac:dyDescent="0.15">
      <c r="A232" s="80" t="s">
        <v>251</v>
      </c>
      <c r="B232" s="81" t="s">
        <v>1162</v>
      </c>
      <c r="C232" s="135" t="s">
        <v>1374</v>
      </c>
      <c r="D232" s="76">
        <v>7.2139303482587076</v>
      </c>
    </row>
    <row r="233" spans="1:4" x14ac:dyDescent="0.15">
      <c r="A233" s="80" t="s">
        <v>544</v>
      </c>
      <c r="B233" s="81" t="s">
        <v>1203</v>
      </c>
      <c r="C233" s="135" t="s">
        <v>1374</v>
      </c>
      <c r="D233" s="76">
        <v>4.2701525054466236</v>
      </c>
    </row>
    <row r="234" spans="1:4" x14ac:dyDescent="0.15">
      <c r="A234" s="80" t="s">
        <v>294</v>
      </c>
      <c r="B234" s="81" t="s">
        <v>1148</v>
      </c>
      <c r="C234" s="135" t="s">
        <v>1374</v>
      </c>
      <c r="D234" s="76">
        <v>1.9337016574585635</v>
      </c>
    </row>
    <row r="235" spans="1:4" x14ac:dyDescent="0.15">
      <c r="A235" s="80" t="s">
        <v>480</v>
      </c>
      <c r="B235" s="81" t="s">
        <v>1241</v>
      </c>
      <c r="C235" s="135" t="s">
        <v>1374</v>
      </c>
      <c r="D235" s="76">
        <v>2.0733427362482368</v>
      </c>
    </row>
    <row r="236" spans="1:4" x14ac:dyDescent="0.15">
      <c r="A236" s="80" t="s">
        <v>647</v>
      </c>
      <c r="B236" s="81" t="s">
        <v>1214</v>
      </c>
      <c r="C236" s="135" t="s">
        <v>1374</v>
      </c>
      <c r="D236" s="76">
        <v>0.77720207253886009</v>
      </c>
    </row>
    <row r="237" spans="1:4" x14ac:dyDescent="0.15">
      <c r="A237" s="80" t="s">
        <v>198</v>
      </c>
      <c r="B237" s="81" t="s">
        <v>1254</v>
      </c>
      <c r="C237" s="135" t="s">
        <v>1374</v>
      </c>
      <c r="D237" s="76" t="s">
        <v>182</v>
      </c>
    </row>
    <row r="238" spans="1:4" x14ac:dyDescent="0.15">
      <c r="A238" s="80" t="s">
        <v>649</v>
      </c>
      <c r="B238" s="81" t="s">
        <v>1213</v>
      </c>
      <c r="C238" s="135" t="s">
        <v>1374</v>
      </c>
      <c r="D238" s="76">
        <v>1.7058823529411764</v>
      </c>
    </row>
    <row r="239" spans="1:4" x14ac:dyDescent="0.15">
      <c r="A239" s="80" t="s">
        <v>519</v>
      </c>
      <c r="B239" s="81" t="s">
        <v>1151</v>
      </c>
      <c r="C239" s="135" t="s">
        <v>1374</v>
      </c>
      <c r="D239" s="76">
        <v>3.9015151515151514</v>
      </c>
    </row>
    <row r="240" spans="1:4" x14ac:dyDescent="0.15">
      <c r="A240" s="80" t="s">
        <v>643</v>
      </c>
      <c r="B240" s="81" t="s">
        <v>1218</v>
      </c>
      <c r="C240" s="135" t="s">
        <v>1374</v>
      </c>
      <c r="D240" s="76">
        <v>0.85020242914979749</v>
      </c>
    </row>
    <row r="241" spans="1:4" x14ac:dyDescent="0.15">
      <c r="A241" s="80" t="s">
        <v>189</v>
      </c>
      <c r="B241" s="81" t="s">
        <v>1175</v>
      </c>
      <c r="C241" s="135" t="s">
        <v>1374</v>
      </c>
      <c r="D241" s="76">
        <v>8.8957055214723937</v>
      </c>
    </row>
    <row r="242" spans="1:4" x14ac:dyDescent="0.15">
      <c r="A242" s="80" t="s">
        <v>353</v>
      </c>
      <c r="B242" s="81" t="s">
        <v>37</v>
      </c>
      <c r="C242" s="135" t="s">
        <v>1374</v>
      </c>
      <c r="D242" s="76">
        <v>6.6013071895424833</v>
      </c>
    </row>
    <row r="243" spans="1:4" x14ac:dyDescent="0.15">
      <c r="A243" s="80" t="s">
        <v>290</v>
      </c>
      <c r="B243" s="81" t="s">
        <v>1149</v>
      </c>
      <c r="C243" s="135" t="s">
        <v>1374</v>
      </c>
      <c r="D243" s="76">
        <v>0.98089171974522305</v>
      </c>
    </row>
    <row r="244" spans="1:4" x14ac:dyDescent="0.15">
      <c r="A244" s="80" t="s">
        <v>455</v>
      </c>
      <c r="B244" s="81" t="s">
        <v>1140</v>
      </c>
      <c r="C244" s="135" t="s">
        <v>1374</v>
      </c>
      <c r="D244" s="76">
        <v>8.0858085808580871</v>
      </c>
    </row>
    <row r="245" spans="1:4" x14ac:dyDescent="0.15">
      <c r="A245" s="80" t="s">
        <v>224</v>
      </c>
      <c r="B245" s="81" t="s">
        <v>1171</v>
      </c>
      <c r="C245" s="135" t="s">
        <v>1374</v>
      </c>
      <c r="D245" s="76">
        <v>5.3071672354948802</v>
      </c>
    </row>
    <row r="246" spans="1:4" x14ac:dyDescent="0.15">
      <c r="A246" s="80" t="s">
        <v>672</v>
      </c>
      <c r="B246" s="81" t="s">
        <v>1107</v>
      </c>
      <c r="C246" s="135" t="s">
        <v>1374</v>
      </c>
      <c r="D246" s="76" t="s">
        <v>182</v>
      </c>
    </row>
    <row r="247" spans="1:4" x14ac:dyDescent="0.15">
      <c r="A247" s="80" t="s">
        <v>678</v>
      </c>
      <c r="B247" s="81" t="s">
        <v>1105</v>
      </c>
      <c r="C247" s="135" t="s">
        <v>1374</v>
      </c>
      <c r="D247" s="76" t="s">
        <v>182</v>
      </c>
    </row>
    <row r="248" spans="1:4" x14ac:dyDescent="0.15">
      <c r="A248" s="80" t="s">
        <v>553</v>
      </c>
      <c r="B248" s="81" t="s">
        <v>1229</v>
      </c>
      <c r="C248" s="135" t="s">
        <v>1374</v>
      </c>
      <c r="D248" s="76" t="s">
        <v>182</v>
      </c>
    </row>
    <row r="249" spans="1:4" x14ac:dyDescent="0.15">
      <c r="A249" s="80" t="s">
        <v>645</v>
      </c>
      <c r="B249" s="81" t="s">
        <v>1215</v>
      </c>
      <c r="C249" s="135" t="s">
        <v>1374</v>
      </c>
      <c r="D249" s="76">
        <v>4.3195266272189352</v>
      </c>
    </row>
    <row r="250" spans="1:4" x14ac:dyDescent="0.15">
      <c r="A250" s="80" t="s">
        <v>331</v>
      </c>
      <c r="B250" s="81" t="s">
        <v>332</v>
      </c>
      <c r="C250" s="135" t="s">
        <v>1374</v>
      </c>
      <c r="D250" s="76" t="s">
        <v>182</v>
      </c>
    </row>
    <row r="251" spans="1:4" x14ac:dyDescent="0.15">
      <c r="A251" s="80" t="s">
        <v>49</v>
      </c>
      <c r="B251" s="81" t="s">
        <v>1123</v>
      </c>
      <c r="C251" s="135" t="s">
        <v>1374</v>
      </c>
      <c r="D251" s="76">
        <v>1.415929203539823</v>
      </c>
    </row>
    <row r="252" spans="1:4" x14ac:dyDescent="0.15">
      <c r="A252" s="80" t="s">
        <v>479</v>
      </c>
      <c r="B252" s="81" t="s">
        <v>1242</v>
      </c>
      <c r="C252" s="135" t="s">
        <v>1374</v>
      </c>
      <c r="D252" s="76">
        <v>7.9487179487179489</v>
      </c>
    </row>
    <row r="253" spans="1:4" x14ac:dyDescent="0.15">
      <c r="A253" s="80" t="s">
        <v>449</v>
      </c>
      <c r="B253" s="81" t="s">
        <v>1244</v>
      </c>
      <c r="C253" s="135" t="s">
        <v>1374</v>
      </c>
      <c r="D253" s="76">
        <v>7.6141078838174279</v>
      </c>
    </row>
    <row r="254" spans="1:4" x14ac:dyDescent="0.15">
      <c r="A254" s="80" t="s">
        <v>439</v>
      </c>
      <c r="B254" s="81" t="s">
        <v>1143</v>
      </c>
      <c r="C254" s="135" t="s">
        <v>1374</v>
      </c>
      <c r="D254" s="76">
        <v>3.0978260869565215</v>
      </c>
    </row>
    <row r="255" spans="1:4" x14ac:dyDescent="0.15">
      <c r="A255" s="80" t="s">
        <v>0</v>
      </c>
      <c r="B255" s="81" t="s">
        <v>265</v>
      </c>
      <c r="C255" s="135" t="s">
        <v>1374</v>
      </c>
      <c r="D255" s="76">
        <v>9.8299319727891152</v>
      </c>
    </row>
    <row r="256" spans="1:4" x14ac:dyDescent="0.15">
      <c r="A256" s="80" t="s">
        <v>669</v>
      </c>
      <c r="B256" s="81" t="s">
        <v>1108</v>
      </c>
      <c r="C256" s="135" t="s">
        <v>1374</v>
      </c>
      <c r="D256" s="76">
        <v>2.3762376237623761</v>
      </c>
    </row>
    <row r="257" spans="1:4" x14ac:dyDescent="0.15">
      <c r="A257" s="80" t="s">
        <v>552</v>
      </c>
      <c r="B257" s="81" t="s">
        <v>1232</v>
      </c>
      <c r="C257" s="135" t="s">
        <v>1374</v>
      </c>
      <c r="D257" s="76">
        <v>2.8050713153724249</v>
      </c>
    </row>
    <row r="258" spans="1:4" x14ac:dyDescent="0.15">
      <c r="A258" s="80" t="s">
        <v>684</v>
      </c>
      <c r="B258" s="81" t="s">
        <v>1209</v>
      </c>
      <c r="C258" s="135" t="s">
        <v>1374</v>
      </c>
      <c r="D258" s="76" t="s">
        <v>182</v>
      </c>
    </row>
    <row r="259" spans="1:4" x14ac:dyDescent="0.15">
      <c r="A259" s="80" t="s">
        <v>541</v>
      </c>
      <c r="B259" s="81" t="s">
        <v>1205</v>
      </c>
      <c r="C259" s="135" t="s">
        <v>1374</v>
      </c>
      <c r="D259" s="76">
        <v>6.4761904761904763</v>
      </c>
    </row>
    <row r="260" spans="1:4" x14ac:dyDescent="0.15">
      <c r="A260" s="80" t="s">
        <v>609</v>
      </c>
      <c r="B260" s="81" t="s">
        <v>1112</v>
      </c>
      <c r="C260" s="135" t="s">
        <v>1374</v>
      </c>
      <c r="D260" s="76">
        <v>3.2241813602015115</v>
      </c>
    </row>
    <row r="261" spans="1:4" x14ac:dyDescent="0.15">
      <c r="A261" s="80" t="s">
        <v>451</v>
      </c>
      <c r="B261" s="81" t="s">
        <v>1245</v>
      </c>
      <c r="C261" s="135" t="s">
        <v>1374</v>
      </c>
      <c r="D261" s="76" t="s">
        <v>182</v>
      </c>
    </row>
    <row r="262" spans="1:4" x14ac:dyDescent="0.15">
      <c r="A262" s="80" t="s">
        <v>536</v>
      </c>
      <c r="B262" s="81" t="s">
        <v>1235</v>
      </c>
      <c r="C262" s="135" t="s">
        <v>1374</v>
      </c>
      <c r="D262" s="76">
        <v>2.2222222222222219</v>
      </c>
    </row>
    <row r="263" spans="1:4" x14ac:dyDescent="0.15">
      <c r="A263" s="80" t="s">
        <v>655</v>
      </c>
      <c r="B263" s="81" t="s">
        <v>1206</v>
      </c>
      <c r="C263" s="135" t="s">
        <v>1374</v>
      </c>
      <c r="D263" s="76">
        <v>1.3235294117647058</v>
      </c>
    </row>
    <row r="264" spans="1:4" x14ac:dyDescent="0.15">
      <c r="A264" s="80" t="s">
        <v>256</v>
      </c>
      <c r="B264" s="81" t="s">
        <v>1160</v>
      </c>
      <c r="C264" s="135" t="s">
        <v>1374</v>
      </c>
      <c r="D264" s="76" t="s">
        <v>182</v>
      </c>
    </row>
    <row r="265" spans="1:4" x14ac:dyDescent="0.15">
      <c r="A265" s="80" t="s">
        <v>579</v>
      </c>
      <c r="B265" s="81" t="s">
        <v>1223</v>
      </c>
      <c r="C265" s="135" t="s">
        <v>1374</v>
      </c>
      <c r="D265" s="76">
        <v>6.1620469083155642</v>
      </c>
    </row>
    <row r="266" spans="1:4" x14ac:dyDescent="0.15">
      <c r="A266" s="80" t="s">
        <v>276</v>
      </c>
      <c r="B266" s="81" t="s">
        <v>1158</v>
      </c>
      <c r="C266" s="135" t="s">
        <v>1374</v>
      </c>
      <c r="D266" s="76">
        <v>1.6232227488151658</v>
      </c>
    </row>
    <row r="267" spans="1:4" x14ac:dyDescent="0.15">
      <c r="A267" s="80" t="s">
        <v>453</v>
      </c>
      <c r="B267" s="81" t="s">
        <v>1141</v>
      </c>
      <c r="C267" s="135" t="s">
        <v>1374</v>
      </c>
      <c r="D267" s="76" t="s">
        <v>182</v>
      </c>
    </row>
    <row r="268" spans="1:4" x14ac:dyDescent="0.15">
      <c r="A268" s="80" t="s">
        <v>602</v>
      </c>
      <c r="B268" s="81" t="s">
        <v>1114</v>
      </c>
      <c r="C268" s="135" t="s">
        <v>1374</v>
      </c>
      <c r="D268" s="76">
        <v>1.7548746518105849</v>
      </c>
    </row>
    <row r="269" spans="1:4" x14ac:dyDescent="0.15">
      <c r="A269" s="80" t="s">
        <v>212</v>
      </c>
      <c r="B269" s="81" t="s">
        <v>1166</v>
      </c>
      <c r="C269" s="135" t="s">
        <v>1374</v>
      </c>
      <c r="D269" s="76">
        <v>8.316582914572864</v>
      </c>
    </row>
    <row r="270" spans="1:4" x14ac:dyDescent="0.15">
      <c r="A270" s="80" t="s">
        <v>192</v>
      </c>
      <c r="B270" s="81" t="s">
        <v>1174</v>
      </c>
      <c r="C270" s="135" t="s">
        <v>1374</v>
      </c>
      <c r="D270" s="76">
        <v>1.3249211356466877</v>
      </c>
    </row>
    <row r="271" spans="1:4" x14ac:dyDescent="0.15">
      <c r="A271" s="80" t="s">
        <v>637</v>
      </c>
      <c r="B271" s="81" t="s">
        <v>638</v>
      </c>
      <c r="C271" s="135" t="s">
        <v>1374</v>
      </c>
      <c r="D271" s="76">
        <v>4.6399999999999997</v>
      </c>
    </row>
    <row r="272" spans="1:4" x14ac:dyDescent="0.15">
      <c r="A272" s="80" t="s">
        <v>408</v>
      </c>
      <c r="B272" s="81" t="s">
        <v>1216</v>
      </c>
      <c r="C272" s="135" t="s">
        <v>1374</v>
      </c>
      <c r="D272" s="76">
        <v>4.2052980132450326</v>
      </c>
    </row>
    <row r="273" spans="1:4" x14ac:dyDescent="0.15">
      <c r="A273" s="80" t="s">
        <v>447</v>
      </c>
      <c r="B273" s="81" t="s">
        <v>447</v>
      </c>
      <c r="C273" s="135" t="s">
        <v>1374</v>
      </c>
      <c r="D273" s="76">
        <v>2.2191011235955056</v>
      </c>
    </row>
    <row r="274" spans="1:4" x14ac:dyDescent="0.15">
      <c r="A274" s="80" t="s">
        <v>500</v>
      </c>
      <c r="B274" s="81" t="s">
        <v>501</v>
      </c>
      <c r="C274" s="135" t="s">
        <v>1374</v>
      </c>
      <c r="D274" s="76">
        <v>3.0362116991643457</v>
      </c>
    </row>
    <row r="275" spans="1:4" x14ac:dyDescent="0.15">
      <c r="A275" s="80" t="s">
        <v>254</v>
      </c>
      <c r="B275" s="81" t="s">
        <v>1161</v>
      </c>
      <c r="C275" s="135" t="s">
        <v>1374</v>
      </c>
      <c r="D275" s="76">
        <v>4.3809523809523814</v>
      </c>
    </row>
    <row r="276" spans="1:4" x14ac:dyDescent="0.15">
      <c r="A276" s="80" t="s">
        <v>206</v>
      </c>
      <c r="B276" s="81" t="s">
        <v>1168</v>
      </c>
      <c r="C276" s="135" t="s">
        <v>1374</v>
      </c>
      <c r="D276" s="76">
        <v>3.2903225806451615</v>
      </c>
    </row>
    <row r="277" spans="1:4" x14ac:dyDescent="0.15">
      <c r="A277" s="80" t="s">
        <v>705</v>
      </c>
      <c r="B277" s="81" t="s">
        <v>1101</v>
      </c>
      <c r="C277" s="135" t="s">
        <v>1374</v>
      </c>
      <c r="D277" s="76">
        <v>5.956738768718802</v>
      </c>
    </row>
    <row r="278" spans="1:4" x14ac:dyDescent="0.15">
      <c r="A278" s="80" t="s">
        <v>504</v>
      </c>
      <c r="B278" s="81" t="s">
        <v>1126</v>
      </c>
      <c r="C278" s="135" t="s">
        <v>1374</v>
      </c>
      <c r="D278" s="76">
        <v>1.6804733727810652</v>
      </c>
    </row>
    <row r="279" spans="1:4" x14ac:dyDescent="0.15">
      <c r="A279" s="80" t="s">
        <v>681</v>
      </c>
      <c r="B279" s="81" t="s">
        <v>1104</v>
      </c>
      <c r="C279" s="135" t="s">
        <v>1374</v>
      </c>
      <c r="D279" s="76">
        <v>7.2058823529411757</v>
      </c>
    </row>
    <row r="280" spans="1:4" x14ac:dyDescent="0.15">
      <c r="A280" s="80" t="s">
        <v>665</v>
      </c>
      <c r="B280" s="81" t="s">
        <v>1210</v>
      </c>
      <c r="C280" s="135" t="s">
        <v>1374</v>
      </c>
      <c r="D280" s="76" t="s">
        <v>182</v>
      </c>
    </row>
    <row r="281" spans="1:4" x14ac:dyDescent="0.15">
      <c r="A281" s="80" t="s">
        <v>221</v>
      </c>
      <c r="B281" s="81" t="s">
        <v>1172</v>
      </c>
      <c r="C281" s="135" t="s">
        <v>1374</v>
      </c>
      <c r="D281" s="76">
        <v>3.392070484581498</v>
      </c>
    </row>
    <row r="282" spans="1:4" x14ac:dyDescent="0.15">
      <c r="A282" s="80" t="s">
        <v>398</v>
      </c>
      <c r="B282" s="81" t="s">
        <v>399</v>
      </c>
      <c r="C282" s="135" t="s">
        <v>1374</v>
      </c>
      <c r="D282" s="76">
        <v>1.6045380875202595</v>
      </c>
    </row>
    <row r="283" spans="1:4" x14ac:dyDescent="0.15">
      <c r="A283" s="80" t="s">
        <v>241</v>
      </c>
      <c r="B283" s="81" t="s">
        <v>1251</v>
      </c>
      <c r="C283" s="135" t="s">
        <v>1374</v>
      </c>
      <c r="D283" s="76">
        <v>2.5637181409295353</v>
      </c>
    </row>
    <row r="284" spans="1:4" x14ac:dyDescent="0.15">
      <c r="A284" s="80" t="s">
        <v>757</v>
      </c>
      <c r="B284" s="81" t="s">
        <v>1196</v>
      </c>
      <c r="C284" s="135" t="s">
        <v>1374</v>
      </c>
      <c r="D284" s="76">
        <v>2.0419847328244272</v>
      </c>
    </row>
    <row r="285" spans="1:4" x14ac:dyDescent="0.15">
      <c r="A285" s="80" t="s">
        <v>152</v>
      </c>
      <c r="B285" s="81" t="s">
        <v>1103</v>
      </c>
      <c r="C285" s="135" t="s">
        <v>1374</v>
      </c>
      <c r="D285" s="76" t="s">
        <v>182</v>
      </c>
    </row>
    <row r="286" spans="1:4" x14ac:dyDescent="0.15">
      <c r="A286" s="80" t="s">
        <v>526</v>
      </c>
      <c r="B286" s="81" t="s">
        <v>1122</v>
      </c>
      <c r="C286" s="135" t="s">
        <v>1374</v>
      </c>
      <c r="D286" s="76">
        <v>12.488479262672811</v>
      </c>
    </row>
    <row r="287" spans="1:4" x14ac:dyDescent="0.15">
      <c r="A287" s="80" t="s">
        <v>457</v>
      </c>
      <c r="B287" s="81" t="s">
        <v>1139</v>
      </c>
      <c r="C287" s="135" t="s">
        <v>1374</v>
      </c>
      <c r="D287" s="76">
        <v>2.1841541755888652</v>
      </c>
    </row>
    <row r="288" spans="1:4" x14ac:dyDescent="0.15">
      <c r="A288" s="80" t="s">
        <v>371</v>
      </c>
      <c r="B288" s="81" t="s">
        <v>371</v>
      </c>
      <c r="C288" s="135" t="s">
        <v>1374</v>
      </c>
      <c r="D288" s="76">
        <v>1.8804347826086958</v>
      </c>
    </row>
    <row r="289" spans="1:4" x14ac:dyDescent="0.15">
      <c r="A289" s="80" t="s">
        <v>545</v>
      </c>
      <c r="B289" s="81" t="s">
        <v>1231</v>
      </c>
      <c r="C289" s="135" t="s">
        <v>1374</v>
      </c>
      <c r="D289" s="76">
        <v>9.3295019157088124</v>
      </c>
    </row>
    <row r="290" spans="1:4" x14ac:dyDescent="0.15">
      <c r="A290" s="80" t="s">
        <v>639</v>
      </c>
      <c r="B290" s="81" t="s">
        <v>1219</v>
      </c>
      <c r="C290" s="135" t="s">
        <v>1342</v>
      </c>
      <c r="D290" s="76">
        <v>0.84759576202118991</v>
      </c>
    </row>
    <row r="291" spans="1:4" x14ac:dyDescent="0.15">
      <c r="A291" s="80" t="s">
        <v>644</v>
      </c>
      <c r="B291" s="81" t="s">
        <v>1217</v>
      </c>
      <c r="C291" s="135" t="s">
        <v>1342</v>
      </c>
      <c r="D291" s="76">
        <v>0.45081967213114754</v>
      </c>
    </row>
    <row r="292" spans="1:4" x14ac:dyDescent="0.15">
      <c r="A292" s="80" t="s">
        <v>178</v>
      </c>
      <c r="B292" s="81" t="s">
        <v>1177</v>
      </c>
      <c r="C292" s="135" t="s">
        <v>1342</v>
      </c>
      <c r="D292" s="76">
        <v>4.3287037037037033</v>
      </c>
    </row>
    <row r="293" spans="1:4" x14ac:dyDescent="0.15">
      <c r="A293" s="80" t="s">
        <v>509</v>
      </c>
      <c r="B293" s="81" t="s">
        <v>1237</v>
      </c>
      <c r="C293" s="135" t="s">
        <v>1342</v>
      </c>
      <c r="D293" s="76">
        <v>2.3170731707317072</v>
      </c>
    </row>
    <row r="294" spans="1:4" x14ac:dyDescent="0.15">
      <c r="A294" s="80" t="s">
        <v>641</v>
      </c>
      <c r="B294" s="81" t="s">
        <v>1109</v>
      </c>
      <c r="C294" s="135" t="s">
        <v>1342</v>
      </c>
      <c r="D294" s="76" t="s">
        <v>182</v>
      </c>
    </row>
    <row r="295" spans="1:4" x14ac:dyDescent="0.15">
      <c r="A295" s="80" t="s">
        <v>658</v>
      </c>
      <c r="B295" s="81" t="s">
        <v>1207</v>
      </c>
      <c r="C295" s="135" t="s">
        <v>1342</v>
      </c>
      <c r="D295" s="76">
        <v>1.7214191852825229</v>
      </c>
    </row>
    <row r="296" spans="1:4" x14ac:dyDescent="0.15">
      <c r="A296" s="80" t="s">
        <v>766</v>
      </c>
      <c r="B296" s="81" t="s">
        <v>1195</v>
      </c>
      <c r="C296" s="135" t="s">
        <v>1342</v>
      </c>
      <c r="D296" s="76">
        <v>2.4668874172185431</v>
      </c>
    </row>
    <row r="297" spans="1:4" x14ac:dyDescent="0.15">
      <c r="A297" s="80" t="s">
        <v>54</v>
      </c>
      <c r="B297" s="81" t="s">
        <v>1120</v>
      </c>
      <c r="C297" s="135" t="s">
        <v>1342</v>
      </c>
      <c r="D297" s="76">
        <v>0.88397790055248626</v>
      </c>
    </row>
    <row r="298" spans="1:4" x14ac:dyDescent="0.15">
      <c r="A298" s="80" t="s">
        <v>708</v>
      </c>
      <c r="B298" s="81" t="s">
        <v>1201</v>
      </c>
      <c r="C298" s="135" t="s">
        <v>1342</v>
      </c>
      <c r="D298" s="76">
        <v>6.3157894736842106</v>
      </c>
    </row>
    <row r="299" spans="1:4" x14ac:dyDescent="0.15">
      <c r="A299" s="80" t="s">
        <v>217</v>
      </c>
      <c r="B299" s="81" t="s">
        <v>1173</v>
      </c>
      <c r="C299" s="135" t="s">
        <v>1342</v>
      </c>
      <c r="D299" s="76">
        <v>1.5576036866359446</v>
      </c>
    </row>
    <row r="300" spans="1:4" x14ac:dyDescent="0.15">
      <c r="A300" s="80" t="s">
        <v>184</v>
      </c>
      <c r="B300" s="81" t="s">
        <v>1256</v>
      </c>
      <c r="C300" s="135" t="s">
        <v>1342</v>
      </c>
      <c r="D300" s="76">
        <v>0.61452513966480438</v>
      </c>
    </row>
    <row r="301" spans="1:4" x14ac:dyDescent="0.15">
      <c r="A301" s="80" t="s">
        <v>651</v>
      </c>
      <c r="B301" s="81" t="s">
        <v>1212</v>
      </c>
      <c r="C301" s="135" t="s">
        <v>1342</v>
      </c>
      <c r="D301" s="76">
        <v>1.1461794019933556</v>
      </c>
    </row>
    <row r="302" spans="1:4" x14ac:dyDescent="0.15">
      <c r="A302" s="80" t="s">
        <v>606</v>
      </c>
      <c r="B302" s="81" t="s">
        <v>1113</v>
      </c>
      <c r="C302" s="135" t="s">
        <v>1342</v>
      </c>
      <c r="D302" s="76">
        <v>16.474820143884891</v>
      </c>
    </row>
    <row r="303" spans="1:4" x14ac:dyDescent="0.15">
      <c r="A303" s="80" t="s">
        <v>506</v>
      </c>
      <c r="B303" s="81" t="s">
        <v>1125</v>
      </c>
      <c r="C303" s="135" t="s">
        <v>1342</v>
      </c>
      <c r="D303" s="76">
        <v>2.992700729927007</v>
      </c>
    </row>
    <row r="304" spans="1:4" x14ac:dyDescent="0.15">
      <c r="A304" s="80" t="s">
        <v>251</v>
      </c>
      <c r="B304" s="81" t="s">
        <v>1162</v>
      </c>
      <c r="C304" s="135" t="s">
        <v>1342</v>
      </c>
      <c r="D304" s="76">
        <v>7.4716981132075473</v>
      </c>
    </row>
    <row r="305" spans="1:4" x14ac:dyDescent="0.15">
      <c r="A305" s="80" t="s">
        <v>544</v>
      </c>
      <c r="B305" s="81" t="s">
        <v>1203</v>
      </c>
      <c r="C305" s="135" t="s">
        <v>1342</v>
      </c>
      <c r="D305" s="76" t="s">
        <v>182</v>
      </c>
    </row>
    <row r="306" spans="1:4" x14ac:dyDescent="0.15">
      <c r="A306" s="80" t="s">
        <v>294</v>
      </c>
      <c r="B306" s="81" t="s">
        <v>1148</v>
      </c>
      <c r="C306" s="135" t="s">
        <v>1342</v>
      </c>
      <c r="D306" s="76">
        <v>6.3876651982378858</v>
      </c>
    </row>
    <row r="307" spans="1:4" x14ac:dyDescent="0.15">
      <c r="A307" s="80" t="s">
        <v>480</v>
      </c>
      <c r="B307" s="81" t="s">
        <v>1241</v>
      </c>
      <c r="C307" s="135" t="s">
        <v>1342</v>
      </c>
      <c r="D307" s="76">
        <v>2.3039215686274512</v>
      </c>
    </row>
    <row r="308" spans="1:4" x14ac:dyDescent="0.15">
      <c r="A308" s="80" t="s">
        <v>647</v>
      </c>
      <c r="B308" s="81" t="s">
        <v>1214</v>
      </c>
      <c r="C308" s="135" t="s">
        <v>1342</v>
      </c>
      <c r="D308" s="76">
        <v>1.5699922660479506</v>
      </c>
    </row>
    <row r="309" spans="1:4" x14ac:dyDescent="0.15">
      <c r="A309" s="80" t="s">
        <v>198</v>
      </c>
      <c r="B309" s="81" t="s">
        <v>1254</v>
      </c>
      <c r="C309" s="135" t="s">
        <v>1342</v>
      </c>
      <c r="D309" s="76" t="s">
        <v>182</v>
      </c>
    </row>
    <row r="310" spans="1:4" x14ac:dyDescent="0.15">
      <c r="A310" s="80" t="s">
        <v>649</v>
      </c>
      <c r="B310" s="81" t="s">
        <v>1213</v>
      </c>
      <c r="C310" s="135" t="s">
        <v>1342</v>
      </c>
      <c r="D310" s="76">
        <v>3.6974789915966393</v>
      </c>
    </row>
    <row r="311" spans="1:4" x14ac:dyDescent="0.15">
      <c r="A311" s="80" t="s">
        <v>519</v>
      </c>
      <c r="B311" s="81" t="s">
        <v>1151</v>
      </c>
      <c r="C311" s="135" t="s">
        <v>1342</v>
      </c>
      <c r="D311" s="76">
        <v>2.8113879003558719</v>
      </c>
    </row>
    <row r="312" spans="1:4" x14ac:dyDescent="0.15">
      <c r="A312" s="80" t="s">
        <v>643</v>
      </c>
      <c r="B312" s="81" t="s">
        <v>1218</v>
      </c>
      <c r="C312" s="135" t="s">
        <v>1342</v>
      </c>
      <c r="D312" s="76">
        <v>6.6917293233082704</v>
      </c>
    </row>
    <row r="313" spans="1:4" x14ac:dyDescent="0.15">
      <c r="A313" s="80" t="s">
        <v>189</v>
      </c>
      <c r="B313" s="81" t="s">
        <v>1175</v>
      </c>
      <c r="C313" s="135" t="s">
        <v>1342</v>
      </c>
      <c r="D313" s="76">
        <v>19</v>
      </c>
    </row>
    <row r="314" spans="1:4" x14ac:dyDescent="0.15">
      <c r="A314" s="80" t="s">
        <v>353</v>
      </c>
      <c r="B314" s="81" t="s">
        <v>37</v>
      </c>
      <c r="C314" s="135" t="s">
        <v>1342</v>
      </c>
      <c r="D314" s="76">
        <v>8.7301587301587311</v>
      </c>
    </row>
    <row r="315" spans="1:4" x14ac:dyDescent="0.15">
      <c r="A315" s="80" t="s">
        <v>290</v>
      </c>
      <c r="B315" s="81" t="s">
        <v>1149</v>
      </c>
      <c r="C315" s="135" t="s">
        <v>1342</v>
      </c>
      <c r="D315" s="76">
        <v>1.561119293078056</v>
      </c>
    </row>
    <row r="316" spans="1:4" x14ac:dyDescent="0.15">
      <c r="A316" s="80" t="s">
        <v>455</v>
      </c>
      <c r="B316" s="81" t="s">
        <v>1140</v>
      </c>
      <c r="C316" s="135" t="s">
        <v>1342</v>
      </c>
      <c r="D316" s="76">
        <v>5.0999999999999996</v>
      </c>
    </row>
    <row r="317" spans="1:4" x14ac:dyDescent="0.15">
      <c r="A317" s="80" t="s">
        <v>224</v>
      </c>
      <c r="B317" s="81" t="s">
        <v>1171</v>
      </c>
      <c r="C317" s="135" t="s">
        <v>1342</v>
      </c>
      <c r="D317" s="76">
        <v>7.2173913043478271</v>
      </c>
    </row>
    <row r="318" spans="1:4" x14ac:dyDescent="0.15">
      <c r="A318" s="80" t="s">
        <v>672</v>
      </c>
      <c r="B318" s="81" t="s">
        <v>1107</v>
      </c>
      <c r="C318" s="135" t="s">
        <v>1342</v>
      </c>
      <c r="D318" s="76" t="s">
        <v>182</v>
      </c>
    </row>
    <row r="319" spans="1:4" x14ac:dyDescent="0.15">
      <c r="A319" s="80" t="s">
        <v>678</v>
      </c>
      <c r="B319" s="81" t="s">
        <v>1105</v>
      </c>
      <c r="C319" s="135" t="s">
        <v>1342</v>
      </c>
      <c r="D319" s="76" t="s">
        <v>182</v>
      </c>
    </row>
    <row r="320" spans="1:4" x14ac:dyDescent="0.15">
      <c r="A320" s="80" t="s">
        <v>553</v>
      </c>
      <c r="B320" s="81" t="s">
        <v>1229</v>
      </c>
      <c r="C320" s="135" t="s">
        <v>1342</v>
      </c>
      <c r="D320" s="76" t="s">
        <v>182</v>
      </c>
    </row>
    <row r="321" spans="1:4" x14ac:dyDescent="0.15">
      <c r="A321" s="80" t="s">
        <v>645</v>
      </c>
      <c r="B321" s="81" t="s">
        <v>1215</v>
      </c>
      <c r="C321" s="135" t="s">
        <v>1342</v>
      </c>
      <c r="D321" s="76">
        <v>12.276422764227641</v>
      </c>
    </row>
    <row r="322" spans="1:4" x14ac:dyDescent="0.15">
      <c r="A322" s="80" t="s">
        <v>331</v>
      </c>
      <c r="B322" s="81" t="s">
        <v>332</v>
      </c>
      <c r="C322" s="135" t="s">
        <v>1342</v>
      </c>
      <c r="D322" s="76" t="s">
        <v>182</v>
      </c>
    </row>
    <row r="323" spans="1:4" x14ac:dyDescent="0.15">
      <c r="A323" s="80" t="s">
        <v>49</v>
      </c>
      <c r="B323" s="81" t="s">
        <v>1123</v>
      </c>
      <c r="C323" s="135" t="s">
        <v>1342</v>
      </c>
      <c r="D323" s="76">
        <v>1.7824773413897281</v>
      </c>
    </row>
    <row r="324" spans="1:4" x14ac:dyDescent="0.15">
      <c r="A324" s="80" t="s">
        <v>479</v>
      </c>
      <c r="B324" s="81" t="s">
        <v>1242</v>
      </c>
      <c r="C324" s="135" t="s">
        <v>1342</v>
      </c>
      <c r="D324" s="76">
        <v>3.493150684931507</v>
      </c>
    </row>
    <row r="325" spans="1:4" x14ac:dyDescent="0.15">
      <c r="A325" s="80" t="s">
        <v>449</v>
      </c>
      <c r="B325" s="81" t="s">
        <v>1244</v>
      </c>
      <c r="C325" s="135" t="s">
        <v>1342</v>
      </c>
      <c r="D325" s="76">
        <v>8.5477178423236513</v>
      </c>
    </row>
    <row r="326" spans="1:4" x14ac:dyDescent="0.15">
      <c r="A326" s="80" t="s">
        <v>439</v>
      </c>
      <c r="B326" s="81" t="s">
        <v>1143</v>
      </c>
      <c r="C326" s="135" t="s">
        <v>1342</v>
      </c>
      <c r="D326" s="76">
        <v>2.98050139275766</v>
      </c>
    </row>
    <row r="327" spans="1:4" x14ac:dyDescent="0.15">
      <c r="A327" s="80" t="s">
        <v>0</v>
      </c>
      <c r="B327" s="81" t="s">
        <v>265</v>
      </c>
      <c r="C327" s="135" t="s">
        <v>1342</v>
      </c>
      <c r="D327" s="76">
        <v>9.9350649350649345</v>
      </c>
    </row>
    <row r="328" spans="1:4" x14ac:dyDescent="0.15">
      <c r="A328" s="80" t="s">
        <v>669</v>
      </c>
      <c r="B328" s="81" t="s">
        <v>1108</v>
      </c>
      <c r="C328" s="135" t="s">
        <v>1342</v>
      </c>
      <c r="D328" s="76">
        <v>2.1904761904761907</v>
      </c>
    </row>
    <row r="329" spans="1:4" x14ac:dyDescent="0.15">
      <c r="A329" s="80" t="s">
        <v>552</v>
      </c>
      <c r="B329" s="81" t="s">
        <v>1232</v>
      </c>
      <c r="C329" s="135" t="s">
        <v>1342</v>
      </c>
      <c r="D329" s="76">
        <v>3.3519553072625698</v>
      </c>
    </row>
    <row r="330" spans="1:4" x14ac:dyDescent="0.15">
      <c r="A330" s="80" t="s">
        <v>684</v>
      </c>
      <c r="B330" s="81" t="s">
        <v>1209</v>
      </c>
      <c r="C330" s="135" t="s">
        <v>1342</v>
      </c>
      <c r="D330" s="76" t="s">
        <v>182</v>
      </c>
    </row>
    <row r="331" spans="1:4" x14ac:dyDescent="0.15">
      <c r="A331" s="80" t="s">
        <v>541</v>
      </c>
      <c r="B331" s="81" t="s">
        <v>1205</v>
      </c>
      <c r="C331" s="135" t="s">
        <v>1342</v>
      </c>
      <c r="D331" s="76">
        <v>6.7801047120418847</v>
      </c>
    </row>
    <row r="332" spans="1:4" x14ac:dyDescent="0.15">
      <c r="A332" s="80" t="s">
        <v>609</v>
      </c>
      <c r="B332" s="81" t="s">
        <v>1112</v>
      </c>
      <c r="C332" s="135" t="s">
        <v>1342</v>
      </c>
      <c r="D332" s="76">
        <v>2.1739130434782608</v>
      </c>
    </row>
    <row r="333" spans="1:4" x14ac:dyDescent="0.15">
      <c r="A333" s="80" t="s">
        <v>451</v>
      </c>
      <c r="B333" s="81" t="s">
        <v>1245</v>
      </c>
      <c r="C333" s="135" t="s">
        <v>1342</v>
      </c>
      <c r="D333" s="76">
        <v>6.4031620553359687</v>
      </c>
    </row>
    <row r="334" spans="1:4" x14ac:dyDescent="0.15">
      <c r="A334" s="80" t="s">
        <v>536</v>
      </c>
      <c r="B334" s="81" t="s">
        <v>1235</v>
      </c>
      <c r="C334" s="135" t="s">
        <v>1342</v>
      </c>
      <c r="D334" s="76">
        <v>3.1847133757961785</v>
      </c>
    </row>
    <row r="335" spans="1:4" x14ac:dyDescent="0.15">
      <c r="A335" s="80" t="s">
        <v>655</v>
      </c>
      <c r="B335" s="81" t="s">
        <v>1206</v>
      </c>
      <c r="C335" s="135" t="s">
        <v>1342</v>
      </c>
      <c r="D335" s="76">
        <v>2.2955974842767293</v>
      </c>
    </row>
    <row r="336" spans="1:4" x14ac:dyDescent="0.15">
      <c r="A336" s="80" t="s">
        <v>256</v>
      </c>
      <c r="B336" s="81" t="s">
        <v>1160</v>
      </c>
      <c r="C336" s="135" t="s">
        <v>1342</v>
      </c>
      <c r="D336" s="76" t="s">
        <v>182</v>
      </c>
    </row>
    <row r="337" spans="1:4" x14ac:dyDescent="0.15">
      <c r="A337" s="80" t="s">
        <v>579</v>
      </c>
      <c r="B337" s="81" t="s">
        <v>1223</v>
      </c>
      <c r="C337" s="135" t="s">
        <v>1342</v>
      </c>
      <c r="D337" s="76">
        <v>1.563169164882227</v>
      </c>
    </row>
    <row r="338" spans="1:4" x14ac:dyDescent="0.15">
      <c r="A338" s="80" t="s">
        <v>276</v>
      </c>
      <c r="B338" s="81" t="s">
        <v>1158</v>
      </c>
      <c r="C338" s="135" t="s">
        <v>1342</v>
      </c>
      <c r="D338" s="76">
        <v>3.1693989071038251</v>
      </c>
    </row>
    <row r="339" spans="1:4" x14ac:dyDescent="0.15">
      <c r="A339" s="80" t="s">
        <v>453</v>
      </c>
      <c r="B339" s="81" t="s">
        <v>1141</v>
      </c>
      <c r="C339" s="135" t="s">
        <v>1342</v>
      </c>
      <c r="D339" s="76">
        <v>3.884297520661157</v>
      </c>
    </row>
    <row r="340" spans="1:4" x14ac:dyDescent="0.15">
      <c r="A340" s="80" t="s">
        <v>602</v>
      </c>
      <c r="B340" s="81" t="s">
        <v>1114</v>
      </c>
      <c r="C340" s="135" t="s">
        <v>1342</v>
      </c>
      <c r="D340" s="76">
        <v>1.8241042345276872</v>
      </c>
    </row>
    <row r="341" spans="1:4" x14ac:dyDescent="0.15">
      <c r="A341" s="80" t="s">
        <v>212</v>
      </c>
      <c r="B341" s="81" t="s">
        <v>1166</v>
      </c>
      <c r="C341" s="135" t="s">
        <v>1342</v>
      </c>
      <c r="D341" s="76">
        <v>7.1892925430210326</v>
      </c>
    </row>
    <row r="342" spans="1:4" x14ac:dyDescent="0.15">
      <c r="A342" s="80" t="s">
        <v>192</v>
      </c>
      <c r="B342" s="81" t="s">
        <v>1174</v>
      </c>
      <c r="C342" s="135" t="s">
        <v>1342</v>
      </c>
      <c r="D342" s="76">
        <v>7.7702702702702702</v>
      </c>
    </row>
    <row r="343" spans="1:4" x14ac:dyDescent="0.15">
      <c r="A343" s="80" t="s">
        <v>637</v>
      </c>
      <c r="B343" s="81" t="s">
        <v>638</v>
      </c>
      <c r="C343" s="135" t="s">
        <v>1342</v>
      </c>
      <c r="D343" s="76">
        <v>12.5</v>
      </c>
    </row>
    <row r="344" spans="1:4" x14ac:dyDescent="0.15">
      <c r="A344" s="80" t="s">
        <v>408</v>
      </c>
      <c r="B344" s="81" t="s">
        <v>1216</v>
      </c>
      <c r="C344" s="135" t="s">
        <v>1342</v>
      </c>
      <c r="D344" s="76">
        <v>5.420168067226891</v>
      </c>
    </row>
    <row r="345" spans="1:4" x14ac:dyDescent="0.15">
      <c r="A345" s="80" t="s">
        <v>447</v>
      </c>
      <c r="B345" s="81" t="s">
        <v>447</v>
      </c>
      <c r="C345" s="135" t="s">
        <v>1342</v>
      </c>
      <c r="D345" s="76" t="s">
        <v>182</v>
      </c>
    </row>
    <row r="346" spans="1:4" x14ac:dyDescent="0.15">
      <c r="A346" s="80" t="s">
        <v>500</v>
      </c>
      <c r="B346" s="81" t="s">
        <v>501</v>
      </c>
      <c r="C346" s="135" t="s">
        <v>1342</v>
      </c>
      <c r="D346" s="76">
        <v>4.0517241379310347</v>
      </c>
    </row>
    <row r="347" spans="1:4" x14ac:dyDescent="0.15">
      <c r="A347" s="80" t="s">
        <v>254</v>
      </c>
      <c r="B347" s="81" t="s">
        <v>1161</v>
      </c>
      <c r="C347" s="135" t="s">
        <v>1342</v>
      </c>
      <c r="D347" s="76">
        <v>4.0151515151515147</v>
      </c>
    </row>
    <row r="348" spans="1:4" x14ac:dyDescent="0.15">
      <c r="A348" s="80" t="s">
        <v>206</v>
      </c>
      <c r="B348" s="81" t="s">
        <v>1168</v>
      </c>
      <c r="C348" s="135" t="s">
        <v>1342</v>
      </c>
      <c r="D348" s="76">
        <v>4.3618201997780242</v>
      </c>
    </row>
    <row r="349" spans="1:4" x14ac:dyDescent="0.15">
      <c r="A349" s="80" t="s">
        <v>705</v>
      </c>
      <c r="B349" s="81" t="s">
        <v>1101</v>
      </c>
      <c r="C349" s="135" t="s">
        <v>1342</v>
      </c>
      <c r="D349" s="76">
        <v>3.2935153583617747</v>
      </c>
    </row>
    <row r="350" spans="1:4" x14ac:dyDescent="0.15">
      <c r="A350" s="80" t="s">
        <v>504</v>
      </c>
      <c r="B350" s="81" t="s">
        <v>1126</v>
      </c>
      <c r="C350" s="135" t="s">
        <v>1342</v>
      </c>
      <c r="D350" s="76">
        <v>4.4927536231884053</v>
      </c>
    </row>
    <row r="351" spans="1:4" x14ac:dyDescent="0.15">
      <c r="A351" s="80" t="s">
        <v>681</v>
      </c>
      <c r="B351" s="81" t="s">
        <v>1104</v>
      </c>
      <c r="C351" s="135" t="s">
        <v>1342</v>
      </c>
      <c r="D351" s="76">
        <v>2.3896103896103895</v>
      </c>
    </row>
    <row r="352" spans="1:4" x14ac:dyDescent="0.15">
      <c r="A352" s="80" t="s">
        <v>665</v>
      </c>
      <c r="B352" s="81" t="s">
        <v>1210</v>
      </c>
      <c r="C352" s="135" t="s">
        <v>1342</v>
      </c>
      <c r="D352" s="76" t="s">
        <v>182</v>
      </c>
    </row>
    <row r="353" spans="1:4" x14ac:dyDescent="0.15">
      <c r="A353" s="80" t="s">
        <v>221</v>
      </c>
      <c r="B353" s="81" t="s">
        <v>1172</v>
      </c>
      <c r="C353" s="135" t="s">
        <v>1342</v>
      </c>
      <c r="D353" s="76">
        <v>8.9361702127659584</v>
      </c>
    </row>
    <row r="354" spans="1:4" x14ac:dyDescent="0.15">
      <c r="A354" s="80" t="s">
        <v>398</v>
      </c>
      <c r="B354" s="81" t="s">
        <v>399</v>
      </c>
      <c r="C354" s="135" t="s">
        <v>1342</v>
      </c>
      <c r="D354" s="76">
        <v>2.0021074815595363</v>
      </c>
    </row>
    <row r="355" spans="1:4" x14ac:dyDescent="0.15">
      <c r="A355" s="80" t="s">
        <v>241</v>
      </c>
      <c r="B355" s="81" t="s">
        <v>1251</v>
      </c>
      <c r="C355" s="135" t="s">
        <v>1342</v>
      </c>
      <c r="D355" s="76">
        <v>3.3908045977011496</v>
      </c>
    </row>
    <row r="356" spans="1:4" x14ac:dyDescent="0.15">
      <c r="A356" s="80" t="s">
        <v>757</v>
      </c>
      <c r="B356" s="81" t="s">
        <v>1196</v>
      </c>
      <c r="C356" s="135" t="s">
        <v>1342</v>
      </c>
      <c r="D356" s="76">
        <v>2.1996879875195008</v>
      </c>
    </row>
    <row r="357" spans="1:4" x14ac:dyDescent="0.15">
      <c r="A357" s="80" t="s">
        <v>152</v>
      </c>
      <c r="B357" s="81" t="s">
        <v>1103</v>
      </c>
      <c r="C357" s="135" t="s">
        <v>1342</v>
      </c>
      <c r="D357" s="76" t="s">
        <v>182</v>
      </c>
    </row>
    <row r="358" spans="1:4" x14ac:dyDescent="0.15">
      <c r="A358" s="80" t="s">
        <v>526</v>
      </c>
      <c r="B358" s="81" t="s">
        <v>1122</v>
      </c>
      <c r="C358" s="135" t="s">
        <v>1342</v>
      </c>
      <c r="D358" s="76">
        <v>2.9315960912052117</v>
      </c>
    </row>
    <row r="359" spans="1:4" x14ac:dyDescent="0.15">
      <c r="A359" s="80" t="s">
        <v>457</v>
      </c>
      <c r="B359" s="81" t="s">
        <v>1139</v>
      </c>
      <c r="C359" s="135" t="s">
        <v>1342</v>
      </c>
      <c r="D359" s="76">
        <v>3.4009360374414976</v>
      </c>
    </row>
    <row r="360" spans="1:4" x14ac:dyDescent="0.15">
      <c r="A360" s="80" t="s">
        <v>371</v>
      </c>
      <c r="B360" s="81" t="s">
        <v>371</v>
      </c>
      <c r="C360" s="135" t="s">
        <v>1342</v>
      </c>
      <c r="D360" s="76">
        <v>3.0596026490066226</v>
      </c>
    </row>
    <row r="361" spans="1:4" x14ac:dyDescent="0.15">
      <c r="A361" s="80" t="s">
        <v>545</v>
      </c>
      <c r="B361" s="81" t="s">
        <v>1231</v>
      </c>
      <c r="C361" s="135" t="s">
        <v>1342</v>
      </c>
      <c r="D361" s="76">
        <v>8.6761710794297358</v>
      </c>
    </row>
    <row r="362" spans="1:4" x14ac:dyDescent="0.15">
      <c r="A362" s="80" t="s">
        <v>639</v>
      </c>
      <c r="B362" s="81" t="s">
        <v>1219</v>
      </c>
      <c r="C362" s="135" t="s">
        <v>1349</v>
      </c>
      <c r="D362" s="76">
        <v>1.2374245472837024</v>
      </c>
    </row>
    <row r="363" spans="1:4" x14ac:dyDescent="0.15">
      <c r="A363" s="80" t="s">
        <v>644</v>
      </c>
      <c r="B363" s="81" t="s">
        <v>1217</v>
      </c>
      <c r="C363" s="135" t="s">
        <v>1349</v>
      </c>
      <c r="D363" s="76">
        <v>0.95800524934383202</v>
      </c>
    </row>
    <row r="364" spans="1:4" x14ac:dyDescent="0.15">
      <c r="A364" s="80" t="s">
        <v>178</v>
      </c>
      <c r="B364" s="81" t="s">
        <v>1177</v>
      </c>
      <c r="C364" s="135" t="s">
        <v>1349</v>
      </c>
      <c r="D364" s="76">
        <v>1.827485380116959</v>
      </c>
    </row>
    <row r="365" spans="1:4" x14ac:dyDescent="0.15">
      <c r="A365" s="80" t="s">
        <v>509</v>
      </c>
      <c r="B365" s="81" t="s">
        <v>1237</v>
      </c>
      <c r="C365" s="135" t="s">
        <v>1349</v>
      </c>
      <c r="D365" s="76">
        <v>0.92356687898089163</v>
      </c>
    </row>
    <row r="366" spans="1:4" x14ac:dyDescent="0.15">
      <c r="A366" s="80" t="s">
        <v>641</v>
      </c>
      <c r="B366" s="81" t="s">
        <v>1109</v>
      </c>
      <c r="C366" s="135" t="s">
        <v>1349</v>
      </c>
      <c r="D366" s="76" t="s">
        <v>182</v>
      </c>
    </row>
    <row r="367" spans="1:4" x14ac:dyDescent="0.15">
      <c r="A367" s="80" t="s">
        <v>658</v>
      </c>
      <c r="B367" s="81" t="s">
        <v>1207</v>
      </c>
      <c r="C367" s="135" t="s">
        <v>1349</v>
      </c>
      <c r="D367" s="76">
        <v>2.5512528473804101</v>
      </c>
    </row>
    <row r="368" spans="1:4" x14ac:dyDescent="0.15">
      <c r="A368" s="80" t="s">
        <v>766</v>
      </c>
      <c r="B368" s="81" t="s">
        <v>1195</v>
      </c>
      <c r="C368" s="135" t="s">
        <v>1349</v>
      </c>
      <c r="D368" s="76">
        <v>3.3615221987315009</v>
      </c>
    </row>
    <row r="369" spans="1:4" x14ac:dyDescent="0.15">
      <c r="A369" s="80" t="s">
        <v>54</v>
      </c>
      <c r="B369" s="81" t="s">
        <v>1120</v>
      </c>
      <c r="C369" s="135" t="s">
        <v>1349</v>
      </c>
      <c r="D369" s="76">
        <v>1.6111111111111109</v>
      </c>
    </row>
    <row r="370" spans="1:4" x14ac:dyDescent="0.15">
      <c r="A370" s="80" t="s">
        <v>708</v>
      </c>
      <c r="B370" s="81" t="s">
        <v>1201</v>
      </c>
      <c r="C370" s="135" t="s">
        <v>1349</v>
      </c>
      <c r="D370" s="76">
        <v>4.4727272727272727</v>
      </c>
    </row>
    <row r="371" spans="1:4" x14ac:dyDescent="0.15">
      <c r="A371" s="80" t="s">
        <v>217</v>
      </c>
      <c r="B371" s="81" t="s">
        <v>1173</v>
      </c>
      <c r="C371" s="135" t="s">
        <v>1349</v>
      </c>
      <c r="D371" s="76">
        <v>2.0785804816223066</v>
      </c>
    </row>
    <row r="372" spans="1:4" x14ac:dyDescent="0.15">
      <c r="A372" s="80" t="s">
        <v>184</v>
      </c>
      <c r="B372" s="81" t="s">
        <v>1256</v>
      </c>
      <c r="C372" s="135" t="s">
        <v>1349</v>
      </c>
      <c r="D372" s="76" t="s">
        <v>182</v>
      </c>
    </row>
    <row r="373" spans="1:4" x14ac:dyDescent="0.15">
      <c r="A373" s="80" t="s">
        <v>651</v>
      </c>
      <c r="B373" s="81" t="s">
        <v>1212</v>
      </c>
      <c r="C373" s="135" t="s">
        <v>1349</v>
      </c>
      <c r="D373" s="76">
        <v>1.513157894736842</v>
      </c>
    </row>
    <row r="374" spans="1:4" x14ac:dyDescent="0.15">
      <c r="A374" s="80" t="s">
        <v>606</v>
      </c>
      <c r="B374" s="81" t="s">
        <v>1113</v>
      </c>
      <c r="C374" s="135" t="s">
        <v>1349</v>
      </c>
      <c r="D374" s="76">
        <v>8.054474708171206</v>
      </c>
    </row>
    <row r="375" spans="1:4" x14ac:dyDescent="0.15">
      <c r="A375" s="80" t="s">
        <v>506</v>
      </c>
      <c r="B375" s="81" t="s">
        <v>1125</v>
      </c>
      <c r="C375" s="135" t="s">
        <v>1349</v>
      </c>
      <c r="D375" s="76">
        <v>1.766612641815235</v>
      </c>
    </row>
    <row r="376" spans="1:4" x14ac:dyDescent="0.15">
      <c r="A376" s="80" t="s">
        <v>251</v>
      </c>
      <c r="B376" s="81" t="s">
        <v>1162</v>
      </c>
      <c r="C376" s="135" t="s">
        <v>1349</v>
      </c>
      <c r="D376" s="76">
        <v>4.71830985915493</v>
      </c>
    </row>
    <row r="377" spans="1:4" x14ac:dyDescent="0.15">
      <c r="A377" s="80" t="s">
        <v>544</v>
      </c>
      <c r="B377" s="81" t="s">
        <v>1203</v>
      </c>
      <c r="C377" s="135" t="s">
        <v>1349</v>
      </c>
      <c r="D377" s="76" t="s">
        <v>182</v>
      </c>
    </row>
    <row r="378" spans="1:4" x14ac:dyDescent="0.15">
      <c r="A378" s="80" t="s">
        <v>294</v>
      </c>
      <c r="B378" s="81" t="s">
        <v>1148</v>
      </c>
      <c r="C378" s="135" t="s">
        <v>1349</v>
      </c>
      <c r="D378" s="76">
        <v>3.9473684210526319</v>
      </c>
    </row>
    <row r="379" spans="1:4" x14ac:dyDescent="0.15">
      <c r="A379" s="80" t="s">
        <v>480</v>
      </c>
      <c r="B379" s="81" t="s">
        <v>1241</v>
      </c>
      <c r="C379" s="135" t="s">
        <v>1349</v>
      </c>
      <c r="D379" s="76">
        <v>2.7428571428571429</v>
      </c>
    </row>
    <row r="380" spans="1:4" x14ac:dyDescent="0.15">
      <c r="A380" s="80" t="s">
        <v>647</v>
      </c>
      <c r="B380" s="81" t="s">
        <v>1214</v>
      </c>
      <c r="C380" s="135" t="s">
        <v>1349</v>
      </c>
      <c r="D380" s="76">
        <v>2.4999999999999996</v>
      </c>
    </row>
    <row r="381" spans="1:4" x14ac:dyDescent="0.15">
      <c r="A381" s="80" t="s">
        <v>198</v>
      </c>
      <c r="B381" s="81" t="s">
        <v>1254</v>
      </c>
      <c r="C381" s="135" t="s">
        <v>1349</v>
      </c>
      <c r="D381" s="76">
        <v>4.316770186335404</v>
      </c>
    </row>
    <row r="382" spans="1:4" x14ac:dyDescent="0.15">
      <c r="A382" s="80" t="s">
        <v>649</v>
      </c>
      <c r="B382" s="81" t="s">
        <v>1213</v>
      </c>
      <c r="C382" s="135" t="s">
        <v>1349</v>
      </c>
      <c r="D382" s="76">
        <v>0.79365079365079372</v>
      </c>
    </row>
    <row r="383" spans="1:4" x14ac:dyDescent="0.15">
      <c r="A383" s="80" t="s">
        <v>519</v>
      </c>
      <c r="B383" s="81" t="s">
        <v>1151</v>
      </c>
      <c r="C383" s="135" t="s">
        <v>1349</v>
      </c>
      <c r="D383" s="76">
        <v>1.4462809917355373</v>
      </c>
    </row>
    <row r="384" spans="1:4" x14ac:dyDescent="0.15">
      <c r="A384" s="80" t="s">
        <v>643</v>
      </c>
      <c r="B384" s="81" t="s">
        <v>1218</v>
      </c>
      <c r="C384" s="135" t="s">
        <v>1349</v>
      </c>
      <c r="D384" s="76">
        <v>3.103448275862069</v>
      </c>
    </row>
    <row r="385" spans="1:4" x14ac:dyDescent="0.15">
      <c r="A385" s="80" t="s">
        <v>189</v>
      </c>
      <c r="B385" s="81" t="s">
        <v>1175</v>
      </c>
      <c r="C385" s="135" t="s">
        <v>1349</v>
      </c>
      <c r="D385" s="76">
        <v>13.191489361702128</v>
      </c>
    </row>
    <row r="386" spans="1:4" x14ac:dyDescent="0.15">
      <c r="A386" s="80" t="s">
        <v>353</v>
      </c>
      <c r="B386" s="81" t="s">
        <v>37</v>
      </c>
      <c r="C386" s="135" t="s">
        <v>1349</v>
      </c>
      <c r="D386" s="76">
        <v>2.1052631578947367</v>
      </c>
    </row>
    <row r="387" spans="1:4" x14ac:dyDescent="0.15">
      <c r="A387" s="80" t="s">
        <v>290</v>
      </c>
      <c r="B387" s="81" t="s">
        <v>1149</v>
      </c>
      <c r="C387" s="135" t="s">
        <v>1349</v>
      </c>
      <c r="D387" s="76">
        <v>0.92741935483870963</v>
      </c>
    </row>
    <row r="388" spans="1:4" x14ac:dyDescent="0.15">
      <c r="A388" s="80" t="s">
        <v>455</v>
      </c>
      <c r="B388" s="81" t="s">
        <v>1140</v>
      </c>
      <c r="C388" s="135" t="s">
        <v>1349</v>
      </c>
      <c r="D388" s="76">
        <v>3.0681818181818179</v>
      </c>
    </row>
    <row r="389" spans="1:4" x14ac:dyDescent="0.15">
      <c r="A389" s="80" t="s">
        <v>224</v>
      </c>
      <c r="B389" s="81" t="s">
        <v>1171</v>
      </c>
      <c r="C389" s="135" t="s">
        <v>1349</v>
      </c>
      <c r="D389" s="76">
        <v>4.537444933920705</v>
      </c>
    </row>
    <row r="390" spans="1:4" x14ac:dyDescent="0.15">
      <c r="A390" s="80" t="s">
        <v>672</v>
      </c>
      <c r="B390" s="81" t="s">
        <v>1107</v>
      </c>
      <c r="C390" s="135" t="s">
        <v>1349</v>
      </c>
      <c r="D390" s="76" t="s">
        <v>182</v>
      </c>
    </row>
    <row r="391" spans="1:4" x14ac:dyDescent="0.15">
      <c r="A391" s="80" t="s">
        <v>678</v>
      </c>
      <c r="B391" s="81" t="s">
        <v>1105</v>
      </c>
      <c r="C391" s="135" t="s">
        <v>1349</v>
      </c>
      <c r="D391" s="76" t="s">
        <v>182</v>
      </c>
    </row>
    <row r="392" spans="1:4" x14ac:dyDescent="0.15">
      <c r="A392" s="80" t="s">
        <v>553</v>
      </c>
      <c r="B392" s="81" t="s">
        <v>1229</v>
      </c>
      <c r="C392" s="135" t="s">
        <v>1349</v>
      </c>
      <c r="D392" s="76" t="s">
        <v>182</v>
      </c>
    </row>
    <row r="393" spans="1:4" x14ac:dyDescent="0.15">
      <c r="A393" s="80" t="s">
        <v>645</v>
      </c>
      <c r="B393" s="81" t="s">
        <v>1215</v>
      </c>
      <c r="C393" s="135" t="s">
        <v>1349</v>
      </c>
      <c r="D393" s="76">
        <v>3.4259259259259256</v>
      </c>
    </row>
    <row r="394" spans="1:4" x14ac:dyDescent="0.15">
      <c r="A394" s="80" t="s">
        <v>331</v>
      </c>
      <c r="B394" s="81" t="s">
        <v>332</v>
      </c>
      <c r="C394" s="135" t="s">
        <v>1349</v>
      </c>
      <c r="D394" s="76" t="s">
        <v>182</v>
      </c>
    </row>
    <row r="395" spans="1:4" x14ac:dyDescent="0.15">
      <c r="A395" s="80" t="s">
        <v>49</v>
      </c>
      <c r="B395" s="81" t="s">
        <v>1123</v>
      </c>
      <c r="C395" s="135" t="s">
        <v>1349</v>
      </c>
      <c r="D395" s="76">
        <v>1.0823529411764705</v>
      </c>
    </row>
    <row r="396" spans="1:4" x14ac:dyDescent="0.15">
      <c r="A396" s="80" t="s">
        <v>479</v>
      </c>
      <c r="B396" s="81" t="s">
        <v>1242</v>
      </c>
      <c r="C396" s="135" t="s">
        <v>1349</v>
      </c>
      <c r="D396" s="76">
        <v>1.0918544194107453</v>
      </c>
    </row>
    <row r="397" spans="1:4" x14ac:dyDescent="0.15">
      <c r="A397" s="80" t="s">
        <v>449</v>
      </c>
      <c r="B397" s="81" t="s">
        <v>1244</v>
      </c>
      <c r="C397" s="135" t="s">
        <v>1349</v>
      </c>
      <c r="D397" s="76">
        <v>2.100238663484487</v>
      </c>
    </row>
    <row r="398" spans="1:4" x14ac:dyDescent="0.15">
      <c r="A398" s="80" t="s">
        <v>439</v>
      </c>
      <c r="B398" s="81" t="s">
        <v>1143</v>
      </c>
      <c r="C398" s="135" t="s">
        <v>1349</v>
      </c>
      <c r="D398" s="76">
        <v>3.1456953642384105</v>
      </c>
    </row>
    <row r="399" spans="1:4" x14ac:dyDescent="0.15">
      <c r="A399" s="80" t="s">
        <v>0</v>
      </c>
      <c r="B399" s="81" t="s">
        <v>265</v>
      </c>
      <c r="C399" s="135" t="s">
        <v>1349</v>
      </c>
      <c r="D399" s="76">
        <v>1.6707616707616706</v>
      </c>
    </row>
    <row r="400" spans="1:4" x14ac:dyDescent="0.15">
      <c r="A400" s="80" t="s">
        <v>669</v>
      </c>
      <c r="B400" s="81" t="s">
        <v>1108</v>
      </c>
      <c r="C400" s="135" t="s">
        <v>1349</v>
      </c>
      <c r="D400" s="76">
        <v>1.1473272490221644</v>
      </c>
    </row>
    <row r="401" spans="1:4" x14ac:dyDescent="0.15">
      <c r="A401" s="80" t="s">
        <v>552</v>
      </c>
      <c r="B401" s="81" t="s">
        <v>1232</v>
      </c>
      <c r="C401" s="135" t="s">
        <v>1349</v>
      </c>
      <c r="D401" s="76">
        <v>3.2624113475177303</v>
      </c>
    </row>
    <row r="402" spans="1:4" x14ac:dyDescent="0.15">
      <c r="A402" s="80" t="s">
        <v>684</v>
      </c>
      <c r="B402" s="81" t="s">
        <v>1209</v>
      </c>
      <c r="C402" s="135" t="s">
        <v>1349</v>
      </c>
      <c r="D402" s="76" t="s">
        <v>182</v>
      </c>
    </row>
    <row r="403" spans="1:4" x14ac:dyDescent="0.15">
      <c r="A403" s="80" t="s">
        <v>541</v>
      </c>
      <c r="B403" s="81" t="s">
        <v>1205</v>
      </c>
      <c r="C403" s="135" t="s">
        <v>1349</v>
      </c>
      <c r="D403" s="76">
        <v>4.2153846153846155</v>
      </c>
    </row>
    <row r="404" spans="1:4" x14ac:dyDescent="0.15">
      <c r="A404" s="80" t="s">
        <v>609</v>
      </c>
      <c r="B404" s="81" t="s">
        <v>1112</v>
      </c>
      <c r="C404" s="135" t="s">
        <v>1349</v>
      </c>
      <c r="D404" s="76">
        <v>1.7</v>
      </c>
    </row>
    <row r="405" spans="1:4" x14ac:dyDescent="0.15">
      <c r="A405" s="80" t="s">
        <v>451</v>
      </c>
      <c r="B405" s="81" t="s">
        <v>1245</v>
      </c>
      <c r="C405" s="135" t="s">
        <v>1349</v>
      </c>
      <c r="D405" s="76">
        <v>8.5046728971962615</v>
      </c>
    </row>
    <row r="406" spans="1:4" x14ac:dyDescent="0.15">
      <c r="A406" s="80" t="s">
        <v>536</v>
      </c>
      <c r="B406" s="81" t="s">
        <v>1235</v>
      </c>
      <c r="C406" s="135" t="s">
        <v>1349</v>
      </c>
      <c r="D406" s="76">
        <v>3.5555555555555554</v>
      </c>
    </row>
    <row r="407" spans="1:4" x14ac:dyDescent="0.15">
      <c r="A407" s="80" t="s">
        <v>655</v>
      </c>
      <c r="B407" s="81" t="s">
        <v>1206</v>
      </c>
      <c r="C407" s="135" t="s">
        <v>1349</v>
      </c>
      <c r="D407" s="76">
        <v>2.2493224932249323</v>
      </c>
    </row>
    <row r="408" spans="1:4" x14ac:dyDescent="0.15">
      <c r="A408" s="80" t="s">
        <v>256</v>
      </c>
      <c r="B408" s="81" t="s">
        <v>1160</v>
      </c>
      <c r="C408" s="135" t="s">
        <v>1349</v>
      </c>
      <c r="D408" s="76" t="s">
        <v>182</v>
      </c>
    </row>
    <row r="409" spans="1:4" x14ac:dyDescent="0.15">
      <c r="A409" s="80" t="s">
        <v>579</v>
      </c>
      <c r="B409" s="81" t="s">
        <v>1223</v>
      </c>
      <c r="C409" s="135" t="s">
        <v>1349</v>
      </c>
      <c r="D409" s="76">
        <v>1.2406576980568012</v>
      </c>
    </row>
    <row r="410" spans="1:4" x14ac:dyDescent="0.15">
      <c r="A410" s="80" t="s">
        <v>276</v>
      </c>
      <c r="B410" s="81" t="s">
        <v>1158</v>
      </c>
      <c r="C410" s="135" t="s">
        <v>1349</v>
      </c>
      <c r="D410" s="76">
        <v>3.7113402061855671</v>
      </c>
    </row>
    <row r="411" spans="1:4" x14ac:dyDescent="0.15">
      <c r="A411" s="80" t="s">
        <v>453</v>
      </c>
      <c r="B411" s="81" t="s">
        <v>1141</v>
      </c>
      <c r="C411" s="135" t="s">
        <v>1349</v>
      </c>
      <c r="D411" s="76">
        <v>2.4509803921568629</v>
      </c>
    </row>
    <row r="412" spans="1:4" x14ac:dyDescent="0.15">
      <c r="A412" s="80" t="s">
        <v>602</v>
      </c>
      <c r="B412" s="81" t="s">
        <v>1114</v>
      </c>
      <c r="C412" s="135" t="s">
        <v>1349</v>
      </c>
      <c r="D412" s="76">
        <v>1.2874779541446209</v>
      </c>
    </row>
    <row r="413" spans="1:4" x14ac:dyDescent="0.15">
      <c r="A413" s="80" t="s">
        <v>212</v>
      </c>
      <c r="B413" s="81" t="s">
        <v>1166</v>
      </c>
      <c r="C413" s="135" t="s">
        <v>1349</v>
      </c>
      <c r="D413" s="76">
        <v>5.8421052631578947</v>
      </c>
    </row>
    <row r="414" spans="1:4" x14ac:dyDescent="0.15">
      <c r="A414" s="80" t="s">
        <v>192</v>
      </c>
      <c r="B414" s="81" t="s">
        <v>1174</v>
      </c>
      <c r="C414" s="135" t="s">
        <v>1349</v>
      </c>
      <c r="D414" s="76">
        <v>2.9891304347826084</v>
      </c>
    </row>
    <row r="415" spans="1:4" x14ac:dyDescent="0.15">
      <c r="A415" s="80" t="s">
        <v>637</v>
      </c>
      <c r="B415" s="81" t="s">
        <v>638</v>
      </c>
      <c r="C415" s="135" t="s">
        <v>1349</v>
      </c>
      <c r="D415" s="76">
        <v>6.1363636363636367</v>
      </c>
    </row>
    <row r="416" spans="1:4" x14ac:dyDescent="0.15">
      <c r="A416" s="80" t="s">
        <v>408</v>
      </c>
      <c r="B416" s="81" t="s">
        <v>1216</v>
      </c>
      <c r="C416" s="135" t="s">
        <v>1349</v>
      </c>
      <c r="D416" s="76">
        <v>4.845070422535211</v>
      </c>
    </row>
    <row r="417" spans="1:4" x14ac:dyDescent="0.15">
      <c r="A417" s="80" t="s">
        <v>447</v>
      </c>
      <c r="B417" s="81" t="s">
        <v>447</v>
      </c>
      <c r="C417" s="135" t="s">
        <v>1349</v>
      </c>
      <c r="D417" s="76" t="s">
        <v>182</v>
      </c>
    </row>
    <row r="418" spans="1:4" x14ac:dyDescent="0.15">
      <c r="A418" s="80" t="s">
        <v>500</v>
      </c>
      <c r="B418" s="81" t="s">
        <v>501</v>
      </c>
      <c r="C418" s="135" t="s">
        <v>1349</v>
      </c>
      <c r="D418" s="76">
        <v>4.9438202247191008</v>
      </c>
    </row>
    <row r="419" spans="1:4" x14ac:dyDescent="0.15">
      <c r="A419" s="80" t="s">
        <v>254</v>
      </c>
      <c r="B419" s="81" t="s">
        <v>1161</v>
      </c>
      <c r="C419" s="135" t="s">
        <v>1349</v>
      </c>
      <c r="D419" s="76">
        <v>4.5762711864406782</v>
      </c>
    </row>
    <row r="420" spans="1:4" x14ac:dyDescent="0.15">
      <c r="A420" s="80" t="s">
        <v>206</v>
      </c>
      <c r="B420" s="81" t="s">
        <v>1168</v>
      </c>
      <c r="C420" s="135" t="s">
        <v>1349</v>
      </c>
      <c r="D420" s="76">
        <v>2.2100840336134455</v>
      </c>
    </row>
    <row r="421" spans="1:4" x14ac:dyDescent="0.15">
      <c r="A421" s="80" t="s">
        <v>705</v>
      </c>
      <c r="B421" s="81" t="s">
        <v>1101</v>
      </c>
      <c r="C421" s="135" t="s">
        <v>1349</v>
      </c>
      <c r="D421" s="76">
        <v>1.5732087227414331</v>
      </c>
    </row>
    <row r="422" spans="1:4" x14ac:dyDescent="0.15">
      <c r="A422" s="80" t="s">
        <v>504</v>
      </c>
      <c r="B422" s="81" t="s">
        <v>1126</v>
      </c>
      <c r="C422" s="135" t="s">
        <v>1349</v>
      </c>
      <c r="D422" s="76">
        <v>3.6802413273001506</v>
      </c>
    </row>
    <row r="423" spans="1:4" x14ac:dyDescent="0.15">
      <c r="A423" s="80" t="s">
        <v>681</v>
      </c>
      <c r="B423" s="81" t="s">
        <v>1104</v>
      </c>
      <c r="C423" s="135" t="s">
        <v>1349</v>
      </c>
      <c r="D423" s="76">
        <v>1.5114235500878732</v>
      </c>
    </row>
    <row r="424" spans="1:4" x14ac:dyDescent="0.15">
      <c r="A424" s="80" t="s">
        <v>665</v>
      </c>
      <c r="B424" s="81" t="s">
        <v>1210</v>
      </c>
      <c r="C424" s="135" t="s">
        <v>1349</v>
      </c>
      <c r="D424" s="76" t="s">
        <v>182</v>
      </c>
    </row>
    <row r="425" spans="1:4" x14ac:dyDescent="0.15">
      <c r="A425" s="80" t="s">
        <v>221</v>
      </c>
      <c r="B425" s="81" t="s">
        <v>1172</v>
      </c>
      <c r="C425" s="135" t="s">
        <v>1349</v>
      </c>
      <c r="D425" s="76">
        <v>4.7474747474747474</v>
      </c>
    </row>
    <row r="426" spans="1:4" x14ac:dyDescent="0.15">
      <c r="A426" s="80" t="s">
        <v>398</v>
      </c>
      <c r="B426" s="81" t="s">
        <v>399</v>
      </c>
      <c r="C426" s="135" t="s">
        <v>1349</v>
      </c>
      <c r="D426" s="76">
        <v>1.9159456118665019</v>
      </c>
    </row>
    <row r="427" spans="1:4" x14ac:dyDescent="0.15">
      <c r="A427" s="80" t="s">
        <v>241</v>
      </c>
      <c r="B427" s="81" t="s">
        <v>1251</v>
      </c>
      <c r="C427" s="135" t="s">
        <v>1349</v>
      </c>
      <c r="D427" s="76">
        <v>2.1522309711286085</v>
      </c>
    </row>
    <row r="428" spans="1:4" x14ac:dyDescent="0.15">
      <c r="A428" s="80" t="s">
        <v>757</v>
      </c>
      <c r="B428" s="81" t="s">
        <v>1196</v>
      </c>
      <c r="C428" s="135" t="s">
        <v>1349</v>
      </c>
      <c r="D428" s="76">
        <v>3.9618644067796609</v>
      </c>
    </row>
    <row r="429" spans="1:4" x14ac:dyDescent="0.15">
      <c r="A429" s="80" t="s">
        <v>152</v>
      </c>
      <c r="B429" s="81" t="s">
        <v>1103</v>
      </c>
      <c r="C429" s="135" t="s">
        <v>1349</v>
      </c>
      <c r="D429" s="76" t="s">
        <v>182</v>
      </c>
    </row>
    <row r="430" spans="1:4" x14ac:dyDescent="0.15">
      <c r="A430" s="80" t="s">
        <v>526</v>
      </c>
      <c r="B430" s="81" t="s">
        <v>1122</v>
      </c>
      <c r="C430" s="135" t="s">
        <v>1349</v>
      </c>
      <c r="D430" s="76">
        <v>1.6759776536312849</v>
      </c>
    </row>
    <row r="431" spans="1:4" x14ac:dyDescent="0.15">
      <c r="A431" s="80" t="s">
        <v>457</v>
      </c>
      <c r="B431" s="81" t="s">
        <v>1139</v>
      </c>
      <c r="C431" s="135" t="s">
        <v>1349</v>
      </c>
      <c r="D431" s="76">
        <v>1.8197278911564625</v>
      </c>
    </row>
    <row r="432" spans="1:4" x14ac:dyDescent="0.15">
      <c r="A432" s="80" t="s">
        <v>371</v>
      </c>
      <c r="B432" s="81" t="s">
        <v>371</v>
      </c>
      <c r="C432" s="135" t="s">
        <v>1349</v>
      </c>
      <c r="D432" s="76">
        <v>2.4482109227871942</v>
      </c>
    </row>
    <row r="433" spans="1:4" x14ac:dyDescent="0.15">
      <c r="A433" s="80" t="s">
        <v>545</v>
      </c>
      <c r="B433" s="81" t="s">
        <v>1231</v>
      </c>
      <c r="C433" s="135" t="s">
        <v>1349</v>
      </c>
      <c r="D433" s="76">
        <v>4.3529411764705879</v>
      </c>
    </row>
    <row r="434" spans="1:4" x14ac:dyDescent="0.15">
      <c r="A434" s="80" t="s">
        <v>639</v>
      </c>
      <c r="B434" s="81" t="s">
        <v>1219</v>
      </c>
      <c r="C434" s="135" t="s">
        <v>1353</v>
      </c>
      <c r="D434" s="76" t="s">
        <v>182</v>
      </c>
    </row>
    <row r="435" spans="1:4" x14ac:dyDescent="0.15">
      <c r="A435" s="80" t="s">
        <v>644</v>
      </c>
      <c r="B435" s="81" t="s">
        <v>1217</v>
      </c>
      <c r="C435" s="135" t="s">
        <v>1353</v>
      </c>
      <c r="D435" s="76" t="s">
        <v>182</v>
      </c>
    </row>
    <row r="436" spans="1:4" x14ac:dyDescent="0.15">
      <c r="A436" s="80" t="s">
        <v>178</v>
      </c>
      <c r="B436" s="81" t="s">
        <v>1177</v>
      </c>
      <c r="C436" s="135" t="s">
        <v>1353</v>
      </c>
      <c r="D436" s="76">
        <v>1.3589364844903988</v>
      </c>
    </row>
    <row r="437" spans="1:4" x14ac:dyDescent="0.15">
      <c r="A437" s="80" t="s">
        <v>509</v>
      </c>
      <c r="B437" s="81" t="s">
        <v>1237</v>
      </c>
      <c r="C437" s="135" t="s">
        <v>1353</v>
      </c>
      <c r="D437" s="76">
        <v>0.38567493112947659</v>
      </c>
    </row>
    <row r="438" spans="1:4" x14ac:dyDescent="0.15">
      <c r="A438" s="80" t="s">
        <v>641</v>
      </c>
      <c r="B438" s="81" t="s">
        <v>1109</v>
      </c>
      <c r="C438" s="135" t="s">
        <v>1353</v>
      </c>
      <c r="D438" s="76" t="s">
        <v>182</v>
      </c>
    </row>
    <row r="439" spans="1:4" x14ac:dyDescent="0.15">
      <c r="A439" s="80" t="s">
        <v>658</v>
      </c>
      <c r="B439" s="81" t="s">
        <v>1207</v>
      </c>
      <c r="C439" s="135" t="s">
        <v>1353</v>
      </c>
      <c r="D439" s="76">
        <v>0.9565217391304347</v>
      </c>
    </row>
    <row r="440" spans="1:4" x14ac:dyDescent="0.15">
      <c r="A440" s="80" t="s">
        <v>766</v>
      </c>
      <c r="B440" s="81" t="s">
        <v>1195</v>
      </c>
      <c r="C440" s="135" t="s">
        <v>1353</v>
      </c>
      <c r="D440" s="76">
        <v>6.3425925925925926</v>
      </c>
    </row>
    <row r="441" spans="1:4" x14ac:dyDescent="0.15">
      <c r="A441" s="80" t="s">
        <v>54</v>
      </c>
      <c r="B441" s="81" t="s">
        <v>1120</v>
      </c>
      <c r="C441" s="135" t="s">
        <v>1353</v>
      </c>
      <c r="D441" s="76">
        <v>0.77809798270893371</v>
      </c>
    </row>
    <row r="442" spans="1:4" x14ac:dyDescent="0.15">
      <c r="A442" s="80" t="s">
        <v>708</v>
      </c>
      <c r="B442" s="81" t="s">
        <v>1201</v>
      </c>
      <c r="C442" s="135" t="s">
        <v>1353</v>
      </c>
      <c r="D442" s="76">
        <v>0.57352941176470584</v>
      </c>
    </row>
    <row r="443" spans="1:4" x14ac:dyDescent="0.15">
      <c r="A443" s="80" t="s">
        <v>217</v>
      </c>
      <c r="B443" s="81" t="s">
        <v>1173</v>
      </c>
      <c r="C443" s="135" t="s">
        <v>1353</v>
      </c>
      <c r="D443" s="76">
        <v>1.6432337434094901</v>
      </c>
    </row>
    <row r="444" spans="1:4" x14ac:dyDescent="0.15">
      <c r="A444" s="80" t="s">
        <v>184</v>
      </c>
      <c r="B444" s="81" t="s">
        <v>1256</v>
      </c>
      <c r="C444" s="135" t="s">
        <v>1353</v>
      </c>
      <c r="D444" s="76" t="s">
        <v>182</v>
      </c>
    </row>
    <row r="445" spans="1:4" x14ac:dyDescent="0.15">
      <c r="A445" s="80" t="s">
        <v>651</v>
      </c>
      <c r="B445" s="81" t="s">
        <v>1212</v>
      </c>
      <c r="C445" s="135" t="s">
        <v>1353</v>
      </c>
      <c r="D445" s="76">
        <v>1.6</v>
      </c>
    </row>
    <row r="446" spans="1:4" x14ac:dyDescent="0.15">
      <c r="A446" s="80" t="s">
        <v>606</v>
      </c>
      <c r="B446" s="81" t="s">
        <v>1113</v>
      </c>
      <c r="C446" s="135" t="s">
        <v>1353</v>
      </c>
      <c r="D446" s="76">
        <v>0.65116279069767435</v>
      </c>
    </row>
    <row r="447" spans="1:4" x14ac:dyDescent="0.15">
      <c r="A447" s="80" t="s">
        <v>506</v>
      </c>
      <c r="B447" s="81" t="s">
        <v>1125</v>
      </c>
      <c r="C447" s="135" t="s">
        <v>1353</v>
      </c>
      <c r="D447" s="76">
        <v>0.81196581196581197</v>
      </c>
    </row>
    <row r="448" spans="1:4" x14ac:dyDescent="0.15">
      <c r="A448" s="80" t="s">
        <v>251</v>
      </c>
      <c r="B448" s="81" t="s">
        <v>1162</v>
      </c>
      <c r="C448" s="135" t="s">
        <v>1353</v>
      </c>
      <c r="D448" s="76">
        <v>0.68090787716955936</v>
      </c>
    </row>
    <row r="449" spans="1:4" x14ac:dyDescent="0.15">
      <c r="A449" s="80" t="s">
        <v>544</v>
      </c>
      <c r="B449" s="81" t="s">
        <v>1203</v>
      </c>
      <c r="C449" s="135" t="s">
        <v>1353</v>
      </c>
      <c r="D449" s="76" t="s">
        <v>182</v>
      </c>
    </row>
    <row r="450" spans="1:4" x14ac:dyDescent="0.15">
      <c r="A450" s="80" t="s">
        <v>294</v>
      </c>
      <c r="B450" s="81" t="s">
        <v>1148</v>
      </c>
      <c r="C450" s="135" t="s">
        <v>1353</v>
      </c>
      <c r="D450" s="76" t="s">
        <v>182</v>
      </c>
    </row>
    <row r="451" spans="1:4" x14ac:dyDescent="0.15">
      <c r="A451" s="80" t="s">
        <v>480</v>
      </c>
      <c r="B451" s="81" t="s">
        <v>1241</v>
      </c>
      <c r="C451" s="135" t="s">
        <v>1353</v>
      </c>
      <c r="D451" s="76" t="s">
        <v>182</v>
      </c>
    </row>
    <row r="452" spans="1:4" x14ac:dyDescent="0.15">
      <c r="A452" s="80" t="s">
        <v>647</v>
      </c>
      <c r="B452" s="81" t="s">
        <v>1214</v>
      </c>
      <c r="C452" s="135" t="s">
        <v>1353</v>
      </c>
      <c r="D452" s="76">
        <v>1.6545012165450119</v>
      </c>
    </row>
    <row r="453" spans="1:4" x14ac:dyDescent="0.15">
      <c r="A453" s="80" t="s">
        <v>198</v>
      </c>
      <c r="B453" s="81" t="s">
        <v>1254</v>
      </c>
      <c r="C453" s="135" t="s">
        <v>1353</v>
      </c>
      <c r="D453" s="76">
        <v>0.7851690294438386</v>
      </c>
    </row>
    <row r="454" spans="1:4" x14ac:dyDescent="0.15">
      <c r="A454" s="80" t="s">
        <v>649</v>
      </c>
      <c r="B454" s="81" t="s">
        <v>1213</v>
      </c>
      <c r="C454" s="135" t="s">
        <v>1353</v>
      </c>
      <c r="D454" s="76">
        <v>7.4358974358974361</v>
      </c>
    </row>
    <row r="455" spans="1:4" x14ac:dyDescent="0.15">
      <c r="A455" s="80" t="s">
        <v>519</v>
      </c>
      <c r="B455" s="81" t="s">
        <v>1151</v>
      </c>
      <c r="C455" s="135" t="s">
        <v>1353</v>
      </c>
      <c r="D455" s="76">
        <v>3.3713200379867048</v>
      </c>
    </row>
    <row r="456" spans="1:4" x14ac:dyDescent="0.15">
      <c r="A456" s="80" t="s">
        <v>643</v>
      </c>
      <c r="B456" s="81" t="s">
        <v>1218</v>
      </c>
      <c r="C456" s="135" t="s">
        <v>1353</v>
      </c>
      <c r="D456" s="76" t="s">
        <v>182</v>
      </c>
    </row>
    <row r="457" spans="1:4" x14ac:dyDescent="0.15">
      <c r="A457" s="80" t="s">
        <v>189</v>
      </c>
      <c r="B457" s="81" t="s">
        <v>1175</v>
      </c>
      <c r="C457" s="135" t="s">
        <v>1353</v>
      </c>
      <c r="D457" s="76">
        <v>6.6863905325443795</v>
      </c>
    </row>
    <row r="458" spans="1:4" x14ac:dyDescent="0.15">
      <c r="A458" s="80" t="s">
        <v>353</v>
      </c>
      <c r="B458" s="81" t="s">
        <v>37</v>
      </c>
      <c r="C458" s="135" t="s">
        <v>1353</v>
      </c>
      <c r="D458" s="76">
        <v>0.88825214899713467</v>
      </c>
    </row>
    <row r="459" spans="1:4" x14ac:dyDescent="0.15">
      <c r="A459" s="80" t="s">
        <v>290</v>
      </c>
      <c r="B459" s="81" t="s">
        <v>1149</v>
      </c>
      <c r="C459" s="135" t="s">
        <v>1353</v>
      </c>
      <c r="D459" s="76" t="s">
        <v>182</v>
      </c>
    </row>
    <row r="460" spans="1:4" x14ac:dyDescent="0.15">
      <c r="A460" s="80" t="s">
        <v>455</v>
      </c>
      <c r="B460" s="81" t="s">
        <v>1140</v>
      </c>
      <c r="C460" s="135" t="s">
        <v>1353</v>
      </c>
      <c r="D460" s="76">
        <v>0.94527363184079605</v>
      </c>
    </row>
    <row r="461" spans="1:4" x14ac:dyDescent="0.15">
      <c r="A461" s="80" t="s">
        <v>224</v>
      </c>
      <c r="B461" s="81" t="s">
        <v>1171</v>
      </c>
      <c r="C461" s="135" t="s">
        <v>1353</v>
      </c>
      <c r="D461" s="76">
        <v>2.8019925280199254</v>
      </c>
    </row>
    <row r="462" spans="1:4" x14ac:dyDescent="0.15">
      <c r="A462" s="80" t="s">
        <v>672</v>
      </c>
      <c r="B462" s="81" t="s">
        <v>1107</v>
      </c>
      <c r="C462" s="135" t="s">
        <v>1353</v>
      </c>
      <c r="D462" s="76">
        <v>1.0013717421124828</v>
      </c>
    </row>
    <row r="463" spans="1:4" x14ac:dyDescent="0.15">
      <c r="A463" s="80" t="s">
        <v>678</v>
      </c>
      <c r="B463" s="81" t="s">
        <v>1105</v>
      </c>
      <c r="C463" s="135" t="s">
        <v>1353</v>
      </c>
      <c r="D463" s="76">
        <v>1.1054637865311308</v>
      </c>
    </row>
    <row r="464" spans="1:4" x14ac:dyDescent="0.15">
      <c r="A464" s="80" t="s">
        <v>553</v>
      </c>
      <c r="B464" s="81" t="s">
        <v>1229</v>
      </c>
      <c r="C464" s="135" t="s">
        <v>1353</v>
      </c>
      <c r="D464" s="76">
        <v>1.0130246020260492</v>
      </c>
    </row>
    <row r="465" spans="1:4" x14ac:dyDescent="0.15">
      <c r="A465" s="80" t="s">
        <v>645</v>
      </c>
      <c r="B465" s="81" t="s">
        <v>1215</v>
      </c>
      <c r="C465" s="135" t="s">
        <v>1353</v>
      </c>
      <c r="D465" s="76">
        <v>3.3433734939759039</v>
      </c>
    </row>
    <row r="466" spans="1:4" x14ac:dyDescent="0.15">
      <c r="A466" s="80" t="s">
        <v>331</v>
      </c>
      <c r="B466" s="81" t="s">
        <v>332</v>
      </c>
      <c r="C466" s="135" t="s">
        <v>1353</v>
      </c>
      <c r="D466" s="76">
        <v>2.0159453302961277</v>
      </c>
    </row>
    <row r="467" spans="1:4" x14ac:dyDescent="0.15">
      <c r="A467" s="80" t="s">
        <v>49</v>
      </c>
      <c r="B467" s="81" t="s">
        <v>1123</v>
      </c>
      <c r="C467" s="135" t="s">
        <v>1353</v>
      </c>
      <c r="D467" s="76">
        <v>3.2387706855791958</v>
      </c>
    </row>
    <row r="468" spans="1:4" x14ac:dyDescent="0.15">
      <c r="A468" s="80" t="s">
        <v>479</v>
      </c>
      <c r="B468" s="81" t="s">
        <v>1242</v>
      </c>
      <c r="C468" s="135" t="s">
        <v>1353</v>
      </c>
      <c r="D468" s="76">
        <v>5.1646090534979425</v>
      </c>
    </row>
    <row r="469" spans="1:4" x14ac:dyDescent="0.15">
      <c r="A469" s="80" t="s">
        <v>449</v>
      </c>
      <c r="B469" s="81" t="s">
        <v>1244</v>
      </c>
      <c r="C469" s="135" t="s">
        <v>1353</v>
      </c>
      <c r="D469" s="76">
        <v>1.6539050535987749</v>
      </c>
    </row>
    <row r="470" spans="1:4" x14ac:dyDescent="0.15">
      <c r="A470" s="80" t="s">
        <v>439</v>
      </c>
      <c r="B470" s="81" t="s">
        <v>1143</v>
      </c>
      <c r="C470" s="135" t="s">
        <v>1353</v>
      </c>
      <c r="D470" s="76">
        <v>3.8636363636363638</v>
      </c>
    </row>
    <row r="471" spans="1:4" x14ac:dyDescent="0.15">
      <c r="A471" s="80" t="s">
        <v>0</v>
      </c>
      <c r="B471" s="81" t="s">
        <v>265</v>
      </c>
      <c r="C471" s="135" t="s">
        <v>1353</v>
      </c>
      <c r="D471" s="76">
        <v>1.8099547511312217</v>
      </c>
    </row>
    <row r="472" spans="1:4" x14ac:dyDescent="0.15">
      <c r="A472" s="80" t="s">
        <v>669</v>
      </c>
      <c r="B472" s="81" t="s">
        <v>1108</v>
      </c>
      <c r="C472" s="135" t="s">
        <v>1353</v>
      </c>
      <c r="D472" s="76">
        <v>6.09375</v>
      </c>
    </row>
    <row r="473" spans="1:4" x14ac:dyDescent="0.15">
      <c r="A473" s="80" t="s">
        <v>552</v>
      </c>
      <c r="B473" s="81" t="s">
        <v>1232</v>
      </c>
      <c r="C473" s="135" t="s">
        <v>1353</v>
      </c>
      <c r="D473" s="76">
        <v>3.1383737517831669</v>
      </c>
    </row>
    <row r="474" spans="1:4" x14ac:dyDescent="0.15">
      <c r="A474" s="80" t="s">
        <v>684</v>
      </c>
      <c r="B474" s="81" t="s">
        <v>1209</v>
      </c>
      <c r="C474" s="135" t="s">
        <v>1353</v>
      </c>
      <c r="D474" s="76">
        <v>5.133614627285513</v>
      </c>
    </row>
    <row r="475" spans="1:4" x14ac:dyDescent="0.15">
      <c r="A475" s="80" t="s">
        <v>541</v>
      </c>
      <c r="B475" s="81" t="s">
        <v>1205</v>
      </c>
      <c r="C475" s="135" t="s">
        <v>1353</v>
      </c>
      <c r="D475" s="76">
        <v>4.4501718213058412</v>
      </c>
    </row>
    <row r="476" spans="1:4" x14ac:dyDescent="0.15">
      <c r="A476" s="80" t="s">
        <v>609</v>
      </c>
      <c r="B476" s="81" t="s">
        <v>1112</v>
      </c>
      <c r="C476" s="135" t="s">
        <v>1353</v>
      </c>
      <c r="D476" s="76" t="s">
        <v>182</v>
      </c>
    </row>
    <row r="477" spans="1:4" x14ac:dyDescent="0.15">
      <c r="A477" s="80" t="s">
        <v>451</v>
      </c>
      <c r="B477" s="81" t="s">
        <v>1245</v>
      </c>
      <c r="C477" s="135" t="s">
        <v>1353</v>
      </c>
      <c r="D477" s="76">
        <v>1.3381995133819951</v>
      </c>
    </row>
    <row r="478" spans="1:4" x14ac:dyDescent="0.15">
      <c r="A478" s="80" t="s">
        <v>536</v>
      </c>
      <c r="B478" s="81" t="s">
        <v>1235</v>
      </c>
      <c r="C478" s="135" t="s">
        <v>1353</v>
      </c>
      <c r="D478" s="76">
        <v>3.7815126050420171</v>
      </c>
    </row>
    <row r="479" spans="1:4" x14ac:dyDescent="0.15">
      <c r="A479" s="80" t="s">
        <v>655</v>
      </c>
      <c r="B479" s="81" t="s">
        <v>1206</v>
      </c>
      <c r="C479" s="135" t="s">
        <v>1353</v>
      </c>
      <c r="D479" s="76">
        <v>2.7299703264094952</v>
      </c>
    </row>
    <row r="480" spans="1:4" x14ac:dyDescent="0.15">
      <c r="A480" s="80" t="s">
        <v>256</v>
      </c>
      <c r="B480" s="81" t="s">
        <v>1160</v>
      </c>
      <c r="C480" s="135" t="s">
        <v>1353</v>
      </c>
      <c r="D480" s="76">
        <v>1.23342175066313</v>
      </c>
    </row>
    <row r="481" spans="1:4" x14ac:dyDescent="0.15">
      <c r="A481" s="80" t="s">
        <v>579</v>
      </c>
      <c r="B481" s="81" t="s">
        <v>1223</v>
      </c>
      <c r="C481" s="135" t="s">
        <v>1353</v>
      </c>
      <c r="D481" s="76">
        <v>5.3015427769985974</v>
      </c>
    </row>
    <row r="482" spans="1:4" x14ac:dyDescent="0.15">
      <c r="A482" s="80" t="s">
        <v>276</v>
      </c>
      <c r="B482" s="81" t="s">
        <v>1158</v>
      </c>
      <c r="C482" s="135" t="s">
        <v>1353</v>
      </c>
      <c r="D482" s="76">
        <v>1.2594840667678302</v>
      </c>
    </row>
    <row r="483" spans="1:4" x14ac:dyDescent="0.15">
      <c r="A483" s="80" t="s">
        <v>453</v>
      </c>
      <c r="B483" s="81" t="s">
        <v>1141</v>
      </c>
      <c r="C483" s="135" t="s">
        <v>1353</v>
      </c>
      <c r="D483" s="76">
        <v>1.9801980198019802</v>
      </c>
    </row>
    <row r="484" spans="1:4" x14ac:dyDescent="0.15">
      <c r="A484" s="80" t="s">
        <v>602</v>
      </c>
      <c r="B484" s="81" t="s">
        <v>1114</v>
      </c>
      <c r="C484" s="135" t="s">
        <v>1353</v>
      </c>
      <c r="D484" s="76" t="s">
        <v>182</v>
      </c>
    </row>
    <row r="485" spans="1:4" x14ac:dyDescent="0.15">
      <c r="A485" s="80" t="s">
        <v>212</v>
      </c>
      <c r="B485" s="81" t="s">
        <v>1166</v>
      </c>
      <c r="C485" s="135" t="s">
        <v>1353</v>
      </c>
      <c r="D485" s="76">
        <v>2.5684024713150926</v>
      </c>
    </row>
    <row r="486" spans="1:4" x14ac:dyDescent="0.15">
      <c r="A486" s="80" t="s">
        <v>192</v>
      </c>
      <c r="B486" s="81" t="s">
        <v>1174</v>
      </c>
      <c r="C486" s="135" t="s">
        <v>1353</v>
      </c>
      <c r="D486" s="76">
        <v>2.9775280898876404</v>
      </c>
    </row>
    <row r="487" spans="1:4" x14ac:dyDescent="0.15">
      <c r="A487" s="80" t="s">
        <v>637</v>
      </c>
      <c r="B487" s="81" t="s">
        <v>638</v>
      </c>
      <c r="C487" s="135" t="s">
        <v>1353</v>
      </c>
      <c r="D487" s="76">
        <v>4.7133757961783438</v>
      </c>
    </row>
    <row r="488" spans="1:4" x14ac:dyDescent="0.15">
      <c r="A488" s="80" t="s">
        <v>408</v>
      </c>
      <c r="B488" s="81" t="s">
        <v>1216</v>
      </c>
      <c r="C488" s="135" t="s">
        <v>1353</v>
      </c>
      <c r="D488" s="76">
        <v>1.347962382445141</v>
      </c>
    </row>
    <row r="489" spans="1:4" x14ac:dyDescent="0.15">
      <c r="A489" s="80" t="s">
        <v>447</v>
      </c>
      <c r="B489" s="81" t="s">
        <v>447</v>
      </c>
      <c r="C489" s="135" t="s">
        <v>1353</v>
      </c>
      <c r="D489" s="76" t="s">
        <v>182</v>
      </c>
    </row>
    <row r="490" spans="1:4" x14ac:dyDescent="0.15">
      <c r="A490" s="80" t="s">
        <v>500</v>
      </c>
      <c r="B490" s="81" t="s">
        <v>501</v>
      </c>
      <c r="C490" s="135" t="s">
        <v>1353</v>
      </c>
      <c r="D490" s="76">
        <v>3.6486486486486482</v>
      </c>
    </row>
    <row r="491" spans="1:4" x14ac:dyDescent="0.15">
      <c r="A491" s="80" t="s">
        <v>254</v>
      </c>
      <c r="B491" s="81" t="s">
        <v>1161</v>
      </c>
      <c r="C491" s="135" t="s">
        <v>1353</v>
      </c>
      <c r="D491" s="76">
        <v>5.75</v>
      </c>
    </row>
    <row r="492" spans="1:4" x14ac:dyDescent="0.15">
      <c r="A492" s="80" t="s">
        <v>206</v>
      </c>
      <c r="B492" s="81" t="s">
        <v>1168</v>
      </c>
      <c r="C492" s="135" t="s">
        <v>1353</v>
      </c>
      <c r="D492" s="76">
        <v>3.9171974522292992</v>
      </c>
    </row>
    <row r="493" spans="1:4" x14ac:dyDescent="0.15">
      <c r="A493" s="80" t="s">
        <v>705</v>
      </c>
      <c r="B493" s="81" t="s">
        <v>1101</v>
      </c>
      <c r="C493" s="135" t="s">
        <v>1353</v>
      </c>
      <c r="D493" s="76" t="s">
        <v>182</v>
      </c>
    </row>
    <row r="494" spans="1:4" x14ac:dyDescent="0.15">
      <c r="A494" s="80" t="s">
        <v>504</v>
      </c>
      <c r="B494" s="81" t="s">
        <v>1126</v>
      </c>
      <c r="C494" s="135" t="s">
        <v>1353</v>
      </c>
      <c r="D494" s="76">
        <v>1.5468409586056644</v>
      </c>
    </row>
    <row r="495" spans="1:4" x14ac:dyDescent="0.15">
      <c r="A495" s="80" t="s">
        <v>681</v>
      </c>
      <c r="B495" s="81" t="s">
        <v>1104</v>
      </c>
      <c r="C495" s="135" t="s">
        <v>1353</v>
      </c>
      <c r="D495" s="76">
        <v>9.2331288343558295</v>
      </c>
    </row>
    <row r="496" spans="1:4" x14ac:dyDescent="0.15">
      <c r="A496" s="80" t="s">
        <v>665</v>
      </c>
      <c r="B496" s="81" t="s">
        <v>1210</v>
      </c>
      <c r="C496" s="135" t="s">
        <v>1353</v>
      </c>
      <c r="D496" s="76">
        <v>3.1740196078431371</v>
      </c>
    </row>
    <row r="497" spans="1:4" x14ac:dyDescent="0.15">
      <c r="A497" s="80" t="s">
        <v>221</v>
      </c>
      <c r="B497" s="81" t="s">
        <v>1172</v>
      </c>
      <c r="C497" s="135" t="s">
        <v>1353</v>
      </c>
      <c r="D497" s="76">
        <v>1.5367965367965366</v>
      </c>
    </row>
    <row r="498" spans="1:4" x14ac:dyDescent="0.15">
      <c r="A498" s="80" t="s">
        <v>398</v>
      </c>
      <c r="B498" s="81" t="s">
        <v>399</v>
      </c>
      <c r="C498" s="135" t="s">
        <v>1353</v>
      </c>
      <c r="D498" s="76">
        <v>1.8912797281993203</v>
      </c>
    </row>
    <row r="499" spans="1:4" x14ac:dyDescent="0.15">
      <c r="A499" s="80" t="s">
        <v>241</v>
      </c>
      <c r="B499" s="81" t="s">
        <v>1251</v>
      </c>
      <c r="C499" s="135" t="s">
        <v>1353</v>
      </c>
      <c r="D499" s="76">
        <v>4.4945054945054945</v>
      </c>
    </row>
    <row r="500" spans="1:4" x14ac:dyDescent="0.15">
      <c r="A500" s="80" t="s">
        <v>757</v>
      </c>
      <c r="B500" s="81" t="s">
        <v>1196</v>
      </c>
      <c r="C500" s="135" t="s">
        <v>1353</v>
      </c>
      <c r="D500" s="76">
        <v>1.6299559471365639</v>
      </c>
    </row>
    <row r="501" spans="1:4" x14ac:dyDescent="0.15">
      <c r="A501" s="80" t="s">
        <v>152</v>
      </c>
      <c r="B501" s="81" t="s">
        <v>1103</v>
      </c>
      <c r="C501" s="135" t="s">
        <v>1353</v>
      </c>
      <c r="D501" s="76">
        <v>2.56993006993007</v>
      </c>
    </row>
    <row r="502" spans="1:4" x14ac:dyDescent="0.15">
      <c r="A502" s="80" t="s">
        <v>526</v>
      </c>
      <c r="B502" s="81" t="s">
        <v>1122</v>
      </c>
      <c r="C502" s="135" t="s">
        <v>1353</v>
      </c>
      <c r="D502" s="76">
        <v>2.1084337349397591</v>
      </c>
    </row>
    <row r="503" spans="1:4" x14ac:dyDescent="0.15">
      <c r="A503" s="80" t="s">
        <v>457</v>
      </c>
      <c r="B503" s="81" t="s">
        <v>1139</v>
      </c>
      <c r="C503" s="135" t="s">
        <v>1353</v>
      </c>
      <c r="D503" s="76">
        <v>3.1354642313546424</v>
      </c>
    </row>
    <row r="504" spans="1:4" x14ac:dyDescent="0.15">
      <c r="A504" s="80" t="s">
        <v>371</v>
      </c>
      <c r="B504" s="81" t="s">
        <v>371</v>
      </c>
      <c r="C504" s="135" t="s">
        <v>1353</v>
      </c>
      <c r="D504" s="76" t="s">
        <v>182</v>
      </c>
    </row>
    <row r="505" spans="1:4" x14ac:dyDescent="0.15">
      <c r="A505" s="80" t="s">
        <v>545</v>
      </c>
      <c r="B505" s="81" t="s">
        <v>1231</v>
      </c>
      <c r="C505" s="135" t="s">
        <v>1353</v>
      </c>
      <c r="D505" s="76">
        <v>6.2435897435897445</v>
      </c>
    </row>
    <row r="506" spans="1:4" x14ac:dyDescent="0.15">
      <c r="A506" s="80" t="s">
        <v>639</v>
      </c>
      <c r="B506" s="81" t="s">
        <v>1219</v>
      </c>
      <c r="C506" s="135" t="s">
        <v>1352</v>
      </c>
      <c r="D506" s="76" t="s">
        <v>182</v>
      </c>
    </row>
    <row r="507" spans="1:4" x14ac:dyDescent="0.15">
      <c r="A507" s="80" t="s">
        <v>644</v>
      </c>
      <c r="B507" s="81" t="s">
        <v>1217</v>
      </c>
      <c r="C507" s="135" t="s">
        <v>1352</v>
      </c>
      <c r="D507" s="76" t="s">
        <v>182</v>
      </c>
    </row>
    <row r="508" spans="1:4" x14ac:dyDescent="0.15">
      <c r="A508" s="80" t="s">
        <v>178</v>
      </c>
      <c r="B508" s="81" t="s">
        <v>1177</v>
      </c>
      <c r="C508" s="135" t="s">
        <v>1352</v>
      </c>
      <c r="D508" s="76">
        <v>2.7739726027397258</v>
      </c>
    </row>
    <row r="509" spans="1:4" x14ac:dyDescent="0.15">
      <c r="A509" s="80" t="s">
        <v>509</v>
      </c>
      <c r="B509" s="81" t="s">
        <v>1237</v>
      </c>
      <c r="C509" s="135" t="s">
        <v>1352</v>
      </c>
      <c r="D509" s="76">
        <v>0.52631578947368418</v>
      </c>
    </row>
    <row r="510" spans="1:4" x14ac:dyDescent="0.15">
      <c r="A510" s="80" t="s">
        <v>641</v>
      </c>
      <c r="B510" s="81" t="s">
        <v>1109</v>
      </c>
      <c r="C510" s="135" t="s">
        <v>1352</v>
      </c>
      <c r="D510" s="76" t="s">
        <v>182</v>
      </c>
    </row>
    <row r="511" spans="1:4" x14ac:dyDescent="0.15">
      <c r="A511" s="80" t="s">
        <v>658</v>
      </c>
      <c r="B511" s="81" t="s">
        <v>1207</v>
      </c>
      <c r="C511" s="135" t="s">
        <v>1352</v>
      </c>
      <c r="D511" s="76">
        <v>0.63403781979977758</v>
      </c>
    </row>
    <row r="512" spans="1:4" x14ac:dyDescent="0.15">
      <c r="A512" s="80" t="s">
        <v>766</v>
      </c>
      <c r="B512" s="81" t="s">
        <v>1195</v>
      </c>
      <c r="C512" s="135" t="s">
        <v>1352</v>
      </c>
      <c r="D512" s="76">
        <v>5.0951374207188156</v>
      </c>
    </row>
    <row r="513" spans="1:4" x14ac:dyDescent="0.15">
      <c r="A513" s="80" t="s">
        <v>54</v>
      </c>
      <c r="B513" s="81" t="s">
        <v>1120</v>
      </c>
      <c r="C513" s="135" t="s">
        <v>1352</v>
      </c>
      <c r="D513" s="76">
        <v>1.7325800376647835</v>
      </c>
    </row>
    <row r="514" spans="1:4" x14ac:dyDescent="0.15">
      <c r="A514" s="80" t="s">
        <v>708</v>
      </c>
      <c r="B514" s="81" t="s">
        <v>1201</v>
      </c>
      <c r="C514" s="135" t="s">
        <v>1352</v>
      </c>
      <c r="D514" s="76">
        <v>1.8482252141982864</v>
      </c>
    </row>
    <row r="515" spans="1:4" x14ac:dyDescent="0.15">
      <c r="A515" s="80" t="s">
        <v>217</v>
      </c>
      <c r="B515" s="81" t="s">
        <v>1173</v>
      </c>
      <c r="C515" s="135" t="s">
        <v>1352</v>
      </c>
      <c r="D515" s="76">
        <v>2.4377031419284938</v>
      </c>
    </row>
    <row r="516" spans="1:4" x14ac:dyDescent="0.15">
      <c r="A516" s="80" t="s">
        <v>184</v>
      </c>
      <c r="B516" s="81" t="s">
        <v>1256</v>
      </c>
      <c r="C516" s="135" t="s">
        <v>1352</v>
      </c>
      <c r="D516" s="76" t="s">
        <v>182</v>
      </c>
    </row>
    <row r="517" spans="1:4" x14ac:dyDescent="0.15">
      <c r="A517" s="80" t="s">
        <v>651</v>
      </c>
      <c r="B517" s="81" t="s">
        <v>1212</v>
      </c>
      <c r="C517" s="135" t="s">
        <v>1352</v>
      </c>
      <c r="D517" s="76">
        <v>1.9143576826196471</v>
      </c>
    </row>
    <row r="518" spans="1:4" x14ac:dyDescent="0.15">
      <c r="A518" s="80" t="s">
        <v>606</v>
      </c>
      <c r="B518" s="81" t="s">
        <v>1113</v>
      </c>
      <c r="C518" s="135" t="s">
        <v>1352</v>
      </c>
      <c r="D518" s="76">
        <v>2.7238095238095239</v>
      </c>
    </row>
    <row r="519" spans="1:4" x14ac:dyDescent="0.15">
      <c r="A519" s="80" t="s">
        <v>506</v>
      </c>
      <c r="B519" s="81" t="s">
        <v>1125</v>
      </c>
      <c r="C519" s="135" t="s">
        <v>1352</v>
      </c>
      <c r="D519" s="76">
        <v>1.056910569105691</v>
      </c>
    </row>
    <row r="520" spans="1:4" x14ac:dyDescent="0.15">
      <c r="A520" s="80" t="s">
        <v>251</v>
      </c>
      <c r="B520" s="81" t="s">
        <v>1162</v>
      </c>
      <c r="C520" s="135" t="s">
        <v>1352</v>
      </c>
      <c r="D520" s="76">
        <v>1.7589576547231272</v>
      </c>
    </row>
    <row r="521" spans="1:4" x14ac:dyDescent="0.15">
      <c r="A521" s="80" t="s">
        <v>544</v>
      </c>
      <c r="B521" s="81" t="s">
        <v>1203</v>
      </c>
      <c r="C521" s="135" t="s">
        <v>1352</v>
      </c>
      <c r="D521" s="76" t="s">
        <v>182</v>
      </c>
    </row>
    <row r="522" spans="1:4" x14ac:dyDescent="0.15">
      <c r="A522" s="80" t="s">
        <v>294</v>
      </c>
      <c r="B522" s="81" t="s">
        <v>1148</v>
      </c>
      <c r="C522" s="135" t="s">
        <v>1352</v>
      </c>
      <c r="D522" s="76">
        <v>0.7256637168141592</v>
      </c>
    </row>
    <row r="523" spans="1:4" x14ac:dyDescent="0.15">
      <c r="A523" s="80" t="s">
        <v>480</v>
      </c>
      <c r="B523" s="81" t="s">
        <v>1241</v>
      </c>
      <c r="C523" s="135" t="s">
        <v>1352</v>
      </c>
      <c r="D523" s="76">
        <v>0.73959938366718025</v>
      </c>
    </row>
    <row r="524" spans="1:4" x14ac:dyDescent="0.15">
      <c r="A524" s="80" t="s">
        <v>647</v>
      </c>
      <c r="B524" s="81" t="s">
        <v>1214</v>
      </c>
      <c r="C524" s="135" t="s">
        <v>1352</v>
      </c>
      <c r="D524" s="76">
        <v>2.7718832891246681</v>
      </c>
    </row>
    <row r="525" spans="1:4" x14ac:dyDescent="0.15">
      <c r="A525" s="80" t="s">
        <v>198</v>
      </c>
      <c r="B525" s="81" t="s">
        <v>1254</v>
      </c>
      <c r="C525" s="135" t="s">
        <v>1352</v>
      </c>
      <c r="D525" s="76">
        <v>1.2893982808022921</v>
      </c>
    </row>
    <row r="526" spans="1:4" x14ac:dyDescent="0.15">
      <c r="A526" s="80" t="s">
        <v>649</v>
      </c>
      <c r="B526" s="81" t="s">
        <v>1213</v>
      </c>
      <c r="C526" s="135" t="s">
        <v>1352</v>
      </c>
      <c r="D526" s="76">
        <v>3.8253638253638256</v>
      </c>
    </row>
    <row r="527" spans="1:4" x14ac:dyDescent="0.15">
      <c r="A527" s="80" t="s">
        <v>519</v>
      </c>
      <c r="B527" s="81" t="s">
        <v>1151</v>
      </c>
      <c r="C527" s="135" t="s">
        <v>1352</v>
      </c>
      <c r="D527" s="76">
        <v>2.7569169960474311</v>
      </c>
    </row>
    <row r="528" spans="1:4" x14ac:dyDescent="0.15">
      <c r="A528" s="80" t="s">
        <v>643</v>
      </c>
      <c r="B528" s="81" t="s">
        <v>1218</v>
      </c>
      <c r="C528" s="135" t="s">
        <v>1352</v>
      </c>
      <c r="D528" s="76" t="s">
        <v>182</v>
      </c>
    </row>
    <row r="529" spans="1:4" x14ac:dyDescent="0.15">
      <c r="A529" s="80" t="s">
        <v>189</v>
      </c>
      <c r="B529" s="81" t="s">
        <v>1175</v>
      </c>
      <c r="C529" s="135" t="s">
        <v>1352</v>
      </c>
      <c r="D529" s="76">
        <v>24.680851063829788</v>
      </c>
    </row>
    <row r="530" spans="1:4" x14ac:dyDescent="0.15">
      <c r="A530" s="80" t="s">
        <v>353</v>
      </c>
      <c r="B530" s="81" t="s">
        <v>37</v>
      </c>
      <c r="C530" s="135" t="s">
        <v>1352</v>
      </c>
      <c r="D530" s="76">
        <v>1.04</v>
      </c>
    </row>
    <row r="531" spans="1:4" x14ac:dyDescent="0.15">
      <c r="A531" s="80" t="s">
        <v>290</v>
      </c>
      <c r="B531" s="81" t="s">
        <v>1149</v>
      </c>
      <c r="C531" s="135" t="s">
        <v>1352</v>
      </c>
      <c r="D531" s="76">
        <v>2.2131147540983607</v>
      </c>
    </row>
    <row r="532" spans="1:4" x14ac:dyDescent="0.15">
      <c r="A532" s="80" t="s">
        <v>455</v>
      </c>
      <c r="B532" s="81" t="s">
        <v>1140</v>
      </c>
      <c r="C532" s="135" t="s">
        <v>1352</v>
      </c>
      <c r="D532" s="76">
        <v>2.0175438596491229</v>
      </c>
    </row>
    <row r="533" spans="1:4" x14ac:dyDescent="0.15">
      <c r="A533" s="80" t="s">
        <v>224</v>
      </c>
      <c r="B533" s="81" t="s">
        <v>1171</v>
      </c>
      <c r="C533" s="135" t="s">
        <v>1352</v>
      </c>
      <c r="D533" s="76">
        <v>3.0010952902519161</v>
      </c>
    </row>
    <row r="534" spans="1:4" x14ac:dyDescent="0.15">
      <c r="A534" s="80" t="s">
        <v>672</v>
      </c>
      <c r="B534" s="81" t="s">
        <v>1107</v>
      </c>
      <c r="C534" s="135" t="s">
        <v>1352</v>
      </c>
      <c r="D534" s="76">
        <v>0.96085409252669041</v>
      </c>
    </row>
    <row r="535" spans="1:4" x14ac:dyDescent="0.15">
      <c r="A535" s="80" t="s">
        <v>678</v>
      </c>
      <c r="B535" s="81" t="s">
        <v>1105</v>
      </c>
      <c r="C535" s="135" t="s">
        <v>1352</v>
      </c>
      <c r="D535" s="76" t="s">
        <v>182</v>
      </c>
    </row>
    <row r="536" spans="1:4" x14ac:dyDescent="0.15">
      <c r="A536" s="80" t="s">
        <v>553</v>
      </c>
      <c r="B536" s="81" t="s">
        <v>1229</v>
      </c>
      <c r="C536" s="135" t="s">
        <v>1352</v>
      </c>
      <c r="D536" s="76">
        <v>1.5275590551181102</v>
      </c>
    </row>
    <row r="537" spans="1:4" x14ac:dyDescent="0.15">
      <c r="A537" s="80" t="s">
        <v>645</v>
      </c>
      <c r="B537" s="81" t="s">
        <v>1215</v>
      </c>
      <c r="C537" s="135" t="s">
        <v>1352</v>
      </c>
      <c r="D537" s="76">
        <v>2.8911564625850339</v>
      </c>
    </row>
    <row r="538" spans="1:4" x14ac:dyDescent="0.15">
      <c r="A538" s="80" t="s">
        <v>331</v>
      </c>
      <c r="B538" s="81" t="s">
        <v>332</v>
      </c>
      <c r="C538" s="135" t="s">
        <v>1352</v>
      </c>
      <c r="D538" s="76">
        <v>1.0676835081029552</v>
      </c>
    </row>
    <row r="539" spans="1:4" x14ac:dyDescent="0.15">
      <c r="A539" s="80" t="s">
        <v>49</v>
      </c>
      <c r="B539" s="81" t="s">
        <v>1123</v>
      </c>
      <c r="C539" s="135" t="s">
        <v>1352</v>
      </c>
      <c r="D539" s="76">
        <v>1.6247139588100685</v>
      </c>
    </row>
    <row r="540" spans="1:4" x14ac:dyDescent="0.15">
      <c r="A540" s="80" t="s">
        <v>479</v>
      </c>
      <c r="B540" s="81" t="s">
        <v>1242</v>
      </c>
      <c r="C540" s="135" t="s">
        <v>1352</v>
      </c>
      <c r="D540" s="76">
        <v>5.593220338983051</v>
      </c>
    </row>
    <row r="541" spans="1:4" x14ac:dyDescent="0.15">
      <c r="A541" s="80" t="s">
        <v>449</v>
      </c>
      <c r="B541" s="81" t="s">
        <v>1244</v>
      </c>
      <c r="C541" s="135" t="s">
        <v>1352</v>
      </c>
      <c r="D541" s="76">
        <v>6.7241379310344831</v>
      </c>
    </row>
    <row r="542" spans="1:4" x14ac:dyDescent="0.15">
      <c r="A542" s="80" t="s">
        <v>439</v>
      </c>
      <c r="B542" s="81" t="s">
        <v>1143</v>
      </c>
      <c r="C542" s="135" t="s">
        <v>1352</v>
      </c>
      <c r="D542" s="76">
        <v>3.1210191082802545</v>
      </c>
    </row>
    <row r="543" spans="1:4" x14ac:dyDescent="0.15">
      <c r="A543" s="80" t="s">
        <v>0</v>
      </c>
      <c r="B543" s="81" t="s">
        <v>265</v>
      </c>
      <c r="C543" s="135" t="s">
        <v>1352</v>
      </c>
      <c r="D543" s="76">
        <v>1.1231101511879051</v>
      </c>
    </row>
    <row r="544" spans="1:4" x14ac:dyDescent="0.15">
      <c r="A544" s="80" t="s">
        <v>669</v>
      </c>
      <c r="B544" s="81" t="s">
        <v>1108</v>
      </c>
      <c r="C544" s="135" t="s">
        <v>1352</v>
      </c>
      <c r="D544" s="76">
        <v>5.3588516746411488</v>
      </c>
    </row>
    <row r="545" spans="1:4" x14ac:dyDescent="0.15">
      <c r="A545" s="80" t="s">
        <v>552</v>
      </c>
      <c r="B545" s="81" t="s">
        <v>1232</v>
      </c>
      <c r="C545" s="135" t="s">
        <v>1352</v>
      </c>
      <c r="D545" s="76">
        <v>3.3281972265023114</v>
      </c>
    </row>
    <row r="546" spans="1:4" x14ac:dyDescent="0.15">
      <c r="A546" s="80" t="s">
        <v>684</v>
      </c>
      <c r="B546" s="81" t="s">
        <v>1209</v>
      </c>
      <c r="C546" s="135" t="s">
        <v>1352</v>
      </c>
      <c r="D546" s="76">
        <v>1.153846153846154</v>
      </c>
    </row>
    <row r="547" spans="1:4" x14ac:dyDescent="0.15">
      <c r="A547" s="80" t="s">
        <v>541</v>
      </c>
      <c r="B547" s="81" t="s">
        <v>1205</v>
      </c>
      <c r="C547" s="135" t="s">
        <v>1352</v>
      </c>
      <c r="D547" s="76">
        <v>8.7956204379562042</v>
      </c>
    </row>
    <row r="548" spans="1:4" x14ac:dyDescent="0.15">
      <c r="A548" s="80" t="s">
        <v>609</v>
      </c>
      <c r="B548" s="81" t="s">
        <v>1112</v>
      </c>
      <c r="C548" s="135" t="s">
        <v>1352</v>
      </c>
      <c r="D548" s="76">
        <v>1.2104072398190044</v>
      </c>
    </row>
    <row r="549" spans="1:4" x14ac:dyDescent="0.15">
      <c r="A549" s="80" t="s">
        <v>451</v>
      </c>
      <c r="B549" s="81" t="s">
        <v>1245</v>
      </c>
      <c r="C549" s="135" t="s">
        <v>1352</v>
      </c>
      <c r="D549" s="76" t="s">
        <v>182</v>
      </c>
    </row>
    <row r="550" spans="1:4" x14ac:dyDescent="0.15">
      <c r="A550" s="80" t="s">
        <v>536</v>
      </c>
      <c r="B550" s="81" t="s">
        <v>1235</v>
      </c>
      <c r="C550" s="135" t="s">
        <v>1352</v>
      </c>
      <c r="D550" s="76">
        <v>2.4955752212389379</v>
      </c>
    </row>
    <row r="551" spans="1:4" x14ac:dyDescent="0.15">
      <c r="A551" s="80" t="s">
        <v>655</v>
      </c>
      <c r="B551" s="81" t="s">
        <v>1206</v>
      </c>
      <c r="C551" s="135" t="s">
        <v>1352</v>
      </c>
      <c r="D551" s="76">
        <v>2.7681660899653977</v>
      </c>
    </row>
    <row r="552" spans="1:4" x14ac:dyDescent="0.15">
      <c r="A552" s="80" t="s">
        <v>256</v>
      </c>
      <c r="B552" s="81" t="s">
        <v>1160</v>
      </c>
      <c r="C552" s="135" t="s">
        <v>1352</v>
      </c>
      <c r="D552" s="76">
        <v>2.2123893805309733</v>
      </c>
    </row>
    <row r="553" spans="1:4" x14ac:dyDescent="0.15">
      <c r="A553" s="80" t="s">
        <v>579</v>
      </c>
      <c r="B553" s="81" t="s">
        <v>1223</v>
      </c>
      <c r="C553" s="135" t="s">
        <v>1352</v>
      </c>
      <c r="D553" s="76">
        <v>4.8128342245989302</v>
      </c>
    </row>
    <row r="554" spans="1:4" x14ac:dyDescent="0.15">
      <c r="A554" s="80" t="s">
        <v>276</v>
      </c>
      <c r="B554" s="81" t="s">
        <v>1158</v>
      </c>
      <c r="C554" s="135" t="s">
        <v>1352</v>
      </c>
      <c r="D554" s="76">
        <v>1.6293279022403258</v>
      </c>
    </row>
    <row r="555" spans="1:4" x14ac:dyDescent="0.15">
      <c r="A555" s="80" t="s">
        <v>453</v>
      </c>
      <c r="B555" s="81" t="s">
        <v>1141</v>
      </c>
      <c r="C555" s="135" t="s">
        <v>1352</v>
      </c>
      <c r="D555" s="76" t="s">
        <v>182</v>
      </c>
    </row>
    <row r="556" spans="1:4" x14ac:dyDescent="0.15">
      <c r="A556" s="80" t="s">
        <v>602</v>
      </c>
      <c r="B556" s="81" t="s">
        <v>1114</v>
      </c>
      <c r="C556" s="135" t="s">
        <v>1352</v>
      </c>
      <c r="D556" s="76">
        <v>2.2326203208556148</v>
      </c>
    </row>
    <row r="557" spans="1:4" x14ac:dyDescent="0.15">
      <c r="A557" s="80" t="s">
        <v>212</v>
      </c>
      <c r="B557" s="81" t="s">
        <v>1166</v>
      </c>
      <c r="C557" s="135" t="s">
        <v>1352</v>
      </c>
      <c r="D557" s="76">
        <v>2.67578125</v>
      </c>
    </row>
    <row r="558" spans="1:4" x14ac:dyDescent="0.15">
      <c r="A558" s="80" t="s">
        <v>192</v>
      </c>
      <c r="B558" s="81" t="s">
        <v>1174</v>
      </c>
      <c r="C558" s="135" t="s">
        <v>1352</v>
      </c>
      <c r="D558" s="76">
        <v>2.2167487684729066</v>
      </c>
    </row>
    <row r="559" spans="1:4" x14ac:dyDescent="0.15">
      <c r="A559" s="80" t="s">
        <v>637</v>
      </c>
      <c r="B559" s="81" t="s">
        <v>638</v>
      </c>
      <c r="C559" s="135" t="s">
        <v>1352</v>
      </c>
      <c r="D559" s="76">
        <v>1.3380281690140845</v>
      </c>
    </row>
    <row r="560" spans="1:4" x14ac:dyDescent="0.15">
      <c r="A560" s="80" t="s">
        <v>408</v>
      </c>
      <c r="B560" s="81" t="s">
        <v>1216</v>
      </c>
      <c r="C560" s="135" t="s">
        <v>1352</v>
      </c>
      <c r="D560" s="76">
        <v>2.8834355828220861</v>
      </c>
    </row>
    <row r="561" spans="1:4" x14ac:dyDescent="0.15">
      <c r="A561" s="80" t="s">
        <v>447</v>
      </c>
      <c r="B561" s="81" t="s">
        <v>447</v>
      </c>
      <c r="C561" s="135" t="s">
        <v>1352</v>
      </c>
      <c r="D561" s="76">
        <v>1.4510489510489513</v>
      </c>
    </row>
    <row r="562" spans="1:4" x14ac:dyDescent="0.15">
      <c r="A562" s="80" t="s">
        <v>500</v>
      </c>
      <c r="B562" s="81" t="s">
        <v>501</v>
      </c>
      <c r="C562" s="135" t="s">
        <v>1352</v>
      </c>
      <c r="D562" s="76">
        <v>4.1926345609065159</v>
      </c>
    </row>
    <row r="563" spans="1:4" x14ac:dyDescent="0.15">
      <c r="A563" s="80" t="s">
        <v>254</v>
      </c>
      <c r="B563" s="81" t="s">
        <v>1161</v>
      </c>
      <c r="C563" s="135" t="s">
        <v>1352</v>
      </c>
      <c r="D563" s="76">
        <v>14.363636363636363</v>
      </c>
    </row>
    <row r="564" spans="1:4" x14ac:dyDescent="0.15">
      <c r="A564" s="80" t="s">
        <v>206</v>
      </c>
      <c r="B564" s="81" t="s">
        <v>1168</v>
      </c>
      <c r="C564" s="135" t="s">
        <v>1352</v>
      </c>
      <c r="D564" s="76">
        <v>2.5437928408225434</v>
      </c>
    </row>
    <row r="565" spans="1:4" x14ac:dyDescent="0.15">
      <c r="A565" s="80" t="s">
        <v>705</v>
      </c>
      <c r="B565" s="81" t="s">
        <v>1101</v>
      </c>
      <c r="C565" s="135" t="s">
        <v>1352</v>
      </c>
      <c r="D565" s="76">
        <v>2.4178154825026512</v>
      </c>
    </row>
    <row r="566" spans="1:4" x14ac:dyDescent="0.15">
      <c r="A566" s="80" t="s">
        <v>504</v>
      </c>
      <c r="B566" s="81" t="s">
        <v>1126</v>
      </c>
      <c r="C566" s="135" t="s">
        <v>1352</v>
      </c>
      <c r="D566" s="76">
        <v>1.4527027027027026</v>
      </c>
    </row>
    <row r="567" spans="1:4" x14ac:dyDescent="0.15">
      <c r="A567" s="80" t="s">
        <v>681</v>
      </c>
      <c r="B567" s="81" t="s">
        <v>1104</v>
      </c>
      <c r="C567" s="135" t="s">
        <v>1352</v>
      </c>
      <c r="D567" s="76">
        <v>5.8371040723981906</v>
      </c>
    </row>
    <row r="568" spans="1:4" x14ac:dyDescent="0.15">
      <c r="A568" s="80" t="s">
        <v>665</v>
      </c>
      <c r="B568" s="81" t="s">
        <v>1210</v>
      </c>
      <c r="C568" s="135" t="s">
        <v>1352</v>
      </c>
      <c r="D568" s="76">
        <v>3.7247706422018347</v>
      </c>
    </row>
    <row r="569" spans="1:4" x14ac:dyDescent="0.15">
      <c r="A569" s="80" t="s">
        <v>221</v>
      </c>
      <c r="B569" s="81" t="s">
        <v>1172</v>
      </c>
      <c r="C569" s="135" t="s">
        <v>1352</v>
      </c>
      <c r="D569" s="76">
        <v>1.9692307692307693</v>
      </c>
    </row>
    <row r="570" spans="1:4" x14ac:dyDescent="0.15">
      <c r="A570" s="80" t="s">
        <v>398</v>
      </c>
      <c r="B570" s="81" t="s">
        <v>399</v>
      </c>
      <c r="C570" s="135" t="s">
        <v>1352</v>
      </c>
      <c r="D570" s="76">
        <v>2.029220779220779</v>
      </c>
    </row>
    <row r="571" spans="1:4" x14ac:dyDescent="0.15">
      <c r="A571" s="80" t="s">
        <v>241</v>
      </c>
      <c r="B571" s="81" t="s">
        <v>1251</v>
      </c>
      <c r="C571" s="135" t="s">
        <v>1352</v>
      </c>
      <c r="D571" s="76">
        <v>4.4228571428571435</v>
      </c>
    </row>
    <row r="572" spans="1:4" x14ac:dyDescent="0.15">
      <c r="A572" s="80" t="s">
        <v>757</v>
      </c>
      <c r="B572" s="81" t="s">
        <v>1196</v>
      </c>
      <c r="C572" s="135" t="s">
        <v>1352</v>
      </c>
      <c r="D572" s="76">
        <v>2.6618705035971226</v>
      </c>
    </row>
    <row r="573" spans="1:4" x14ac:dyDescent="0.15">
      <c r="A573" s="80" t="s">
        <v>152</v>
      </c>
      <c r="B573" s="81" t="s">
        <v>1103</v>
      </c>
      <c r="C573" s="135" t="s">
        <v>1352</v>
      </c>
      <c r="D573" s="76">
        <v>1.6376811594202898</v>
      </c>
    </row>
    <row r="574" spans="1:4" x14ac:dyDescent="0.15">
      <c r="A574" s="80" t="s">
        <v>526</v>
      </c>
      <c r="B574" s="81" t="s">
        <v>1122</v>
      </c>
      <c r="C574" s="135" t="s">
        <v>1352</v>
      </c>
      <c r="D574" s="76">
        <v>6.7558528428093636</v>
      </c>
    </row>
    <row r="575" spans="1:4" x14ac:dyDescent="0.15">
      <c r="A575" s="80" t="s">
        <v>457</v>
      </c>
      <c r="B575" s="81" t="s">
        <v>1139</v>
      </c>
      <c r="C575" s="135" t="s">
        <v>1352</v>
      </c>
      <c r="D575" s="76">
        <v>3.3644859813084116</v>
      </c>
    </row>
    <row r="576" spans="1:4" x14ac:dyDescent="0.15">
      <c r="A576" s="80" t="s">
        <v>371</v>
      </c>
      <c r="B576" s="81" t="s">
        <v>371</v>
      </c>
      <c r="C576" s="135" t="s">
        <v>1352</v>
      </c>
      <c r="D576" s="76" t="s">
        <v>182</v>
      </c>
    </row>
    <row r="577" spans="1:4" x14ac:dyDescent="0.15">
      <c r="A577" s="80" t="s">
        <v>545</v>
      </c>
      <c r="B577" s="81" t="s">
        <v>1231</v>
      </c>
      <c r="C577" s="135" t="s">
        <v>1352</v>
      </c>
      <c r="D577" s="76">
        <v>4.0348525469168903</v>
      </c>
    </row>
    <row r="578" spans="1:4" x14ac:dyDescent="0.15">
      <c r="A578" s="80" t="s">
        <v>639</v>
      </c>
      <c r="B578" s="81" t="s">
        <v>1219</v>
      </c>
      <c r="C578" s="135" t="s">
        <v>1368</v>
      </c>
      <c r="D578" s="76">
        <v>1.833688699360341</v>
      </c>
    </row>
    <row r="579" spans="1:4" x14ac:dyDescent="0.15">
      <c r="A579" s="80" t="s">
        <v>644</v>
      </c>
      <c r="B579" s="81" t="s">
        <v>1217</v>
      </c>
      <c r="C579" s="135" t="s">
        <v>1368</v>
      </c>
      <c r="D579" s="76">
        <v>0.99088838268792712</v>
      </c>
    </row>
    <row r="580" spans="1:4" x14ac:dyDescent="0.15">
      <c r="A580" s="80" t="s">
        <v>178</v>
      </c>
      <c r="B580" s="81" t="s">
        <v>1177</v>
      </c>
      <c r="C580" s="135" t="s">
        <v>1368</v>
      </c>
      <c r="D580" s="76">
        <v>0.35906642728904847</v>
      </c>
    </row>
    <row r="581" spans="1:4" x14ac:dyDescent="0.15">
      <c r="A581" s="80" t="s">
        <v>509</v>
      </c>
      <c r="B581" s="81" t="s">
        <v>1237</v>
      </c>
      <c r="C581" s="135" t="s">
        <v>1368</v>
      </c>
      <c r="D581" s="76">
        <v>2.9044117647058822</v>
      </c>
    </row>
    <row r="582" spans="1:4" x14ac:dyDescent="0.15">
      <c r="A582" s="80" t="s">
        <v>641</v>
      </c>
      <c r="B582" s="81" t="s">
        <v>1109</v>
      </c>
      <c r="C582" s="135" t="s">
        <v>1368</v>
      </c>
      <c r="D582" s="76">
        <v>0.7671957671957671</v>
      </c>
    </row>
    <row r="583" spans="1:4" x14ac:dyDescent="0.15">
      <c r="A583" s="80" t="s">
        <v>658</v>
      </c>
      <c r="B583" s="81" t="s">
        <v>1207</v>
      </c>
      <c r="C583" s="135" t="s">
        <v>1368</v>
      </c>
      <c r="D583" s="76">
        <v>1.4864864864864862</v>
      </c>
    </row>
    <row r="584" spans="1:4" x14ac:dyDescent="0.15">
      <c r="A584" s="80" t="s">
        <v>766</v>
      </c>
      <c r="B584" s="81" t="s">
        <v>1195</v>
      </c>
      <c r="C584" s="135" t="s">
        <v>1368</v>
      </c>
      <c r="D584" s="76">
        <v>0.56466302367941712</v>
      </c>
    </row>
    <row r="585" spans="1:4" x14ac:dyDescent="0.15">
      <c r="A585" s="80" t="s">
        <v>54</v>
      </c>
      <c r="B585" s="81" t="s">
        <v>1120</v>
      </c>
      <c r="C585" s="135" t="s">
        <v>1368</v>
      </c>
      <c r="D585" s="76">
        <v>0.81145584725536979</v>
      </c>
    </row>
    <row r="586" spans="1:4" x14ac:dyDescent="0.15">
      <c r="A586" s="80" t="s">
        <v>708</v>
      </c>
      <c r="B586" s="81" t="s">
        <v>1201</v>
      </c>
      <c r="C586" s="135" t="s">
        <v>1368</v>
      </c>
      <c r="D586" s="76">
        <v>5.5900621118012417</v>
      </c>
    </row>
    <row r="587" spans="1:4" x14ac:dyDescent="0.15">
      <c r="A587" s="80" t="s">
        <v>217</v>
      </c>
      <c r="B587" s="81" t="s">
        <v>1173</v>
      </c>
      <c r="C587" s="135" t="s">
        <v>1368</v>
      </c>
      <c r="D587" s="76">
        <v>5.576131687242798</v>
      </c>
    </row>
    <row r="588" spans="1:4" x14ac:dyDescent="0.15">
      <c r="A588" s="80" t="s">
        <v>184</v>
      </c>
      <c r="B588" s="81" t="s">
        <v>1256</v>
      </c>
      <c r="C588" s="135" t="s">
        <v>1368</v>
      </c>
      <c r="D588" s="76" t="s">
        <v>182</v>
      </c>
    </row>
    <row r="589" spans="1:4" x14ac:dyDescent="0.15">
      <c r="A589" s="80" t="s">
        <v>651</v>
      </c>
      <c r="B589" s="81" t="s">
        <v>1212</v>
      </c>
      <c r="C589" s="135" t="s">
        <v>1368</v>
      </c>
      <c r="D589" s="76" t="s">
        <v>182</v>
      </c>
    </row>
    <row r="590" spans="1:4" x14ac:dyDescent="0.15">
      <c r="A590" s="80" t="s">
        <v>606</v>
      </c>
      <c r="B590" s="81" t="s">
        <v>1113</v>
      </c>
      <c r="C590" s="135" t="s">
        <v>1368</v>
      </c>
      <c r="D590" s="76">
        <v>1.1965811965811965</v>
      </c>
    </row>
    <row r="591" spans="1:4" x14ac:dyDescent="0.15">
      <c r="A591" s="80" t="s">
        <v>506</v>
      </c>
      <c r="B591" s="81" t="s">
        <v>1125</v>
      </c>
      <c r="C591" s="135" t="s">
        <v>1368</v>
      </c>
      <c r="D591" s="76" t="s">
        <v>182</v>
      </c>
    </row>
    <row r="592" spans="1:4" x14ac:dyDescent="0.15">
      <c r="A592" s="80" t="s">
        <v>251</v>
      </c>
      <c r="B592" s="81" t="s">
        <v>1162</v>
      </c>
      <c r="C592" s="135" t="s">
        <v>1368</v>
      </c>
      <c r="D592" s="76" t="s">
        <v>182</v>
      </c>
    </row>
    <row r="593" spans="1:4" x14ac:dyDescent="0.15">
      <c r="A593" s="80" t="s">
        <v>544</v>
      </c>
      <c r="B593" s="81" t="s">
        <v>1203</v>
      </c>
      <c r="C593" s="135" t="s">
        <v>1368</v>
      </c>
      <c r="D593" s="76" t="s">
        <v>182</v>
      </c>
    </row>
    <row r="594" spans="1:4" x14ac:dyDescent="0.15">
      <c r="A594" s="80" t="s">
        <v>294</v>
      </c>
      <c r="B594" s="81" t="s">
        <v>1148</v>
      </c>
      <c r="C594" s="135" t="s">
        <v>1368</v>
      </c>
      <c r="D594" s="76" t="s">
        <v>182</v>
      </c>
    </row>
    <row r="595" spans="1:4" x14ac:dyDescent="0.15">
      <c r="A595" s="80" t="s">
        <v>480</v>
      </c>
      <c r="B595" s="81" t="s">
        <v>1241</v>
      </c>
      <c r="C595" s="135" t="s">
        <v>1368</v>
      </c>
      <c r="D595" s="76" t="s">
        <v>182</v>
      </c>
    </row>
    <row r="596" spans="1:4" x14ac:dyDescent="0.15">
      <c r="A596" s="80" t="s">
        <v>647</v>
      </c>
      <c r="B596" s="81" t="s">
        <v>1214</v>
      </c>
      <c r="C596" s="135" t="s">
        <v>1368</v>
      </c>
      <c r="D596" s="76" t="s">
        <v>182</v>
      </c>
    </row>
    <row r="597" spans="1:4" x14ac:dyDescent="0.15">
      <c r="A597" s="80" t="s">
        <v>198</v>
      </c>
      <c r="B597" s="81" t="s">
        <v>1254</v>
      </c>
      <c r="C597" s="135" t="s">
        <v>1368</v>
      </c>
      <c r="D597" s="76" t="s">
        <v>182</v>
      </c>
    </row>
    <row r="598" spans="1:4" x14ac:dyDescent="0.15">
      <c r="A598" s="80" t="s">
        <v>649</v>
      </c>
      <c r="B598" s="81" t="s">
        <v>1213</v>
      </c>
      <c r="C598" s="135" t="s">
        <v>1368</v>
      </c>
      <c r="D598" s="76">
        <v>1.8691588785046729</v>
      </c>
    </row>
    <row r="599" spans="1:4" x14ac:dyDescent="0.15">
      <c r="A599" s="80" t="s">
        <v>519</v>
      </c>
      <c r="B599" s="81" t="s">
        <v>1151</v>
      </c>
      <c r="C599" s="135" t="s">
        <v>1368</v>
      </c>
      <c r="D599" s="76">
        <v>6.8115942028985508</v>
      </c>
    </row>
    <row r="600" spans="1:4" x14ac:dyDescent="0.15">
      <c r="A600" s="80" t="s">
        <v>643</v>
      </c>
      <c r="B600" s="81" t="s">
        <v>1218</v>
      </c>
      <c r="C600" s="135" t="s">
        <v>1368</v>
      </c>
      <c r="D600" s="76">
        <v>3.9810426540284363</v>
      </c>
    </row>
    <row r="601" spans="1:4" x14ac:dyDescent="0.15">
      <c r="A601" s="80" t="s">
        <v>189</v>
      </c>
      <c r="B601" s="81" t="s">
        <v>1175</v>
      </c>
      <c r="C601" s="135" t="s">
        <v>1368</v>
      </c>
      <c r="D601" s="76">
        <v>2.845528455284553</v>
      </c>
    </row>
    <row r="602" spans="1:4" x14ac:dyDescent="0.15">
      <c r="A602" s="80" t="s">
        <v>353</v>
      </c>
      <c r="B602" s="81" t="s">
        <v>37</v>
      </c>
      <c r="C602" s="135" t="s">
        <v>1368</v>
      </c>
      <c r="D602" s="76">
        <v>0.95323741007194251</v>
      </c>
    </row>
    <row r="603" spans="1:4" x14ac:dyDescent="0.15">
      <c r="A603" s="80" t="s">
        <v>290</v>
      </c>
      <c r="B603" s="81" t="s">
        <v>1149</v>
      </c>
      <c r="C603" s="135" t="s">
        <v>1368</v>
      </c>
      <c r="D603" s="76" t="s">
        <v>182</v>
      </c>
    </row>
    <row r="604" spans="1:4" x14ac:dyDescent="0.15">
      <c r="A604" s="80" t="s">
        <v>455</v>
      </c>
      <c r="B604" s="81" t="s">
        <v>1140</v>
      </c>
      <c r="C604" s="135" t="s">
        <v>1368</v>
      </c>
      <c r="D604" s="76">
        <v>7.5376884422110555</v>
      </c>
    </row>
    <row r="605" spans="1:4" x14ac:dyDescent="0.15">
      <c r="A605" s="80" t="s">
        <v>224</v>
      </c>
      <c r="B605" s="81" t="s">
        <v>1171</v>
      </c>
      <c r="C605" s="135" t="s">
        <v>1368</v>
      </c>
      <c r="D605" s="76">
        <v>0.95969289827255277</v>
      </c>
    </row>
    <row r="606" spans="1:4" x14ac:dyDescent="0.15">
      <c r="A606" s="80" t="s">
        <v>672</v>
      </c>
      <c r="B606" s="81" t="s">
        <v>1107</v>
      </c>
      <c r="C606" s="135" t="s">
        <v>1368</v>
      </c>
      <c r="D606" s="76" t="s">
        <v>182</v>
      </c>
    </row>
    <row r="607" spans="1:4" x14ac:dyDescent="0.15">
      <c r="A607" s="80" t="s">
        <v>678</v>
      </c>
      <c r="B607" s="81" t="s">
        <v>1105</v>
      </c>
      <c r="C607" s="135" t="s">
        <v>1368</v>
      </c>
      <c r="D607" s="76" t="s">
        <v>182</v>
      </c>
    </row>
    <row r="608" spans="1:4" x14ac:dyDescent="0.15">
      <c r="A608" s="80" t="s">
        <v>553</v>
      </c>
      <c r="B608" s="81" t="s">
        <v>1229</v>
      </c>
      <c r="C608" s="135" t="s">
        <v>1368</v>
      </c>
      <c r="D608" s="76" t="s">
        <v>182</v>
      </c>
    </row>
    <row r="609" spans="1:4" x14ac:dyDescent="0.15">
      <c r="A609" s="80" t="s">
        <v>645</v>
      </c>
      <c r="B609" s="81" t="s">
        <v>1215</v>
      </c>
      <c r="C609" s="135" t="s">
        <v>1368</v>
      </c>
      <c r="D609" s="76">
        <v>8.1140350877192997</v>
      </c>
    </row>
    <row r="610" spans="1:4" x14ac:dyDescent="0.15">
      <c r="A610" s="80" t="s">
        <v>331</v>
      </c>
      <c r="B610" s="81" t="s">
        <v>332</v>
      </c>
      <c r="C610" s="135" t="s">
        <v>1368</v>
      </c>
      <c r="D610" s="76" t="s">
        <v>182</v>
      </c>
    </row>
    <row r="611" spans="1:4" x14ac:dyDescent="0.15">
      <c r="A611" s="80" t="s">
        <v>49</v>
      </c>
      <c r="B611" s="81" t="s">
        <v>1123</v>
      </c>
      <c r="C611" s="135" t="s">
        <v>1368</v>
      </c>
      <c r="D611" s="76">
        <v>2.9885057471264371</v>
      </c>
    </row>
    <row r="612" spans="1:4" x14ac:dyDescent="0.15">
      <c r="A612" s="80" t="s">
        <v>479</v>
      </c>
      <c r="B612" s="81" t="s">
        <v>1242</v>
      </c>
      <c r="C612" s="135" t="s">
        <v>1368</v>
      </c>
      <c r="D612" s="76">
        <v>4.6028037383177569</v>
      </c>
    </row>
    <row r="613" spans="1:4" x14ac:dyDescent="0.15">
      <c r="A613" s="80" t="s">
        <v>449</v>
      </c>
      <c r="B613" s="81" t="s">
        <v>1244</v>
      </c>
      <c r="C613" s="135" t="s">
        <v>1368</v>
      </c>
      <c r="D613" s="76">
        <v>2.4193548387096775</v>
      </c>
    </row>
    <row r="614" spans="1:4" x14ac:dyDescent="0.15">
      <c r="A614" s="80" t="s">
        <v>439</v>
      </c>
      <c r="B614" s="81" t="s">
        <v>1143</v>
      </c>
      <c r="C614" s="135" t="s">
        <v>1368</v>
      </c>
      <c r="D614" s="76" t="s">
        <v>182</v>
      </c>
    </row>
    <row r="615" spans="1:4" x14ac:dyDescent="0.15">
      <c r="A615" s="80" t="s">
        <v>0</v>
      </c>
      <c r="B615" s="81" t="s">
        <v>265</v>
      </c>
      <c r="C615" s="135" t="s">
        <v>1368</v>
      </c>
      <c r="D615" s="76" t="s">
        <v>182</v>
      </c>
    </row>
    <row r="616" spans="1:4" x14ac:dyDescent="0.15">
      <c r="A616" s="80" t="s">
        <v>669</v>
      </c>
      <c r="B616" s="81" t="s">
        <v>1108</v>
      </c>
      <c r="C616" s="135" t="s">
        <v>1368</v>
      </c>
      <c r="D616" s="76">
        <v>1.8613138686131385</v>
      </c>
    </row>
    <row r="617" spans="1:4" x14ac:dyDescent="0.15">
      <c r="A617" s="80" t="s">
        <v>552</v>
      </c>
      <c r="B617" s="81" t="s">
        <v>1232</v>
      </c>
      <c r="C617" s="135" t="s">
        <v>1368</v>
      </c>
      <c r="D617" s="76">
        <v>3.3787465940054497</v>
      </c>
    </row>
    <row r="618" spans="1:4" x14ac:dyDescent="0.15">
      <c r="A618" s="80" t="s">
        <v>684</v>
      </c>
      <c r="B618" s="81" t="s">
        <v>1209</v>
      </c>
      <c r="C618" s="135" t="s">
        <v>1368</v>
      </c>
      <c r="D618" s="76" t="s">
        <v>182</v>
      </c>
    </row>
    <row r="619" spans="1:4" x14ac:dyDescent="0.15">
      <c r="A619" s="80" t="s">
        <v>541</v>
      </c>
      <c r="B619" s="81" t="s">
        <v>1205</v>
      </c>
      <c r="C619" s="135" t="s">
        <v>1368</v>
      </c>
      <c r="D619" s="76">
        <v>5.7173913043478271</v>
      </c>
    </row>
    <row r="620" spans="1:4" x14ac:dyDescent="0.15">
      <c r="A620" s="80" t="s">
        <v>609</v>
      </c>
      <c r="B620" s="81" t="s">
        <v>1112</v>
      </c>
      <c r="C620" s="135" t="s">
        <v>1368</v>
      </c>
      <c r="D620" s="76" t="s">
        <v>182</v>
      </c>
    </row>
    <row r="621" spans="1:4" x14ac:dyDescent="0.15">
      <c r="A621" s="80" t="s">
        <v>451</v>
      </c>
      <c r="B621" s="81" t="s">
        <v>1245</v>
      </c>
      <c r="C621" s="135" t="s">
        <v>1368</v>
      </c>
      <c r="D621" s="76">
        <v>4.5023696682464456</v>
      </c>
    </row>
    <row r="622" spans="1:4" x14ac:dyDescent="0.15">
      <c r="A622" s="80" t="s">
        <v>536</v>
      </c>
      <c r="B622" s="81" t="s">
        <v>1235</v>
      </c>
      <c r="C622" s="135" t="s">
        <v>1368</v>
      </c>
      <c r="D622" s="76">
        <v>2.0327102803738315</v>
      </c>
    </row>
    <row r="623" spans="1:4" x14ac:dyDescent="0.15">
      <c r="A623" s="80" t="s">
        <v>655</v>
      </c>
      <c r="B623" s="81" t="s">
        <v>1206</v>
      </c>
      <c r="C623" s="135" t="s">
        <v>1368</v>
      </c>
      <c r="D623" s="76">
        <v>1.892857142857143</v>
      </c>
    </row>
    <row r="624" spans="1:4" x14ac:dyDescent="0.15">
      <c r="A624" s="80" t="s">
        <v>256</v>
      </c>
      <c r="B624" s="81" t="s">
        <v>1160</v>
      </c>
      <c r="C624" s="135" t="s">
        <v>1368</v>
      </c>
      <c r="D624" s="76" t="s">
        <v>182</v>
      </c>
    </row>
    <row r="625" spans="1:4" x14ac:dyDescent="0.15">
      <c r="A625" s="80" t="s">
        <v>579</v>
      </c>
      <c r="B625" s="81" t="s">
        <v>1223</v>
      </c>
      <c r="C625" s="135" t="s">
        <v>1368</v>
      </c>
      <c r="D625" s="76">
        <v>1.666666666666667</v>
      </c>
    </row>
    <row r="626" spans="1:4" x14ac:dyDescent="0.15">
      <c r="A626" s="80" t="s">
        <v>276</v>
      </c>
      <c r="B626" s="81" t="s">
        <v>1158</v>
      </c>
      <c r="C626" s="135" t="s">
        <v>1368</v>
      </c>
      <c r="D626" s="76">
        <v>4.6046511627906979</v>
      </c>
    </row>
    <row r="627" spans="1:4" x14ac:dyDescent="0.15">
      <c r="A627" s="80" t="s">
        <v>453</v>
      </c>
      <c r="B627" s="81" t="s">
        <v>1141</v>
      </c>
      <c r="C627" s="135" t="s">
        <v>1368</v>
      </c>
      <c r="D627" s="76">
        <v>3.647642679900744</v>
      </c>
    </row>
    <row r="628" spans="1:4" x14ac:dyDescent="0.15">
      <c r="A628" s="80" t="s">
        <v>602</v>
      </c>
      <c r="B628" s="81" t="s">
        <v>1114</v>
      </c>
      <c r="C628" s="135" t="s">
        <v>1368</v>
      </c>
      <c r="D628" s="76">
        <v>2.2027972027972029</v>
      </c>
    </row>
    <row r="629" spans="1:4" x14ac:dyDescent="0.15">
      <c r="A629" s="80" t="s">
        <v>212</v>
      </c>
      <c r="B629" s="81" t="s">
        <v>1166</v>
      </c>
      <c r="C629" s="135" t="s">
        <v>1368</v>
      </c>
      <c r="D629" s="76">
        <v>5.2049180327868854</v>
      </c>
    </row>
    <row r="630" spans="1:4" x14ac:dyDescent="0.15">
      <c r="A630" s="80" t="s">
        <v>192</v>
      </c>
      <c r="B630" s="81" t="s">
        <v>1174</v>
      </c>
      <c r="C630" s="135" t="s">
        <v>1368</v>
      </c>
      <c r="D630" s="76">
        <v>9.4897959183673475</v>
      </c>
    </row>
    <row r="631" spans="1:4" x14ac:dyDescent="0.15">
      <c r="A631" s="80" t="s">
        <v>637</v>
      </c>
      <c r="B631" s="81" t="s">
        <v>638</v>
      </c>
      <c r="C631" s="135" t="s">
        <v>1368</v>
      </c>
      <c r="D631" s="76" t="s">
        <v>182</v>
      </c>
    </row>
    <row r="632" spans="1:4" x14ac:dyDescent="0.15">
      <c r="A632" s="80" t="s">
        <v>408</v>
      </c>
      <c r="B632" s="81" t="s">
        <v>1216</v>
      </c>
      <c r="C632" s="135" t="s">
        <v>1368</v>
      </c>
      <c r="D632" s="76" t="s">
        <v>182</v>
      </c>
    </row>
    <row r="633" spans="1:4" x14ac:dyDescent="0.15">
      <c r="A633" s="80" t="s">
        <v>447</v>
      </c>
      <c r="B633" s="81" t="s">
        <v>447</v>
      </c>
      <c r="C633" s="135" t="s">
        <v>1368</v>
      </c>
      <c r="D633" s="76" t="s">
        <v>182</v>
      </c>
    </row>
    <row r="634" spans="1:4" x14ac:dyDescent="0.15">
      <c r="A634" s="80" t="s">
        <v>500</v>
      </c>
      <c r="B634" s="81" t="s">
        <v>501</v>
      </c>
      <c r="C634" s="135" t="s">
        <v>1368</v>
      </c>
      <c r="D634" s="76">
        <v>3.303964757709251</v>
      </c>
    </row>
    <row r="635" spans="1:4" x14ac:dyDescent="0.15">
      <c r="A635" s="80" t="s">
        <v>254</v>
      </c>
      <c r="B635" s="81" t="s">
        <v>1161</v>
      </c>
      <c r="C635" s="135" t="s">
        <v>1368</v>
      </c>
      <c r="D635" s="76" t="s">
        <v>182</v>
      </c>
    </row>
    <row r="636" spans="1:4" x14ac:dyDescent="0.15">
      <c r="A636" s="80" t="s">
        <v>206</v>
      </c>
      <c r="B636" s="81" t="s">
        <v>1168</v>
      </c>
      <c r="C636" s="135" t="s">
        <v>1368</v>
      </c>
      <c r="D636" s="76">
        <v>3.1578947368421053</v>
      </c>
    </row>
    <row r="637" spans="1:4" x14ac:dyDescent="0.15">
      <c r="A637" s="80" t="s">
        <v>705</v>
      </c>
      <c r="B637" s="81" t="s">
        <v>1101</v>
      </c>
      <c r="C637" s="135" t="s">
        <v>1368</v>
      </c>
      <c r="D637" s="76">
        <v>1.4094955489614243</v>
      </c>
    </row>
    <row r="638" spans="1:4" x14ac:dyDescent="0.15">
      <c r="A638" s="80" t="s">
        <v>504</v>
      </c>
      <c r="B638" s="81" t="s">
        <v>1126</v>
      </c>
      <c r="C638" s="135" t="s">
        <v>1368</v>
      </c>
      <c r="D638" s="76">
        <v>5.8466453674121412</v>
      </c>
    </row>
    <row r="639" spans="1:4" x14ac:dyDescent="0.15">
      <c r="A639" s="80" t="s">
        <v>681</v>
      </c>
      <c r="B639" s="81" t="s">
        <v>1104</v>
      </c>
      <c r="C639" s="135" t="s">
        <v>1368</v>
      </c>
      <c r="D639" s="76">
        <v>4.698162729658792</v>
      </c>
    </row>
    <row r="640" spans="1:4" x14ac:dyDescent="0.15">
      <c r="A640" s="80" t="s">
        <v>665</v>
      </c>
      <c r="B640" s="81" t="s">
        <v>1210</v>
      </c>
      <c r="C640" s="135" t="s">
        <v>1368</v>
      </c>
      <c r="D640" s="76" t="s">
        <v>182</v>
      </c>
    </row>
    <row r="641" spans="1:4" x14ac:dyDescent="0.15">
      <c r="A641" s="80" t="s">
        <v>221</v>
      </c>
      <c r="B641" s="81" t="s">
        <v>1172</v>
      </c>
      <c r="C641" s="135" t="s">
        <v>1368</v>
      </c>
      <c r="D641" s="76" t="s">
        <v>182</v>
      </c>
    </row>
    <row r="642" spans="1:4" x14ac:dyDescent="0.15">
      <c r="A642" s="80" t="s">
        <v>398</v>
      </c>
      <c r="B642" s="81" t="s">
        <v>399</v>
      </c>
      <c r="C642" s="135" t="s">
        <v>1368</v>
      </c>
      <c r="D642" s="76">
        <v>3.6090225563909772</v>
      </c>
    </row>
    <row r="643" spans="1:4" x14ac:dyDescent="0.15">
      <c r="A643" s="80" t="s">
        <v>241</v>
      </c>
      <c r="B643" s="81" t="s">
        <v>1251</v>
      </c>
      <c r="C643" s="135" t="s">
        <v>1368</v>
      </c>
      <c r="D643" s="76">
        <v>4.742647058823529</v>
      </c>
    </row>
    <row r="644" spans="1:4" x14ac:dyDescent="0.15">
      <c r="A644" s="80" t="s">
        <v>757</v>
      </c>
      <c r="B644" s="81" t="s">
        <v>1196</v>
      </c>
      <c r="C644" s="135" t="s">
        <v>1368</v>
      </c>
      <c r="D644" s="76">
        <v>5.4232804232804233</v>
      </c>
    </row>
    <row r="645" spans="1:4" x14ac:dyDescent="0.15">
      <c r="A645" s="80" t="s">
        <v>152</v>
      </c>
      <c r="B645" s="81" t="s">
        <v>1103</v>
      </c>
      <c r="C645" s="135" t="s">
        <v>1368</v>
      </c>
      <c r="D645" s="76" t="s">
        <v>182</v>
      </c>
    </row>
    <row r="646" spans="1:4" x14ac:dyDescent="0.15">
      <c r="A646" s="80" t="s">
        <v>526</v>
      </c>
      <c r="B646" s="81" t="s">
        <v>1122</v>
      </c>
      <c r="C646" s="135" t="s">
        <v>1368</v>
      </c>
      <c r="D646" s="76">
        <v>4.596774193548387</v>
      </c>
    </row>
    <row r="647" spans="1:4" x14ac:dyDescent="0.15">
      <c r="A647" s="80" t="s">
        <v>457</v>
      </c>
      <c r="B647" s="81" t="s">
        <v>1139</v>
      </c>
      <c r="C647" s="135" t="s">
        <v>1368</v>
      </c>
      <c r="D647" s="76">
        <v>3.8767395626242545</v>
      </c>
    </row>
    <row r="648" spans="1:4" x14ac:dyDescent="0.15">
      <c r="A648" s="80" t="s">
        <v>371</v>
      </c>
      <c r="B648" s="81" t="s">
        <v>371</v>
      </c>
      <c r="C648" s="135" t="s">
        <v>1368</v>
      </c>
      <c r="D648" s="76" t="s">
        <v>182</v>
      </c>
    </row>
    <row r="649" spans="1:4" x14ac:dyDescent="0.15">
      <c r="A649" s="80" t="s">
        <v>545</v>
      </c>
      <c r="B649" s="81" t="s">
        <v>1231</v>
      </c>
      <c r="C649" s="135" t="s">
        <v>1368</v>
      </c>
      <c r="D649" s="76">
        <v>1.8914956011730204</v>
      </c>
    </row>
    <row r="650" spans="1:4" x14ac:dyDescent="0.15">
      <c r="A650" s="80" t="s">
        <v>639</v>
      </c>
      <c r="B650" s="81" t="s">
        <v>1219</v>
      </c>
      <c r="C650" s="135" t="s">
        <v>1340</v>
      </c>
      <c r="D650" s="76">
        <v>0.7642276422764227</v>
      </c>
    </row>
    <row r="651" spans="1:4" x14ac:dyDescent="0.15">
      <c r="A651" s="80" t="s">
        <v>644</v>
      </c>
      <c r="B651" s="81" t="s">
        <v>1217</v>
      </c>
      <c r="C651" s="135" t="s">
        <v>1340</v>
      </c>
      <c r="D651" s="76">
        <v>0.65708418891170428</v>
      </c>
    </row>
    <row r="652" spans="1:4" x14ac:dyDescent="0.15">
      <c r="A652" s="80" t="s">
        <v>178</v>
      </c>
      <c r="B652" s="81" t="s">
        <v>1177</v>
      </c>
      <c r="C652" s="135" t="s">
        <v>1340</v>
      </c>
      <c r="D652" s="76">
        <v>0.74889867841409685</v>
      </c>
    </row>
    <row r="653" spans="1:4" x14ac:dyDescent="0.15">
      <c r="A653" s="80" t="s">
        <v>509</v>
      </c>
      <c r="B653" s="81" t="s">
        <v>1237</v>
      </c>
      <c r="C653" s="135" t="s">
        <v>1340</v>
      </c>
      <c r="D653" s="76">
        <v>1.3289036544850499</v>
      </c>
    </row>
    <row r="654" spans="1:4" x14ac:dyDescent="0.15">
      <c r="A654" s="80" t="s">
        <v>641</v>
      </c>
      <c r="B654" s="81" t="s">
        <v>1109</v>
      </c>
      <c r="C654" s="135" t="s">
        <v>1340</v>
      </c>
      <c r="D654" s="76">
        <v>0.59701492537313428</v>
      </c>
    </row>
    <row r="655" spans="1:4" x14ac:dyDescent="0.15">
      <c r="A655" s="80" t="s">
        <v>658</v>
      </c>
      <c r="B655" s="81" t="s">
        <v>1207</v>
      </c>
      <c r="C655" s="135" t="s">
        <v>1340</v>
      </c>
      <c r="D655" s="76">
        <v>0.86092715231788075</v>
      </c>
    </row>
    <row r="656" spans="1:4" x14ac:dyDescent="0.15">
      <c r="A656" s="80" t="s">
        <v>766</v>
      </c>
      <c r="B656" s="81" t="s">
        <v>1195</v>
      </c>
      <c r="C656" s="135" t="s">
        <v>1340</v>
      </c>
      <c r="D656" s="76">
        <v>1.6294642857142856</v>
      </c>
    </row>
    <row r="657" spans="1:4" x14ac:dyDescent="0.15">
      <c r="A657" s="80" t="s">
        <v>54</v>
      </c>
      <c r="B657" s="81" t="s">
        <v>1120</v>
      </c>
      <c r="C657" s="135" t="s">
        <v>1340</v>
      </c>
      <c r="D657" s="76">
        <v>0.90032154340836013</v>
      </c>
    </row>
    <row r="658" spans="1:4" x14ac:dyDescent="0.15">
      <c r="A658" s="80" t="s">
        <v>708</v>
      </c>
      <c r="B658" s="81" t="s">
        <v>1201</v>
      </c>
      <c r="C658" s="135" t="s">
        <v>1340</v>
      </c>
      <c r="D658" s="76">
        <v>3.14410480349345</v>
      </c>
    </row>
    <row r="659" spans="1:4" x14ac:dyDescent="0.15">
      <c r="A659" s="80" t="s">
        <v>217</v>
      </c>
      <c r="B659" s="81" t="s">
        <v>1173</v>
      </c>
      <c r="C659" s="135" t="s">
        <v>1340</v>
      </c>
      <c r="D659" s="76">
        <v>6.7543859649122808</v>
      </c>
    </row>
    <row r="660" spans="1:4" x14ac:dyDescent="0.15">
      <c r="A660" s="80" t="s">
        <v>184</v>
      </c>
      <c r="B660" s="81" t="s">
        <v>1256</v>
      </c>
      <c r="C660" s="135" t="s">
        <v>1340</v>
      </c>
      <c r="D660" s="76" t="s">
        <v>182</v>
      </c>
    </row>
    <row r="661" spans="1:4" x14ac:dyDescent="0.15">
      <c r="A661" s="80" t="s">
        <v>651</v>
      </c>
      <c r="B661" s="81" t="s">
        <v>1212</v>
      </c>
      <c r="C661" s="135" t="s">
        <v>1340</v>
      </c>
      <c r="D661" s="76" t="s">
        <v>182</v>
      </c>
    </row>
    <row r="662" spans="1:4" x14ac:dyDescent="0.15">
      <c r="A662" s="80" t="s">
        <v>606</v>
      </c>
      <c r="B662" s="81" t="s">
        <v>1113</v>
      </c>
      <c r="C662" s="135" t="s">
        <v>1340</v>
      </c>
      <c r="D662" s="76">
        <v>2.1498371335504887</v>
      </c>
    </row>
    <row r="663" spans="1:4" x14ac:dyDescent="0.15">
      <c r="A663" s="80" t="s">
        <v>506</v>
      </c>
      <c r="B663" s="81" t="s">
        <v>1125</v>
      </c>
      <c r="C663" s="135" t="s">
        <v>1340</v>
      </c>
      <c r="D663" s="76" t="s">
        <v>182</v>
      </c>
    </row>
    <row r="664" spans="1:4" x14ac:dyDescent="0.15">
      <c r="A664" s="80" t="s">
        <v>251</v>
      </c>
      <c r="B664" s="81" t="s">
        <v>1162</v>
      </c>
      <c r="C664" s="135" t="s">
        <v>1340</v>
      </c>
      <c r="D664" s="76" t="s">
        <v>182</v>
      </c>
    </row>
    <row r="665" spans="1:4" x14ac:dyDescent="0.15">
      <c r="A665" s="80" t="s">
        <v>544</v>
      </c>
      <c r="B665" s="81" t="s">
        <v>1203</v>
      </c>
      <c r="C665" s="135" t="s">
        <v>1340</v>
      </c>
      <c r="D665" s="76">
        <v>0.70967741935483875</v>
      </c>
    </row>
    <row r="666" spans="1:4" x14ac:dyDescent="0.15">
      <c r="A666" s="80" t="s">
        <v>294</v>
      </c>
      <c r="B666" s="81" t="s">
        <v>1148</v>
      </c>
      <c r="C666" s="135" t="s">
        <v>1340</v>
      </c>
      <c r="D666" s="76" t="s">
        <v>182</v>
      </c>
    </row>
    <row r="667" spans="1:4" x14ac:dyDescent="0.15">
      <c r="A667" s="80" t="s">
        <v>480</v>
      </c>
      <c r="B667" s="81" t="s">
        <v>1241</v>
      </c>
      <c r="C667" s="135" t="s">
        <v>1340</v>
      </c>
      <c r="D667" s="76" t="s">
        <v>182</v>
      </c>
    </row>
    <row r="668" spans="1:4" x14ac:dyDescent="0.15">
      <c r="A668" s="80" t="s">
        <v>647</v>
      </c>
      <c r="B668" s="81" t="s">
        <v>1214</v>
      </c>
      <c r="C668" s="135" t="s">
        <v>1340</v>
      </c>
      <c r="D668" s="76">
        <v>5.7684630738522955</v>
      </c>
    </row>
    <row r="669" spans="1:4" x14ac:dyDescent="0.15">
      <c r="A669" s="80" t="s">
        <v>198</v>
      </c>
      <c r="B669" s="81" t="s">
        <v>1254</v>
      </c>
      <c r="C669" s="135" t="s">
        <v>1340</v>
      </c>
      <c r="D669" s="76">
        <v>1.054945054945055</v>
      </c>
    </row>
    <row r="670" spans="1:4" x14ac:dyDescent="0.15">
      <c r="A670" s="80" t="s">
        <v>649</v>
      </c>
      <c r="B670" s="81" t="s">
        <v>1213</v>
      </c>
      <c r="C670" s="135" t="s">
        <v>1340</v>
      </c>
      <c r="D670" s="76">
        <v>0.97619047619047605</v>
      </c>
    </row>
    <row r="671" spans="1:4" x14ac:dyDescent="0.15">
      <c r="A671" s="80" t="s">
        <v>519</v>
      </c>
      <c r="B671" s="81" t="s">
        <v>1151</v>
      </c>
      <c r="C671" s="135" t="s">
        <v>1340</v>
      </c>
      <c r="D671" s="76">
        <v>1.4285714285714286</v>
      </c>
    </row>
    <row r="672" spans="1:4" x14ac:dyDescent="0.15">
      <c r="A672" s="80" t="s">
        <v>643</v>
      </c>
      <c r="B672" s="81" t="s">
        <v>1218</v>
      </c>
      <c r="C672" s="135" t="s">
        <v>1340</v>
      </c>
      <c r="D672" s="76">
        <v>5.3488372093023253</v>
      </c>
    </row>
    <row r="673" spans="1:4" x14ac:dyDescent="0.15">
      <c r="A673" s="80" t="s">
        <v>189</v>
      </c>
      <c r="B673" s="81" t="s">
        <v>1175</v>
      </c>
      <c r="C673" s="135" t="s">
        <v>1340</v>
      </c>
      <c r="D673" s="76">
        <v>0.85106382978723405</v>
      </c>
    </row>
    <row r="674" spans="1:4" x14ac:dyDescent="0.15">
      <c r="A674" s="80" t="s">
        <v>353</v>
      </c>
      <c r="B674" s="81" t="s">
        <v>37</v>
      </c>
      <c r="C674" s="135" t="s">
        <v>1340</v>
      </c>
      <c r="D674" s="76">
        <v>4.5502645502645507</v>
      </c>
    </row>
    <row r="675" spans="1:4" x14ac:dyDescent="0.15">
      <c r="A675" s="80" t="s">
        <v>290</v>
      </c>
      <c r="B675" s="81" t="s">
        <v>1149</v>
      </c>
      <c r="C675" s="135" t="s">
        <v>1340</v>
      </c>
      <c r="D675" s="76">
        <v>5.3738317757009346</v>
      </c>
    </row>
    <row r="676" spans="1:4" x14ac:dyDescent="0.15">
      <c r="A676" s="80" t="s">
        <v>455</v>
      </c>
      <c r="B676" s="81" t="s">
        <v>1140</v>
      </c>
      <c r="C676" s="135" t="s">
        <v>1340</v>
      </c>
      <c r="D676" s="76">
        <v>13.45132743362832</v>
      </c>
    </row>
    <row r="677" spans="1:4" x14ac:dyDescent="0.15">
      <c r="A677" s="80" t="s">
        <v>224</v>
      </c>
      <c r="B677" s="81" t="s">
        <v>1171</v>
      </c>
      <c r="C677" s="135" t="s">
        <v>1340</v>
      </c>
      <c r="D677" s="76">
        <v>2.654424040066778</v>
      </c>
    </row>
    <row r="678" spans="1:4" x14ac:dyDescent="0.15">
      <c r="A678" s="80" t="s">
        <v>672</v>
      </c>
      <c r="B678" s="81" t="s">
        <v>1107</v>
      </c>
      <c r="C678" s="135" t="s">
        <v>1340</v>
      </c>
      <c r="D678" s="76" t="s">
        <v>182</v>
      </c>
    </row>
    <row r="679" spans="1:4" x14ac:dyDescent="0.15">
      <c r="A679" s="80" t="s">
        <v>678</v>
      </c>
      <c r="B679" s="81" t="s">
        <v>1105</v>
      </c>
      <c r="C679" s="135" t="s">
        <v>1340</v>
      </c>
      <c r="D679" s="76">
        <v>0.97452934662237001</v>
      </c>
    </row>
    <row r="680" spans="1:4" x14ac:dyDescent="0.15">
      <c r="A680" s="80" t="s">
        <v>553</v>
      </c>
      <c r="B680" s="81" t="s">
        <v>1229</v>
      </c>
      <c r="C680" s="135" t="s">
        <v>1340</v>
      </c>
      <c r="D680" s="76" t="s">
        <v>182</v>
      </c>
    </row>
    <row r="681" spans="1:4" x14ac:dyDescent="0.15">
      <c r="A681" s="80" t="s">
        <v>645</v>
      </c>
      <c r="B681" s="81" t="s">
        <v>1215</v>
      </c>
      <c r="C681" s="135" t="s">
        <v>1340</v>
      </c>
      <c r="D681" s="76">
        <v>6.0197368421052637</v>
      </c>
    </row>
    <row r="682" spans="1:4" x14ac:dyDescent="0.15">
      <c r="A682" s="80" t="s">
        <v>331</v>
      </c>
      <c r="B682" s="81" t="s">
        <v>332</v>
      </c>
      <c r="C682" s="135" t="s">
        <v>1340</v>
      </c>
      <c r="D682" s="76" t="s">
        <v>182</v>
      </c>
    </row>
    <row r="683" spans="1:4" x14ac:dyDescent="0.15">
      <c r="A683" s="80" t="s">
        <v>49</v>
      </c>
      <c r="B683" s="81" t="s">
        <v>1123</v>
      </c>
      <c r="C683" s="135" t="s">
        <v>1340</v>
      </c>
      <c r="D683" s="76">
        <v>4.4322344322344325</v>
      </c>
    </row>
    <row r="684" spans="1:4" x14ac:dyDescent="0.15">
      <c r="A684" s="80" t="s">
        <v>479</v>
      </c>
      <c r="B684" s="81" t="s">
        <v>1242</v>
      </c>
      <c r="C684" s="135" t="s">
        <v>1340</v>
      </c>
      <c r="D684" s="76">
        <v>9.2255892255892249</v>
      </c>
    </row>
    <row r="685" spans="1:4" x14ac:dyDescent="0.15">
      <c r="A685" s="80" t="s">
        <v>449</v>
      </c>
      <c r="B685" s="81" t="s">
        <v>1244</v>
      </c>
      <c r="C685" s="135" t="s">
        <v>1340</v>
      </c>
      <c r="D685" s="76">
        <v>8.2608695652173925</v>
      </c>
    </row>
    <row r="686" spans="1:4" x14ac:dyDescent="0.15">
      <c r="A686" s="80" t="s">
        <v>439</v>
      </c>
      <c r="B686" s="81" t="s">
        <v>1143</v>
      </c>
      <c r="C686" s="135" t="s">
        <v>1340</v>
      </c>
      <c r="D686" s="76">
        <v>1.1056511056511056</v>
      </c>
    </row>
    <row r="687" spans="1:4" x14ac:dyDescent="0.15">
      <c r="A687" s="80" t="s">
        <v>0</v>
      </c>
      <c r="B687" s="81" t="s">
        <v>265</v>
      </c>
      <c r="C687" s="135" t="s">
        <v>1340</v>
      </c>
      <c r="D687" s="76">
        <v>4.9618320610687023</v>
      </c>
    </row>
    <row r="688" spans="1:4" x14ac:dyDescent="0.15">
      <c r="A688" s="80" t="s">
        <v>669</v>
      </c>
      <c r="B688" s="81" t="s">
        <v>1108</v>
      </c>
      <c r="C688" s="135" t="s">
        <v>1340</v>
      </c>
      <c r="D688" s="76">
        <v>11.824104234527686</v>
      </c>
    </row>
    <row r="689" spans="1:4" x14ac:dyDescent="0.15">
      <c r="A689" s="80" t="s">
        <v>552</v>
      </c>
      <c r="B689" s="81" t="s">
        <v>1232</v>
      </c>
      <c r="C689" s="135" t="s">
        <v>1340</v>
      </c>
      <c r="D689" s="76">
        <v>1.1527377521613833</v>
      </c>
    </row>
    <row r="690" spans="1:4" x14ac:dyDescent="0.15">
      <c r="A690" s="80" t="s">
        <v>684</v>
      </c>
      <c r="B690" s="81" t="s">
        <v>1209</v>
      </c>
      <c r="C690" s="135" t="s">
        <v>1340</v>
      </c>
      <c r="D690" s="76">
        <v>1.8087318087318087</v>
      </c>
    </row>
    <row r="691" spans="1:4" x14ac:dyDescent="0.15">
      <c r="A691" s="80" t="s">
        <v>541</v>
      </c>
      <c r="B691" s="81" t="s">
        <v>1205</v>
      </c>
      <c r="C691" s="135" t="s">
        <v>1340</v>
      </c>
      <c r="D691" s="76">
        <v>4.5328031809145131</v>
      </c>
    </row>
    <row r="692" spans="1:4" x14ac:dyDescent="0.15">
      <c r="A692" s="80" t="s">
        <v>609</v>
      </c>
      <c r="B692" s="81" t="s">
        <v>1112</v>
      </c>
      <c r="C692" s="135" t="s">
        <v>1340</v>
      </c>
      <c r="D692" s="76" t="s">
        <v>182</v>
      </c>
    </row>
    <row r="693" spans="1:4" x14ac:dyDescent="0.15">
      <c r="A693" s="80" t="s">
        <v>451</v>
      </c>
      <c r="B693" s="81" t="s">
        <v>1245</v>
      </c>
      <c r="C693" s="135" t="s">
        <v>1340</v>
      </c>
      <c r="D693" s="76">
        <v>8.3006535947712408</v>
      </c>
    </row>
    <row r="694" spans="1:4" x14ac:dyDescent="0.15">
      <c r="A694" s="80" t="s">
        <v>536</v>
      </c>
      <c r="B694" s="81" t="s">
        <v>1235</v>
      </c>
      <c r="C694" s="135" t="s">
        <v>1340</v>
      </c>
      <c r="D694" s="76">
        <v>1.217564870259481</v>
      </c>
    </row>
    <row r="695" spans="1:4" x14ac:dyDescent="0.15">
      <c r="A695" s="80" t="s">
        <v>655</v>
      </c>
      <c r="B695" s="81" t="s">
        <v>1206</v>
      </c>
      <c r="C695" s="135" t="s">
        <v>1340</v>
      </c>
      <c r="D695" s="76">
        <v>1.2328767123287672</v>
      </c>
    </row>
    <row r="696" spans="1:4" x14ac:dyDescent="0.15">
      <c r="A696" s="80" t="s">
        <v>256</v>
      </c>
      <c r="B696" s="81" t="s">
        <v>1160</v>
      </c>
      <c r="C696" s="135" t="s">
        <v>1340</v>
      </c>
      <c r="D696" s="76" t="s">
        <v>182</v>
      </c>
    </row>
    <row r="697" spans="1:4" x14ac:dyDescent="0.15">
      <c r="A697" s="80" t="s">
        <v>579</v>
      </c>
      <c r="B697" s="81" t="s">
        <v>1223</v>
      </c>
      <c r="C697" s="135" t="s">
        <v>1340</v>
      </c>
      <c r="D697" s="76">
        <v>2.8138528138528138</v>
      </c>
    </row>
    <row r="698" spans="1:4" x14ac:dyDescent="0.15">
      <c r="A698" s="80" t="s">
        <v>276</v>
      </c>
      <c r="B698" s="81" t="s">
        <v>1158</v>
      </c>
      <c r="C698" s="135" t="s">
        <v>1340</v>
      </c>
      <c r="D698" s="76">
        <v>3.568840579710145</v>
      </c>
    </row>
    <row r="699" spans="1:4" x14ac:dyDescent="0.15">
      <c r="A699" s="80" t="s">
        <v>453</v>
      </c>
      <c r="B699" s="81" t="s">
        <v>1141</v>
      </c>
      <c r="C699" s="135" t="s">
        <v>1340</v>
      </c>
      <c r="D699" s="76">
        <v>1.2614678899082568</v>
      </c>
    </row>
    <row r="700" spans="1:4" x14ac:dyDescent="0.15">
      <c r="A700" s="80" t="s">
        <v>602</v>
      </c>
      <c r="B700" s="81" t="s">
        <v>1114</v>
      </c>
      <c r="C700" s="135" t="s">
        <v>1340</v>
      </c>
      <c r="D700" s="76">
        <v>2.782874617737003</v>
      </c>
    </row>
    <row r="701" spans="1:4" x14ac:dyDescent="0.15">
      <c r="A701" s="80" t="s">
        <v>212</v>
      </c>
      <c r="B701" s="81" t="s">
        <v>1166</v>
      </c>
      <c r="C701" s="135" t="s">
        <v>1340</v>
      </c>
      <c r="D701" s="76">
        <v>3.326771653543307</v>
      </c>
    </row>
    <row r="702" spans="1:4" x14ac:dyDescent="0.15">
      <c r="A702" s="80" t="s">
        <v>192</v>
      </c>
      <c r="B702" s="81" t="s">
        <v>1174</v>
      </c>
      <c r="C702" s="135" t="s">
        <v>1340</v>
      </c>
      <c r="D702" s="76">
        <v>14.21875</v>
      </c>
    </row>
    <row r="703" spans="1:4" x14ac:dyDescent="0.15">
      <c r="A703" s="80" t="s">
        <v>637</v>
      </c>
      <c r="B703" s="81" t="s">
        <v>638</v>
      </c>
      <c r="C703" s="135" t="s">
        <v>1340</v>
      </c>
      <c r="D703" s="76" t="s">
        <v>182</v>
      </c>
    </row>
    <row r="704" spans="1:4" x14ac:dyDescent="0.15">
      <c r="A704" s="80" t="s">
        <v>408</v>
      </c>
      <c r="B704" s="81" t="s">
        <v>1216</v>
      </c>
      <c r="C704" s="135" t="s">
        <v>1340</v>
      </c>
      <c r="D704" s="76">
        <v>3.9534883720930232</v>
      </c>
    </row>
    <row r="705" spans="1:4" x14ac:dyDescent="0.15">
      <c r="A705" s="80" t="s">
        <v>447</v>
      </c>
      <c r="B705" s="81" t="s">
        <v>447</v>
      </c>
      <c r="C705" s="135" t="s">
        <v>1340</v>
      </c>
      <c r="D705" s="76" t="s">
        <v>182</v>
      </c>
    </row>
    <row r="706" spans="1:4" x14ac:dyDescent="0.15">
      <c r="A706" s="80" t="s">
        <v>500</v>
      </c>
      <c r="B706" s="81" t="s">
        <v>501</v>
      </c>
      <c r="C706" s="135" t="s">
        <v>1340</v>
      </c>
      <c r="D706" s="76">
        <v>2.0783132530120483</v>
      </c>
    </row>
    <row r="707" spans="1:4" x14ac:dyDescent="0.15">
      <c r="A707" s="80" t="s">
        <v>254</v>
      </c>
      <c r="B707" s="81" t="s">
        <v>1161</v>
      </c>
      <c r="C707" s="135" t="s">
        <v>1340</v>
      </c>
      <c r="D707" s="76" t="s">
        <v>182</v>
      </c>
    </row>
    <row r="708" spans="1:4" x14ac:dyDescent="0.15">
      <c r="A708" s="80" t="s">
        <v>206</v>
      </c>
      <c r="B708" s="81" t="s">
        <v>1168</v>
      </c>
      <c r="C708" s="135" t="s">
        <v>1340</v>
      </c>
      <c r="D708" s="76">
        <v>2.1791044776119399</v>
      </c>
    </row>
    <row r="709" spans="1:4" x14ac:dyDescent="0.15">
      <c r="A709" s="80" t="s">
        <v>705</v>
      </c>
      <c r="B709" s="81" t="s">
        <v>1101</v>
      </c>
      <c r="C709" s="135" t="s">
        <v>1340</v>
      </c>
      <c r="D709" s="76" t="s">
        <v>182</v>
      </c>
    </row>
    <row r="710" spans="1:4" x14ac:dyDescent="0.15">
      <c r="A710" s="80" t="s">
        <v>504</v>
      </c>
      <c r="B710" s="81" t="s">
        <v>1126</v>
      </c>
      <c r="C710" s="135" t="s">
        <v>1340</v>
      </c>
      <c r="D710" s="76">
        <v>5.423423423423424</v>
      </c>
    </row>
    <row r="711" spans="1:4" x14ac:dyDescent="0.15">
      <c r="A711" s="80" t="s">
        <v>681</v>
      </c>
      <c r="B711" s="81" t="s">
        <v>1104</v>
      </c>
      <c r="C711" s="135" t="s">
        <v>1340</v>
      </c>
      <c r="D711" s="76">
        <v>3.8227848101265822</v>
      </c>
    </row>
    <row r="712" spans="1:4" x14ac:dyDescent="0.15">
      <c r="A712" s="80" t="s">
        <v>665</v>
      </c>
      <c r="B712" s="81" t="s">
        <v>1210</v>
      </c>
      <c r="C712" s="135" t="s">
        <v>1340</v>
      </c>
      <c r="D712" s="76">
        <v>1.5315315315315314</v>
      </c>
    </row>
    <row r="713" spans="1:4" x14ac:dyDescent="0.15">
      <c r="A713" s="80" t="s">
        <v>221</v>
      </c>
      <c r="B713" s="81" t="s">
        <v>1172</v>
      </c>
      <c r="C713" s="135" t="s">
        <v>1340</v>
      </c>
      <c r="D713" s="76" t="s">
        <v>182</v>
      </c>
    </row>
    <row r="714" spans="1:4" x14ac:dyDescent="0.15">
      <c r="A714" s="80" t="s">
        <v>398</v>
      </c>
      <c r="B714" s="81" t="s">
        <v>399</v>
      </c>
      <c r="C714" s="135" t="s">
        <v>1340</v>
      </c>
      <c r="D714" s="76">
        <v>2.4268689057421451</v>
      </c>
    </row>
    <row r="715" spans="1:4" x14ac:dyDescent="0.15">
      <c r="A715" s="80" t="s">
        <v>241</v>
      </c>
      <c r="B715" s="81" t="s">
        <v>1251</v>
      </c>
      <c r="C715" s="135" t="s">
        <v>1340</v>
      </c>
      <c r="D715" s="76">
        <v>1.6159999999999999</v>
      </c>
    </row>
    <row r="716" spans="1:4" x14ac:dyDescent="0.15">
      <c r="A716" s="80" t="s">
        <v>757</v>
      </c>
      <c r="B716" s="81" t="s">
        <v>1196</v>
      </c>
      <c r="C716" s="135" t="s">
        <v>1340</v>
      </c>
      <c r="D716" s="76">
        <v>8.9235127478753551</v>
      </c>
    </row>
    <row r="717" spans="1:4" x14ac:dyDescent="0.15">
      <c r="A717" s="80" t="s">
        <v>152</v>
      </c>
      <c r="B717" s="81" t="s">
        <v>1103</v>
      </c>
      <c r="C717" s="135" t="s">
        <v>1340</v>
      </c>
      <c r="D717" s="76" t="s">
        <v>182</v>
      </c>
    </row>
    <row r="718" spans="1:4" x14ac:dyDescent="0.15">
      <c r="A718" s="80" t="s">
        <v>526</v>
      </c>
      <c r="B718" s="81" t="s">
        <v>1122</v>
      </c>
      <c r="C718" s="135" t="s">
        <v>1340</v>
      </c>
      <c r="D718" s="76">
        <v>10</v>
      </c>
    </row>
    <row r="719" spans="1:4" x14ac:dyDescent="0.15">
      <c r="A719" s="80" t="s">
        <v>457</v>
      </c>
      <c r="B719" s="81" t="s">
        <v>1139</v>
      </c>
      <c r="C719" s="135" t="s">
        <v>1340</v>
      </c>
      <c r="D719" s="76">
        <v>5.9753086419753085</v>
      </c>
    </row>
    <row r="720" spans="1:4" x14ac:dyDescent="0.15">
      <c r="A720" s="80" t="s">
        <v>371</v>
      </c>
      <c r="B720" s="81" t="s">
        <v>371</v>
      </c>
      <c r="C720" s="135" t="s">
        <v>1340</v>
      </c>
      <c r="D720" s="76">
        <v>2.4341085271317828</v>
      </c>
    </row>
    <row r="721" spans="1:4" x14ac:dyDescent="0.15">
      <c r="A721" s="80" t="s">
        <v>545</v>
      </c>
      <c r="B721" s="81" t="s">
        <v>1231</v>
      </c>
      <c r="C721" s="135" t="s">
        <v>1340</v>
      </c>
      <c r="D721" s="76">
        <v>5.0924369747899156</v>
      </c>
    </row>
    <row r="722" spans="1:4" x14ac:dyDescent="0.15">
      <c r="A722" s="80" t="s">
        <v>639</v>
      </c>
      <c r="B722" s="81" t="s">
        <v>1219</v>
      </c>
      <c r="C722" s="135" t="s">
        <v>1347</v>
      </c>
      <c r="D722" s="76">
        <v>0.54852320675105481</v>
      </c>
    </row>
    <row r="723" spans="1:4" x14ac:dyDescent="0.15">
      <c r="A723" s="80" t="s">
        <v>644</v>
      </c>
      <c r="B723" s="81" t="s">
        <v>1217</v>
      </c>
      <c r="C723" s="135" t="s">
        <v>1347</v>
      </c>
      <c r="D723" s="76">
        <v>0.74856046065259119</v>
      </c>
    </row>
    <row r="724" spans="1:4" x14ac:dyDescent="0.15">
      <c r="A724" s="80" t="s">
        <v>178</v>
      </c>
      <c r="B724" s="81" t="s">
        <v>1177</v>
      </c>
      <c r="C724" s="135" t="s">
        <v>1347</v>
      </c>
      <c r="D724" s="76">
        <v>1.324376199616123</v>
      </c>
    </row>
    <row r="725" spans="1:4" x14ac:dyDescent="0.15">
      <c r="A725" s="80" t="s">
        <v>509</v>
      </c>
      <c r="B725" s="81" t="s">
        <v>1237</v>
      </c>
      <c r="C725" s="135" t="s">
        <v>1347</v>
      </c>
      <c r="D725" s="76" t="s">
        <v>182</v>
      </c>
    </row>
    <row r="726" spans="1:4" x14ac:dyDescent="0.15">
      <c r="A726" s="80" t="s">
        <v>641</v>
      </c>
      <c r="B726" s="81" t="s">
        <v>1109</v>
      </c>
      <c r="C726" s="135" t="s">
        <v>1347</v>
      </c>
      <c r="D726" s="76">
        <v>0.48997772828507791</v>
      </c>
    </row>
    <row r="727" spans="1:4" x14ac:dyDescent="0.15">
      <c r="A727" s="80" t="s">
        <v>658</v>
      </c>
      <c r="B727" s="81" t="s">
        <v>1207</v>
      </c>
      <c r="C727" s="135" t="s">
        <v>1347</v>
      </c>
      <c r="D727" s="76">
        <v>7.2772277227722766</v>
      </c>
    </row>
    <row r="728" spans="1:4" x14ac:dyDescent="0.15">
      <c r="A728" s="80" t="s">
        <v>766</v>
      </c>
      <c r="B728" s="81" t="s">
        <v>1195</v>
      </c>
      <c r="C728" s="135" t="s">
        <v>1347</v>
      </c>
      <c r="D728" s="76">
        <v>1.3176895306859204</v>
      </c>
    </row>
    <row r="729" spans="1:4" x14ac:dyDescent="0.15">
      <c r="A729" s="80" t="s">
        <v>54</v>
      </c>
      <c r="B729" s="81" t="s">
        <v>1120</v>
      </c>
      <c r="C729" s="135" t="s">
        <v>1347</v>
      </c>
      <c r="D729" s="76">
        <v>0.57192374350086661</v>
      </c>
    </row>
    <row r="730" spans="1:4" x14ac:dyDescent="0.15">
      <c r="A730" s="80" t="s">
        <v>708</v>
      </c>
      <c r="B730" s="81" t="s">
        <v>1201</v>
      </c>
      <c r="C730" s="135" t="s">
        <v>1347</v>
      </c>
      <c r="D730" s="76" t="s">
        <v>182</v>
      </c>
    </row>
    <row r="731" spans="1:4" x14ac:dyDescent="0.15">
      <c r="A731" s="80" t="s">
        <v>217</v>
      </c>
      <c r="B731" s="81" t="s">
        <v>1173</v>
      </c>
      <c r="C731" s="135" t="s">
        <v>1347</v>
      </c>
      <c r="D731" s="76" t="s">
        <v>182</v>
      </c>
    </row>
    <row r="732" spans="1:4" x14ac:dyDescent="0.15">
      <c r="A732" s="80" t="s">
        <v>184</v>
      </c>
      <c r="B732" s="81" t="s">
        <v>1256</v>
      </c>
      <c r="C732" s="135" t="s">
        <v>1347</v>
      </c>
      <c r="D732" s="76" t="s">
        <v>182</v>
      </c>
    </row>
    <row r="733" spans="1:4" x14ac:dyDescent="0.15">
      <c r="A733" s="80" t="s">
        <v>651</v>
      </c>
      <c r="B733" s="81" t="s">
        <v>1212</v>
      </c>
      <c r="C733" s="135" t="s">
        <v>1347</v>
      </c>
      <c r="D733" s="76" t="s">
        <v>182</v>
      </c>
    </row>
    <row r="734" spans="1:4" x14ac:dyDescent="0.15">
      <c r="A734" s="80" t="s">
        <v>606</v>
      </c>
      <c r="B734" s="81" t="s">
        <v>1113</v>
      </c>
      <c r="C734" s="135" t="s">
        <v>1347</v>
      </c>
      <c r="D734" s="76" t="s">
        <v>182</v>
      </c>
    </row>
    <row r="735" spans="1:4" x14ac:dyDescent="0.15">
      <c r="A735" s="80" t="s">
        <v>506</v>
      </c>
      <c r="B735" s="81" t="s">
        <v>1125</v>
      </c>
      <c r="C735" s="135" t="s">
        <v>1347</v>
      </c>
      <c r="D735" s="76">
        <v>0.67491563554555678</v>
      </c>
    </row>
    <row r="736" spans="1:4" x14ac:dyDescent="0.15">
      <c r="A736" s="80" t="s">
        <v>251</v>
      </c>
      <c r="B736" s="81" t="s">
        <v>1162</v>
      </c>
      <c r="C736" s="135" t="s">
        <v>1347</v>
      </c>
      <c r="D736" s="76" t="s">
        <v>182</v>
      </c>
    </row>
    <row r="737" spans="1:4" x14ac:dyDescent="0.15">
      <c r="A737" s="80" t="s">
        <v>544</v>
      </c>
      <c r="B737" s="81" t="s">
        <v>1203</v>
      </c>
      <c r="C737" s="135" t="s">
        <v>1347</v>
      </c>
      <c r="D737" s="76">
        <v>2.5850340136054419</v>
      </c>
    </row>
    <row r="738" spans="1:4" x14ac:dyDescent="0.15">
      <c r="A738" s="80" t="s">
        <v>294</v>
      </c>
      <c r="B738" s="81" t="s">
        <v>1148</v>
      </c>
      <c r="C738" s="135" t="s">
        <v>1347</v>
      </c>
      <c r="D738" s="76" t="s">
        <v>182</v>
      </c>
    </row>
    <row r="739" spans="1:4" x14ac:dyDescent="0.15">
      <c r="A739" s="80" t="s">
        <v>480</v>
      </c>
      <c r="B739" s="81" t="s">
        <v>1241</v>
      </c>
      <c r="C739" s="135" t="s">
        <v>1347</v>
      </c>
      <c r="D739" s="76" t="s">
        <v>182</v>
      </c>
    </row>
    <row r="740" spans="1:4" x14ac:dyDescent="0.15">
      <c r="A740" s="80" t="s">
        <v>647</v>
      </c>
      <c r="B740" s="81" t="s">
        <v>1214</v>
      </c>
      <c r="C740" s="135" t="s">
        <v>1347</v>
      </c>
      <c r="D740" s="76">
        <v>4.765625</v>
      </c>
    </row>
    <row r="741" spans="1:4" x14ac:dyDescent="0.15">
      <c r="A741" s="80" t="s">
        <v>198</v>
      </c>
      <c r="B741" s="81" t="s">
        <v>1254</v>
      </c>
      <c r="C741" s="135" t="s">
        <v>1347</v>
      </c>
      <c r="D741" s="76">
        <v>4.0393013100436681</v>
      </c>
    </row>
    <row r="742" spans="1:4" x14ac:dyDescent="0.15">
      <c r="A742" s="80" t="s">
        <v>649</v>
      </c>
      <c r="B742" s="81" t="s">
        <v>1213</v>
      </c>
      <c r="C742" s="135" t="s">
        <v>1347</v>
      </c>
      <c r="D742" s="76">
        <v>1.5671641791044777</v>
      </c>
    </row>
    <row r="743" spans="1:4" x14ac:dyDescent="0.15">
      <c r="A743" s="80" t="s">
        <v>519</v>
      </c>
      <c r="B743" s="81" t="s">
        <v>1151</v>
      </c>
      <c r="C743" s="135" t="s">
        <v>1347</v>
      </c>
      <c r="D743" s="76">
        <v>0.83032490974729234</v>
      </c>
    </row>
    <row r="744" spans="1:4" x14ac:dyDescent="0.15">
      <c r="A744" s="80" t="s">
        <v>643</v>
      </c>
      <c r="B744" s="81" t="s">
        <v>1218</v>
      </c>
      <c r="C744" s="135" t="s">
        <v>1347</v>
      </c>
      <c r="D744" s="76">
        <v>3.225806451612903</v>
      </c>
    </row>
    <row r="745" spans="1:4" x14ac:dyDescent="0.15">
      <c r="A745" s="80" t="s">
        <v>189</v>
      </c>
      <c r="B745" s="81" t="s">
        <v>1175</v>
      </c>
      <c r="C745" s="135" t="s">
        <v>1347</v>
      </c>
      <c r="D745" s="76">
        <v>3.6521739130434785</v>
      </c>
    </row>
    <row r="746" spans="1:4" x14ac:dyDescent="0.15">
      <c r="A746" s="80" t="s">
        <v>353</v>
      </c>
      <c r="B746" s="81" t="s">
        <v>37</v>
      </c>
      <c r="C746" s="135" t="s">
        <v>1347</v>
      </c>
      <c r="D746" s="76" t="s">
        <v>182</v>
      </c>
    </row>
    <row r="747" spans="1:4" x14ac:dyDescent="0.15">
      <c r="A747" s="80" t="s">
        <v>290</v>
      </c>
      <c r="B747" s="81" t="s">
        <v>1149</v>
      </c>
      <c r="C747" s="135" t="s">
        <v>1347</v>
      </c>
      <c r="D747" s="76">
        <v>3.3442622950819674</v>
      </c>
    </row>
    <row r="748" spans="1:4" x14ac:dyDescent="0.15">
      <c r="A748" s="80" t="s">
        <v>455</v>
      </c>
      <c r="B748" s="81" t="s">
        <v>1140</v>
      </c>
      <c r="C748" s="135" t="s">
        <v>1347</v>
      </c>
      <c r="D748" s="76">
        <v>6.196172248803828</v>
      </c>
    </row>
    <row r="749" spans="1:4" x14ac:dyDescent="0.15">
      <c r="A749" s="80" t="s">
        <v>224</v>
      </c>
      <c r="B749" s="81" t="s">
        <v>1171</v>
      </c>
      <c r="C749" s="135" t="s">
        <v>1347</v>
      </c>
      <c r="D749" s="76">
        <v>3.2601880877742948</v>
      </c>
    </row>
    <row r="750" spans="1:4" x14ac:dyDescent="0.15">
      <c r="A750" s="80" t="s">
        <v>672</v>
      </c>
      <c r="B750" s="81" t="s">
        <v>1107</v>
      </c>
      <c r="C750" s="135" t="s">
        <v>1347</v>
      </c>
      <c r="D750" s="76" t="s">
        <v>182</v>
      </c>
    </row>
    <row r="751" spans="1:4" x14ac:dyDescent="0.15">
      <c r="A751" s="80" t="s">
        <v>678</v>
      </c>
      <c r="B751" s="81" t="s">
        <v>1105</v>
      </c>
      <c r="C751" s="135" t="s">
        <v>1347</v>
      </c>
      <c r="D751" s="76">
        <v>1.1627906976744187</v>
      </c>
    </row>
    <row r="752" spans="1:4" x14ac:dyDescent="0.15">
      <c r="A752" s="80" t="s">
        <v>553</v>
      </c>
      <c r="B752" s="81" t="s">
        <v>1229</v>
      </c>
      <c r="C752" s="135" t="s">
        <v>1347</v>
      </c>
      <c r="D752" s="76" t="s">
        <v>182</v>
      </c>
    </row>
    <row r="753" spans="1:4" x14ac:dyDescent="0.15">
      <c r="A753" s="80" t="s">
        <v>645</v>
      </c>
      <c r="B753" s="81" t="s">
        <v>1215</v>
      </c>
      <c r="C753" s="135" t="s">
        <v>1347</v>
      </c>
      <c r="D753" s="76">
        <v>4.6240601503759402</v>
      </c>
    </row>
    <row r="754" spans="1:4" x14ac:dyDescent="0.15">
      <c r="A754" s="80" t="s">
        <v>331</v>
      </c>
      <c r="B754" s="81" t="s">
        <v>332</v>
      </c>
      <c r="C754" s="135" t="s">
        <v>1347</v>
      </c>
      <c r="D754" s="76" t="s">
        <v>182</v>
      </c>
    </row>
    <row r="755" spans="1:4" x14ac:dyDescent="0.15">
      <c r="A755" s="80" t="s">
        <v>49</v>
      </c>
      <c r="B755" s="81" t="s">
        <v>1123</v>
      </c>
      <c r="C755" s="135" t="s">
        <v>1347</v>
      </c>
      <c r="D755" s="76">
        <v>1.935483870967742</v>
      </c>
    </row>
    <row r="756" spans="1:4" x14ac:dyDescent="0.15">
      <c r="A756" s="80" t="s">
        <v>479</v>
      </c>
      <c r="B756" s="81" t="s">
        <v>1242</v>
      </c>
      <c r="C756" s="135" t="s">
        <v>1347</v>
      </c>
      <c r="D756" s="76">
        <v>4.4208037825059092</v>
      </c>
    </row>
    <row r="757" spans="1:4" x14ac:dyDescent="0.15">
      <c r="A757" s="80" t="s">
        <v>449</v>
      </c>
      <c r="B757" s="81" t="s">
        <v>1244</v>
      </c>
      <c r="C757" s="135" t="s">
        <v>1347</v>
      </c>
      <c r="D757" s="76">
        <v>4.6052631578947372</v>
      </c>
    </row>
    <row r="758" spans="1:4" x14ac:dyDescent="0.15">
      <c r="A758" s="80" t="s">
        <v>439</v>
      </c>
      <c r="B758" s="81" t="s">
        <v>1143</v>
      </c>
      <c r="C758" s="135" t="s">
        <v>1347</v>
      </c>
      <c r="D758" s="76">
        <v>1.3404255319148934</v>
      </c>
    </row>
    <row r="759" spans="1:4" x14ac:dyDescent="0.15">
      <c r="A759" s="80" t="s">
        <v>0</v>
      </c>
      <c r="B759" s="81" t="s">
        <v>265</v>
      </c>
      <c r="C759" s="135" t="s">
        <v>1347</v>
      </c>
      <c r="D759" s="76" t="s">
        <v>182</v>
      </c>
    </row>
    <row r="760" spans="1:4" x14ac:dyDescent="0.15">
      <c r="A760" s="80" t="s">
        <v>669</v>
      </c>
      <c r="B760" s="81" t="s">
        <v>1108</v>
      </c>
      <c r="C760" s="135" t="s">
        <v>1347</v>
      </c>
      <c r="D760" s="76">
        <v>5.4365079365079358</v>
      </c>
    </row>
    <row r="761" spans="1:4" x14ac:dyDescent="0.15">
      <c r="A761" s="80" t="s">
        <v>552</v>
      </c>
      <c r="B761" s="81" t="s">
        <v>1232</v>
      </c>
      <c r="C761" s="135" t="s">
        <v>1347</v>
      </c>
      <c r="D761" s="76">
        <v>1.2893982808022921</v>
      </c>
    </row>
    <row r="762" spans="1:4" x14ac:dyDescent="0.15">
      <c r="A762" s="80" t="s">
        <v>684</v>
      </c>
      <c r="B762" s="81" t="s">
        <v>1209</v>
      </c>
      <c r="C762" s="135" t="s">
        <v>1347</v>
      </c>
      <c r="D762" s="76" t="s">
        <v>182</v>
      </c>
    </row>
    <row r="763" spans="1:4" x14ac:dyDescent="0.15">
      <c r="A763" s="80" t="s">
        <v>541</v>
      </c>
      <c r="B763" s="81" t="s">
        <v>1205</v>
      </c>
      <c r="C763" s="135" t="s">
        <v>1347</v>
      </c>
      <c r="D763" s="76">
        <v>1.1980033277870217</v>
      </c>
    </row>
    <row r="764" spans="1:4" x14ac:dyDescent="0.15">
      <c r="A764" s="80" t="s">
        <v>609</v>
      </c>
      <c r="B764" s="81" t="s">
        <v>1112</v>
      </c>
      <c r="C764" s="135" t="s">
        <v>1347</v>
      </c>
      <c r="D764" s="76" t="s">
        <v>182</v>
      </c>
    </row>
    <row r="765" spans="1:4" x14ac:dyDescent="0.15">
      <c r="A765" s="80" t="s">
        <v>451</v>
      </c>
      <c r="B765" s="81" t="s">
        <v>1245</v>
      </c>
      <c r="C765" s="135" t="s">
        <v>1347</v>
      </c>
      <c r="D765" s="76">
        <v>6.171875</v>
      </c>
    </row>
    <row r="766" spans="1:4" x14ac:dyDescent="0.15">
      <c r="A766" s="80" t="s">
        <v>536</v>
      </c>
      <c r="B766" s="81" t="s">
        <v>1235</v>
      </c>
      <c r="C766" s="135" t="s">
        <v>1347</v>
      </c>
      <c r="D766" s="76">
        <v>1.9611021069692058</v>
      </c>
    </row>
    <row r="767" spans="1:4" x14ac:dyDescent="0.15">
      <c r="A767" s="80" t="s">
        <v>655</v>
      </c>
      <c r="B767" s="81" t="s">
        <v>1206</v>
      </c>
      <c r="C767" s="135" t="s">
        <v>1347</v>
      </c>
      <c r="D767" s="76">
        <v>1.9543147208121827</v>
      </c>
    </row>
    <row r="768" spans="1:4" x14ac:dyDescent="0.15">
      <c r="A768" s="80" t="s">
        <v>256</v>
      </c>
      <c r="B768" s="81" t="s">
        <v>1160</v>
      </c>
      <c r="C768" s="135" t="s">
        <v>1347</v>
      </c>
      <c r="D768" s="76" t="s">
        <v>182</v>
      </c>
    </row>
    <row r="769" spans="1:4" x14ac:dyDescent="0.15">
      <c r="A769" s="80" t="s">
        <v>579</v>
      </c>
      <c r="B769" s="81" t="s">
        <v>1223</v>
      </c>
      <c r="C769" s="135" t="s">
        <v>1347</v>
      </c>
      <c r="D769" s="76">
        <v>2.1357615894039736</v>
      </c>
    </row>
    <row r="770" spans="1:4" x14ac:dyDescent="0.15">
      <c r="A770" s="80" t="s">
        <v>276</v>
      </c>
      <c r="B770" s="81" t="s">
        <v>1158</v>
      </c>
      <c r="C770" s="135" t="s">
        <v>1347</v>
      </c>
      <c r="D770" s="76">
        <v>3.0349650349650346</v>
      </c>
    </row>
    <row r="771" spans="1:4" x14ac:dyDescent="0.15">
      <c r="A771" s="80" t="s">
        <v>453</v>
      </c>
      <c r="B771" s="81" t="s">
        <v>1141</v>
      </c>
      <c r="C771" s="135" t="s">
        <v>1347</v>
      </c>
      <c r="D771" s="76">
        <v>1.4780600461893765</v>
      </c>
    </row>
    <row r="772" spans="1:4" x14ac:dyDescent="0.15">
      <c r="A772" s="80" t="s">
        <v>602</v>
      </c>
      <c r="B772" s="81" t="s">
        <v>1114</v>
      </c>
      <c r="C772" s="135" t="s">
        <v>1347</v>
      </c>
      <c r="D772" s="76" t="s">
        <v>182</v>
      </c>
    </row>
    <row r="773" spans="1:4" x14ac:dyDescent="0.15">
      <c r="A773" s="80" t="s">
        <v>212</v>
      </c>
      <c r="B773" s="81" t="s">
        <v>1166</v>
      </c>
      <c r="C773" s="135" t="s">
        <v>1347</v>
      </c>
      <c r="D773" s="76">
        <v>2.3314065510597302</v>
      </c>
    </row>
    <row r="774" spans="1:4" x14ac:dyDescent="0.15">
      <c r="A774" s="80" t="s">
        <v>192</v>
      </c>
      <c r="B774" s="81" t="s">
        <v>1174</v>
      </c>
      <c r="C774" s="135" t="s">
        <v>1347</v>
      </c>
      <c r="D774" s="76">
        <v>13.103448275862069</v>
      </c>
    </row>
    <row r="775" spans="1:4" x14ac:dyDescent="0.15">
      <c r="A775" s="80" t="s">
        <v>637</v>
      </c>
      <c r="B775" s="81" t="s">
        <v>638</v>
      </c>
      <c r="C775" s="135" t="s">
        <v>1347</v>
      </c>
      <c r="D775" s="76" t="s">
        <v>182</v>
      </c>
    </row>
    <row r="776" spans="1:4" x14ac:dyDescent="0.15">
      <c r="A776" s="80" t="s">
        <v>408</v>
      </c>
      <c r="B776" s="81" t="s">
        <v>1216</v>
      </c>
      <c r="C776" s="135" t="s">
        <v>1347</v>
      </c>
      <c r="D776" s="76">
        <v>2.3359073359073359</v>
      </c>
    </row>
    <row r="777" spans="1:4" x14ac:dyDescent="0.15">
      <c r="A777" s="80" t="s">
        <v>447</v>
      </c>
      <c r="B777" s="81" t="s">
        <v>447</v>
      </c>
      <c r="C777" s="135" t="s">
        <v>1347</v>
      </c>
      <c r="D777" s="76" t="s">
        <v>182</v>
      </c>
    </row>
    <row r="778" spans="1:4" x14ac:dyDescent="0.15">
      <c r="A778" s="80" t="s">
        <v>500</v>
      </c>
      <c r="B778" s="81" t="s">
        <v>501</v>
      </c>
      <c r="C778" s="135" t="s">
        <v>1347</v>
      </c>
      <c r="D778" s="76">
        <v>1.3800904977375565</v>
      </c>
    </row>
    <row r="779" spans="1:4" x14ac:dyDescent="0.15">
      <c r="A779" s="80" t="s">
        <v>254</v>
      </c>
      <c r="B779" s="81" t="s">
        <v>1161</v>
      </c>
      <c r="C779" s="135" t="s">
        <v>1347</v>
      </c>
      <c r="D779" s="76">
        <v>1.3839285714285714</v>
      </c>
    </row>
    <row r="780" spans="1:4" x14ac:dyDescent="0.15">
      <c r="A780" s="80" t="s">
        <v>206</v>
      </c>
      <c r="B780" s="81" t="s">
        <v>1168</v>
      </c>
      <c r="C780" s="135" t="s">
        <v>1347</v>
      </c>
      <c r="D780" s="76">
        <v>1.3908450704225352</v>
      </c>
    </row>
    <row r="781" spans="1:4" x14ac:dyDescent="0.15">
      <c r="A781" s="80" t="s">
        <v>705</v>
      </c>
      <c r="B781" s="81" t="s">
        <v>1101</v>
      </c>
      <c r="C781" s="135" t="s">
        <v>1347</v>
      </c>
      <c r="D781" s="76" t="s">
        <v>182</v>
      </c>
    </row>
    <row r="782" spans="1:4" x14ac:dyDescent="0.15">
      <c r="A782" s="80" t="s">
        <v>504</v>
      </c>
      <c r="B782" s="81" t="s">
        <v>1126</v>
      </c>
      <c r="C782" s="135" t="s">
        <v>1347</v>
      </c>
      <c r="D782" s="76">
        <v>2.9721362229102168</v>
      </c>
    </row>
    <row r="783" spans="1:4" x14ac:dyDescent="0.15">
      <c r="A783" s="80" t="s">
        <v>681</v>
      </c>
      <c r="B783" s="81" t="s">
        <v>1104</v>
      </c>
      <c r="C783" s="135" t="s">
        <v>1347</v>
      </c>
      <c r="D783" s="76">
        <v>7.8546712802768157</v>
      </c>
    </row>
    <row r="784" spans="1:4" x14ac:dyDescent="0.15">
      <c r="A784" s="80" t="s">
        <v>665</v>
      </c>
      <c r="B784" s="81" t="s">
        <v>1210</v>
      </c>
      <c r="C784" s="135" t="s">
        <v>1347</v>
      </c>
      <c r="D784" s="76">
        <v>6.1038961038961039</v>
      </c>
    </row>
    <row r="785" spans="1:4" x14ac:dyDescent="0.15">
      <c r="A785" s="80" t="s">
        <v>221</v>
      </c>
      <c r="B785" s="81" t="s">
        <v>1172</v>
      </c>
      <c r="C785" s="135" t="s">
        <v>1347</v>
      </c>
      <c r="D785" s="76" t="s">
        <v>182</v>
      </c>
    </row>
    <row r="786" spans="1:4" x14ac:dyDescent="0.15">
      <c r="A786" s="80" t="s">
        <v>398</v>
      </c>
      <c r="B786" s="81" t="s">
        <v>399</v>
      </c>
      <c r="C786" s="135" t="s">
        <v>1347</v>
      </c>
      <c r="D786" s="76">
        <v>3.5817307692307692</v>
      </c>
    </row>
    <row r="787" spans="1:4" x14ac:dyDescent="0.15">
      <c r="A787" s="80" t="s">
        <v>241</v>
      </c>
      <c r="B787" s="81" t="s">
        <v>1251</v>
      </c>
      <c r="C787" s="135" t="s">
        <v>1347</v>
      </c>
      <c r="D787" s="76">
        <v>3.0641330166270784</v>
      </c>
    </row>
    <row r="788" spans="1:4" x14ac:dyDescent="0.15">
      <c r="A788" s="80" t="s">
        <v>757</v>
      </c>
      <c r="B788" s="81" t="s">
        <v>1196</v>
      </c>
      <c r="C788" s="135" t="s">
        <v>1347</v>
      </c>
      <c r="D788" s="76">
        <v>8.8481675392670152</v>
      </c>
    </row>
    <row r="789" spans="1:4" x14ac:dyDescent="0.15">
      <c r="A789" s="80" t="s">
        <v>152</v>
      </c>
      <c r="B789" s="81" t="s">
        <v>1103</v>
      </c>
      <c r="C789" s="135" t="s">
        <v>1347</v>
      </c>
      <c r="D789" s="76" t="s">
        <v>182</v>
      </c>
    </row>
    <row r="790" spans="1:4" x14ac:dyDescent="0.15">
      <c r="A790" s="80" t="s">
        <v>526</v>
      </c>
      <c r="B790" s="81" t="s">
        <v>1122</v>
      </c>
      <c r="C790" s="135" t="s">
        <v>1347</v>
      </c>
      <c r="D790" s="76">
        <v>2.42798353909465</v>
      </c>
    </row>
    <row r="791" spans="1:4" x14ac:dyDescent="0.15">
      <c r="A791" s="80" t="s">
        <v>457</v>
      </c>
      <c r="B791" s="81" t="s">
        <v>1139</v>
      </c>
      <c r="C791" s="135" t="s">
        <v>1347</v>
      </c>
      <c r="D791" s="76">
        <v>5.1111111111111107</v>
      </c>
    </row>
    <row r="792" spans="1:4" x14ac:dyDescent="0.15">
      <c r="A792" s="80" t="s">
        <v>371</v>
      </c>
      <c r="B792" s="81" t="s">
        <v>371</v>
      </c>
      <c r="C792" s="135" t="s">
        <v>1347</v>
      </c>
      <c r="D792" s="76">
        <v>2.3125</v>
      </c>
    </row>
    <row r="793" spans="1:4" x14ac:dyDescent="0.15">
      <c r="A793" s="80" t="s">
        <v>545</v>
      </c>
      <c r="B793" s="81" t="s">
        <v>1231</v>
      </c>
      <c r="C793" s="135" t="s">
        <v>1347</v>
      </c>
      <c r="D793" s="76">
        <v>5.8363636363636369</v>
      </c>
    </row>
  </sheetData>
  <conditionalFormatting sqref="D2:D1048576">
    <cfRule type="cellIs" dxfId="6" priority="1" operator="lessThan">
      <formula>2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5A435-F7D3-E64E-AE7A-8FA4F518D429}">
  <sheetPr>
    <tabColor rgb="FFFF0000"/>
  </sheetPr>
  <dimension ref="A1:DG305"/>
  <sheetViews>
    <sheetView zoomScale="160" zoomScaleNormal="160" workbookViewId="0">
      <pane xSplit="4" ySplit="1" topLeftCell="E210" activePane="bottomRight" state="frozen"/>
      <selection pane="topRight" activeCell="E1" sqref="E1"/>
      <selection pane="bottomLeft" activeCell="A2" sqref="A2"/>
      <selection pane="bottomRight" activeCell="F255" sqref="F255"/>
    </sheetView>
  </sheetViews>
  <sheetFormatPr baseColWidth="10" defaultColWidth="11.5" defaultRowHeight="10" x14ac:dyDescent="0.15"/>
  <cols>
    <col min="1" max="1" width="2" style="239" bestFit="1" customWidth="1"/>
    <col min="2" max="2" width="5.1640625" style="249" bestFit="1" customWidth="1"/>
    <col min="3" max="3" width="2" style="156" bestFit="1" customWidth="1"/>
    <col min="4" max="4" width="4.83203125" style="156" bestFit="1" customWidth="1"/>
    <col min="5" max="5" width="5" style="241" bestFit="1" customWidth="1"/>
    <col min="6" max="16" width="5" style="242" bestFit="1" customWidth="1"/>
    <col min="17" max="17" width="4.5" style="245" bestFit="1" customWidth="1"/>
    <col min="18" max="18" width="7.33203125" style="242" bestFit="1" customWidth="1"/>
    <col min="19" max="19" width="5" style="206" bestFit="1" customWidth="1"/>
    <col min="20" max="23" width="5" style="207" bestFit="1" customWidth="1"/>
    <col min="24" max="24" width="5.1640625" style="207" bestFit="1" customWidth="1"/>
    <col min="25" max="30" width="5" style="207" bestFit="1" customWidth="1"/>
    <col min="31" max="31" width="3.33203125" style="245" bestFit="1" customWidth="1"/>
    <col min="32" max="32" width="5.6640625" style="207" bestFit="1" customWidth="1"/>
    <col min="33" max="33" width="4.1640625" style="203" bestFit="1" customWidth="1"/>
    <col min="34" max="41" width="5" style="204" bestFit="1" customWidth="1"/>
    <col min="42" max="42" width="5.33203125" style="204" bestFit="1" customWidth="1"/>
    <col min="43" max="44" width="5" style="204" bestFit="1" customWidth="1"/>
    <col min="45" max="45" width="3.33203125" style="246" bestFit="1" customWidth="1"/>
    <col min="46" max="46" width="7.33203125" style="204" bestFit="1" customWidth="1"/>
    <col min="47" max="47" width="5" style="208" bestFit="1" customWidth="1"/>
    <col min="48" max="58" width="5" style="209" bestFit="1" customWidth="1"/>
    <col min="59" max="59" width="3.33203125" style="245" bestFit="1" customWidth="1"/>
    <col min="60" max="60" width="5.6640625" style="207" bestFit="1" customWidth="1"/>
    <col min="61" max="61" width="4.1640625" style="203" bestFit="1" customWidth="1"/>
    <col min="62" max="72" width="5.33203125" style="204" bestFit="1" customWidth="1"/>
    <col min="73" max="73" width="3.33203125" style="246" bestFit="1" customWidth="1"/>
    <col min="74" max="74" width="7.33203125" style="204" bestFit="1" customWidth="1"/>
    <col min="75" max="75" width="5" style="208" bestFit="1" customWidth="1"/>
    <col min="76" max="86" width="5" style="209" bestFit="1" customWidth="1"/>
    <col min="87" max="87" width="3.33203125" style="246" bestFit="1" customWidth="1"/>
    <col min="88" max="16384" width="11.5" style="239"/>
  </cols>
  <sheetData>
    <row r="1" spans="1:111" s="147" customFormat="1" ht="59" customHeight="1" x14ac:dyDescent="0.15">
      <c r="A1" s="147" t="s">
        <v>1079</v>
      </c>
      <c r="B1" s="147" t="s">
        <v>161</v>
      </c>
      <c r="C1" s="148" t="s">
        <v>162</v>
      </c>
      <c r="D1" s="149" t="s">
        <v>807</v>
      </c>
      <c r="E1" s="71" t="s">
        <v>1540</v>
      </c>
      <c r="F1" s="71" t="s">
        <v>1541</v>
      </c>
      <c r="G1" s="70" t="s">
        <v>1542</v>
      </c>
      <c r="H1" s="254" t="s">
        <v>1543</v>
      </c>
      <c r="I1" s="70" t="s">
        <v>1544</v>
      </c>
      <c r="J1" s="70" t="s">
        <v>1545</v>
      </c>
      <c r="K1" s="71" t="s">
        <v>1546</v>
      </c>
      <c r="L1" s="70" t="s">
        <v>1547</v>
      </c>
      <c r="M1" s="70" t="s">
        <v>1548</v>
      </c>
      <c r="N1" s="70" t="s">
        <v>1549</v>
      </c>
      <c r="O1" s="71" t="s">
        <v>1550</v>
      </c>
      <c r="P1" s="70" t="s">
        <v>1551</v>
      </c>
      <c r="Q1" s="150" t="s">
        <v>1070</v>
      </c>
      <c r="R1" s="151"/>
      <c r="S1" s="71" t="s">
        <v>1438</v>
      </c>
      <c r="T1" s="71" t="s">
        <v>1440</v>
      </c>
      <c r="U1" s="70" t="s">
        <v>1441</v>
      </c>
      <c r="V1" s="70" t="s">
        <v>1443</v>
      </c>
      <c r="W1" s="70" t="s">
        <v>1444</v>
      </c>
      <c r="X1" s="70" t="s">
        <v>1445</v>
      </c>
      <c r="Y1" s="71" t="s">
        <v>1446</v>
      </c>
      <c r="Z1" s="70" t="s">
        <v>1447</v>
      </c>
      <c r="AA1" s="70" t="s">
        <v>1448</v>
      </c>
      <c r="AB1" s="70" t="s">
        <v>1449</v>
      </c>
      <c r="AC1" s="71" t="s">
        <v>1450</v>
      </c>
      <c r="AD1" s="70" t="s">
        <v>1451</v>
      </c>
      <c r="AE1" s="150" t="s">
        <v>166</v>
      </c>
      <c r="AF1" s="152"/>
      <c r="AG1" s="71" t="s">
        <v>1496</v>
      </c>
      <c r="AH1" s="71" t="s">
        <v>1497</v>
      </c>
      <c r="AI1" s="70" t="s">
        <v>1498</v>
      </c>
      <c r="AJ1" s="70" t="s">
        <v>1499</v>
      </c>
      <c r="AK1" s="70" t="s">
        <v>1555</v>
      </c>
      <c r="AL1" s="70" t="s">
        <v>1500</v>
      </c>
      <c r="AM1" s="71" t="s">
        <v>1501</v>
      </c>
      <c r="AN1" s="70" t="s">
        <v>1502</v>
      </c>
      <c r="AO1" s="70" t="s">
        <v>1503</v>
      </c>
      <c r="AP1" s="70" t="s">
        <v>1504</v>
      </c>
      <c r="AQ1" s="71" t="s">
        <v>1505</v>
      </c>
      <c r="AR1" s="70" t="s">
        <v>1506</v>
      </c>
      <c r="AS1" s="154" t="s">
        <v>166</v>
      </c>
      <c r="AT1" s="151"/>
      <c r="AU1" s="71" t="s">
        <v>1396</v>
      </c>
      <c r="AV1" s="71" t="s">
        <v>1398</v>
      </c>
      <c r="AW1" s="70" t="s">
        <v>1399</v>
      </c>
      <c r="AX1" s="70" t="s">
        <v>1401</v>
      </c>
      <c r="AY1" s="70" t="s">
        <v>1402</v>
      </c>
      <c r="AZ1" s="70" t="s">
        <v>1403</v>
      </c>
      <c r="BA1" s="71" t="s">
        <v>1404</v>
      </c>
      <c r="BB1" s="70" t="s">
        <v>1405</v>
      </c>
      <c r="BC1" s="70" t="s">
        <v>1406</v>
      </c>
      <c r="BD1" s="70" t="s">
        <v>1407</v>
      </c>
      <c r="BE1" s="71" t="s">
        <v>1408</v>
      </c>
      <c r="BF1" s="70" t="s">
        <v>1409</v>
      </c>
      <c r="BG1" s="150" t="s">
        <v>166</v>
      </c>
      <c r="BH1" s="152"/>
      <c r="BI1" s="71" t="s">
        <v>1510</v>
      </c>
      <c r="BJ1" s="70" t="s">
        <v>1511</v>
      </c>
      <c r="BK1" s="70" t="s">
        <v>1512</v>
      </c>
      <c r="BL1" s="70" t="s">
        <v>1513</v>
      </c>
      <c r="BM1" s="70" t="s">
        <v>1514</v>
      </c>
      <c r="BN1" s="70" t="s">
        <v>1515</v>
      </c>
      <c r="BO1" s="70" t="s">
        <v>1516</v>
      </c>
      <c r="BP1" s="70" t="s">
        <v>1517</v>
      </c>
      <c r="BQ1" s="70" t="s">
        <v>1518</v>
      </c>
      <c r="BR1" s="70" t="s">
        <v>1519</v>
      </c>
      <c r="BS1" s="70" t="s">
        <v>1520</v>
      </c>
      <c r="BT1" s="70" t="s">
        <v>1521</v>
      </c>
      <c r="BU1" s="154" t="s">
        <v>166</v>
      </c>
      <c r="BV1" s="153"/>
      <c r="BW1" s="71" t="s">
        <v>1410</v>
      </c>
      <c r="BX1" s="70" t="s">
        <v>1412</v>
      </c>
      <c r="BY1" s="70" t="s">
        <v>1413</v>
      </c>
      <c r="BZ1" s="70" t="s">
        <v>1415</v>
      </c>
      <c r="CA1" s="70" t="s">
        <v>1416</v>
      </c>
      <c r="CB1" s="70" t="s">
        <v>1417</v>
      </c>
      <c r="CC1" s="70" t="s">
        <v>1418</v>
      </c>
      <c r="CD1" s="70" t="s">
        <v>1419</v>
      </c>
      <c r="CE1" s="70" t="s">
        <v>1420</v>
      </c>
      <c r="CF1" s="70" t="s">
        <v>1421</v>
      </c>
      <c r="CG1" s="70" t="s">
        <v>1422</v>
      </c>
      <c r="CH1" s="70" t="s">
        <v>1423</v>
      </c>
      <c r="CI1" s="154" t="s">
        <v>166</v>
      </c>
    </row>
    <row r="2" spans="1:111" s="170" customFormat="1" x14ac:dyDescent="0.15">
      <c r="A2" s="155" t="str" cm="1">
        <f t="array" ref="A2">_xlfn.IFS(AND(SUMIF(E2:P2,"&lt;&gt;#N/A",E2:P2)&gt;0,SUMIF(S2:AD2,"&lt;&gt;#N/A",S2:AD2)&gt;0),"BI",AND(SUMIF(E2:P2,"&lt;&gt;#N/A",E2:P2)&gt;0,SUMIF(S2:AD2,"&lt;&gt;#N/A",S2:AD2)=0),"-B",AND(SUMIF(E2:P2,"&lt;&gt;#N/A",E2:P2)=0,SUMIF(S2:AD2,"&lt;&gt;#N/A",S2:AD2)&gt;0),"-I")</f>
        <v>BI</v>
      </c>
      <c r="B2" s="90" t="s">
        <v>170</v>
      </c>
      <c r="C2" s="156" t="str">
        <f>VLOOKUP(B2,RecNamesAll!A:E,5,FALSE)</f>
        <v>A</v>
      </c>
      <c r="D2" s="157" t="b">
        <f>VLOOKUP(B2,Ligands!A:B,2,FALSE)</f>
        <v>1</v>
      </c>
      <c r="E2" s="158" t="e">
        <f>IF(VLOOKUP($B2,'B-EmEC'!$A:$DC,MATCH(E$1,'B-EmEC'!$A$1:$DC$1,0),FALSE)&lt;&gt;"",VLOOKUP($B2,'B-EmEC'!$A:$DC,MATCH(E$1,'B-EmEC'!$A$1:$DC$1,0),FALSE),NA())</f>
        <v>#N/A</v>
      </c>
      <c r="F2" s="159">
        <f>IF(VLOOKUP($B2,'B-EmEC'!$A:$DC,MATCH(F$1,'B-EmEC'!$A$1:$DC$1,0),FALSE)&lt;&gt;"",VLOOKUP($B2,'B-EmEC'!$A:$DC,MATCH(F$1,'B-EmEC'!$A$1:$DC$1,0),FALSE),NA())</f>
        <v>7.7850000000000001</v>
      </c>
      <c r="G2" s="159">
        <f>IF(VLOOKUP($B2,'B-EmEC'!$A:$DC,MATCH(G$1,'B-EmEC'!$A$1:$DC$1,0),FALSE)&lt;&gt;"",VLOOKUP($B2,'B-EmEC'!$A:$DC,MATCH(G$1,'B-EmEC'!$A$1:$DC$1,0),FALSE),NA())</f>
        <v>7.4219999999999997</v>
      </c>
      <c r="H2" s="159">
        <f>IF(VLOOKUP($B2,'B-EmEC'!$A:$DC,MATCH(H$1,'B-EmEC'!$A$1:$DC$1,0),FALSE)&lt;&gt;"",VLOOKUP($B2,'B-EmEC'!$A:$DC,MATCH(H$1,'B-EmEC'!$A$1:$DC$1,0),FALSE),NA())</f>
        <v>8.6129999999999995</v>
      </c>
      <c r="I2" s="159">
        <f>IF(VLOOKUP($B2,'B-EmEC'!$A:$DC,MATCH(I$1,'B-EmEC'!$A$1:$DC$1,0),FALSE)&lt;&gt;"",VLOOKUP($B2,'B-EmEC'!$A:$DC,MATCH(I$1,'B-EmEC'!$A$1:$DC$1,0),FALSE),NA())</f>
        <v>8.7110000000000003</v>
      </c>
      <c r="J2" s="159">
        <f>IF(VLOOKUP($B2,'B-EmEC'!$A:$DC,MATCH(J$1,'B-EmEC'!$A$1:$DC$1,0),FALSE)&lt;&gt;"",VLOOKUP($B2,'B-EmEC'!$A:$DC,MATCH(J$1,'B-EmEC'!$A$1:$DC$1,0),FALSE),NA())</f>
        <v>8.5920000000000005</v>
      </c>
      <c r="K2" s="160" t="e">
        <f>IF(VLOOKUP($B2,'B-EmEC'!$A:$DC,MATCH(K$1,'B-EmEC'!$A$1:$DC$1,0),FALSE)&lt;&gt;"",VLOOKUP($B2,'B-EmEC'!$A:$DC,MATCH(K$1,'B-EmEC'!$A$1:$DC$1,0),FALSE),NA())</f>
        <v>#N/A</v>
      </c>
      <c r="L2" s="160" t="e">
        <f>IF(VLOOKUP($B2,'B-EmEC'!$A:$DC,MATCH(L$1,'B-EmEC'!$A$1:$DC$1,0),FALSE)&lt;&gt;"",VLOOKUP($B2,'B-EmEC'!$A:$DC,MATCH(L$1,'B-EmEC'!$A$1:$DC$1,0),FALSE),NA())</f>
        <v>#N/A</v>
      </c>
      <c r="M2" s="160">
        <f>IF(VLOOKUP($B2,'B-EmEC'!$A:$DC,MATCH(M$1,'B-EmEC'!$A$1:$DC$1,0),FALSE)&lt;&gt;"",VLOOKUP($B2,'B-EmEC'!$A:$DC,MATCH(M$1,'B-EmEC'!$A$1:$DC$1,0),FALSE),NA())</f>
        <v>6.2149999999999999</v>
      </c>
      <c r="N2" s="159">
        <f>IF(VLOOKUP($B2,'B-EmEC'!$A:$DC,MATCH(N$1,'B-EmEC'!$A$1:$DC$1,0),FALSE)&lt;&gt;"",VLOOKUP($B2,'B-EmEC'!$A:$DC,MATCH(N$1,'B-EmEC'!$A$1:$DC$1,0),FALSE),NA())</f>
        <v>6.835</v>
      </c>
      <c r="O2" s="160" t="e">
        <f>IF(VLOOKUP($B2,'B-EmEC'!$A:$DC,MATCH(O$1,'B-EmEC'!$A$1:$DC$1,0),FALSE)&lt;&gt;"",VLOOKUP($B2,'B-EmEC'!$A:$DC,MATCH(O$1,'B-EmEC'!$A$1:$DC$1,0),FALSE),NA())</f>
        <v>#N/A</v>
      </c>
      <c r="P2" s="160" t="e">
        <f>IF(VLOOKUP($B2,'B-EmEC'!$A:$DC,MATCH(P$1,'B-EmEC'!$A$1:$DC$1,0),FALSE)&lt;&gt;"",VLOOKUP($B2,'B-EmEC'!$A:$DC,MATCH(P$1,'B-EmEC'!$A$1:$DC$1,0),FALSE),NA())</f>
        <v>#N/A</v>
      </c>
      <c r="Q2" s="161" t="str" cm="1">
        <f t="array" ref="Q2">SUBSTITUTE(SUBSTITUTE(INDEX(E$1:P$1,0,MATCH(_xlfn.AGGREGATE(4,6,E2:P2),E2:P2,0)),"B-pEC50",""),"&gt;1.4SD","")</f>
        <v xml:space="preserve">
GoB</v>
      </c>
      <c r="R2" s="151"/>
      <c r="S2" s="162">
        <f>IF(VLOOKUP($B2,'I-EmEC'!$A:$DD,MATCH(S$1,'I-EmEC'!$A$1:$DD$1,0),FALSE)&lt;&gt;"",VLOOKUP($B2,'I-EmEC'!$A:$DD,MATCH(S$1,'I-EmEC'!$A$1:$DD$1,0),FALSE),NA())</f>
        <v>5.88</v>
      </c>
      <c r="T2" s="159">
        <f>IF(VLOOKUP($B2,'I-EmEC'!$A:$DD,MATCH(T$1,'I-EmEC'!$A$1:$DD$1,0),FALSE)&lt;&gt;"",VLOOKUP($B2,'I-EmEC'!$A:$DD,MATCH(T$1,'I-EmEC'!$A$1:$DD$1,0),FALSE),NA())</f>
        <v>6.35</v>
      </c>
      <c r="U2" s="159">
        <f>IF(VLOOKUP($B2,'I-EmEC'!$A:$DD,MATCH(U$1,'I-EmEC'!$A$1:$DD$1,0),FALSE)&lt;&gt;"",VLOOKUP($B2,'I-EmEC'!$A:$DD,MATCH(U$1,'I-EmEC'!$A$1:$DD$1,0),FALSE),NA())</f>
        <v>6.35</v>
      </c>
      <c r="V2" s="159">
        <f>IF(VLOOKUP($B2,'I-EmEC'!$A:$DD,MATCH(V$1,'I-EmEC'!$A$1:$DD$1,0),FALSE)&lt;&gt;"",VLOOKUP($B2,'I-EmEC'!$A:$DD,MATCH(V$1,'I-EmEC'!$A$1:$DD$1,0),FALSE),NA())</f>
        <v>6.5</v>
      </c>
      <c r="W2" s="159">
        <f>IF(VLOOKUP($B2,'I-EmEC'!$A:$DD,MATCH(W$1,'I-EmEC'!$A$1:$DD$1,0),FALSE)&lt;&gt;"",VLOOKUP($B2,'I-EmEC'!$A:$DD,MATCH(W$1,'I-EmEC'!$A$1:$DD$1,0),FALSE),NA())</f>
        <v>6.5</v>
      </c>
      <c r="X2" s="159">
        <f>IF(VLOOKUP($B2,'I-EmEC'!$A:$DD,MATCH(X$1,'I-EmEC'!$A$1:$DD$1,0),FALSE)&lt;&gt;"",VLOOKUP($B2,'I-EmEC'!$A:$DD,MATCH(X$1,'I-EmEC'!$A$1:$DD$1,0),FALSE),NA())</f>
        <v>6.19</v>
      </c>
      <c r="Y2" s="159">
        <f>IF(VLOOKUP($B2,'I-EmEC'!$A:$DD,MATCH(Y$1,'I-EmEC'!$A$1:$DD$1,0),FALSE)&lt;&gt;"",VLOOKUP($B2,'I-EmEC'!$A:$DD,MATCH(Y$1,'I-EmEC'!$A$1:$DD$1,0),FALSE),NA())</f>
        <v>6.08</v>
      </c>
      <c r="Z2" s="159">
        <f>IF(VLOOKUP($B2,'I-EmEC'!$A:$DD,MATCH(Z$1,'I-EmEC'!$A$1:$DD$1,0),FALSE)&lt;&gt;"",VLOOKUP($B2,'I-EmEC'!$A:$DD,MATCH(Z$1,'I-EmEC'!$A$1:$DD$1,0),FALSE),NA())</f>
        <v>6.08</v>
      </c>
      <c r="AA2" s="159">
        <f>IF(VLOOKUP($B2,'I-EmEC'!$A:$DD,MATCH(AA$1,'I-EmEC'!$A$1:$DD$1,0),FALSE)&lt;&gt;"",VLOOKUP($B2,'I-EmEC'!$A:$DD,MATCH(AA$1,'I-EmEC'!$A$1:$DD$1,0),FALSE),NA())</f>
        <v>7.07</v>
      </c>
      <c r="AB2" s="159">
        <f>IF(VLOOKUP($B2,'I-EmEC'!$A:$DD,MATCH(AB$1,'I-EmEC'!$A$1:$DD$1,0),FALSE)&lt;&gt;"",VLOOKUP($B2,'I-EmEC'!$A:$DD,MATCH(AB$1,'I-EmEC'!$A$1:$DD$1,0),FALSE),NA())</f>
        <v>5.92</v>
      </c>
      <c r="AC2" s="159">
        <f>IF(VLOOKUP($B2,'I-EmEC'!$A:$DD,MATCH(AC$1,'I-EmEC'!$A$1:$DD$1,0),FALSE)&lt;&gt;"",VLOOKUP($B2,'I-EmEC'!$A:$DD,MATCH(AC$1,'I-EmEC'!$A$1:$DD$1,0),FALSE),NA())</f>
        <v>5.88</v>
      </c>
      <c r="AD2" s="159">
        <f>IF(VLOOKUP($B2,'I-EmEC'!$A:$DD,MATCH(AD$1,'I-EmEC'!$A$1:$DD$1,0),FALSE)&lt;&gt;"",VLOOKUP($B2,'I-EmEC'!$A:$DD,MATCH(AD$1,'I-EmEC'!$A$1:$DD$1,0),FALSE),NA())</f>
        <v>5.83</v>
      </c>
      <c r="AE2" s="161" t="str" cm="1">
        <f t="array" ref="AE2">SUBSTITUTE(SUBSTITUTE(INDEX(S$1:AD$1,0,MATCH(_xlfn.AGGREGATE(4,6,S2:AD2),S2:AD2,0)),"I-pEC50",""),"&gt;1.4SD","")</f>
        <v xml:space="preserve">
G14</v>
      </c>
      <c r="AF2" s="159"/>
      <c r="AG2" s="163" t="e">
        <f>IF(VLOOKUP($B2,'B-EmEC'!$A:$DC,MATCH(AG$1,'B-EmEC'!$A$1:$DC$1,0),FALSE)&lt;&gt;"",VLOOKUP($B2,'B-EmEC'!$A:$DC,MATCH(AG$1,'B-EmEC'!$A$1:$DC$1,0),FALSE),NA())</f>
        <v>#N/A</v>
      </c>
      <c r="AH2" s="164">
        <f>IF(VLOOKUP($B2,'B-EmEC'!$A:$DC,MATCH(AH$1,'B-EmEC'!$A$1:$DC$1,0),FALSE)&lt;&gt;"",VLOOKUP($B2,'B-EmEC'!$A:$DC,MATCH(AH$1,'B-EmEC'!$A$1:$DC$1,0),FALSE),NA())</f>
        <v>630.6</v>
      </c>
      <c r="AI2" s="164">
        <f>IF(VLOOKUP($B2,'B-EmEC'!$A:$DC,MATCH(AI$1,'B-EmEC'!$A$1:$DC$1,0),FALSE)&lt;&gt;"",VLOOKUP($B2,'B-EmEC'!$A:$DC,MATCH(AI$1,'B-EmEC'!$A$1:$DC$1,0),FALSE),NA())</f>
        <v>379.3</v>
      </c>
      <c r="AJ2" s="164">
        <f>IF(VLOOKUP($B2,'B-EmEC'!$A:$DC,MATCH(AJ$1,'B-EmEC'!$A$1:$DC$1,0),FALSE)&lt;&gt;"",VLOOKUP($B2,'B-EmEC'!$A:$DC,MATCH(AJ$1,'B-EmEC'!$A$1:$DC$1,0),FALSE),NA())</f>
        <v>219</v>
      </c>
      <c r="AK2" s="164">
        <f>IF(VLOOKUP($B2,'B-EmEC'!$A:$DC,MATCH(AK$1,'B-EmEC'!$A$1:$DC$1,0),FALSE)&lt;&gt;"",VLOOKUP($B2,'B-EmEC'!$A:$DC,MATCH(AK$1,'B-EmEC'!$A$1:$DC$1,0),FALSE),NA())</f>
        <v>333.7</v>
      </c>
      <c r="AL2" s="164">
        <f>IF(VLOOKUP($B2,'B-EmEC'!$A:$DC,MATCH(AL$1,'B-EmEC'!$A$1:$DC$1,0),FALSE)&lt;&gt;"",VLOOKUP($B2,'B-EmEC'!$A:$DC,MATCH(AL$1,'B-EmEC'!$A$1:$DC$1,0),FALSE),NA())</f>
        <v>192.4</v>
      </c>
      <c r="AM2" s="164" t="e">
        <f>IF(VLOOKUP($B2,'B-EmEC'!$A:$DC,MATCH(AM$1,'B-EmEC'!$A$1:$DC$1,0),FALSE)&lt;&gt;"",VLOOKUP($B2,'B-EmEC'!$A:$DC,MATCH(AM$1,'B-EmEC'!$A$1:$DC$1,0),FALSE),NA())</f>
        <v>#N/A</v>
      </c>
      <c r="AN2" s="164" t="e">
        <f>IF(VLOOKUP($B2,'B-EmEC'!$A:$DC,MATCH(AN$1,'B-EmEC'!$A$1:$DC$1,0),FALSE)&lt;&gt;"",VLOOKUP($B2,'B-EmEC'!$A:$DC,MATCH(AN$1,'B-EmEC'!$A$1:$DC$1,0),FALSE),NA())</f>
        <v>#N/A</v>
      </c>
      <c r="AO2" s="164">
        <f>IF(VLOOKUP($B2,'B-EmEC'!$A:$DC,MATCH(AO$1,'B-EmEC'!$A$1:$DC$1,0),FALSE)&lt;&gt;"",VLOOKUP($B2,'B-EmEC'!$A:$DC,MATCH(AO$1,'B-EmEC'!$A$1:$DC$1,0),FALSE),NA())</f>
        <v>148.1</v>
      </c>
      <c r="AP2" s="164">
        <f>IF(VLOOKUP($B2,'B-EmEC'!$A:$DC,MATCH(AP$1,'B-EmEC'!$A$1:$DC$1,0),FALSE)&lt;&gt;"",VLOOKUP($B2,'B-EmEC'!$A:$DC,MATCH(AP$1,'B-EmEC'!$A$1:$DC$1,0),FALSE),NA())</f>
        <v>807.6</v>
      </c>
      <c r="AQ2" s="164" t="e">
        <f>IF(VLOOKUP($B2,'B-EmEC'!$A:$DC,MATCH(AQ$1,'B-EmEC'!$A$1:$DC$1,0),FALSE)&lt;&gt;"",VLOOKUP($B2,'B-EmEC'!$A:$DC,MATCH(AQ$1,'B-EmEC'!$A$1:$DC$1,0),FALSE),NA())</f>
        <v>#N/A</v>
      </c>
      <c r="AR2" s="164" t="e">
        <f>IF(VLOOKUP($B2,'B-EmEC'!$A:$DC,MATCH(AR$1,'B-EmEC'!$A$1:$DC$1,0),FALSE)&lt;&gt;"",VLOOKUP($B2,'B-EmEC'!$A:$DC,MATCH(AR$1,'B-EmEC'!$A$1:$DC$1,0),FALSE),NA())</f>
        <v>#N/A</v>
      </c>
      <c r="AS2" s="169" t="str" cm="1">
        <f t="array" ref="AS2">SUBSTITUTE(SUBSTITUTE(INDEX(AG$1:AR$1,0,MATCH(_xlfn.AGGREGATE(4,6,AG2:AR2),AG2:AR2,0)),"B-Emax",""),"&gt;1.4SD","")</f>
        <v xml:space="preserve">
G15</v>
      </c>
      <c r="AT2" s="164"/>
      <c r="AU2" s="165">
        <f>IF(VLOOKUP($B2,'I-EmEC'!$A:$DD,MATCH(AU$1,'I-EmEC'!$A$1:$DD$1,0),FALSE)&lt;&gt;"",VLOOKUP($B2,'I-EmEC'!$A:$DD,MATCH(AU$1,'I-EmEC'!$A$1:$DD$1,0),FALSE),NA())</f>
        <v>12.9</v>
      </c>
      <c r="AV2" s="166">
        <f>IF(VLOOKUP($B2,'I-EmEC'!$A:$DD,MATCH(AV$1,'I-EmEC'!$A$1:$DD$1,0),FALSE)&lt;&gt;"",VLOOKUP($B2,'I-EmEC'!$A:$DD,MATCH(AV$1,'I-EmEC'!$A$1:$DD$1,0),FALSE),NA())</f>
        <v>24.2</v>
      </c>
      <c r="AW2" s="166">
        <f>IF(VLOOKUP($B2,'I-EmEC'!$A:$DD,MATCH(AW$1,'I-EmEC'!$A$1:$DD$1,0),FALSE)&lt;&gt;"",VLOOKUP($B2,'I-EmEC'!$A:$DD,MATCH(AW$1,'I-EmEC'!$A$1:$DD$1,0),FALSE),NA())</f>
        <v>24.2</v>
      </c>
      <c r="AX2" s="166">
        <f>IF(VLOOKUP($B2,'I-EmEC'!$A:$DD,MATCH(AX$1,'I-EmEC'!$A$1:$DD$1,0),FALSE)&lt;&gt;"",VLOOKUP($B2,'I-EmEC'!$A:$DD,MATCH(AX$1,'I-EmEC'!$A$1:$DD$1,0),FALSE),NA())</f>
        <v>24.2</v>
      </c>
      <c r="AY2" s="166">
        <f>IF(VLOOKUP($B2,'I-EmEC'!$A:$DD,MATCH(AY$1,'I-EmEC'!$A$1:$DD$1,0),FALSE)&lt;&gt;"",VLOOKUP($B2,'I-EmEC'!$A:$DD,MATCH(AY$1,'I-EmEC'!$A$1:$DD$1,0),FALSE),NA())</f>
        <v>24.2</v>
      </c>
      <c r="AZ2" s="166">
        <f>IF(VLOOKUP($B2,'I-EmEC'!$A:$DD,MATCH(AZ$1,'I-EmEC'!$A$1:$DD$1,0),FALSE)&lt;&gt;"",VLOOKUP($B2,'I-EmEC'!$A:$DD,MATCH(AZ$1,'I-EmEC'!$A$1:$DD$1,0),FALSE),NA())</f>
        <v>13</v>
      </c>
      <c r="BA2" s="166">
        <f>IF(VLOOKUP($B2,'I-EmEC'!$A:$DD,MATCH(BA$1,'I-EmEC'!$A$1:$DD$1,0),FALSE)&lt;&gt;"",VLOOKUP($B2,'I-EmEC'!$A:$DD,MATCH(BA$1,'I-EmEC'!$A$1:$DD$1,0),FALSE),NA())</f>
        <v>21.2</v>
      </c>
      <c r="BB2" s="166">
        <f>IF(VLOOKUP($B2,'I-EmEC'!$A:$DD,MATCH(BB$1,'I-EmEC'!$A$1:$DD$1,0),FALSE)&lt;&gt;"",VLOOKUP($B2,'I-EmEC'!$A:$DD,MATCH(BB$1,'I-EmEC'!$A$1:$DD$1,0),FALSE),NA())</f>
        <v>21.2</v>
      </c>
      <c r="BC2" s="166">
        <f>IF(VLOOKUP($B2,'I-EmEC'!$A:$DD,MATCH(BC$1,'I-EmEC'!$A$1:$DD$1,0),FALSE)&lt;&gt;"",VLOOKUP($B2,'I-EmEC'!$A:$DD,MATCH(BC$1,'I-EmEC'!$A$1:$DD$1,0),FALSE),NA())</f>
        <v>19.600000000000001</v>
      </c>
      <c r="BD2" s="166">
        <f>IF(VLOOKUP($B2,'I-EmEC'!$A:$DD,MATCH(BD$1,'I-EmEC'!$A$1:$DD$1,0),FALSE)&lt;&gt;"",VLOOKUP($B2,'I-EmEC'!$A:$DD,MATCH(BD$1,'I-EmEC'!$A$1:$DD$1,0),FALSE),NA())</f>
        <v>14.9</v>
      </c>
      <c r="BE2" s="166">
        <f>IF(VLOOKUP($B2,'I-EmEC'!$A:$DD,MATCH(BE$1,'I-EmEC'!$A$1:$DD$1,0),FALSE)&lt;&gt;"",VLOOKUP($B2,'I-EmEC'!$A:$DD,MATCH(BE$1,'I-EmEC'!$A$1:$DD$1,0),FALSE),NA())</f>
        <v>14.5</v>
      </c>
      <c r="BF2" s="166">
        <f>IF(VLOOKUP($B2,'I-EmEC'!$A:$DD,MATCH(BF$1,'I-EmEC'!$A$1:$DD$1,0),FALSE)&lt;&gt;"",VLOOKUP($B2,'I-EmEC'!$A:$DD,MATCH(BF$1,'I-EmEC'!$A$1:$DD$1,0),FALSE),NA())</f>
        <v>11.6</v>
      </c>
      <c r="BG2" s="161" t="str" cm="1">
        <f t="array" ref="BG2">SUBSTITUTE(SUBSTITUTE(INDEX(AU$1:BF$1,0,MATCH(_xlfn.AGGREGATE(4,6,AU2:BF2),AU2:BF2,0)),"I-Emax",""),"&gt;1.4SD","")</f>
        <v xml:space="preserve">
Gi1</v>
      </c>
      <c r="BH2" s="159"/>
      <c r="BI2" s="167" t="e">
        <f>IF(VLOOKUP($B2,'B-EmEC'!$A:$DC,MATCH(BI$1,'B-EmEC'!$A$1:$DC$1,0),FALSE)="",NA(),VLOOKUP($B2,'B-EmEC'!$A:$DC,MATCH(BI$1,'B-EmEC'!$A$1:$DC$1,0),FALSE))</f>
        <v>#N/A</v>
      </c>
      <c r="BJ2" s="168">
        <f>IF(VLOOKUP($B2,'B-EmEC'!$A:$DC,MATCH(BJ$1,'B-EmEC'!$A$1:$DC$1,0),FALSE)="",NA(),VLOOKUP($B2,'B-EmEC'!$A:$DC,MATCH(BJ$1,'B-EmEC'!$A$1:$DC$1,0),FALSE))</f>
        <v>68.320693391115924</v>
      </c>
      <c r="BK2" s="168">
        <f>IF(VLOOKUP($B2,'B-EmEC'!$A:$DC,MATCH(BK$1,'B-EmEC'!$A$1:$DC$1,0),FALSE)="",NA(),VLOOKUP($B2,'B-EmEC'!$A:$DC,MATCH(BK$1,'B-EmEC'!$A$1:$DC$1,0),FALSE))</f>
        <v>55.404615834063684</v>
      </c>
      <c r="BL2" s="168">
        <f>IF(VLOOKUP($B2,'B-EmEC'!$A:$DC,MATCH(BL$1,'B-EmEC'!$A$1:$DC$1,0),FALSE)="",NA(),VLOOKUP($B2,'B-EmEC'!$A:$DC,MATCH(BL$1,'B-EmEC'!$A$1:$DC$1,0),FALSE))</f>
        <v>58.87096774193548</v>
      </c>
      <c r="BM2" s="168">
        <f>IF(VLOOKUP($B2,'B-EmEC'!$A:$DC,MATCH(BM$1,'B-EmEC'!$A$1:$DC$1,0),FALSE)="",NA(),VLOOKUP($B2,'B-EmEC'!$A:$DC,MATCH(BM$1,'B-EmEC'!$A$1:$DC$1,0),FALSE))</f>
        <v>67.495954692556637</v>
      </c>
      <c r="BN2" s="168">
        <f>IF(VLOOKUP($B2,'B-EmEC'!$A:$DC,MATCH(BN$1,'B-EmEC'!$A$1:$DC$1,0),FALSE)="",NA(),VLOOKUP($B2,'B-EmEC'!$A:$DC,MATCH(BN$1,'B-EmEC'!$A$1:$DC$1,0),FALSE))</f>
        <v>55.800464037122971</v>
      </c>
      <c r="BO2" s="168" t="e">
        <f>IF(VLOOKUP($B2,'B-EmEC'!$A:$DC,MATCH(BO$1,'B-EmEC'!$A$1:$DC$1,0),FALSE)="",NA(),VLOOKUP($B2,'B-EmEC'!$A:$DC,MATCH(BO$1,'B-EmEC'!$A$1:$DC$1,0),FALSE))</f>
        <v>#N/A</v>
      </c>
      <c r="BP2" s="168" t="e">
        <f>IF(VLOOKUP($B2,'B-EmEC'!$A:$DC,MATCH(BP$1,'B-EmEC'!$A$1:$DC$1,0),FALSE)="",NA(),VLOOKUP($B2,'B-EmEC'!$A:$DC,MATCH(BP$1,'B-EmEC'!$A$1:$DC$1,0),FALSE))</f>
        <v>#N/A</v>
      </c>
      <c r="BQ2" s="168">
        <f>IF(VLOOKUP($B2,'B-EmEC'!$A:$DC,MATCH(BQ$1,'B-EmEC'!$A$1:$DC$1,0),FALSE)="",NA(),VLOOKUP($B2,'B-EmEC'!$A:$DC,MATCH(BQ$1,'B-EmEC'!$A$1:$DC$1,0),FALSE))</f>
        <v>16.026404068823719</v>
      </c>
      <c r="BR2" s="168">
        <f>IF(VLOOKUP($B2,'B-EmEC'!$A:$DC,MATCH(BR$1,'B-EmEC'!$A$1:$DC$1,0),FALSE)="",NA(),VLOOKUP($B2,'B-EmEC'!$A:$DC,MATCH(BR$1,'B-EmEC'!$A$1:$DC$1,0),FALSE))</f>
        <v>75.688847235238981</v>
      </c>
      <c r="BS2" s="168" t="e">
        <f>IF(VLOOKUP($B2,'B-EmEC'!$A:$DC,MATCH(BS$1,'B-EmEC'!$A$1:$DC$1,0),FALSE)="",NA(),VLOOKUP($B2,'B-EmEC'!$A:$DC,MATCH(BS$1,'B-EmEC'!$A$1:$DC$1,0),FALSE))</f>
        <v>#N/A</v>
      </c>
      <c r="BT2" s="168" t="e">
        <f>IF(VLOOKUP($B2,'B-EmEC'!$A:$DC,MATCH(BT$1,'B-EmEC'!$A$1:$DC$1,0),FALSE)="",NA(),VLOOKUP($B2,'B-EmEC'!$A:$DC,MATCH(BT$1,'B-EmEC'!$A$1:$DC$1,0),FALSE))</f>
        <v>#N/A</v>
      </c>
      <c r="BU2" s="161" t="str" cm="1">
        <f t="array" ref="BU2">SUBSTITUTE(SUBSTITUTE(SUBSTITUTE(INDEX(BI$1:BT$1,0,MATCH(_xlfn.AGGREGATE(4,6,BI2:BT2),BI2:BT2,0)),"B-Emax",""),"Min",""),"Max","")</f>
        <v xml:space="preserve">
G15</v>
      </c>
      <c r="BV2" s="168"/>
      <c r="BW2" s="165">
        <f>IF(VLOOKUP($B2,'I-EmEC'!$A:$DD,MATCH(BW$1,'I-EmEC'!$A$1:$DD$1,0),FALSE)&lt;&gt;"",VLOOKUP($B2,'I-EmEC'!$A:$DD,MATCH(BW$1,'I-EmEC'!$A$1:$DD$1,0),FALSE),NA())</f>
        <v>23.713235294117649</v>
      </c>
      <c r="BX2" s="166">
        <f>IF(VLOOKUP($B2,'I-EmEC'!$A:$DD,MATCH(BX$1,'I-EmEC'!$A$1:$DD$1,0),FALSE)&lt;&gt;"",VLOOKUP($B2,'I-EmEC'!$A:$DD,MATCH(BX$1,'I-EmEC'!$A$1:$DD$1,0),FALSE),NA())</f>
        <v>46.808510638297868</v>
      </c>
      <c r="BY2" s="166">
        <f>IF(VLOOKUP($B2,'I-EmEC'!$A:$DD,MATCH(BY$1,'I-EmEC'!$A$1:$DD$1,0),FALSE)&lt;&gt;"",VLOOKUP($B2,'I-EmEC'!$A:$DD,MATCH(BY$1,'I-EmEC'!$A$1:$DD$1,0),FALSE),NA())</f>
        <v>46.808510638297868</v>
      </c>
      <c r="BZ2" s="166">
        <f>IF(VLOOKUP($B2,'I-EmEC'!$A:$DD,MATCH(BZ$1,'I-EmEC'!$A$1:$DD$1,0),FALSE)&lt;&gt;"",VLOOKUP($B2,'I-EmEC'!$A:$DD,MATCH(BZ$1,'I-EmEC'!$A$1:$DD$1,0),FALSE),NA())</f>
        <v>50.103519668737064</v>
      </c>
      <c r="CA2" s="166">
        <f>IF(VLOOKUP($B2,'I-EmEC'!$A:$DD,MATCH(CA$1,'I-EmEC'!$A$1:$DD$1,0),FALSE)&lt;&gt;"",VLOOKUP($B2,'I-EmEC'!$A:$DD,MATCH(CA$1,'I-EmEC'!$A$1:$DD$1,0),FALSE),NA())</f>
        <v>50.103519668737064</v>
      </c>
      <c r="CB2" s="166">
        <f>IF(VLOOKUP($B2,'I-EmEC'!$A:$DD,MATCH(CB$1,'I-EmEC'!$A$1:$DD$1,0),FALSE)&lt;&gt;"",VLOOKUP($B2,'I-EmEC'!$A:$DD,MATCH(CB$1,'I-EmEC'!$A$1:$DD$1,0),FALSE),NA())</f>
        <v>37.681159420289852</v>
      </c>
      <c r="CC2" s="166">
        <f>IF(VLOOKUP($B2,'I-EmEC'!$A:$DD,MATCH(CC$1,'I-EmEC'!$A$1:$DD$1,0),FALSE)&lt;&gt;"",VLOOKUP($B2,'I-EmEC'!$A:$DD,MATCH(CC$1,'I-EmEC'!$A$1:$DD$1,0),FALSE),NA())</f>
        <v>43.531827515400408</v>
      </c>
      <c r="CD2" s="166">
        <f>IF(VLOOKUP($B2,'I-EmEC'!$A:$DD,MATCH(CD$1,'I-EmEC'!$A$1:$DD$1,0),FALSE)&lt;&gt;"",VLOOKUP($B2,'I-EmEC'!$A:$DD,MATCH(CD$1,'I-EmEC'!$A$1:$DD$1,0),FALSE),NA())</f>
        <v>43.531827515400408</v>
      </c>
      <c r="CE2" s="166">
        <f>IF(VLOOKUP($B2,'I-EmEC'!$A:$DD,MATCH(CE$1,'I-EmEC'!$A$1:$DD$1,0),FALSE)&lt;&gt;"",VLOOKUP($B2,'I-EmEC'!$A:$DD,MATCH(CE$1,'I-EmEC'!$A$1:$DD$1,0),FALSE),NA())</f>
        <v>44.044943820224724</v>
      </c>
      <c r="CF2" s="166">
        <f>IF(VLOOKUP($B2,'I-EmEC'!$A:$DD,MATCH(CF$1,'I-EmEC'!$A$1:$DD$1,0),FALSE)&lt;&gt;"",VLOOKUP($B2,'I-EmEC'!$A:$DD,MATCH(CF$1,'I-EmEC'!$A$1:$DD$1,0),FALSE),NA())</f>
        <v>29.388560157790927</v>
      </c>
      <c r="CG2" s="166">
        <f>IF(VLOOKUP($B2,'I-EmEC'!$A:$DD,MATCH(CG$1,'I-EmEC'!$A$1:$DD$1,0),FALSE)&lt;&gt;"",VLOOKUP($B2,'I-EmEC'!$A:$DD,MATCH(CG$1,'I-EmEC'!$A$1:$DD$1,0),FALSE),NA())</f>
        <v>27.61904761904762</v>
      </c>
      <c r="CH2" s="166">
        <f>IF(VLOOKUP($B2,'I-EmEC'!$A:$DD,MATCH(CH$1,'I-EmEC'!$A$1:$DD$1,0),FALSE)&lt;&gt;"",VLOOKUP($B2,'I-EmEC'!$A:$DD,MATCH(CH$1,'I-EmEC'!$A$1:$DD$1,0),FALSE),NA())</f>
        <v>22.92490118577075</v>
      </c>
      <c r="CI2" s="161" t="str" cm="1">
        <f t="array" ref="CI2">SUBSTITUTE(SUBSTITUTE(SUBSTITUTE(INDEX(BW$1:CH$1,0,MATCH(_xlfn.AGGREGATE(4,6,BW2:CH2),BW2:CH2,0)),"I-Emax",""),"Min",""),"Max","")</f>
        <v xml:space="preserve">
GoA</v>
      </c>
      <c r="CJ2" s="155"/>
      <c r="CK2" s="155"/>
      <c r="CL2" s="155"/>
      <c r="CM2" s="155"/>
      <c r="CN2" s="155"/>
      <c r="CO2" s="155"/>
      <c r="CP2" s="155"/>
      <c r="CQ2" s="155"/>
      <c r="CR2" s="155"/>
      <c r="CS2" s="155"/>
      <c r="CT2" s="155"/>
      <c r="CU2" s="155"/>
      <c r="CV2" s="155"/>
      <c r="CW2" s="155"/>
      <c r="CX2" s="155"/>
      <c r="CY2" s="155"/>
      <c r="CZ2" s="155"/>
      <c r="DA2" s="155"/>
      <c r="DB2" s="155"/>
      <c r="DC2" s="155"/>
      <c r="DD2" s="155"/>
      <c r="DE2" s="155"/>
      <c r="DF2" s="155"/>
      <c r="DG2" s="155"/>
    </row>
    <row r="3" spans="1:111" s="170" customFormat="1" x14ac:dyDescent="0.15">
      <c r="A3" s="155" t="str" cm="1">
        <f t="array" ref="A3">_xlfn.IFS(AND(SUMIF(E3:P3,"&lt;&gt;#N/A",E3:P3)&gt;0,SUMIF(S3:AD3,"&lt;&gt;#N/A",S3:AD3)&gt;0),"BI",AND(SUMIF(E3:P3,"&lt;&gt;#N/A",E3:P3)&gt;0,SUMIF(S3:AD3,"&lt;&gt;#N/A",S3:AD3)=0),"-B",AND(SUMIF(E3:P3,"&lt;&gt;#N/A",E3:P3)=0,SUMIF(S3:AD3,"&lt;&gt;#N/A",S3:AD3)&gt;0),"-I")</f>
        <v>BI</v>
      </c>
      <c r="B3" s="90" t="s">
        <v>175</v>
      </c>
      <c r="C3" s="156" t="str">
        <f>VLOOKUP(B3,RecNamesAll!A:E,5,FALSE)</f>
        <v>A</v>
      </c>
      <c r="D3" s="157" t="b">
        <f>VLOOKUP(B3,Ligands!A:B,2,FALSE)</f>
        <v>1</v>
      </c>
      <c r="E3" s="158" t="e">
        <f>IF(VLOOKUP($B3,'B-EmEC'!$A:$DC,MATCH(E$1,'B-EmEC'!$A$1:$DC$1,0),FALSE)&lt;&gt;"",VLOOKUP($B3,'B-EmEC'!$A:$DC,MATCH(E$1,'B-EmEC'!$A$1:$DC$1,0),FALSE),NA())</f>
        <v>#N/A</v>
      </c>
      <c r="F3" s="159">
        <f>IF(VLOOKUP($B3,'B-EmEC'!$A:$DC,MATCH(F$1,'B-EmEC'!$A$1:$DC$1,0),FALSE)&lt;&gt;"",VLOOKUP($B3,'B-EmEC'!$A:$DC,MATCH(F$1,'B-EmEC'!$A$1:$DC$1,0),FALSE),NA())</f>
        <v>9.3559999999999999</v>
      </c>
      <c r="G3" s="159">
        <f>IF(VLOOKUP($B3,'B-EmEC'!$A:$DC,MATCH(G$1,'B-EmEC'!$A$1:$DC$1,0),FALSE)&lt;&gt;"",VLOOKUP($B3,'B-EmEC'!$A:$DC,MATCH(G$1,'B-EmEC'!$A$1:$DC$1,0),FALSE),NA())</f>
        <v>9.3360000000000003</v>
      </c>
      <c r="H3" s="159">
        <f>IF(VLOOKUP($B3,'B-EmEC'!$A:$DC,MATCH(H$1,'B-EmEC'!$A$1:$DC$1,0),FALSE)&lt;&gt;"",VLOOKUP($B3,'B-EmEC'!$A:$DC,MATCH(H$1,'B-EmEC'!$A$1:$DC$1,0),FALSE),NA())</f>
        <v>9.5749999999999993</v>
      </c>
      <c r="I3" s="159">
        <f>IF(VLOOKUP($B3,'B-EmEC'!$A:$DC,MATCH(I$1,'B-EmEC'!$A$1:$DC$1,0),FALSE)&lt;&gt;"",VLOOKUP($B3,'B-EmEC'!$A:$DC,MATCH(I$1,'B-EmEC'!$A$1:$DC$1,0),FALSE),NA())</f>
        <v>9.5969999999999995</v>
      </c>
      <c r="J3" s="159">
        <f>IF(VLOOKUP($B3,'B-EmEC'!$A:$DC,MATCH(J$1,'B-EmEC'!$A$1:$DC$1,0),FALSE)&lt;&gt;"",VLOOKUP($B3,'B-EmEC'!$A:$DC,MATCH(J$1,'B-EmEC'!$A$1:$DC$1,0),FALSE),NA())</f>
        <v>8.9320000000000004</v>
      </c>
      <c r="K3" s="160" t="e">
        <f>IF(VLOOKUP($B3,'B-EmEC'!$A:$DC,MATCH(K$1,'B-EmEC'!$A$1:$DC$1,0),FALSE)&lt;&gt;"",VLOOKUP($B3,'B-EmEC'!$A:$DC,MATCH(K$1,'B-EmEC'!$A$1:$DC$1,0),FALSE),NA())</f>
        <v>#N/A</v>
      </c>
      <c r="L3" s="160" t="e">
        <f>IF(VLOOKUP($B3,'B-EmEC'!$A:$DC,MATCH(L$1,'B-EmEC'!$A$1:$DC$1,0),FALSE)&lt;&gt;"",VLOOKUP($B3,'B-EmEC'!$A:$DC,MATCH(L$1,'B-EmEC'!$A$1:$DC$1,0),FALSE),NA())</f>
        <v>#N/A</v>
      </c>
      <c r="M3" s="160" t="e">
        <f>IF(VLOOKUP($B3,'B-EmEC'!$A:$DC,MATCH(M$1,'B-EmEC'!$A$1:$DC$1,0),FALSE)&lt;&gt;"",VLOOKUP($B3,'B-EmEC'!$A:$DC,MATCH(M$1,'B-EmEC'!$A$1:$DC$1,0),FALSE),NA())</f>
        <v>#N/A</v>
      </c>
      <c r="N3" s="159">
        <f>IF(VLOOKUP($B3,'B-EmEC'!$A:$DC,MATCH(N$1,'B-EmEC'!$A$1:$DC$1,0),FALSE)&lt;&gt;"",VLOOKUP($B3,'B-EmEC'!$A:$DC,MATCH(N$1,'B-EmEC'!$A$1:$DC$1,0),FALSE),NA())</f>
        <v>7.1529999999999996</v>
      </c>
      <c r="O3" s="160" t="e">
        <f>IF(VLOOKUP($B3,'B-EmEC'!$A:$DC,MATCH(O$1,'B-EmEC'!$A$1:$DC$1,0),FALSE)&lt;&gt;"",VLOOKUP($B3,'B-EmEC'!$A:$DC,MATCH(O$1,'B-EmEC'!$A$1:$DC$1,0),FALSE),NA())</f>
        <v>#N/A</v>
      </c>
      <c r="P3" s="160" t="e">
        <f>IF(VLOOKUP($B3,'B-EmEC'!$A:$DC,MATCH(P$1,'B-EmEC'!$A$1:$DC$1,0),FALSE)&lt;&gt;"",VLOOKUP($B3,'B-EmEC'!$A:$DC,MATCH(P$1,'B-EmEC'!$A$1:$DC$1,0),FALSE),NA())</f>
        <v>#N/A</v>
      </c>
      <c r="Q3" s="161" t="str" cm="1">
        <f t="array" ref="Q3">SUBSTITUTE(SUBSTITUTE(INDEX(E$1:P$1,0,MATCH(_xlfn.AGGREGATE(4,6,E3:P3),E3:P3,0)),"B-pEC50",""),"&gt;1.4SD","")</f>
        <v xml:space="preserve">
GoB</v>
      </c>
      <c r="R3" s="151"/>
      <c r="S3" s="162" t="e">
        <f>IF(VLOOKUP($B3,'I-EmEC'!$A:$DD,MATCH(S$1,'I-EmEC'!$A$1:$DD$1,0),FALSE)&lt;&gt;"",VLOOKUP($B3,'I-EmEC'!$A:$DD,MATCH(S$1,'I-EmEC'!$A$1:$DD$1,0),FALSE),NA())</f>
        <v>#N/A</v>
      </c>
      <c r="T3" s="159">
        <f>IF(VLOOKUP($B3,'I-EmEC'!$A:$DD,MATCH(T$1,'I-EmEC'!$A$1:$DD$1,0),FALSE)&lt;&gt;"",VLOOKUP($B3,'I-EmEC'!$A:$DD,MATCH(T$1,'I-EmEC'!$A$1:$DD$1,0),FALSE),NA())</f>
        <v>7.55</v>
      </c>
      <c r="U3" s="159">
        <f>IF(VLOOKUP($B3,'I-EmEC'!$A:$DD,MATCH(U$1,'I-EmEC'!$A$1:$DD$1,0),FALSE)&lt;&gt;"",VLOOKUP($B3,'I-EmEC'!$A:$DD,MATCH(U$1,'I-EmEC'!$A$1:$DD$1,0),FALSE),NA())</f>
        <v>7.55</v>
      </c>
      <c r="V3" s="159">
        <f>IF(VLOOKUP($B3,'I-EmEC'!$A:$DD,MATCH(V$1,'I-EmEC'!$A$1:$DD$1,0),FALSE)&lt;&gt;"",VLOOKUP($B3,'I-EmEC'!$A:$DD,MATCH(V$1,'I-EmEC'!$A$1:$DD$1,0),FALSE),NA())</f>
        <v>7.23</v>
      </c>
      <c r="W3" s="159">
        <f>IF(VLOOKUP($B3,'I-EmEC'!$A:$DD,MATCH(W$1,'I-EmEC'!$A$1:$DD$1,0),FALSE)&lt;&gt;"",VLOOKUP($B3,'I-EmEC'!$A:$DD,MATCH(W$1,'I-EmEC'!$A$1:$DD$1,0),FALSE),NA())</f>
        <v>7.23</v>
      </c>
      <c r="X3" s="159">
        <f>IF(VLOOKUP($B3,'I-EmEC'!$A:$DD,MATCH(X$1,'I-EmEC'!$A$1:$DD$1,0),FALSE)&lt;&gt;"",VLOOKUP($B3,'I-EmEC'!$A:$DD,MATCH(X$1,'I-EmEC'!$A$1:$DD$1,0),FALSE),NA())</f>
        <v>7.44</v>
      </c>
      <c r="Y3" s="159">
        <f>IF(VLOOKUP($B3,'I-EmEC'!$A:$DD,MATCH(Y$1,'I-EmEC'!$A$1:$DD$1,0),FALSE)&lt;&gt;"",VLOOKUP($B3,'I-EmEC'!$A:$DD,MATCH(Y$1,'I-EmEC'!$A$1:$DD$1,0),FALSE),NA())</f>
        <v>7.1</v>
      </c>
      <c r="Z3" s="159">
        <f>IF(VLOOKUP($B3,'I-EmEC'!$A:$DD,MATCH(Z$1,'I-EmEC'!$A$1:$DD$1,0),FALSE)&lt;&gt;"",VLOOKUP($B3,'I-EmEC'!$A:$DD,MATCH(Z$1,'I-EmEC'!$A$1:$DD$1,0),FALSE),NA())</f>
        <v>7.1</v>
      </c>
      <c r="AA3" s="159">
        <f>IF(VLOOKUP($B3,'I-EmEC'!$A:$DD,MATCH(AA$1,'I-EmEC'!$A$1:$DD$1,0),FALSE)&lt;&gt;"",VLOOKUP($B3,'I-EmEC'!$A:$DD,MATCH(AA$1,'I-EmEC'!$A$1:$DD$1,0),FALSE),NA())</f>
        <v>7.39</v>
      </c>
      <c r="AB3" s="159" t="e">
        <f>IF(VLOOKUP($B3,'I-EmEC'!$A:$DD,MATCH(AB$1,'I-EmEC'!$A$1:$DD$1,0),FALSE)&lt;&gt;"",VLOOKUP($B3,'I-EmEC'!$A:$DD,MATCH(AB$1,'I-EmEC'!$A$1:$DD$1,0),FALSE),NA())</f>
        <v>#N/A</v>
      </c>
      <c r="AC3" s="159">
        <f>IF(VLOOKUP($B3,'I-EmEC'!$A:$DD,MATCH(AC$1,'I-EmEC'!$A$1:$DD$1,0),FALSE)&lt;&gt;"",VLOOKUP($B3,'I-EmEC'!$A:$DD,MATCH(AC$1,'I-EmEC'!$A$1:$DD$1,0),FALSE),NA())</f>
        <v>7.08</v>
      </c>
      <c r="AD3" s="159" t="e">
        <f>IF(VLOOKUP($B3,'I-EmEC'!$A:$DD,MATCH(AD$1,'I-EmEC'!$A$1:$DD$1,0),FALSE)&lt;&gt;"",VLOOKUP($B3,'I-EmEC'!$A:$DD,MATCH(AD$1,'I-EmEC'!$A$1:$DD$1,0),FALSE),NA())</f>
        <v>#N/A</v>
      </c>
      <c r="AE3" s="161" t="str" cm="1">
        <f t="array" ref="AE3">SUBSTITUTE(SUBSTITUTE(INDEX(S$1:AD$1,0,MATCH(_xlfn.AGGREGATE(4,6,S3:AD3),S3:AD3,0)),"I-pEC50",""),"&gt;1.4SD","")</f>
        <v xml:space="preserve">
Gi1</v>
      </c>
      <c r="AF3" s="159"/>
      <c r="AG3" s="163" t="e">
        <f>IF(VLOOKUP($B3,'B-EmEC'!$A:$DC,MATCH(AG$1,'B-EmEC'!$A$1:$DC$1,0),FALSE)&lt;&gt;"",VLOOKUP($B3,'B-EmEC'!$A:$DC,MATCH(AG$1,'B-EmEC'!$A$1:$DC$1,0),FALSE),NA())</f>
        <v>#N/A</v>
      </c>
      <c r="AH3" s="164">
        <f>IF(VLOOKUP($B3,'B-EmEC'!$A:$DC,MATCH(AH$1,'B-EmEC'!$A$1:$DC$1,0),FALSE)&lt;&gt;"",VLOOKUP($B3,'B-EmEC'!$A:$DC,MATCH(AH$1,'B-EmEC'!$A$1:$DC$1,0),FALSE),NA())</f>
        <v>177.5</v>
      </c>
      <c r="AI3" s="164">
        <f>IF(VLOOKUP($B3,'B-EmEC'!$A:$DC,MATCH(AI$1,'B-EmEC'!$A$1:$DC$1,0),FALSE)&lt;&gt;"",VLOOKUP($B3,'B-EmEC'!$A:$DC,MATCH(AI$1,'B-EmEC'!$A$1:$DC$1,0),FALSE),NA())</f>
        <v>160.4</v>
      </c>
      <c r="AJ3" s="164">
        <f>IF(VLOOKUP($B3,'B-EmEC'!$A:$DC,MATCH(AJ$1,'B-EmEC'!$A$1:$DC$1,0),FALSE)&lt;&gt;"",VLOOKUP($B3,'B-EmEC'!$A:$DC,MATCH(AJ$1,'B-EmEC'!$A$1:$DC$1,0),FALSE),NA())</f>
        <v>86.86</v>
      </c>
      <c r="AK3" s="164">
        <f>IF(VLOOKUP($B3,'B-EmEC'!$A:$DC,MATCH(AK$1,'B-EmEC'!$A$1:$DC$1,0),FALSE)&lt;&gt;"",VLOOKUP($B3,'B-EmEC'!$A:$DC,MATCH(AK$1,'B-EmEC'!$A$1:$DC$1,0),FALSE),NA())</f>
        <v>123.1</v>
      </c>
      <c r="AL3" s="164">
        <f>IF(VLOOKUP($B3,'B-EmEC'!$A:$DC,MATCH(AL$1,'B-EmEC'!$A$1:$DC$1,0),FALSE)&lt;&gt;"",VLOOKUP($B3,'B-EmEC'!$A:$DC,MATCH(AL$1,'B-EmEC'!$A$1:$DC$1,0),FALSE),NA())</f>
        <v>131.19999999999999</v>
      </c>
      <c r="AM3" s="164" t="e">
        <f>IF(VLOOKUP($B3,'B-EmEC'!$A:$DC,MATCH(AM$1,'B-EmEC'!$A$1:$DC$1,0),FALSE)&lt;&gt;"",VLOOKUP($B3,'B-EmEC'!$A:$DC,MATCH(AM$1,'B-EmEC'!$A$1:$DC$1,0),FALSE),NA())</f>
        <v>#N/A</v>
      </c>
      <c r="AN3" s="164" t="e">
        <f>IF(VLOOKUP($B3,'B-EmEC'!$A:$DC,MATCH(AN$1,'B-EmEC'!$A$1:$DC$1,0),FALSE)&lt;&gt;"",VLOOKUP($B3,'B-EmEC'!$A:$DC,MATCH(AN$1,'B-EmEC'!$A$1:$DC$1,0),FALSE),NA())</f>
        <v>#N/A</v>
      </c>
      <c r="AO3" s="164" t="e">
        <f>IF(VLOOKUP($B3,'B-EmEC'!$A:$DC,MATCH(AO$1,'B-EmEC'!$A$1:$DC$1,0),FALSE)&lt;&gt;"",VLOOKUP($B3,'B-EmEC'!$A:$DC,MATCH(AO$1,'B-EmEC'!$A$1:$DC$1,0),FALSE),NA())</f>
        <v>#N/A</v>
      </c>
      <c r="AP3" s="164">
        <f>IF(VLOOKUP($B3,'B-EmEC'!$A:$DC,MATCH(AP$1,'B-EmEC'!$A$1:$DC$1,0),FALSE)&lt;&gt;"",VLOOKUP($B3,'B-EmEC'!$A:$DC,MATCH(AP$1,'B-EmEC'!$A$1:$DC$1,0),FALSE),NA())</f>
        <v>128.1</v>
      </c>
      <c r="AQ3" s="164" t="e">
        <f>IF(VLOOKUP($B3,'B-EmEC'!$A:$DC,MATCH(AQ$1,'B-EmEC'!$A$1:$DC$1,0),FALSE)&lt;&gt;"",VLOOKUP($B3,'B-EmEC'!$A:$DC,MATCH(AQ$1,'B-EmEC'!$A$1:$DC$1,0),FALSE),NA())</f>
        <v>#N/A</v>
      </c>
      <c r="AR3" s="164" t="e">
        <f>IF(VLOOKUP($B3,'B-EmEC'!$A:$DC,MATCH(AR$1,'B-EmEC'!$A$1:$DC$1,0),FALSE)&lt;&gt;"",VLOOKUP($B3,'B-EmEC'!$A:$DC,MATCH(AR$1,'B-EmEC'!$A$1:$DC$1,0),FALSE),NA())</f>
        <v>#N/A</v>
      </c>
      <c r="AS3" s="169" t="str" cm="1">
        <f t="array" ref="AS3">SUBSTITUTE(SUBSTITUTE(INDEX(AG$1:AR$1,0,MATCH(_xlfn.AGGREGATE(4,6,AG3:AR3),AG3:AR3,0)),"B-Emax",""),"&gt;1.4SD","")</f>
        <v xml:space="preserve">
Gi1</v>
      </c>
      <c r="AT3" s="164"/>
      <c r="AU3" s="165" t="e">
        <f>IF(VLOOKUP($B3,'I-EmEC'!$A:$DD,MATCH(AU$1,'I-EmEC'!$A$1:$DD$1,0),FALSE)&lt;&gt;"",VLOOKUP($B3,'I-EmEC'!$A:$DD,MATCH(AU$1,'I-EmEC'!$A$1:$DD$1,0),FALSE),NA())</f>
        <v>#N/A</v>
      </c>
      <c r="AV3" s="166">
        <f>IF(VLOOKUP($B3,'I-EmEC'!$A:$DD,MATCH(AV$1,'I-EmEC'!$A$1:$DD$1,0),FALSE)&lt;&gt;"",VLOOKUP($B3,'I-EmEC'!$A:$DD,MATCH(AV$1,'I-EmEC'!$A$1:$DD$1,0),FALSE),NA())</f>
        <v>14.3</v>
      </c>
      <c r="AW3" s="166">
        <f>IF(VLOOKUP($B3,'I-EmEC'!$A:$DD,MATCH(AW$1,'I-EmEC'!$A$1:$DD$1,0),FALSE)&lt;&gt;"",VLOOKUP($B3,'I-EmEC'!$A:$DD,MATCH(AW$1,'I-EmEC'!$A$1:$DD$1,0),FALSE),NA())</f>
        <v>14.3</v>
      </c>
      <c r="AX3" s="166">
        <f>IF(VLOOKUP($B3,'I-EmEC'!$A:$DD,MATCH(AX$1,'I-EmEC'!$A$1:$DD$1,0),FALSE)&lt;&gt;"",VLOOKUP($B3,'I-EmEC'!$A:$DD,MATCH(AX$1,'I-EmEC'!$A$1:$DD$1,0),FALSE),NA())</f>
        <v>11.3</v>
      </c>
      <c r="AY3" s="166">
        <f>IF(VLOOKUP($B3,'I-EmEC'!$A:$DD,MATCH(AY$1,'I-EmEC'!$A$1:$DD$1,0),FALSE)&lt;&gt;"",VLOOKUP($B3,'I-EmEC'!$A:$DD,MATCH(AY$1,'I-EmEC'!$A$1:$DD$1,0),FALSE),NA())</f>
        <v>11.3</v>
      </c>
      <c r="AZ3" s="166">
        <f>IF(VLOOKUP($B3,'I-EmEC'!$A:$DD,MATCH(AZ$1,'I-EmEC'!$A$1:$DD$1,0),FALSE)&lt;&gt;"",VLOOKUP($B3,'I-EmEC'!$A:$DD,MATCH(AZ$1,'I-EmEC'!$A$1:$DD$1,0),FALSE),NA())</f>
        <v>10.4</v>
      </c>
      <c r="BA3" s="166">
        <f>IF(VLOOKUP($B3,'I-EmEC'!$A:$DD,MATCH(BA$1,'I-EmEC'!$A$1:$DD$1,0),FALSE)&lt;&gt;"",VLOOKUP($B3,'I-EmEC'!$A:$DD,MATCH(BA$1,'I-EmEC'!$A$1:$DD$1,0),FALSE),NA())</f>
        <v>6.3</v>
      </c>
      <c r="BB3" s="166">
        <f>IF(VLOOKUP($B3,'I-EmEC'!$A:$DD,MATCH(BB$1,'I-EmEC'!$A$1:$DD$1,0),FALSE)&lt;&gt;"",VLOOKUP($B3,'I-EmEC'!$A:$DD,MATCH(BB$1,'I-EmEC'!$A$1:$DD$1,0),FALSE),NA())</f>
        <v>6.3</v>
      </c>
      <c r="BC3" s="166">
        <f>IF(VLOOKUP($B3,'I-EmEC'!$A:$DD,MATCH(BC$1,'I-EmEC'!$A$1:$DD$1,0),FALSE)&lt;&gt;"",VLOOKUP($B3,'I-EmEC'!$A:$DD,MATCH(BC$1,'I-EmEC'!$A$1:$DD$1,0),FALSE),NA())</f>
        <v>11.9</v>
      </c>
      <c r="BD3" s="166" t="e">
        <f>IF(VLOOKUP($B3,'I-EmEC'!$A:$DD,MATCH(BD$1,'I-EmEC'!$A$1:$DD$1,0),FALSE)&lt;&gt;"",VLOOKUP($B3,'I-EmEC'!$A:$DD,MATCH(BD$1,'I-EmEC'!$A$1:$DD$1,0),FALSE),NA())</f>
        <v>#N/A</v>
      </c>
      <c r="BE3" s="166">
        <f>IF(VLOOKUP($B3,'I-EmEC'!$A:$DD,MATCH(BE$1,'I-EmEC'!$A$1:$DD$1,0),FALSE)&lt;&gt;"",VLOOKUP($B3,'I-EmEC'!$A:$DD,MATCH(BE$1,'I-EmEC'!$A$1:$DD$1,0),FALSE),NA())</f>
        <v>5.8</v>
      </c>
      <c r="BF3" s="166" t="e">
        <f>IF(VLOOKUP($B3,'I-EmEC'!$A:$DD,MATCH(BF$1,'I-EmEC'!$A$1:$DD$1,0),FALSE)&lt;&gt;"",VLOOKUP($B3,'I-EmEC'!$A:$DD,MATCH(BF$1,'I-EmEC'!$A$1:$DD$1,0),FALSE),NA())</f>
        <v>#N/A</v>
      </c>
      <c r="BG3" s="161" t="str" cm="1">
        <f t="array" ref="BG3">SUBSTITUTE(SUBSTITUTE(INDEX(AU$1:BF$1,0,MATCH(_xlfn.AGGREGATE(4,6,AU3:BF3),AU3:BF3,0)),"I-Emax",""),"&gt;1.4SD","")</f>
        <v xml:space="preserve">
Gi1</v>
      </c>
      <c r="BH3" s="159"/>
      <c r="BI3" s="167" t="e">
        <f>IF(VLOOKUP($B3,'B-EmEC'!$A:$DC,MATCH(BI$1,'B-EmEC'!$A$1:$DC$1,0),FALSE)="",NA(),VLOOKUP($B3,'B-EmEC'!$A:$DC,MATCH(BI$1,'B-EmEC'!$A$1:$DC$1,0),FALSE))</f>
        <v>#N/A</v>
      </c>
      <c r="BJ3" s="168">
        <f>IF(VLOOKUP($B3,'B-EmEC'!$A:$DC,MATCH(BJ$1,'B-EmEC'!$A$1:$DC$1,0),FALSE)="",NA(),VLOOKUP($B3,'B-EmEC'!$A:$DC,MATCH(BJ$1,'B-EmEC'!$A$1:$DC$1,0),FALSE))</f>
        <v>19.23076923076923</v>
      </c>
      <c r="BK3" s="168">
        <f>IF(VLOOKUP($B3,'B-EmEC'!$A:$DC,MATCH(BK$1,'B-EmEC'!$A$1:$DC$1,0),FALSE)="",NA(),VLOOKUP($B3,'B-EmEC'!$A:$DC,MATCH(BK$1,'B-EmEC'!$A$1:$DC$1,0),FALSE))</f>
        <v>23.42973999415717</v>
      </c>
      <c r="BL3" s="168">
        <f>IF(VLOOKUP($B3,'B-EmEC'!$A:$DC,MATCH(BL$1,'B-EmEC'!$A$1:$DC$1,0),FALSE)="",NA(),VLOOKUP($B3,'B-EmEC'!$A:$DC,MATCH(BL$1,'B-EmEC'!$A$1:$DC$1,0),FALSE))</f>
        <v>23.349462365591396</v>
      </c>
      <c r="BM3" s="168">
        <f>IF(VLOOKUP($B3,'B-EmEC'!$A:$DC,MATCH(BM$1,'B-EmEC'!$A$1:$DC$1,0),FALSE)="",NA(),VLOOKUP($B3,'B-EmEC'!$A:$DC,MATCH(BM$1,'B-EmEC'!$A$1:$DC$1,0),FALSE))</f>
        <v>24.898867313915858</v>
      </c>
      <c r="BN3" s="168">
        <f>IF(VLOOKUP($B3,'B-EmEC'!$A:$DC,MATCH(BN$1,'B-EmEC'!$A$1:$DC$1,0),FALSE)="",NA(),VLOOKUP($B3,'B-EmEC'!$A:$DC,MATCH(BN$1,'B-EmEC'!$A$1:$DC$1,0),FALSE))</f>
        <v>38.051044083526676</v>
      </c>
      <c r="BO3" s="168" t="e">
        <f>IF(VLOOKUP($B3,'B-EmEC'!$A:$DC,MATCH(BO$1,'B-EmEC'!$A$1:$DC$1,0),FALSE)="",NA(),VLOOKUP($B3,'B-EmEC'!$A:$DC,MATCH(BO$1,'B-EmEC'!$A$1:$DC$1,0),FALSE))</f>
        <v>#N/A</v>
      </c>
      <c r="BP3" s="168" t="e">
        <f>IF(VLOOKUP($B3,'B-EmEC'!$A:$DC,MATCH(BP$1,'B-EmEC'!$A$1:$DC$1,0),FALSE)="",NA(),VLOOKUP($B3,'B-EmEC'!$A:$DC,MATCH(BP$1,'B-EmEC'!$A$1:$DC$1,0),FALSE))</f>
        <v>#N/A</v>
      </c>
      <c r="BQ3" s="168" t="e">
        <f>IF(VLOOKUP($B3,'B-EmEC'!$A:$DC,MATCH(BQ$1,'B-EmEC'!$A$1:$DC$1,0),FALSE)="",NA(),VLOOKUP($B3,'B-EmEC'!$A:$DC,MATCH(BQ$1,'B-EmEC'!$A$1:$DC$1,0),FALSE))</f>
        <v>#N/A</v>
      </c>
      <c r="BR3" s="168">
        <f>IF(VLOOKUP($B3,'B-EmEC'!$A:$DC,MATCH(BR$1,'B-EmEC'!$A$1:$DC$1,0),FALSE)="",NA(),VLOOKUP($B3,'B-EmEC'!$A:$DC,MATCH(BR$1,'B-EmEC'!$A$1:$DC$1,0),FALSE))</f>
        <v>12.005623242736645</v>
      </c>
      <c r="BS3" s="168" t="e">
        <f>IF(VLOOKUP($B3,'B-EmEC'!$A:$DC,MATCH(BS$1,'B-EmEC'!$A$1:$DC$1,0),FALSE)="",NA(),VLOOKUP($B3,'B-EmEC'!$A:$DC,MATCH(BS$1,'B-EmEC'!$A$1:$DC$1,0),FALSE))</f>
        <v>#N/A</v>
      </c>
      <c r="BT3" s="168" t="e">
        <f>IF(VLOOKUP($B3,'B-EmEC'!$A:$DC,MATCH(BT$1,'B-EmEC'!$A$1:$DC$1,0),FALSE)="",NA(),VLOOKUP($B3,'B-EmEC'!$A:$DC,MATCH(BT$1,'B-EmEC'!$A$1:$DC$1,0),FALSE))</f>
        <v>#N/A</v>
      </c>
      <c r="BU3" s="161" t="str" cm="1">
        <f t="array" ref="BU3">SUBSTITUTE(SUBSTITUTE(SUBSTITUTE(INDEX(BI$1:BT$1,0,MATCH(_xlfn.AGGREGATE(4,6,BI3:BT3),BI3:BT3,0)),"B-Emax",""),"Min",""),"Max","")</f>
        <v xml:space="preserve">
Gz</v>
      </c>
      <c r="BV3" s="168"/>
      <c r="BW3" s="165" t="e">
        <f>IF(VLOOKUP($B3,'I-EmEC'!$A:$DD,MATCH(BW$1,'I-EmEC'!$A$1:$DD$1,0),FALSE)&lt;&gt;"",VLOOKUP($B3,'I-EmEC'!$A:$DD,MATCH(BW$1,'I-EmEC'!$A$1:$DD$1,0),FALSE),NA())</f>
        <v>#N/A</v>
      </c>
      <c r="BX3" s="166">
        <f>IF(VLOOKUP($B3,'I-EmEC'!$A:$DD,MATCH(BX$1,'I-EmEC'!$A$1:$DD$1,0),FALSE)&lt;&gt;"",VLOOKUP($B3,'I-EmEC'!$A:$DD,MATCH(BX$1,'I-EmEC'!$A$1:$DD$1,0),FALSE),NA())</f>
        <v>27.659574468085104</v>
      </c>
      <c r="BY3" s="166">
        <f>IF(VLOOKUP($B3,'I-EmEC'!$A:$DD,MATCH(BY$1,'I-EmEC'!$A$1:$DD$1,0),FALSE)&lt;&gt;"",VLOOKUP($B3,'I-EmEC'!$A:$DD,MATCH(BY$1,'I-EmEC'!$A$1:$DD$1,0),FALSE),NA())</f>
        <v>27.659574468085104</v>
      </c>
      <c r="BZ3" s="166">
        <f>IF(VLOOKUP($B3,'I-EmEC'!$A:$DD,MATCH(BZ$1,'I-EmEC'!$A$1:$DD$1,0),FALSE)&lt;&gt;"",VLOOKUP($B3,'I-EmEC'!$A:$DD,MATCH(BZ$1,'I-EmEC'!$A$1:$DD$1,0),FALSE),NA())</f>
        <v>23.395445134575571</v>
      </c>
      <c r="CA3" s="166">
        <f>IF(VLOOKUP($B3,'I-EmEC'!$A:$DD,MATCH(CA$1,'I-EmEC'!$A$1:$DD$1,0),FALSE)&lt;&gt;"",VLOOKUP($B3,'I-EmEC'!$A:$DD,MATCH(CA$1,'I-EmEC'!$A$1:$DD$1,0),FALSE),NA())</f>
        <v>23.395445134575571</v>
      </c>
      <c r="CB3" s="166">
        <f>IF(VLOOKUP($B3,'I-EmEC'!$A:$DD,MATCH(CB$1,'I-EmEC'!$A$1:$DD$1,0),FALSE)&lt;&gt;"",VLOOKUP($B3,'I-EmEC'!$A:$DD,MATCH(CB$1,'I-EmEC'!$A$1:$DD$1,0),FALSE),NA())</f>
        <v>30.144927536231883</v>
      </c>
      <c r="CC3" s="166">
        <f>IF(VLOOKUP($B3,'I-EmEC'!$A:$DD,MATCH(CC$1,'I-EmEC'!$A$1:$DD$1,0),FALSE)&lt;&gt;"",VLOOKUP($B3,'I-EmEC'!$A:$DD,MATCH(CC$1,'I-EmEC'!$A$1:$DD$1,0),FALSE),NA())</f>
        <v>12.936344969199178</v>
      </c>
      <c r="CD3" s="166">
        <f>IF(VLOOKUP($B3,'I-EmEC'!$A:$DD,MATCH(CD$1,'I-EmEC'!$A$1:$DD$1,0),FALSE)&lt;&gt;"",VLOOKUP($B3,'I-EmEC'!$A:$DD,MATCH(CD$1,'I-EmEC'!$A$1:$DD$1,0),FALSE),NA())</f>
        <v>12.936344969199178</v>
      </c>
      <c r="CE3" s="166">
        <f>IF(VLOOKUP($B3,'I-EmEC'!$A:$DD,MATCH(CE$1,'I-EmEC'!$A$1:$DD$1,0),FALSE)&lt;&gt;"",VLOOKUP($B3,'I-EmEC'!$A:$DD,MATCH(CE$1,'I-EmEC'!$A$1:$DD$1,0),FALSE),NA())</f>
        <v>26.741573033707866</v>
      </c>
      <c r="CF3" s="166" t="e">
        <f>IF(VLOOKUP($B3,'I-EmEC'!$A:$DD,MATCH(CF$1,'I-EmEC'!$A$1:$DD$1,0),FALSE)&lt;&gt;"",VLOOKUP($B3,'I-EmEC'!$A:$DD,MATCH(CF$1,'I-EmEC'!$A$1:$DD$1,0),FALSE),NA())</f>
        <v>#N/A</v>
      </c>
      <c r="CG3" s="166">
        <f>IF(VLOOKUP($B3,'I-EmEC'!$A:$DD,MATCH(CG$1,'I-EmEC'!$A$1:$DD$1,0),FALSE)&lt;&gt;"",VLOOKUP($B3,'I-EmEC'!$A:$DD,MATCH(CG$1,'I-EmEC'!$A$1:$DD$1,0),FALSE),NA())</f>
        <v>11.047619047619047</v>
      </c>
      <c r="CH3" s="166" t="e">
        <f>IF(VLOOKUP($B3,'I-EmEC'!$A:$DD,MATCH(CH$1,'I-EmEC'!$A$1:$DD$1,0),FALSE)&lt;&gt;"",VLOOKUP($B3,'I-EmEC'!$A:$DD,MATCH(CH$1,'I-EmEC'!$A$1:$DD$1,0),FALSE),NA())</f>
        <v>#N/A</v>
      </c>
      <c r="CI3" s="161" t="str" cm="1">
        <f t="array" ref="CI3">SUBSTITUTE(SUBSTITUTE(SUBSTITUTE(INDEX(BW$1:CH$1,0,MATCH(_xlfn.AGGREGATE(4,6,BW3:CH3),BW3:CH3,0)),"I-Emax",""),"Min",""),"Max","")</f>
        <v xml:space="preserve">
Gz</v>
      </c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155"/>
      <c r="CW3" s="155"/>
      <c r="CX3" s="155"/>
      <c r="CY3" s="155"/>
      <c r="CZ3" s="155"/>
      <c r="DA3" s="155"/>
      <c r="DB3" s="155"/>
      <c r="DC3" s="155"/>
      <c r="DD3" s="155"/>
      <c r="DE3" s="155"/>
      <c r="DF3" s="155"/>
      <c r="DG3" s="155"/>
    </row>
    <row r="4" spans="1:111" s="170" customFormat="1" x14ac:dyDescent="0.15">
      <c r="A4" s="155" t="str" cm="1">
        <f t="array" ref="A4">_xlfn.IFS(AND(SUMIF(E4:P4,"&lt;&gt;#N/A",E4:P4)&gt;0,SUMIF(S4:AD4,"&lt;&gt;#N/A",S4:AD4)&gt;0),"BI",AND(SUMIF(E4:P4,"&lt;&gt;#N/A",E4:P4)&gt;0,SUMIF(S4:AD4,"&lt;&gt;#N/A",S4:AD4)=0),"-B",AND(SUMIF(E4:P4,"&lt;&gt;#N/A",E4:P4)=0,SUMIF(S4:AD4,"&lt;&gt;#N/A",S4:AD4)&gt;0),"-I")</f>
        <v>BI</v>
      </c>
      <c r="B4" s="90" t="s">
        <v>178</v>
      </c>
      <c r="C4" s="156" t="str">
        <f>VLOOKUP(B4,RecNamesAll!A:E,5,FALSE)</f>
        <v>A</v>
      </c>
      <c r="D4" s="157" t="b">
        <f>VLOOKUP(B4,Ligands!A:B,2,FALSE)</f>
        <v>1</v>
      </c>
      <c r="E4" s="158" t="e">
        <f>IF(VLOOKUP($B4,'B-EmEC'!$A:$DC,MATCH(E$1,'B-EmEC'!$A$1:$DC$1,0),FALSE)&lt;&gt;"",VLOOKUP($B4,'B-EmEC'!$A:$DC,MATCH(E$1,'B-EmEC'!$A$1:$DC$1,0),FALSE),NA())</f>
        <v>#N/A</v>
      </c>
      <c r="F4" s="159">
        <f>IF(VLOOKUP($B4,'B-EmEC'!$A:$DC,MATCH(F$1,'B-EmEC'!$A$1:$DC$1,0),FALSE)&lt;&gt;"",VLOOKUP($B4,'B-EmEC'!$A:$DC,MATCH(F$1,'B-EmEC'!$A$1:$DC$1,0),FALSE),NA())</f>
        <v>9.6140000000000008</v>
      </c>
      <c r="G4" s="159">
        <f>IF(VLOOKUP($B4,'B-EmEC'!$A:$DC,MATCH(G$1,'B-EmEC'!$A$1:$DC$1,0),FALSE)&lt;&gt;"",VLOOKUP($B4,'B-EmEC'!$A:$DC,MATCH(G$1,'B-EmEC'!$A$1:$DC$1,0),FALSE),NA())</f>
        <v>9.5299999999999994</v>
      </c>
      <c r="H4" s="159">
        <f>IF(VLOOKUP($B4,'B-EmEC'!$A:$DC,MATCH(H$1,'B-EmEC'!$A$1:$DC$1,0),FALSE)&lt;&gt;"",VLOOKUP($B4,'B-EmEC'!$A:$DC,MATCH(H$1,'B-EmEC'!$A$1:$DC$1,0),FALSE),NA())</f>
        <v>9.2100000000000009</v>
      </c>
      <c r="I4" s="159">
        <f>IF(VLOOKUP($B4,'B-EmEC'!$A:$DC,MATCH(I$1,'B-EmEC'!$A$1:$DC$1,0),FALSE)&lt;&gt;"",VLOOKUP($B4,'B-EmEC'!$A:$DC,MATCH(I$1,'B-EmEC'!$A$1:$DC$1,0),FALSE),NA())</f>
        <v>9.11</v>
      </c>
      <c r="J4" s="159">
        <f>IF(VLOOKUP($B4,'B-EmEC'!$A:$DC,MATCH(J$1,'B-EmEC'!$A$1:$DC$1,0),FALSE)&lt;&gt;"",VLOOKUP($B4,'B-EmEC'!$A:$DC,MATCH(J$1,'B-EmEC'!$A$1:$DC$1,0),FALSE),NA())</f>
        <v>4.548</v>
      </c>
      <c r="K4" s="160" t="e">
        <f>IF(VLOOKUP($B4,'B-EmEC'!$A:$DC,MATCH(K$1,'B-EmEC'!$A$1:$DC$1,0),FALSE)&lt;&gt;"",VLOOKUP($B4,'B-EmEC'!$A:$DC,MATCH(K$1,'B-EmEC'!$A$1:$DC$1,0),FALSE),NA())</f>
        <v>#N/A</v>
      </c>
      <c r="L4" s="160" t="e">
        <f>IF(VLOOKUP($B4,'B-EmEC'!$A:$DC,MATCH(L$1,'B-EmEC'!$A$1:$DC$1,0),FALSE)&lt;&gt;"",VLOOKUP($B4,'B-EmEC'!$A:$DC,MATCH(L$1,'B-EmEC'!$A$1:$DC$1,0),FALSE),NA())</f>
        <v>#N/A</v>
      </c>
      <c r="M4" s="160" t="e">
        <f>IF(VLOOKUP($B4,'B-EmEC'!$A:$DC,MATCH(M$1,'B-EmEC'!$A$1:$DC$1,0),FALSE)&lt;&gt;"",VLOOKUP($B4,'B-EmEC'!$A:$DC,MATCH(M$1,'B-EmEC'!$A$1:$DC$1,0),FALSE),NA())</f>
        <v>#N/A</v>
      </c>
      <c r="N4" s="159" t="e">
        <f>IF(VLOOKUP($B4,'B-EmEC'!$A:$DC,MATCH(N$1,'B-EmEC'!$A$1:$DC$1,0),FALSE)&lt;&gt;"",VLOOKUP($B4,'B-EmEC'!$A:$DC,MATCH(N$1,'B-EmEC'!$A$1:$DC$1,0),FALSE),NA())</f>
        <v>#N/A</v>
      </c>
      <c r="O4" s="160" t="e">
        <f>IF(VLOOKUP($B4,'B-EmEC'!$A:$DC,MATCH(O$1,'B-EmEC'!$A$1:$DC$1,0),FALSE)&lt;&gt;"",VLOOKUP($B4,'B-EmEC'!$A:$DC,MATCH(O$1,'B-EmEC'!$A$1:$DC$1,0),FALSE),NA())</f>
        <v>#N/A</v>
      </c>
      <c r="P4" s="160" t="e">
        <f>IF(VLOOKUP($B4,'B-EmEC'!$A:$DC,MATCH(P$1,'B-EmEC'!$A$1:$DC$1,0),FALSE)&lt;&gt;"",VLOOKUP($B4,'B-EmEC'!$A:$DC,MATCH(P$1,'B-EmEC'!$A$1:$DC$1,0),FALSE),NA())</f>
        <v>#N/A</v>
      </c>
      <c r="Q4" s="161" t="str" cm="1">
        <f t="array" ref="Q4">SUBSTITUTE(SUBSTITUTE(INDEX(E$1:P$1,0,MATCH(_xlfn.AGGREGATE(4,6,E4:P4),E4:P4,0)),"B-pEC50",""),"&gt;1.4SD","")</f>
        <v xml:space="preserve">
Gi1</v>
      </c>
      <c r="R4" s="151"/>
      <c r="S4" s="162" t="e">
        <f>IF(VLOOKUP($B4,'I-EmEC'!$A:$DD,MATCH(S$1,'I-EmEC'!$A$1:$DD$1,0),FALSE)&lt;&gt;"",VLOOKUP($B4,'I-EmEC'!$A:$DD,MATCH(S$1,'I-EmEC'!$A$1:$DD$1,0),FALSE),NA())</f>
        <v>#N/A</v>
      </c>
      <c r="T4" s="159">
        <f>IF(VLOOKUP($B4,'I-EmEC'!$A:$DD,MATCH(T$1,'I-EmEC'!$A$1:$DD$1,0),FALSE)&lt;&gt;"",VLOOKUP($B4,'I-EmEC'!$A:$DD,MATCH(T$1,'I-EmEC'!$A$1:$DD$1,0),FALSE),NA())</f>
        <v>8.84</v>
      </c>
      <c r="U4" s="159">
        <f>IF(VLOOKUP($B4,'I-EmEC'!$A:$DD,MATCH(U$1,'I-EmEC'!$A$1:$DD$1,0),FALSE)&lt;&gt;"",VLOOKUP($B4,'I-EmEC'!$A:$DD,MATCH(U$1,'I-EmEC'!$A$1:$DD$1,0),FALSE),NA())</f>
        <v>8.84</v>
      </c>
      <c r="V4" s="159">
        <f>IF(VLOOKUP($B4,'I-EmEC'!$A:$DD,MATCH(V$1,'I-EmEC'!$A$1:$DD$1,0),FALSE)&lt;&gt;"",VLOOKUP($B4,'I-EmEC'!$A:$DD,MATCH(V$1,'I-EmEC'!$A$1:$DD$1,0),FALSE),NA())</f>
        <v>8.65</v>
      </c>
      <c r="W4" s="159">
        <f>IF(VLOOKUP($B4,'I-EmEC'!$A:$DD,MATCH(W$1,'I-EmEC'!$A$1:$DD$1,0),FALSE)&lt;&gt;"",VLOOKUP($B4,'I-EmEC'!$A:$DD,MATCH(W$1,'I-EmEC'!$A$1:$DD$1,0),FALSE),NA())</f>
        <v>8.65</v>
      </c>
      <c r="X4" s="159">
        <f>IF(VLOOKUP($B4,'I-EmEC'!$A:$DD,MATCH(X$1,'I-EmEC'!$A$1:$DD$1,0),FALSE)&lt;&gt;"",VLOOKUP($B4,'I-EmEC'!$A:$DD,MATCH(X$1,'I-EmEC'!$A$1:$DD$1,0),FALSE),NA())</f>
        <v>8.64</v>
      </c>
      <c r="Y4" s="159">
        <f>IF(VLOOKUP($B4,'I-EmEC'!$A:$DD,MATCH(Y$1,'I-EmEC'!$A$1:$DD$1,0),FALSE)&lt;&gt;"",VLOOKUP($B4,'I-EmEC'!$A:$DD,MATCH(Y$1,'I-EmEC'!$A$1:$DD$1,0),FALSE),NA())</f>
        <v>7.8</v>
      </c>
      <c r="Z4" s="159">
        <f>IF(VLOOKUP($B4,'I-EmEC'!$A:$DD,MATCH(Z$1,'I-EmEC'!$A$1:$DD$1,0),FALSE)&lt;&gt;"",VLOOKUP($B4,'I-EmEC'!$A:$DD,MATCH(Z$1,'I-EmEC'!$A$1:$DD$1,0),FALSE),NA())</f>
        <v>7.8</v>
      </c>
      <c r="AA4" s="159">
        <f>IF(VLOOKUP($B4,'I-EmEC'!$A:$DD,MATCH(AA$1,'I-EmEC'!$A$1:$DD$1,0),FALSE)&lt;&gt;"",VLOOKUP($B4,'I-EmEC'!$A:$DD,MATCH(AA$1,'I-EmEC'!$A$1:$DD$1,0),FALSE),NA())</f>
        <v>8.27</v>
      </c>
      <c r="AB4" s="159" t="e">
        <f>IF(VLOOKUP($B4,'I-EmEC'!$A:$DD,MATCH(AB$1,'I-EmEC'!$A$1:$DD$1,0),FALSE)&lt;&gt;"",VLOOKUP($B4,'I-EmEC'!$A:$DD,MATCH(AB$1,'I-EmEC'!$A$1:$DD$1,0),FALSE),NA())</f>
        <v>#N/A</v>
      </c>
      <c r="AC4" s="159" t="e">
        <f>IF(VLOOKUP($B4,'I-EmEC'!$A:$DD,MATCH(AC$1,'I-EmEC'!$A$1:$DD$1,0),FALSE)&lt;&gt;"",VLOOKUP($B4,'I-EmEC'!$A:$DD,MATCH(AC$1,'I-EmEC'!$A$1:$DD$1,0),FALSE),NA())</f>
        <v>#N/A</v>
      </c>
      <c r="AD4" s="159" t="e">
        <f>IF(VLOOKUP($B4,'I-EmEC'!$A:$DD,MATCH(AD$1,'I-EmEC'!$A$1:$DD$1,0),FALSE)&lt;&gt;"",VLOOKUP($B4,'I-EmEC'!$A:$DD,MATCH(AD$1,'I-EmEC'!$A$1:$DD$1,0),FALSE),NA())</f>
        <v>#N/A</v>
      </c>
      <c r="AE4" s="161" t="str" cm="1">
        <f t="array" ref="AE4">SUBSTITUTE(SUBSTITUTE(INDEX(S$1:AD$1,0,MATCH(_xlfn.AGGREGATE(4,6,S4:AD4),S4:AD4,0)),"I-pEC50",""),"&gt;1.4SD","")</f>
        <v xml:space="preserve">
Gi1</v>
      </c>
      <c r="AF4" s="159"/>
      <c r="AG4" s="163" t="e">
        <f>IF(VLOOKUP($B4,'B-EmEC'!$A:$DC,MATCH(AG$1,'B-EmEC'!$A$1:$DC$1,0),FALSE)&lt;&gt;"",VLOOKUP($B4,'B-EmEC'!$A:$DC,MATCH(AG$1,'B-EmEC'!$A$1:$DC$1,0),FALSE),NA())</f>
        <v>#N/A</v>
      </c>
      <c r="AH4" s="164">
        <f>IF(VLOOKUP($B4,'B-EmEC'!$A:$DC,MATCH(AH$1,'B-EmEC'!$A$1:$DC$1,0),FALSE)&lt;&gt;"",VLOOKUP($B4,'B-EmEC'!$A:$DC,MATCH(AH$1,'B-EmEC'!$A$1:$DC$1,0),FALSE),NA())</f>
        <v>91.36</v>
      </c>
      <c r="AI4" s="164">
        <f>IF(VLOOKUP($B4,'B-EmEC'!$A:$DC,MATCH(AI$1,'B-EmEC'!$A$1:$DC$1,0),FALSE)&lt;&gt;"",VLOOKUP($B4,'B-EmEC'!$A:$DC,MATCH(AI$1,'B-EmEC'!$A$1:$DC$1,0),FALSE),NA())</f>
        <v>108.9</v>
      </c>
      <c r="AJ4" s="164">
        <f>IF(VLOOKUP($B4,'B-EmEC'!$A:$DC,MATCH(AJ$1,'B-EmEC'!$A$1:$DC$1,0),FALSE)&lt;&gt;"",VLOOKUP($B4,'B-EmEC'!$A:$DC,MATCH(AJ$1,'B-EmEC'!$A$1:$DC$1,0),FALSE),NA())</f>
        <v>73.33</v>
      </c>
      <c r="AK4" s="164">
        <f>IF(VLOOKUP($B4,'B-EmEC'!$A:$DC,MATCH(AK$1,'B-EmEC'!$A$1:$DC$1,0),FALSE)&lt;&gt;"",VLOOKUP($B4,'B-EmEC'!$A:$DC,MATCH(AK$1,'B-EmEC'!$A$1:$DC$1,0),FALSE),NA())</f>
        <v>88.15</v>
      </c>
      <c r="AL4" s="164">
        <f>IF(VLOOKUP($B4,'B-EmEC'!$A:$DC,MATCH(AL$1,'B-EmEC'!$A$1:$DC$1,0),FALSE)&lt;&gt;"",VLOOKUP($B4,'B-EmEC'!$A:$DC,MATCH(AL$1,'B-EmEC'!$A$1:$DC$1,0),FALSE),NA())</f>
        <v>134.5</v>
      </c>
      <c r="AM4" s="164" t="e">
        <f>IF(VLOOKUP($B4,'B-EmEC'!$A:$DC,MATCH(AM$1,'B-EmEC'!$A$1:$DC$1,0),FALSE)&lt;&gt;"",VLOOKUP($B4,'B-EmEC'!$A:$DC,MATCH(AM$1,'B-EmEC'!$A$1:$DC$1,0),FALSE),NA())</f>
        <v>#N/A</v>
      </c>
      <c r="AN4" s="164" t="e">
        <f>IF(VLOOKUP($B4,'B-EmEC'!$A:$DC,MATCH(AN$1,'B-EmEC'!$A$1:$DC$1,0),FALSE)&lt;&gt;"",VLOOKUP($B4,'B-EmEC'!$A:$DC,MATCH(AN$1,'B-EmEC'!$A$1:$DC$1,0),FALSE),NA())</f>
        <v>#N/A</v>
      </c>
      <c r="AO4" s="164" t="e">
        <f>IF(VLOOKUP($B4,'B-EmEC'!$A:$DC,MATCH(AO$1,'B-EmEC'!$A$1:$DC$1,0),FALSE)&lt;&gt;"",VLOOKUP($B4,'B-EmEC'!$A:$DC,MATCH(AO$1,'B-EmEC'!$A$1:$DC$1,0),FALSE),NA())</f>
        <v>#N/A</v>
      </c>
      <c r="AP4" s="164" t="e">
        <f>IF(VLOOKUP($B4,'B-EmEC'!$A:$DC,MATCH(AP$1,'B-EmEC'!$A$1:$DC$1,0),FALSE)&lt;&gt;"",VLOOKUP($B4,'B-EmEC'!$A:$DC,MATCH(AP$1,'B-EmEC'!$A$1:$DC$1,0),FALSE),NA())</f>
        <v>#N/A</v>
      </c>
      <c r="AQ4" s="164" t="e">
        <f>IF(VLOOKUP($B4,'B-EmEC'!$A:$DC,MATCH(AQ$1,'B-EmEC'!$A$1:$DC$1,0),FALSE)&lt;&gt;"",VLOOKUP($B4,'B-EmEC'!$A:$DC,MATCH(AQ$1,'B-EmEC'!$A$1:$DC$1,0),FALSE),NA())</f>
        <v>#N/A</v>
      </c>
      <c r="AR4" s="164" t="e">
        <f>IF(VLOOKUP($B4,'B-EmEC'!$A:$DC,MATCH(AR$1,'B-EmEC'!$A$1:$DC$1,0),FALSE)&lt;&gt;"",VLOOKUP($B4,'B-EmEC'!$A:$DC,MATCH(AR$1,'B-EmEC'!$A$1:$DC$1,0),FALSE),NA())</f>
        <v>#N/A</v>
      </c>
      <c r="AS4" s="169" t="str" cm="1">
        <f t="array" ref="AS4">SUBSTITUTE(SUBSTITUTE(INDEX(AG$1:AR$1,0,MATCH(_xlfn.AGGREGATE(4,6,AG4:AR4),AG4:AR4,0)),"B-Emax",""),"&gt;1.4SD","")</f>
        <v xml:space="preserve">
Gz</v>
      </c>
      <c r="AT4" s="164"/>
      <c r="AU4" s="165" t="e">
        <f>IF(VLOOKUP($B4,'I-EmEC'!$A:$DD,MATCH(AU$1,'I-EmEC'!$A$1:$DD$1,0),FALSE)&lt;&gt;"",VLOOKUP($B4,'I-EmEC'!$A:$DD,MATCH(AU$1,'I-EmEC'!$A$1:$DD$1,0),FALSE),NA())</f>
        <v>#N/A</v>
      </c>
      <c r="AV4" s="166">
        <f>IF(VLOOKUP($B4,'I-EmEC'!$A:$DD,MATCH(AV$1,'I-EmEC'!$A$1:$DD$1,0),FALSE)&lt;&gt;"",VLOOKUP($B4,'I-EmEC'!$A:$DD,MATCH(AV$1,'I-EmEC'!$A$1:$DD$1,0),FALSE),NA())</f>
        <v>14</v>
      </c>
      <c r="AW4" s="166">
        <f>IF(VLOOKUP($B4,'I-EmEC'!$A:$DD,MATCH(AW$1,'I-EmEC'!$A$1:$DD$1,0),FALSE)&lt;&gt;"",VLOOKUP($B4,'I-EmEC'!$A:$DD,MATCH(AW$1,'I-EmEC'!$A$1:$DD$1,0),FALSE),NA())</f>
        <v>14</v>
      </c>
      <c r="AX4" s="166">
        <f>IF(VLOOKUP($B4,'I-EmEC'!$A:$DD,MATCH(AX$1,'I-EmEC'!$A$1:$DD$1,0),FALSE)&lt;&gt;"",VLOOKUP($B4,'I-EmEC'!$A:$DD,MATCH(AX$1,'I-EmEC'!$A$1:$DD$1,0),FALSE),NA())</f>
        <v>18.7</v>
      </c>
      <c r="AY4" s="166">
        <f>IF(VLOOKUP($B4,'I-EmEC'!$A:$DD,MATCH(AY$1,'I-EmEC'!$A$1:$DD$1,0),FALSE)&lt;&gt;"",VLOOKUP($B4,'I-EmEC'!$A:$DD,MATCH(AY$1,'I-EmEC'!$A$1:$DD$1,0),FALSE),NA())</f>
        <v>18.7</v>
      </c>
      <c r="AZ4" s="166">
        <f>IF(VLOOKUP($B4,'I-EmEC'!$A:$DD,MATCH(AZ$1,'I-EmEC'!$A$1:$DD$1,0),FALSE)&lt;&gt;"",VLOOKUP($B4,'I-EmEC'!$A:$DD,MATCH(AZ$1,'I-EmEC'!$A$1:$DD$1,0),FALSE),NA())</f>
        <v>12.5</v>
      </c>
      <c r="BA4" s="166">
        <f>IF(VLOOKUP($B4,'I-EmEC'!$A:$DD,MATCH(BA$1,'I-EmEC'!$A$1:$DD$1,0),FALSE)&lt;&gt;"",VLOOKUP($B4,'I-EmEC'!$A:$DD,MATCH(BA$1,'I-EmEC'!$A$1:$DD$1,0),FALSE),NA())</f>
        <v>9.1999999999999993</v>
      </c>
      <c r="BB4" s="166">
        <f>IF(VLOOKUP($B4,'I-EmEC'!$A:$DD,MATCH(BB$1,'I-EmEC'!$A$1:$DD$1,0),FALSE)&lt;&gt;"",VLOOKUP($B4,'I-EmEC'!$A:$DD,MATCH(BB$1,'I-EmEC'!$A$1:$DD$1,0),FALSE),NA())</f>
        <v>9.1999999999999993</v>
      </c>
      <c r="BC4" s="166">
        <f>IF(VLOOKUP($B4,'I-EmEC'!$A:$DD,MATCH(BC$1,'I-EmEC'!$A$1:$DD$1,0),FALSE)&lt;&gt;"",VLOOKUP($B4,'I-EmEC'!$A:$DD,MATCH(BC$1,'I-EmEC'!$A$1:$DD$1,0),FALSE),NA())</f>
        <v>16.2</v>
      </c>
      <c r="BD4" s="166" t="e">
        <f>IF(VLOOKUP($B4,'I-EmEC'!$A:$DD,MATCH(BD$1,'I-EmEC'!$A$1:$DD$1,0),FALSE)&lt;&gt;"",VLOOKUP($B4,'I-EmEC'!$A:$DD,MATCH(BD$1,'I-EmEC'!$A$1:$DD$1,0),FALSE),NA())</f>
        <v>#N/A</v>
      </c>
      <c r="BE4" s="166" t="e">
        <f>IF(VLOOKUP($B4,'I-EmEC'!$A:$DD,MATCH(BE$1,'I-EmEC'!$A$1:$DD$1,0),FALSE)&lt;&gt;"",VLOOKUP($B4,'I-EmEC'!$A:$DD,MATCH(BE$1,'I-EmEC'!$A$1:$DD$1,0),FALSE),NA())</f>
        <v>#N/A</v>
      </c>
      <c r="BF4" s="166" t="e">
        <f>IF(VLOOKUP($B4,'I-EmEC'!$A:$DD,MATCH(BF$1,'I-EmEC'!$A$1:$DD$1,0),FALSE)&lt;&gt;"",VLOOKUP($B4,'I-EmEC'!$A:$DD,MATCH(BF$1,'I-EmEC'!$A$1:$DD$1,0),FALSE),NA())</f>
        <v>#N/A</v>
      </c>
      <c r="BG4" s="161" t="str" cm="1">
        <f t="array" ref="BG4">SUBSTITUTE(SUBSTITUTE(INDEX(AU$1:BF$1,0,MATCH(_xlfn.AGGREGATE(4,6,AU4:BF4),AU4:BF4,0)),"I-Emax",""),"&gt;1.4SD","")</f>
        <v xml:space="preserve">
GoA</v>
      </c>
      <c r="BH4" s="159"/>
      <c r="BI4" s="167" t="e">
        <f>IF(VLOOKUP($B4,'B-EmEC'!$A:$DC,MATCH(BI$1,'B-EmEC'!$A$1:$DC$1,0),FALSE)="",NA(),VLOOKUP($B4,'B-EmEC'!$A:$DC,MATCH(BI$1,'B-EmEC'!$A$1:$DC$1,0),FALSE))</f>
        <v>#N/A</v>
      </c>
      <c r="BJ4" s="168">
        <f>IF(VLOOKUP($B4,'B-EmEC'!$A:$DC,MATCH(BJ$1,'B-EmEC'!$A$1:$DC$1,0),FALSE)="",NA(),VLOOKUP($B4,'B-EmEC'!$A:$DC,MATCH(BJ$1,'B-EmEC'!$A$1:$DC$1,0),FALSE))</f>
        <v>9.8981581798483216</v>
      </c>
      <c r="BK4" s="168">
        <f>IF(VLOOKUP($B4,'B-EmEC'!$A:$DC,MATCH(BK$1,'B-EmEC'!$A$1:$DC$1,0),FALSE)="",NA(),VLOOKUP($B4,'B-EmEC'!$A:$DC,MATCH(BK$1,'B-EmEC'!$A$1:$DC$1,0),FALSE))</f>
        <v>15.907099035933392</v>
      </c>
      <c r="BL4" s="168">
        <f>IF(VLOOKUP($B4,'B-EmEC'!$A:$DC,MATCH(BL$1,'B-EmEC'!$A$1:$DC$1,0),FALSE)="",NA(),VLOOKUP($B4,'B-EmEC'!$A:$DC,MATCH(BL$1,'B-EmEC'!$A$1:$DC$1,0),FALSE))</f>
        <v>19.712365591397848</v>
      </c>
      <c r="BM4" s="168">
        <f>IF(VLOOKUP($B4,'B-EmEC'!$A:$DC,MATCH(BM$1,'B-EmEC'!$A$1:$DC$1,0),FALSE)="",NA(),VLOOKUP($B4,'B-EmEC'!$A:$DC,MATCH(BM$1,'B-EmEC'!$A$1:$DC$1,0),FALSE))</f>
        <v>17.829692556634306</v>
      </c>
      <c r="BN4" s="168">
        <f>IF(VLOOKUP($B4,'B-EmEC'!$A:$DC,MATCH(BN$1,'B-EmEC'!$A$1:$DC$1,0),FALSE)="",NA(),VLOOKUP($B4,'B-EmEC'!$A:$DC,MATCH(BN$1,'B-EmEC'!$A$1:$DC$1,0),FALSE))</f>
        <v>39.008120649651971</v>
      </c>
      <c r="BO4" s="168" t="e">
        <f>IF(VLOOKUP($B4,'B-EmEC'!$A:$DC,MATCH(BO$1,'B-EmEC'!$A$1:$DC$1,0),FALSE)="",NA(),VLOOKUP($B4,'B-EmEC'!$A:$DC,MATCH(BO$1,'B-EmEC'!$A$1:$DC$1,0),FALSE))</f>
        <v>#N/A</v>
      </c>
      <c r="BP4" s="168" t="e">
        <f>IF(VLOOKUP($B4,'B-EmEC'!$A:$DC,MATCH(BP$1,'B-EmEC'!$A$1:$DC$1,0),FALSE)="",NA(),VLOOKUP($B4,'B-EmEC'!$A:$DC,MATCH(BP$1,'B-EmEC'!$A$1:$DC$1,0),FALSE))</f>
        <v>#N/A</v>
      </c>
      <c r="BQ4" s="168" t="e">
        <f>IF(VLOOKUP($B4,'B-EmEC'!$A:$DC,MATCH(BQ$1,'B-EmEC'!$A$1:$DC$1,0),FALSE)="",NA(),VLOOKUP($B4,'B-EmEC'!$A:$DC,MATCH(BQ$1,'B-EmEC'!$A$1:$DC$1,0),FALSE))</f>
        <v>#N/A</v>
      </c>
      <c r="BR4" s="168" t="e">
        <f>IF(VLOOKUP($B4,'B-EmEC'!$A:$DC,MATCH(BR$1,'B-EmEC'!$A$1:$DC$1,0),FALSE)="",NA(),VLOOKUP($B4,'B-EmEC'!$A:$DC,MATCH(BR$1,'B-EmEC'!$A$1:$DC$1,0),FALSE))</f>
        <v>#N/A</v>
      </c>
      <c r="BS4" s="168" t="e">
        <f>IF(VLOOKUP($B4,'B-EmEC'!$A:$DC,MATCH(BS$1,'B-EmEC'!$A$1:$DC$1,0),FALSE)="",NA(),VLOOKUP($B4,'B-EmEC'!$A:$DC,MATCH(BS$1,'B-EmEC'!$A$1:$DC$1,0),FALSE))</f>
        <v>#N/A</v>
      </c>
      <c r="BT4" s="168" t="e">
        <f>IF(VLOOKUP($B4,'B-EmEC'!$A:$DC,MATCH(BT$1,'B-EmEC'!$A$1:$DC$1,0),FALSE)="",NA(),VLOOKUP($B4,'B-EmEC'!$A:$DC,MATCH(BT$1,'B-EmEC'!$A$1:$DC$1,0),FALSE))</f>
        <v>#N/A</v>
      </c>
      <c r="BU4" s="161" t="str" cm="1">
        <f t="array" ref="BU4">SUBSTITUTE(SUBSTITUTE(SUBSTITUTE(INDEX(BI$1:BT$1,0,MATCH(_xlfn.AGGREGATE(4,6,BI4:BT4),BI4:BT4,0)),"B-Emax",""),"Min",""),"Max","")</f>
        <v xml:space="preserve">
Gz</v>
      </c>
      <c r="BV4" s="168"/>
      <c r="BW4" s="165" t="e">
        <f>IF(VLOOKUP($B4,'I-EmEC'!$A:$DD,MATCH(BW$1,'I-EmEC'!$A$1:$DD$1,0),FALSE)&lt;&gt;"",VLOOKUP($B4,'I-EmEC'!$A:$DD,MATCH(BW$1,'I-EmEC'!$A$1:$DD$1,0),FALSE),NA())</f>
        <v>#N/A</v>
      </c>
      <c r="BX4" s="166">
        <f>IF(VLOOKUP($B4,'I-EmEC'!$A:$DD,MATCH(BX$1,'I-EmEC'!$A$1:$DD$1,0),FALSE)&lt;&gt;"",VLOOKUP($B4,'I-EmEC'!$A:$DD,MATCH(BX$1,'I-EmEC'!$A$1:$DD$1,0),FALSE),NA())</f>
        <v>27.079303675048354</v>
      </c>
      <c r="BY4" s="166">
        <f>IF(VLOOKUP($B4,'I-EmEC'!$A:$DD,MATCH(BY$1,'I-EmEC'!$A$1:$DD$1,0),FALSE)&lt;&gt;"",VLOOKUP($B4,'I-EmEC'!$A:$DD,MATCH(BY$1,'I-EmEC'!$A$1:$DD$1,0),FALSE),NA())</f>
        <v>27.079303675048354</v>
      </c>
      <c r="BZ4" s="166">
        <f>IF(VLOOKUP($B4,'I-EmEC'!$A:$DD,MATCH(BZ$1,'I-EmEC'!$A$1:$DD$1,0),FALSE)&lt;&gt;"",VLOOKUP($B4,'I-EmEC'!$A:$DD,MATCH(BZ$1,'I-EmEC'!$A$1:$DD$1,0),FALSE),NA())</f>
        <v>38.716356107660459</v>
      </c>
      <c r="CA4" s="166">
        <f>IF(VLOOKUP($B4,'I-EmEC'!$A:$DD,MATCH(CA$1,'I-EmEC'!$A$1:$DD$1,0),FALSE)&lt;&gt;"",VLOOKUP($B4,'I-EmEC'!$A:$DD,MATCH(CA$1,'I-EmEC'!$A$1:$DD$1,0),FALSE),NA())</f>
        <v>38.716356107660459</v>
      </c>
      <c r="CB4" s="166">
        <f>IF(VLOOKUP($B4,'I-EmEC'!$A:$DD,MATCH(CB$1,'I-EmEC'!$A$1:$DD$1,0),FALSE)&lt;&gt;"",VLOOKUP($B4,'I-EmEC'!$A:$DD,MATCH(CB$1,'I-EmEC'!$A$1:$DD$1,0),FALSE),NA())</f>
        <v>36.231884057971016</v>
      </c>
      <c r="CC4" s="166">
        <f>IF(VLOOKUP($B4,'I-EmEC'!$A:$DD,MATCH(CC$1,'I-EmEC'!$A$1:$DD$1,0),FALSE)&lt;&gt;"",VLOOKUP($B4,'I-EmEC'!$A:$DD,MATCH(CC$1,'I-EmEC'!$A$1:$DD$1,0),FALSE),NA())</f>
        <v>18.891170431211496</v>
      </c>
      <c r="CD4" s="166">
        <f>IF(VLOOKUP($B4,'I-EmEC'!$A:$DD,MATCH(CD$1,'I-EmEC'!$A$1:$DD$1,0),FALSE)&lt;&gt;"",VLOOKUP($B4,'I-EmEC'!$A:$DD,MATCH(CD$1,'I-EmEC'!$A$1:$DD$1,0),FALSE),NA())</f>
        <v>18.891170431211496</v>
      </c>
      <c r="CE4" s="166">
        <f>IF(VLOOKUP($B4,'I-EmEC'!$A:$DD,MATCH(CE$1,'I-EmEC'!$A$1:$DD$1,0),FALSE)&lt;&gt;"",VLOOKUP($B4,'I-EmEC'!$A:$DD,MATCH(CE$1,'I-EmEC'!$A$1:$DD$1,0),FALSE),NA())</f>
        <v>36.40449438202247</v>
      </c>
      <c r="CF4" s="166" t="e">
        <f>IF(VLOOKUP($B4,'I-EmEC'!$A:$DD,MATCH(CF$1,'I-EmEC'!$A$1:$DD$1,0),FALSE)&lt;&gt;"",VLOOKUP($B4,'I-EmEC'!$A:$DD,MATCH(CF$1,'I-EmEC'!$A$1:$DD$1,0),FALSE),NA())</f>
        <v>#N/A</v>
      </c>
      <c r="CG4" s="166" t="e">
        <f>IF(VLOOKUP($B4,'I-EmEC'!$A:$DD,MATCH(CG$1,'I-EmEC'!$A$1:$DD$1,0),FALSE)&lt;&gt;"",VLOOKUP($B4,'I-EmEC'!$A:$DD,MATCH(CG$1,'I-EmEC'!$A$1:$DD$1,0),FALSE),NA())</f>
        <v>#N/A</v>
      </c>
      <c r="CH4" s="166" t="e">
        <f>IF(VLOOKUP($B4,'I-EmEC'!$A:$DD,MATCH(CH$1,'I-EmEC'!$A$1:$DD$1,0),FALSE)&lt;&gt;"",VLOOKUP($B4,'I-EmEC'!$A:$DD,MATCH(CH$1,'I-EmEC'!$A$1:$DD$1,0),FALSE),NA())</f>
        <v>#N/A</v>
      </c>
      <c r="CI4" s="161" t="str" cm="1">
        <f t="array" ref="CI4">SUBSTITUTE(SUBSTITUTE(SUBSTITUTE(INDEX(BW$1:CH$1,0,MATCH(_xlfn.AGGREGATE(4,6,BW4:CH4),BW4:CH4,0)),"I-Emax",""),"Min",""),"Max","")</f>
        <v xml:space="preserve">
GoA</v>
      </c>
      <c r="CJ4" s="155"/>
      <c r="CK4" s="155"/>
      <c r="CL4" s="155"/>
      <c r="CM4" s="155"/>
      <c r="CN4" s="155"/>
      <c r="CO4" s="155"/>
      <c r="CP4" s="155"/>
      <c r="CQ4" s="155"/>
      <c r="CR4" s="155"/>
      <c r="CS4" s="155"/>
      <c r="CT4" s="155"/>
      <c r="CU4" s="155"/>
      <c r="CV4" s="155"/>
      <c r="CW4" s="155"/>
      <c r="CX4" s="155"/>
      <c r="CY4" s="155"/>
      <c r="CZ4" s="155"/>
      <c r="DA4" s="155"/>
      <c r="DB4" s="155"/>
      <c r="DC4" s="155"/>
      <c r="DD4" s="155"/>
      <c r="DE4" s="155"/>
      <c r="DF4" s="155"/>
      <c r="DG4" s="155"/>
    </row>
    <row r="5" spans="1:111" s="170" customFormat="1" x14ac:dyDescent="0.15">
      <c r="A5" s="155" t="str" cm="1">
        <f t="array" ref="A5">_xlfn.IFS(AND(SUMIF(E5:P5,"&lt;&gt;#N/A",E5:P5)&gt;0,SUMIF(S5:AD5,"&lt;&gt;#N/A",S5:AD5)&gt;0),"BI",AND(SUMIF(E5:P5,"&lt;&gt;#N/A",E5:P5)&gt;0,SUMIF(S5:AD5,"&lt;&gt;#N/A",S5:AD5)=0),"-B",AND(SUMIF(E5:P5,"&lt;&gt;#N/A",E5:P5)=0,SUMIF(S5:AD5,"&lt;&gt;#N/A",S5:AD5)&gt;0),"-I")</f>
        <v>BI</v>
      </c>
      <c r="B5" s="90" t="s">
        <v>186</v>
      </c>
      <c r="C5" s="156" t="str">
        <f>VLOOKUP(B5,RecNamesAll!A:E,5,FALSE)</f>
        <v>A</v>
      </c>
      <c r="D5" s="157" t="b">
        <f>VLOOKUP(B5,Ligands!A:B,2,FALSE)</f>
        <v>1</v>
      </c>
      <c r="E5" s="158" t="e">
        <f>IF(VLOOKUP($B5,'B-EmEC'!$A:$DC,MATCH(E$1,'B-EmEC'!$A$1:$DC$1,0),FALSE)&lt;&gt;"",VLOOKUP($B5,'B-EmEC'!$A:$DC,MATCH(E$1,'B-EmEC'!$A$1:$DC$1,0),FALSE),NA())</f>
        <v>#N/A</v>
      </c>
      <c r="F5" s="159">
        <f>IF(VLOOKUP($B5,'B-EmEC'!$A:$DC,MATCH(F$1,'B-EmEC'!$A$1:$DC$1,0),FALSE)&lt;&gt;"",VLOOKUP($B5,'B-EmEC'!$A:$DC,MATCH(F$1,'B-EmEC'!$A$1:$DC$1,0),FALSE),NA())</f>
        <v>6.9</v>
      </c>
      <c r="G5" s="159">
        <f>IF(VLOOKUP($B5,'B-EmEC'!$A:$DC,MATCH(G$1,'B-EmEC'!$A$1:$DC$1,0),FALSE)&lt;&gt;"",VLOOKUP($B5,'B-EmEC'!$A:$DC,MATCH(G$1,'B-EmEC'!$A$1:$DC$1,0),FALSE),NA())</f>
        <v>6.9050000000000002</v>
      </c>
      <c r="H5" s="159">
        <f>IF(VLOOKUP($B5,'B-EmEC'!$A:$DC,MATCH(H$1,'B-EmEC'!$A$1:$DC$1,0),FALSE)&lt;&gt;"",VLOOKUP($B5,'B-EmEC'!$A:$DC,MATCH(H$1,'B-EmEC'!$A$1:$DC$1,0),FALSE),NA())</f>
        <v>6.7990000000000004</v>
      </c>
      <c r="I5" s="159">
        <f>IF(VLOOKUP($B5,'B-EmEC'!$A:$DC,MATCH(I$1,'B-EmEC'!$A$1:$DC$1,0),FALSE)&lt;&gt;"",VLOOKUP($B5,'B-EmEC'!$A:$DC,MATCH(I$1,'B-EmEC'!$A$1:$DC$1,0),FALSE),NA())</f>
        <v>6.9210000000000003</v>
      </c>
      <c r="J5" s="159">
        <f>IF(VLOOKUP($B5,'B-EmEC'!$A:$DC,MATCH(J$1,'B-EmEC'!$A$1:$DC$1,0),FALSE)&lt;&gt;"",VLOOKUP($B5,'B-EmEC'!$A:$DC,MATCH(J$1,'B-EmEC'!$A$1:$DC$1,0),FALSE),NA())</f>
        <v>7.4480000000000004</v>
      </c>
      <c r="K5" s="160">
        <f>IF(VLOOKUP($B5,'B-EmEC'!$A:$DC,MATCH(K$1,'B-EmEC'!$A$1:$DC$1,0),FALSE)&lt;&gt;"",VLOOKUP($B5,'B-EmEC'!$A:$DC,MATCH(K$1,'B-EmEC'!$A$1:$DC$1,0),FALSE),NA())</f>
        <v>9.282</v>
      </c>
      <c r="L5" s="160">
        <f>IF(VLOOKUP($B5,'B-EmEC'!$A:$DC,MATCH(L$1,'B-EmEC'!$A$1:$DC$1,0),FALSE)&lt;&gt;"",VLOOKUP($B5,'B-EmEC'!$A:$DC,MATCH(L$1,'B-EmEC'!$A$1:$DC$1,0),FALSE),NA())</f>
        <v>9.4949999999999992</v>
      </c>
      <c r="M5" s="160">
        <f>IF(VLOOKUP($B5,'B-EmEC'!$A:$DC,MATCH(M$1,'B-EmEC'!$A$1:$DC$1,0),FALSE)&lt;&gt;"",VLOOKUP($B5,'B-EmEC'!$A:$DC,MATCH(M$1,'B-EmEC'!$A$1:$DC$1,0),FALSE),NA())</f>
        <v>9.2279999999999998</v>
      </c>
      <c r="N5" s="159">
        <f>IF(VLOOKUP($B5,'B-EmEC'!$A:$DC,MATCH(N$1,'B-EmEC'!$A$1:$DC$1,0),FALSE)&lt;&gt;"",VLOOKUP($B5,'B-EmEC'!$A:$DC,MATCH(N$1,'B-EmEC'!$A$1:$DC$1,0),FALSE),NA())</f>
        <v>8.1229999999999993</v>
      </c>
      <c r="O5" s="160" t="e">
        <f>IF(VLOOKUP($B5,'B-EmEC'!$A:$DC,MATCH(O$1,'B-EmEC'!$A$1:$DC$1,0),FALSE)&lt;&gt;"",VLOOKUP($B5,'B-EmEC'!$A:$DC,MATCH(O$1,'B-EmEC'!$A$1:$DC$1,0),FALSE),NA())</f>
        <v>#N/A</v>
      </c>
      <c r="P5" s="160" t="e">
        <f>IF(VLOOKUP($B5,'B-EmEC'!$A:$DC,MATCH(P$1,'B-EmEC'!$A$1:$DC$1,0),FALSE)&lt;&gt;"",VLOOKUP($B5,'B-EmEC'!$A:$DC,MATCH(P$1,'B-EmEC'!$A$1:$DC$1,0),FALSE),NA())</f>
        <v>#N/A</v>
      </c>
      <c r="Q5" s="161" t="str" cm="1">
        <f t="array" ref="Q5">SUBSTITUTE(SUBSTITUTE(INDEX(E$1:P$1,0,MATCH(_xlfn.AGGREGATE(4,6,E5:P5),E5:P5,0)),"B-pEC50",""),"&gt;1.4SD","")</f>
        <v xml:space="preserve">
G11</v>
      </c>
      <c r="R5" s="151"/>
      <c r="S5" s="162">
        <f>IF(VLOOKUP($B5,'I-EmEC'!$A:$DD,MATCH(S$1,'I-EmEC'!$A$1:$DD$1,0),FALSE)&lt;&gt;"",VLOOKUP($B5,'I-EmEC'!$A:$DD,MATCH(S$1,'I-EmEC'!$A$1:$DD$1,0),FALSE),NA())</f>
        <v>6.16</v>
      </c>
      <c r="T5" s="159">
        <f>IF(VLOOKUP($B5,'I-EmEC'!$A:$DD,MATCH(T$1,'I-EmEC'!$A$1:$DD$1,0),FALSE)&lt;&gt;"",VLOOKUP($B5,'I-EmEC'!$A:$DD,MATCH(T$1,'I-EmEC'!$A$1:$DD$1,0),FALSE),NA())</f>
        <v>7.56</v>
      </c>
      <c r="U5" s="159">
        <f>IF(VLOOKUP($B5,'I-EmEC'!$A:$DD,MATCH(U$1,'I-EmEC'!$A$1:$DD$1,0),FALSE)&lt;&gt;"",VLOOKUP($B5,'I-EmEC'!$A:$DD,MATCH(U$1,'I-EmEC'!$A$1:$DD$1,0),FALSE),NA())</f>
        <v>7.56</v>
      </c>
      <c r="V5" s="159">
        <f>IF(VLOOKUP($B5,'I-EmEC'!$A:$DD,MATCH(V$1,'I-EmEC'!$A$1:$DD$1,0),FALSE)&lt;&gt;"",VLOOKUP($B5,'I-EmEC'!$A:$DD,MATCH(V$1,'I-EmEC'!$A$1:$DD$1,0),FALSE),NA())</f>
        <v>6.89</v>
      </c>
      <c r="W5" s="159">
        <f>IF(VLOOKUP($B5,'I-EmEC'!$A:$DD,MATCH(W$1,'I-EmEC'!$A$1:$DD$1,0),FALSE)&lt;&gt;"",VLOOKUP($B5,'I-EmEC'!$A:$DD,MATCH(W$1,'I-EmEC'!$A$1:$DD$1,0),FALSE),NA())</f>
        <v>6.89</v>
      </c>
      <c r="X5" s="159">
        <f>IF(VLOOKUP($B5,'I-EmEC'!$A:$DD,MATCH(X$1,'I-EmEC'!$A$1:$DD$1,0),FALSE)&lt;&gt;"",VLOOKUP($B5,'I-EmEC'!$A:$DD,MATCH(X$1,'I-EmEC'!$A$1:$DD$1,0),FALSE),NA())</f>
        <v>7.87</v>
      </c>
      <c r="Y5" s="159">
        <f>IF(VLOOKUP($B5,'I-EmEC'!$A:$DD,MATCH(Y$1,'I-EmEC'!$A$1:$DD$1,0),FALSE)&lt;&gt;"",VLOOKUP($B5,'I-EmEC'!$A:$DD,MATCH(Y$1,'I-EmEC'!$A$1:$DD$1,0),FALSE),NA())</f>
        <v>8.17</v>
      </c>
      <c r="Z5" s="159">
        <f>IF(VLOOKUP($B5,'I-EmEC'!$A:$DD,MATCH(Z$1,'I-EmEC'!$A$1:$DD$1,0),FALSE)&lt;&gt;"",VLOOKUP($B5,'I-EmEC'!$A:$DD,MATCH(Z$1,'I-EmEC'!$A$1:$DD$1,0),FALSE),NA())</f>
        <v>8.17</v>
      </c>
      <c r="AA5" s="159">
        <f>IF(VLOOKUP($B5,'I-EmEC'!$A:$DD,MATCH(AA$1,'I-EmEC'!$A$1:$DD$1,0),FALSE)&lt;&gt;"",VLOOKUP($B5,'I-EmEC'!$A:$DD,MATCH(AA$1,'I-EmEC'!$A$1:$DD$1,0),FALSE),NA())</f>
        <v>8.49</v>
      </c>
      <c r="AB5" s="159">
        <f>IF(VLOOKUP($B5,'I-EmEC'!$A:$DD,MATCH(AB$1,'I-EmEC'!$A$1:$DD$1,0),FALSE)&lt;&gt;"",VLOOKUP($B5,'I-EmEC'!$A:$DD,MATCH(AB$1,'I-EmEC'!$A$1:$DD$1,0),FALSE),NA())</f>
        <v>7.01</v>
      </c>
      <c r="AC5" s="159">
        <f>IF(VLOOKUP($B5,'I-EmEC'!$A:$DD,MATCH(AC$1,'I-EmEC'!$A$1:$DD$1,0),FALSE)&lt;&gt;"",VLOOKUP($B5,'I-EmEC'!$A:$DD,MATCH(AC$1,'I-EmEC'!$A$1:$DD$1,0),FALSE),NA())</f>
        <v>6.3</v>
      </c>
      <c r="AD5" s="159">
        <f>IF(VLOOKUP($B5,'I-EmEC'!$A:$DD,MATCH(AD$1,'I-EmEC'!$A$1:$DD$1,0),FALSE)&lt;&gt;"",VLOOKUP($B5,'I-EmEC'!$A:$DD,MATCH(AD$1,'I-EmEC'!$A$1:$DD$1,0),FALSE),NA())</f>
        <v>6.37</v>
      </c>
      <c r="AE5" s="161" t="str" cm="1">
        <f t="array" ref="AE5">SUBSTITUTE(SUBSTITUTE(INDEX(S$1:AD$1,0,MATCH(_xlfn.AGGREGATE(4,6,S5:AD5),S5:AD5,0)),"I-pEC50",""),"&gt;1.4SD","")</f>
        <v xml:space="preserve">
G14</v>
      </c>
      <c r="AF5" s="159"/>
      <c r="AG5" s="163" t="e">
        <f>IF(VLOOKUP($B5,'B-EmEC'!$A:$DC,MATCH(AG$1,'B-EmEC'!$A$1:$DC$1,0),FALSE)&lt;&gt;"",VLOOKUP($B5,'B-EmEC'!$A:$DC,MATCH(AG$1,'B-EmEC'!$A$1:$DC$1,0),FALSE),NA())</f>
        <v>#N/A</v>
      </c>
      <c r="AH5" s="164">
        <f>IF(VLOOKUP($B5,'B-EmEC'!$A:$DC,MATCH(AH$1,'B-EmEC'!$A$1:$DC$1,0),FALSE)&lt;&gt;"",VLOOKUP($B5,'B-EmEC'!$A:$DC,MATCH(AH$1,'B-EmEC'!$A$1:$DC$1,0),FALSE),NA())</f>
        <v>83.16</v>
      </c>
      <c r="AI5" s="164">
        <f>IF(VLOOKUP($B5,'B-EmEC'!$A:$DC,MATCH(AI$1,'B-EmEC'!$A$1:$DC$1,0),FALSE)&lt;&gt;"",VLOOKUP($B5,'B-EmEC'!$A:$DC,MATCH(AI$1,'B-EmEC'!$A$1:$DC$1,0),FALSE),NA())</f>
        <v>32.71</v>
      </c>
      <c r="AJ5" s="164">
        <f>IF(VLOOKUP($B5,'B-EmEC'!$A:$DC,MATCH(AJ$1,'B-EmEC'!$A$1:$DC$1,0),FALSE)&lt;&gt;"",VLOOKUP($B5,'B-EmEC'!$A:$DC,MATCH(AJ$1,'B-EmEC'!$A$1:$DC$1,0),FALSE),NA())</f>
        <v>33.96</v>
      </c>
      <c r="AK5" s="164">
        <f>IF(VLOOKUP($B5,'B-EmEC'!$A:$DC,MATCH(AK$1,'B-EmEC'!$A$1:$DC$1,0),FALSE)&lt;&gt;"",VLOOKUP($B5,'B-EmEC'!$A:$DC,MATCH(AK$1,'B-EmEC'!$A$1:$DC$1,0),FALSE),NA())</f>
        <v>58.27</v>
      </c>
      <c r="AL5" s="164">
        <f>IF(VLOOKUP($B5,'B-EmEC'!$A:$DC,MATCH(AL$1,'B-EmEC'!$A$1:$DC$1,0),FALSE)&lt;&gt;"",VLOOKUP($B5,'B-EmEC'!$A:$DC,MATCH(AL$1,'B-EmEC'!$A$1:$DC$1,0),FALSE),NA())</f>
        <v>150.9</v>
      </c>
      <c r="AM5" s="164">
        <f>IF(VLOOKUP($B5,'B-EmEC'!$A:$DC,MATCH(AM$1,'B-EmEC'!$A$1:$DC$1,0),FALSE)&lt;&gt;"",VLOOKUP($B5,'B-EmEC'!$A:$DC,MATCH(AM$1,'B-EmEC'!$A$1:$DC$1,0),FALSE),NA())</f>
        <v>146.4</v>
      </c>
      <c r="AN5" s="164">
        <f>IF(VLOOKUP($B5,'B-EmEC'!$A:$DC,MATCH(AN$1,'B-EmEC'!$A$1:$DC$1,0),FALSE)&lt;&gt;"",VLOOKUP($B5,'B-EmEC'!$A:$DC,MATCH(AN$1,'B-EmEC'!$A$1:$DC$1,0),FALSE),NA())</f>
        <v>111.5</v>
      </c>
      <c r="AO5" s="164">
        <f>IF(VLOOKUP($B5,'B-EmEC'!$A:$DC,MATCH(AO$1,'B-EmEC'!$A$1:$DC$1,0),FALSE)&lt;&gt;"",VLOOKUP($B5,'B-EmEC'!$A:$DC,MATCH(AO$1,'B-EmEC'!$A$1:$DC$1,0),FALSE),NA())</f>
        <v>261.3</v>
      </c>
      <c r="AP5" s="164">
        <f>IF(VLOOKUP($B5,'B-EmEC'!$A:$DC,MATCH(AP$1,'B-EmEC'!$A$1:$DC$1,0),FALSE)&lt;&gt;"",VLOOKUP($B5,'B-EmEC'!$A:$DC,MATCH(AP$1,'B-EmEC'!$A$1:$DC$1,0),FALSE),NA())</f>
        <v>775.5</v>
      </c>
      <c r="AQ5" s="164" t="e">
        <f>IF(VLOOKUP($B5,'B-EmEC'!$A:$DC,MATCH(AQ$1,'B-EmEC'!$A$1:$DC$1,0),FALSE)&lt;&gt;"",VLOOKUP($B5,'B-EmEC'!$A:$DC,MATCH(AQ$1,'B-EmEC'!$A$1:$DC$1,0),FALSE),NA())</f>
        <v>#N/A</v>
      </c>
      <c r="AR5" s="164" t="e">
        <f>IF(VLOOKUP($B5,'B-EmEC'!$A:$DC,MATCH(AR$1,'B-EmEC'!$A$1:$DC$1,0),FALSE)&lt;&gt;"",VLOOKUP($B5,'B-EmEC'!$A:$DC,MATCH(AR$1,'B-EmEC'!$A$1:$DC$1,0),FALSE),NA())</f>
        <v>#N/A</v>
      </c>
      <c r="AS5" s="169" t="str" cm="1">
        <f t="array" ref="AS5">SUBSTITUTE(SUBSTITUTE(INDEX(AG$1:AR$1,0,MATCH(_xlfn.AGGREGATE(4,6,AG5:AR5),AG5:AR5,0)),"B-Emax",""),"&gt;1.4SD","")</f>
        <v xml:space="preserve">
G15</v>
      </c>
      <c r="AT5" s="164"/>
      <c r="AU5" s="165">
        <f>IF(VLOOKUP($B5,'I-EmEC'!$A:$DD,MATCH(AU$1,'I-EmEC'!$A$1:$DD$1,0),FALSE)&lt;&gt;"",VLOOKUP($B5,'I-EmEC'!$A:$DD,MATCH(AU$1,'I-EmEC'!$A$1:$DD$1,0),FALSE),NA())</f>
        <v>12.7</v>
      </c>
      <c r="AV5" s="166">
        <f>IF(VLOOKUP($B5,'I-EmEC'!$A:$DD,MATCH(AV$1,'I-EmEC'!$A$1:$DD$1,0),FALSE)&lt;&gt;"",VLOOKUP($B5,'I-EmEC'!$A:$DD,MATCH(AV$1,'I-EmEC'!$A$1:$DD$1,0),FALSE),NA())</f>
        <v>17.7</v>
      </c>
      <c r="AW5" s="166">
        <f>IF(VLOOKUP($B5,'I-EmEC'!$A:$DD,MATCH(AW$1,'I-EmEC'!$A$1:$DD$1,0),FALSE)&lt;&gt;"",VLOOKUP($B5,'I-EmEC'!$A:$DD,MATCH(AW$1,'I-EmEC'!$A$1:$DD$1,0),FALSE),NA())</f>
        <v>17.7</v>
      </c>
      <c r="AX5" s="166">
        <f>IF(VLOOKUP($B5,'I-EmEC'!$A:$DD,MATCH(AX$1,'I-EmEC'!$A$1:$DD$1,0),FALSE)&lt;&gt;"",VLOOKUP($B5,'I-EmEC'!$A:$DD,MATCH(AX$1,'I-EmEC'!$A$1:$DD$1,0),FALSE),NA())</f>
        <v>21.2</v>
      </c>
      <c r="AY5" s="166">
        <f>IF(VLOOKUP($B5,'I-EmEC'!$A:$DD,MATCH(AY$1,'I-EmEC'!$A$1:$DD$1,0),FALSE)&lt;&gt;"",VLOOKUP($B5,'I-EmEC'!$A:$DD,MATCH(AY$1,'I-EmEC'!$A$1:$DD$1,0),FALSE),NA())</f>
        <v>21.2</v>
      </c>
      <c r="AZ5" s="166">
        <f>IF(VLOOKUP($B5,'I-EmEC'!$A:$DD,MATCH(AZ$1,'I-EmEC'!$A$1:$DD$1,0),FALSE)&lt;&gt;"",VLOOKUP($B5,'I-EmEC'!$A:$DD,MATCH(AZ$1,'I-EmEC'!$A$1:$DD$1,0),FALSE),NA())</f>
        <v>13.8</v>
      </c>
      <c r="BA5" s="166">
        <f>IF(VLOOKUP($B5,'I-EmEC'!$A:$DD,MATCH(BA$1,'I-EmEC'!$A$1:$DD$1,0),FALSE)&lt;&gt;"",VLOOKUP($B5,'I-EmEC'!$A:$DD,MATCH(BA$1,'I-EmEC'!$A$1:$DD$1,0),FALSE),NA())</f>
        <v>10</v>
      </c>
      <c r="BB5" s="166">
        <f>IF(VLOOKUP($B5,'I-EmEC'!$A:$DD,MATCH(BB$1,'I-EmEC'!$A$1:$DD$1,0),FALSE)&lt;&gt;"",VLOOKUP($B5,'I-EmEC'!$A:$DD,MATCH(BB$1,'I-EmEC'!$A$1:$DD$1,0),FALSE),NA())</f>
        <v>10</v>
      </c>
      <c r="BC5" s="166">
        <f>IF(VLOOKUP($B5,'I-EmEC'!$A:$DD,MATCH(BC$1,'I-EmEC'!$A$1:$DD$1,0),FALSE)&lt;&gt;"",VLOOKUP($B5,'I-EmEC'!$A:$DD,MATCH(BC$1,'I-EmEC'!$A$1:$DD$1,0),FALSE),NA())</f>
        <v>10</v>
      </c>
      <c r="BD5" s="166">
        <f>IF(VLOOKUP($B5,'I-EmEC'!$A:$DD,MATCH(BD$1,'I-EmEC'!$A$1:$DD$1,0),FALSE)&lt;&gt;"",VLOOKUP($B5,'I-EmEC'!$A:$DD,MATCH(BD$1,'I-EmEC'!$A$1:$DD$1,0),FALSE),NA())</f>
        <v>22.2</v>
      </c>
      <c r="BE5" s="166">
        <f>IF(VLOOKUP($B5,'I-EmEC'!$A:$DD,MATCH(BE$1,'I-EmEC'!$A$1:$DD$1,0),FALSE)&lt;&gt;"",VLOOKUP($B5,'I-EmEC'!$A:$DD,MATCH(BE$1,'I-EmEC'!$A$1:$DD$1,0),FALSE),NA())</f>
        <v>20</v>
      </c>
      <c r="BF5" s="166">
        <f>IF(VLOOKUP($B5,'I-EmEC'!$A:$DD,MATCH(BF$1,'I-EmEC'!$A$1:$DD$1,0),FALSE)&lt;&gt;"",VLOOKUP($B5,'I-EmEC'!$A:$DD,MATCH(BF$1,'I-EmEC'!$A$1:$DD$1,0),FALSE),NA())</f>
        <v>19.899999999999999</v>
      </c>
      <c r="BG5" s="161" t="str" cm="1">
        <f t="array" ref="BG5">SUBSTITUTE(SUBSTITUTE(INDEX(AU$1:BF$1,0,MATCH(_xlfn.AGGREGATE(4,6,AU5:BF5),AU5:BF5,0)),"I-Emax",""),"&gt;1.4SD","")</f>
        <v xml:space="preserve">
G15</v>
      </c>
      <c r="BH5" s="159"/>
      <c r="BI5" s="167" t="e">
        <f>IF(VLOOKUP($B5,'B-EmEC'!$A:$DC,MATCH(BI$1,'B-EmEC'!$A$1:$DC$1,0),FALSE)="",NA(),VLOOKUP($B5,'B-EmEC'!$A:$DC,MATCH(BI$1,'B-EmEC'!$A$1:$DC$1,0),FALSE))</f>
        <v>#N/A</v>
      </c>
      <c r="BJ5" s="168">
        <f>IF(VLOOKUP($B5,'B-EmEC'!$A:$DC,MATCH(BJ$1,'B-EmEC'!$A$1:$DC$1,0),FALSE)="",NA(),VLOOKUP($B5,'B-EmEC'!$A:$DC,MATCH(BJ$1,'B-EmEC'!$A$1:$DC$1,0),FALSE))</f>
        <v>9.0097508125677148</v>
      </c>
      <c r="BK5" s="168">
        <f>IF(VLOOKUP($B5,'B-EmEC'!$A:$DC,MATCH(BK$1,'B-EmEC'!$A$1:$DC$1,0),FALSE)="",NA(),VLOOKUP($B5,'B-EmEC'!$A:$DC,MATCH(BK$1,'B-EmEC'!$A$1:$DC$1,0),FALSE))</f>
        <v>4.7779725387087346</v>
      </c>
      <c r="BL5" s="168">
        <f>IF(VLOOKUP($B5,'B-EmEC'!$A:$DC,MATCH(BL$1,'B-EmEC'!$A$1:$DC$1,0),FALSE)="",NA(),VLOOKUP($B5,'B-EmEC'!$A:$DC,MATCH(BL$1,'B-EmEC'!$A$1:$DC$1,0),FALSE))</f>
        <v>9.129032258064516</v>
      </c>
      <c r="BM5" s="168">
        <f>IF(VLOOKUP($B5,'B-EmEC'!$A:$DC,MATCH(BM$1,'B-EmEC'!$A$1:$DC$1,0),FALSE)="",NA(),VLOOKUP($B5,'B-EmEC'!$A:$DC,MATCH(BM$1,'B-EmEC'!$A$1:$DC$1,0),FALSE))</f>
        <v>11.786003236245955</v>
      </c>
      <c r="BN5" s="168">
        <f>IF(VLOOKUP($B5,'B-EmEC'!$A:$DC,MATCH(BN$1,'B-EmEC'!$A$1:$DC$1,0),FALSE)="",NA(),VLOOKUP($B5,'B-EmEC'!$A:$DC,MATCH(BN$1,'B-EmEC'!$A$1:$DC$1,0),FALSE))</f>
        <v>43.764501160092806</v>
      </c>
      <c r="BO5" s="168">
        <f>IF(VLOOKUP($B5,'B-EmEC'!$A:$DC,MATCH(BO$1,'B-EmEC'!$A$1:$DC$1,0),FALSE)="",NA(),VLOOKUP($B5,'B-EmEC'!$A:$DC,MATCH(BO$1,'B-EmEC'!$A$1:$DC$1,0),FALSE))</f>
        <v>19.548671384697556</v>
      </c>
      <c r="BP5" s="168">
        <f>IF(VLOOKUP($B5,'B-EmEC'!$A:$DC,MATCH(BP$1,'B-EmEC'!$A$1:$DC$1,0),FALSE)="",NA(),VLOOKUP($B5,'B-EmEC'!$A:$DC,MATCH(BP$1,'B-EmEC'!$A$1:$DC$1,0),FALSE))</f>
        <v>13.126913115140098</v>
      </c>
      <c r="BQ5" s="168">
        <f>IF(VLOOKUP($B5,'B-EmEC'!$A:$DC,MATCH(BQ$1,'B-EmEC'!$A$1:$DC$1,0),FALSE)="",NA(),VLOOKUP($B5,'B-EmEC'!$A:$DC,MATCH(BQ$1,'B-EmEC'!$A$1:$DC$1,0),FALSE))</f>
        <v>28.276160588680877</v>
      </c>
      <c r="BR5" s="168">
        <f>IF(VLOOKUP($B5,'B-EmEC'!$A:$DC,MATCH(BR$1,'B-EmEC'!$A$1:$DC$1,0),FALSE)="",NA(),VLOOKUP($B5,'B-EmEC'!$A:$DC,MATCH(BR$1,'B-EmEC'!$A$1:$DC$1,0),FALSE))</f>
        <v>72.680412371134025</v>
      </c>
      <c r="BS5" s="168" t="e">
        <f>IF(VLOOKUP($B5,'B-EmEC'!$A:$DC,MATCH(BS$1,'B-EmEC'!$A$1:$DC$1,0),FALSE)="",NA(),VLOOKUP($B5,'B-EmEC'!$A:$DC,MATCH(BS$1,'B-EmEC'!$A$1:$DC$1,0),FALSE))</f>
        <v>#N/A</v>
      </c>
      <c r="BT5" s="168" t="e">
        <f>IF(VLOOKUP($B5,'B-EmEC'!$A:$DC,MATCH(BT$1,'B-EmEC'!$A$1:$DC$1,0),FALSE)="",NA(),VLOOKUP($B5,'B-EmEC'!$A:$DC,MATCH(BT$1,'B-EmEC'!$A$1:$DC$1,0),FALSE))</f>
        <v>#N/A</v>
      </c>
      <c r="BU5" s="161" t="str" cm="1">
        <f t="array" ref="BU5">SUBSTITUTE(SUBSTITUTE(SUBSTITUTE(INDEX(BI$1:BT$1,0,MATCH(_xlfn.AGGREGATE(4,6,BI5:BT5),BI5:BT5,0)),"B-Emax",""),"Min",""),"Max","")</f>
        <v xml:space="preserve">
G15</v>
      </c>
      <c r="BV5" s="168"/>
      <c r="BW5" s="165">
        <f>IF(VLOOKUP($B5,'I-EmEC'!$A:$DD,MATCH(BW$1,'I-EmEC'!$A$1:$DD$1,0),FALSE)&lt;&gt;"",VLOOKUP($B5,'I-EmEC'!$A:$DD,MATCH(BW$1,'I-EmEC'!$A$1:$DD$1,0),FALSE),NA())</f>
        <v>23.34558823529412</v>
      </c>
      <c r="BX5" s="166">
        <f>IF(VLOOKUP($B5,'I-EmEC'!$A:$DD,MATCH(BX$1,'I-EmEC'!$A$1:$DD$1,0),FALSE)&lt;&gt;"",VLOOKUP($B5,'I-EmEC'!$A:$DD,MATCH(BX$1,'I-EmEC'!$A$1:$DD$1,0),FALSE),NA())</f>
        <v>34.235976789168276</v>
      </c>
      <c r="BY5" s="166">
        <f>IF(VLOOKUP($B5,'I-EmEC'!$A:$DD,MATCH(BY$1,'I-EmEC'!$A$1:$DD$1,0),FALSE)&lt;&gt;"",VLOOKUP($B5,'I-EmEC'!$A:$DD,MATCH(BY$1,'I-EmEC'!$A$1:$DD$1,0),FALSE),NA())</f>
        <v>34.235976789168276</v>
      </c>
      <c r="BZ5" s="166">
        <f>IF(VLOOKUP($B5,'I-EmEC'!$A:$DD,MATCH(BZ$1,'I-EmEC'!$A$1:$DD$1,0),FALSE)&lt;&gt;"",VLOOKUP($B5,'I-EmEC'!$A:$DD,MATCH(BZ$1,'I-EmEC'!$A$1:$DD$1,0),FALSE),NA())</f>
        <v>43.892339544513462</v>
      </c>
      <c r="CA5" s="166">
        <f>IF(VLOOKUP($B5,'I-EmEC'!$A:$DD,MATCH(CA$1,'I-EmEC'!$A$1:$DD$1,0),FALSE)&lt;&gt;"",VLOOKUP($B5,'I-EmEC'!$A:$DD,MATCH(CA$1,'I-EmEC'!$A$1:$DD$1,0),FALSE),NA())</f>
        <v>43.892339544513462</v>
      </c>
      <c r="CB5" s="166">
        <f>IF(VLOOKUP($B5,'I-EmEC'!$A:$DD,MATCH(CB$1,'I-EmEC'!$A$1:$DD$1,0),FALSE)&lt;&gt;"",VLOOKUP($B5,'I-EmEC'!$A:$DD,MATCH(CB$1,'I-EmEC'!$A$1:$DD$1,0),FALSE),NA())</f>
        <v>40</v>
      </c>
      <c r="CC5" s="166">
        <f>IF(VLOOKUP($B5,'I-EmEC'!$A:$DD,MATCH(CC$1,'I-EmEC'!$A$1:$DD$1,0),FALSE)&lt;&gt;"",VLOOKUP($B5,'I-EmEC'!$A:$DD,MATCH(CC$1,'I-EmEC'!$A$1:$DD$1,0),FALSE),NA())</f>
        <v>20.533880903490758</v>
      </c>
      <c r="CD5" s="166">
        <f>IF(VLOOKUP($B5,'I-EmEC'!$A:$DD,MATCH(CD$1,'I-EmEC'!$A$1:$DD$1,0),FALSE)&lt;&gt;"",VLOOKUP($B5,'I-EmEC'!$A:$DD,MATCH(CD$1,'I-EmEC'!$A$1:$DD$1,0),FALSE),NA())</f>
        <v>20.533880903490758</v>
      </c>
      <c r="CE5" s="166">
        <f>IF(VLOOKUP($B5,'I-EmEC'!$A:$DD,MATCH(CE$1,'I-EmEC'!$A$1:$DD$1,0),FALSE)&lt;&gt;"",VLOOKUP($B5,'I-EmEC'!$A:$DD,MATCH(CE$1,'I-EmEC'!$A$1:$DD$1,0),FALSE),NA())</f>
        <v>22.471910112359552</v>
      </c>
      <c r="CF5" s="166">
        <f>IF(VLOOKUP($B5,'I-EmEC'!$A:$DD,MATCH(CF$1,'I-EmEC'!$A$1:$DD$1,0),FALSE)&lt;&gt;"",VLOOKUP($B5,'I-EmEC'!$A:$DD,MATCH(CF$1,'I-EmEC'!$A$1:$DD$1,0),FALSE),NA())</f>
        <v>43.786982248520708</v>
      </c>
      <c r="CG5" s="166">
        <f>IF(VLOOKUP($B5,'I-EmEC'!$A:$DD,MATCH(CG$1,'I-EmEC'!$A$1:$DD$1,0),FALSE)&lt;&gt;"",VLOOKUP($B5,'I-EmEC'!$A:$DD,MATCH(CG$1,'I-EmEC'!$A$1:$DD$1,0),FALSE),NA())</f>
        <v>38.095238095238095</v>
      </c>
      <c r="CH5" s="166">
        <f>IF(VLOOKUP($B5,'I-EmEC'!$A:$DD,MATCH(CH$1,'I-EmEC'!$A$1:$DD$1,0),FALSE)&lt;&gt;"",VLOOKUP($B5,'I-EmEC'!$A:$DD,MATCH(CH$1,'I-EmEC'!$A$1:$DD$1,0),FALSE),NA())</f>
        <v>39.328063241106712</v>
      </c>
      <c r="CI5" s="161" t="str" cm="1">
        <f t="array" ref="CI5">SUBSTITUTE(SUBSTITUTE(SUBSTITUTE(INDEX(BW$1:CH$1,0,MATCH(_xlfn.AGGREGATE(4,6,BW5:CH5),BW5:CH5,0)),"I-Emax",""),"Min",""),"Max","")</f>
        <v xml:space="preserve">
GoA</v>
      </c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</row>
    <row r="6" spans="1:111" s="170" customFormat="1" x14ac:dyDescent="0.15">
      <c r="A6" s="155" t="str" cm="1">
        <f t="array" ref="A6">_xlfn.IFS(AND(SUMIF(E6:P6,"&lt;&gt;#N/A",E6:P6)&gt;0,SUMIF(S6:AD6,"&lt;&gt;#N/A",S6:AD6)&gt;0),"BI",AND(SUMIF(E6:P6,"&lt;&gt;#N/A",E6:P6)&gt;0,SUMIF(S6:AD6,"&lt;&gt;#N/A",S6:AD6)=0),"-B",AND(SUMIF(E6:P6,"&lt;&gt;#N/A",E6:P6)=0,SUMIF(S6:AD6,"&lt;&gt;#N/A",S6:AD6)&gt;0),"-I")</f>
        <v>BI</v>
      </c>
      <c r="B6" s="90" t="s">
        <v>189</v>
      </c>
      <c r="C6" s="156" t="str">
        <f>VLOOKUP(B6,RecNamesAll!A:E,5,FALSE)</f>
        <v>A</v>
      </c>
      <c r="D6" s="157" t="b">
        <f>VLOOKUP(B6,Ligands!A:B,2,FALSE)</f>
        <v>1</v>
      </c>
      <c r="E6" s="158" t="e">
        <f>IF(VLOOKUP($B6,'B-EmEC'!$A:$DC,MATCH(E$1,'B-EmEC'!$A$1:$DC$1,0),FALSE)&lt;&gt;"",VLOOKUP($B6,'B-EmEC'!$A:$DC,MATCH(E$1,'B-EmEC'!$A$1:$DC$1,0),FALSE),NA())</f>
        <v>#N/A</v>
      </c>
      <c r="F6" s="159" t="e">
        <f>IF(VLOOKUP($B6,'B-EmEC'!$A:$DC,MATCH(F$1,'B-EmEC'!$A$1:$DC$1,0),FALSE)&lt;&gt;"",VLOOKUP($B6,'B-EmEC'!$A:$DC,MATCH(F$1,'B-EmEC'!$A$1:$DC$1,0),FALSE),NA())</f>
        <v>#N/A</v>
      </c>
      <c r="G6" s="159" t="e">
        <f>IF(VLOOKUP($B6,'B-EmEC'!$A:$DC,MATCH(G$1,'B-EmEC'!$A$1:$DC$1,0),FALSE)&lt;&gt;"",VLOOKUP($B6,'B-EmEC'!$A:$DC,MATCH(G$1,'B-EmEC'!$A$1:$DC$1,0),FALSE),NA())</f>
        <v>#N/A</v>
      </c>
      <c r="H6" s="159" t="e">
        <f>IF(VLOOKUP($B6,'B-EmEC'!$A:$DC,MATCH(H$1,'B-EmEC'!$A$1:$DC$1,0),FALSE)&lt;&gt;"",VLOOKUP($B6,'B-EmEC'!$A:$DC,MATCH(H$1,'B-EmEC'!$A$1:$DC$1,0),FALSE),NA())</f>
        <v>#N/A</v>
      </c>
      <c r="I6" s="159">
        <f>IF(VLOOKUP($B6,'B-EmEC'!$A:$DC,MATCH(I$1,'B-EmEC'!$A$1:$DC$1,0),FALSE)&lt;&gt;"",VLOOKUP($B6,'B-EmEC'!$A:$DC,MATCH(I$1,'B-EmEC'!$A$1:$DC$1,0),FALSE),NA())</f>
        <v>7.7789999999999999</v>
      </c>
      <c r="J6" s="159">
        <f>IF(VLOOKUP($B6,'B-EmEC'!$A:$DC,MATCH(J$1,'B-EmEC'!$A$1:$DC$1,0),FALSE)&lt;&gt;"",VLOOKUP($B6,'B-EmEC'!$A:$DC,MATCH(J$1,'B-EmEC'!$A$1:$DC$1,0),FALSE),NA())</f>
        <v>8.77</v>
      </c>
      <c r="K6" s="160">
        <f>IF(VLOOKUP($B6,'B-EmEC'!$A:$DC,MATCH(K$1,'B-EmEC'!$A$1:$DC$1,0),FALSE)&lt;&gt;"",VLOOKUP($B6,'B-EmEC'!$A:$DC,MATCH(K$1,'B-EmEC'!$A$1:$DC$1,0),FALSE),NA())</f>
        <v>8.5470000000000006</v>
      </c>
      <c r="L6" s="160">
        <f>IF(VLOOKUP($B6,'B-EmEC'!$A:$DC,MATCH(L$1,'B-EmEC'!$A$1:$DC$1,0),FALSE)&lt;&gt;"",VLOOKUP($B6,'B-EmEC'!$A:$DC,MATCH(L$1,'B-EmEC'!$A$1:$DC$1,0),FALSE),NA())</f>
        <v>8.4770000000000003</v>
      </c>
      <c r="M6" s="160">
        <f>IF(VLOOKUP($B6,'B-EmEC'!$A:$DC,MATCH(M$1,'B-EmEC'!$A$1:$DC$1,0),FALSE)&lt;&gt;"",VLOOKUP($B6,'B-EmEC'!$A:$DC,MATCH(M$1,'B-EmEC'!$A$1:$DC$1,0),FALSE),NA())</f>
        <v>8.19</v>
      </c>
      <c r="N6" s="159">
        <f>IF(VLOOKUP($B6,'B-EmEC'!$A:$DC,MATCH(N$1,'B-EmEC'!$A$1:$DC$1,0),FALSE)&lt;&gt;"",VLOOKUP($B6,'B-EmEC'!$A:$DC,MATCH(N$1,'B-EmEC'!$A$1:$DC$1,0),FALSE),NA())</f>
        <v>7.9349999999999996</v>
      </c>
      <c r="O6" s="160" t="e">
        <f>IF(VLOOKUP($B6,'B-EmEC'!$A:$DC,MATCH(O$1,'B-EmEC'!$A$1:$DC$1,0),FALSE)&lt;&gt;"",VLOOKUP($B6,'B-EmEC'!$A:$DC,MATCH(O$1,'B-EmEC'!$A$1:$DC$1,0),FALSE),NA())</f>
        <v>#N/A</v>
      </c>
      <c r="P6" s="160" t="e">
        <f>IF(VLOOKUP($B6,'B-EmEC'!$A:$DC,MATCH(P$1,'B-EmEC'!$A$1:$DC$1,0),FALSE)&lt;&gt;"",VLOOKUP($B6,'B-EmEC'!$A:$DC,MATCH(P$1,'B-EmEC'!$A$1:$DC$1,0),FALSE),NA())</f>
        <v>#N/A</v>
      </c>
      <c r="Q6" s="161" t="str" cm="1">
        <f t="array" ref="Q6">SUBSTITUTE(SUBSTITUTE(INDEX(E$1:P$1,0,MATCH(_xlfn.AGGREGATE(4,6,E6:P6),E6:P6,0)),"B-pEC50",""),"&gt;1.4SD","")</f>
        <v xml:space="preserve">
Gz</v>
      </c>
      <c r="R6" s="151"/>
      <c r="S6" s="162">
        <f>IF(VLOOKUP($B6,'I-EmEC'!$A:$DD,MATCH(S$1,'I-EmEC'!$A$1:$DD$1,0),FALSE)&lt;&gt;"",VLOOKUP($B6,'I-EmEC'!$A:$DD,MATCH(S$1,'I-EmEC'!$A$1:$DD$1,0),FALSE),NA())</f>
        <v>7.17</v>
      </c>
      <c r="T6" s="159">
        <f>IF(VLOOKUP($B6,'I-EmEC'!$A:$DD,MATCH(T$1,'I-EmEC'!$A$1:$DD$1,0),FALSE)&lt;&gt;"",VLOOKUP($B6,'I-EmEC'!$A:$DD,MATCH(T$1,'I-EmEC'!$A$1:$DD$1,0),FALSE),NA())</f>
        <v>7.68</v>
      </c>
      <c r="U6" s="159">
        <f>IF(VLOOKUP($B6,'I-EmEC'!$A:$DD,MATCH(U$1,'I-EmEC'!$A$1:$DD$1,0),FALSE)&lt;&gt;"",VLOOKUP($B6,'I-EmEC'!$A:$DD,MATCH(U$1,'I-EmEC'!$A$1:$DD$1,0),FALSE),NA())</f>
        <v>7.68</v>
      </c>
      <c r="V6" s="159">
        <f>IF(VLOOKUP($B6,'I-EmEC'!$A:$DD,MATCH(V$1,'I-EmEC'!$A$1:$DD$1,0),FALSE)&lt;&gt;"",VLOOKUP($B6,'I-EmEC'!$A:$DD,MATCH(V$1,'I-EmEC'!$A$1:$DD$1,0),FALSE),NA())</f>
        <v>7.45</v>
      </c>
      <c r="W6" s="159">
        <f>IF(VLOOKUP($B6,'I-EmEC'!$A:$DD,MATCH(W$1,'I-EmEC'!$A$1:$DD$1,0),FALSE)&lt;&gt;"",VLOOKUP($B6,'I-EmEC'!$A:$DD,MATCH(W$1,'I-EmEC'!$A$1:$DD$1,0),FALSE),NA())</f>
        <v>7.45</v>
      </c>
      <c r="X6" s="159">
        <f>IF(VLOOKUP($B6,'I-EmEC'!$A:$DD,MATCH(X$1,'I-EmEC'!$A$1:$DD$1,0),FALSE)&lt;&gt;"",VLOOKUP($B6,'I-EmEC'!$A:$DD,MATCH(X$1,'I-EmEC'!$A$1:$DD$1,0),FALSE),NA())</f>
        <v>8.35</v>
      </c>
      <c r="Y6" s="159">
        <f>IF(VLOOKUP($B6,'I-EmEC'!$A:$DD,MATCH(Y$1,'I-EmEC'!$A$1:$DD$1,0),FALSE)&lt;&gt;"",VLOOKUP($B6,'I-EmEC'!$A:$DD,MATCH(Y$1,'I-EmEC'!$A$1:$DD$1,0),FALSE),NA())</f>
        <v>8.58</v>
      </c>
      <c r="Z6" s="159">
        <f>IF(VLOOKUP($B6,'I-EmEC'!$A:$DD,MATCH(Z$1,'I-EmEC'!$A$1:$DD$1,0),FALSE)&lt;&gt;"",VLOOKUP($B6,'I-EmEC'!$A:$DD,MATCH(Z$1,'I-EmEC'!$A$1:$DD$1,0),FALSE),NA())</f>
        <v>8.58</v>
      </c>
      <c r="AA6" s="159">
        <f>IF(VLOOKUP($B6,'I-EmEC'!$A:$DD,MATCH(AA$1,'I-EmEC'!$A$1:$DD$1,0),FALSE)&lt;&gt;"",VLOOKUP($B6,'I-EmEC'!$A:$DD,MATCH(AA$1,'I-EmEC'!$A$1:$DD$1,0),FALSE),NA())</f>
        <v>8.51</v>
      </c>
      <c r="AB6" s="159">
        <f>IF(VLOOKUP($B6,'I-EmEC'!$A:$DD,MATCH(AB$1,'I-EmEC'!$A$1:$DD$1,0),FALSE)&lt;&gt;"",VLOOKUP($B6,'I-EmEC'!$A:$DD,MATCH(AB$1,'I-EmEC'!$A$1:$DD$1,0),FALSE),NA())</f>
        <v>7.61</v>
      </c>
      <c r="AC6" s="159" t="e">
        <f>IF(VLOOKUP($B6,'I-EmEC'!$A:$DD,MATCH(AC$1,'I-EmEC'!$A$1:$DD$1,0),FALSE)&lt;&gt;"",VLOOKUP($B6,'I-EmEC'!$A:$DD,MATCH(AC$1,'I-EmEC'!$A$1:$DD$1,0),FALSE),NA())</f>
        <v>#N/A</v>
      </c>
      <c r="AD6" s="159">
        <f>IF(VLOOKUP($B6,'I-EmEC'!$A:$DD,MATCH(AD$1,'I-EmEC'!$A$1:$DD$1,0),FALSE)&lt;&gt;"",VLOOKUP($B6,'I-EmEC'!$A:$DD,MATCH(AD$1,'I-EmEC'!$A$1:$DD$1,0),FALSE),NA())</f>
        <v>7.34</v>
      </c>
      <c r="AE6" s="161" t="str" cm="1">
        <f t="array" ref="AE6">SUBSTITUTE(SUBSTITUTE(INDEX(S$1:AD$1,0,MATCH(_xlfn.AGGREGATE(4,6,S6:AD6),S6:AD6,0)),"I-pEC50",""),"&gt;1.4SD","")</f>
        <v xml:space="preserve">
Gq</v>
      </c>
      <c r="AF6" s="159"/>
      <c r="AG6" s="163" t="e">
        <f>IF(VLOOKUP($B6,'B-EmEC'!$A:$DC,MATCH(AG$1,'B-EmEC'!$A$1:$DC$1,0),FALSE)&lt;&gt;"",VLOOKUP($B6,'B-EmEC'!$A:$DC,MATCH(AG$1,'B-EmEC'!$A$1:$DC$1,0),FALSE),NA())</f>
        <v>#N/A</v>
      </c>
      <c r="AH6" s="164" t="e">
        <f>IF(VLOOKUP($B6,'B-EmEC'!$A:$DC,MATCH(AH$1,'B-EmEC'!$A$1:$DC$1,0),FALSE)&lt;&gt;"",VLOOKUP($B6,'B-EmEC'!$A:$DC,MATCH(AH$1,'B-EmEC'!$A$1:$DC$1,0),FALSE),NA())</f>
        <v>#N/A</v>
      </c>
      <c r="AI6" s="164" t="e">
        <f>IF(VLOOKUP($B6,'B-EmEC'!$A:$DC,MATCH(AI$1,'B-EmEC'!$A$1:$DC$1,0),FALSE)&lt;&gt;"",VLOOKUP($B6,'B-EmEC'!$A:$DC,MATCH(AI$1,'B-EmEC'!$A$1:$DC$1,0),FALSE),NA())</f>
        <v>#N/A</v>
      </c>
      <c r="AJ6" s="164" t="e">
        <f>IF(VLOOKUP($B6,'B-EmEC'!$A:$DC,MATCH(AJ$1,'B-EmEC'!$A$1:$DC$1,0),FALSE)&lt;&gt;"",VLOOKUP($B6,'B-EmEC'!$A:$DC,MATCH(AJ$1,'B-EmEC'!$A$1:$DC$1,0),FALSE),NA())</f>
        <v>#N/A</v>
      </c>
      <c r="AK6" s="164">
        <f>IF(VLOOKUP($B6,'B-EmEC'!$A:$DC,MATCH(AK$1,'B-EmEC'!$A$1:$DC$1,0),FALSE)&lt;&gt;"",VLOOKUP($B6,'B-EmEC'!$A:$DC,MATCH(AK$1,'B-EmEC'!$A$1:$DC$1,0),FALSE),NA())</f>
        <v>66.319999999999993</v>
      </c>
      <c r="AL6" s="164">
        <f>IF(VLOOKUP($B6,'B-EmEC'!$A:$DC,MATCH(AL$1,'B-EmEC'!$A$1:$DC$1,0),FALSE)&lt;&gt;"",VLOOKUP($B6,'B-EmEC'!$A:$DC,MATCH(AL$1,'B-EmEC'!$A$1:$DC$1,0),FALSE),NA())</f>
        <v>80.209999999999994</v>
      </c>
      <c r="AM6" s="164">
        <f>IF(VLOOKUP($B6,'B-EmEC'!$A:$DC,MATCH(AM$1,'B-EmEC'!$A$1:$DC$1,0),FALSE)&lt;&gt;"",VLOOKUP($B6,'B-EmEC'!$A:$DC,MATCH(AM$1,'B-EmEC'!$A$1:$DC$1,0),FALSE),NA())</f>
        <v>184.5</v>
      </c>
      <c r="AN6" s="164">
        <f>IF(VLOOKUP($B6,'B-EmEC'!$A:$DC,MATCH(AN$1,'B-EmEC'!$A$1:$DC$1,0),FALSE)&lt;&gt;"",VLOOKUP($B6,'B-EmEC'!$A:$DC,MATCH(AN$1,'B-EmEC'!$A$1:$DC$1,0),FALSE),NA())</f>
        <v>200.9</v>
      </c>
      <c r="AO6" s="164">
        <f>IF(VLOOKUP($B6,'B-EmEC'!$A:$DC,MATCH(AO$1,'B-EmEC'!$A$1:$DC$1,0),FALSE)&lt;&gt;"",VLOOKUP($B6,'B-EmEC'!$A:$DC,MATCH(AO$1,'B-EmEC'!$A$1:$DC$1,0),FALSE),NA())</f>
        <v>238</v>
      </c>
      <c r="AP6" s="164">
        <f>IF(VLOOKUP($B6,'B-EmEC'!$A:$DC,MATCH(AP$1,'B-EmEC'!$A$1:$DC$1,0),FALSE)&lt;&gt;"",VLOOKUP($B6,'B-EmEC'!$A:$DC,MATCH(AP$1,'B-EmEC'!$A$1:$DC$1,0),FALSE),NA())</f>
        <v>121.1</v>
      </c>
      <c r="AQ6" s="164" t="e">
        <f>IF(VLOOKUP($B6,'B-EmEC'!$A:$DC,MATCH(AQ$1,'B-EmEC'!$A$1:$DC$1,0),FALSE)&lt;&gt;"",VLOOKUP($B6,'B-EmEC'!$A:$DC,MATCH(AQ$1,'B-EmEC'!$A$1:$DC$1,0),FALSE),NA())</f>
        <v>#N/A</v>
      </c>
      <c r="AR6" s="164" t="e">
        <f>IF(VLOOKUP($B6,'B-EmEC'!$A:$DC,MATCH(AR$1,'B-EmEC'!$A$1:$DC$1,0),FALSE)&lt;&gt;"",VLOOKUP($B6,'B-EmEC'!$A:$DC,MATCH(AR$1,'B-EmEC'!$A$1:$DC$1,0),FALSE),NA())</f>
        <v>#N/A</v>
      </c>
      <c r="AS6" s="169" t="str" cm="1">
        <f t="array" ref="AS6">SUBSTITUTE(SUBSTITUTE(INDEX(AG$1:AR$1,0,MATCH(_xlfn.AGGREGATE(4,6,AG6:AR6),AG6:AR6,0)),"B-Emax",""),"&gt;1.4SD","")</f>
        <v xml:space="preserve">
G14</v>
      </c>
      <c r="AT6" s="164"/>
      <c r="AU6" s="165">
        <f>IF(VLOOKUP($B6,'I-EmEC'!$A:$DD,MATCH(AU$1,'I-EmEC'!$A$1:$DD$1,0),FALSE)&lt;&gt;"",VLOOKUP($B6,'I-EmEC'!$A:$DD,MATCH(AU$1,'I-EmEC'!$A$1:$DD$1,0),FALSE),NA())</f>
        <v>5.8</v>
      </c>
      <c r="AV6" s="166">
        <f>IF(VLOOKUP($B6,'I-EmEC'!$A:$DD,MATCH(AV$1,'I-EmEC'!$A$1:$DD$1,0),FALSE)&lt;&gt;"",VLOOKUP($B6,'I-EmEC'!$A:$DD,MATCH(AV$1,'I-EmEC'!$A$1:$DD$1,0),FALSE),NA())</f>
        <v>12.2</v>
      </c>
      <c r="AW6" s="166">
        <f>IF(VLOOKUP($B6,'I-EmEC'!$A:$DD,MATCH(AW$1,'I-EmEC'!$A$1:$DD$1,0),FALSE)&lt;&gt;"",VLOOKUP($B6,'I-EmEC'!$A:$DD,MATCH(AW$1,'I-EmEC'!$A$1:$DD$1,0),FALSE),NA())</f>
        <v>12.2</v>
      </c>
      <c r="AX6" s="166">
        <f>IF(VLOOKUP($B6,'I-EmEC'!$A:$DD,MATCH(AX$1,'I-EmEC'!$A$1:$DD$1,0),FALSE)&lt;&gt;"",VLOOKUP($B6,'I-EmEC'!$A:$DD,MATCH(AX$1,'I-EmEC'!$A$1:$DD$1,0),FALSE),NA())</f>
        <v>11.4</v>
      </c>
      <c r="AY6" s="166">
        <f>IF(VLOOKUP($B6,'I-EmEC'!$A:$DD,MATCH(AY$1,'I-EmEC'!$A$1:$DD$1,0),FALSE)&lt;&gt;"",VLOOKUP($B6,'I-EmEC'!$A:$DD,MATCH(AY$1,'I-EmEC'!$A$1:$DD$1,0),FALSE),NA())</f>
        <v>11.4</v>
      </c>
      <c r="AZ6" s="166">
        <f>IF(VLOOKUP($B6,'I-EmEC'!$A:$DD,MATCH(AZ$1,'I-EmEC'!$A$1:$DD$1,0),FALSE)&lt;&gt;"",VLOOKUP($B6,'I-EmEC'!$A:$DD,MATCH(AZ$1,'I-EmEC'!$A$1:$DD$1,0),FALSE),NA())</f>
        <v>12.4</v>
      </c>
      <c r="BA6" s="166">
        <f>IF(VLOOKUP($B6,'I-EmEC'!$A:$DD,MATCH(BA$1,'I-EmEC'!$A$1:$DD$1,0),FALSE)&lt;&gt;"",VLOOKUP($B6,'I-EmEC'!$A:$DD,MATCH(BA$1,'I-EmEC'!$A$1:$DD$1,0),FALSE),NA())</f>
        <v>11.3</v>
      </c>
      <c r="BB6" s="166">
        <f>IF(VLOOKUP($B6,'I-EmEC'!$A:$DD,MATCH(BB$1,'I-EmEC'!$A$1:$DD$1,0),FALSE)&lt;&gt;"",VLOOKUP($B6,'I-EmEC'!$A:$DD,MATCH(BB$1,'I-EmEC'!$A$1:$DD$1,0),FALSE),NA())</f>
        <v>11.3</v>
      </c>
      <c r="BC6" s="166">
        <f>IF(VLOOKUP($B6,'I-EmEC'!$A:$DD,MATCH(BC$1,'I-EmEC'!$A$1:$DD$1,0),FALSE)&lt;&gt;"",VLOOKUP($B6,'I-EmEC'!$A:$DD,MATCH(BC$1,'I-EmEC'!$A$1:$DD$1,0),FALSE),NA())</f>
        <v>11.6</v>
      </c>
      <c r="BD6" s="166">
        <f>IF(VLOOKUP($B6,'I-EmEC'!$A:$DD,MATCH(BD$1,'I-EmEC'!$A$1:$DD$1,0),FALSE)&lt;&gt;"",VLOOKUP($B6,'I-EmEC'!$A:$DD,MATCH(BD$1,'I-EmEC'!$A$1:$DD$1,0),FALSE),NA())</f>
        <v>3.5</v>
      </c>
      <c r="BE6" s="166" t="e">
        <f>IF(VLOOKUP($B6,'I-EmEC'!$A:$DD,MATCH(BE$1,'I-EmEC'!$A$1:$DD$1,0),FALSE)&lt;&gt;"",VLOOKUP($B6,'I-EmEC'!$A:$DD,MATCH(BE$1,'I-EmEC'!$A$1:$DD$1,0),FALSE),NA())</f>
        <v>#N/A</v>
      </c>
      <c r="BF6" s="166">
        <f>IF(VLOOKUP($B6,'I-EmEC'!$A:$DD,MATCH(BF$1,'I-EmEC'!$A$1:$DD$1,0),FALSE)&lt;&gt;"",VLOOKUP($B6,'I-EmEC'!$A:$DD,MATCH(BF$1,'I-EmEC'!$A$1:$DD$1,0),FALSE),NA())</f>
        <v>4.2</v>
      </c>
      <c r="BG6" s="161" t="str" cm="1">
        <f t="array" ref="BG6">SUBSTITUTE(SUBSTITUTE(INDEX(AU$1:BF$1,0,MATCH(_xlfn.AGGREGATE(4,6,AU6:BF6),AU6:BF6,0)),"I-Emax",""),"&gt;1.4SD","")</f>
        <v xml:space="preserve">
Gz</v>
      </c>
      <c r="BH6" s="159"/>
      <c r="BI6" s="167" t="e">
        <f>IF(VLOOKUP($B6,'B-EmEC'!$A:$DC,MATCH(BI$1,'B-EmEC'!$A$1:$DC$1,0),FALSE)="",NA(),VLOOKUP($B6,'B-EmEC'!$A:$DC,MATCH(BI$1,'B-EmEC'!$A$1:$DC$1,0),FALSE))</f>
        <v>#N/A</v>
      </c>
      <c r="BJ6" s="168" t="e">
        <f>IF(VLOOKUP($B6,'B-EmEC'!$A:$DC,MATCH(BJ$1,'B-EmEC'!$A$1:$DC$1,0),FALSE)="",NA(),VLOOKUP($B6,'B-EmEC'!$A:$DC,MATCH(BJ$1,'B-EmEC'!$A$1:$DC$1,0),FALSE))</f>
        <v>#N/A</v>
      </c>
      <c r="BK6" s="168" t="e">
        <f>IF(VLOOKUP($B6,'B-EmEC'!$A:$DC,MATCH(BK$1,'B-EmEC'!$A$1:$DC$1,0),FALSE)="",NA(),VLOOKUP($B6,'B-EmEC'!$A:$DC,MATCH(BK$1,'B-EmEC'!$A$1:$DC$1,0),FALSE))</f>
        <v>#N/A</v>
      </c>
      <c r="BL6" s="168" t="e">
        <f>IF(VLOOKUP($B6,'B-EmEC'!$A:$DC,MATCH(BL$1,'B-EmEC'!$A$1:$DC$1,0),FALSE)="",NA(),VLOOKUP($B6,'B-EmEC'!$A:$DC,MATCH(BL$1,'B-EmEC'!$A$1:$DC$1,0),FALSE))</f>
        <v>#N/A</v>
      </c>
      <c r="BM6" s="168">
        <f>IF(VLOOKUP($B6,'B-EmEC'!$A:$DC,MATCH(BM$1,'B-EmEC'!$A$1:$DC$1,0),FALSE)="",NA(),VLOOKUP($B6,'B-EmEC'!$A:$DC,MATCH(BM$1,'B-EmEC'!$A$1:$DC$1,0),FALSE))</f>
        <v>13.414239482200646</v>
      </c>
      <c r="BN6" s="168">
        <f>IF(VLOOKUP($B6,'B-EmEC'!$A:$DC,MATCH(BN$1,'B-EmEC'!$A$1:$DC$1,0),FALSE)="",NA(),VLOOKUP($B6,'B-EmEC'!$A:$DC,MATCH(BN$1,'B-EmEC'!$A$1:$DC$1,0),FALSE))</f>
        <v>23.262761020881666</v>
      </c>
      <c r="BO6" s="168">
        <f>IF(VLOOKUP($B6,'B-EmEC'!$A:$DC,MATCH(BO$1,'B-EmEC'!$A$1:$DC$1,0),FALSE)="",NA(),VLOOKUP($B6,'B-EmEC'!$A:$DC,MATCH(BO$1,'B-EmEC'!$A$1:$DC$1,0),FALSE))</f>
        <v>24.63613299505942</v>
      </c>
      <c r="BP6" s="168">
        <f>IF(VLOOKUP($B6,'B-EmEC'!$A:$DC,MATCH(BP$1,'B-EmEC'!$A$1:$DC$1,0),FALSE)="",NA(),VLOOKUP($B6,'B-EmEC'!$A:$DC,MATCH(BP$1,'B-EmEC'!$A$1:$DC$1,0),FALSE))</f>
        <v>23.651989639745704</v>
      </c>
      <c r="BQ6" s="168">
        <f>IF(VLOOKUP($B6,'B-EmEC'!$A:$DC,MATCH(BQ$1,'B-EmEC'!$A$1:$DC$1,0),FALSE)="",NA(),VLOOKUP($B6,'B-EmEC'!$A:$DC,MATCH(BQ$1,'B-EmEC'!$A$1:$DC$1,0),FALSE))</f>
        <v>25.754788442809218</v>
      </c>
      <c r="BR6" s="168">
        <f>IF(VLOOKUP($B6,'B-EmEC'!$A:$DC,MATCH(BR$1,'B-EmEC'!$A$1:$DC$1,0),FALSE)="",NA(),VLOOKUP($B6,'B-EmEC'!$A:$DC,MATCH(BR$1,'B-EmEC'!$A$1:$DC$1,0),FALSE))</f>
        <v>11.349578256794752</v>
      </c>
      <c r="BS6" s="168" t="e">
        <f>IF(VLOOKUP($B6,'B-EmEC'!$A:$DC,MATCH(BS$1,'B-EmEC'!$A$1:$DC$1,0),FALSE)="",NA(),VLOOKUP($B6,'B-EmEC'!$A:$DC,MATCH(BS$1,'B-EmEC'!$A$1:$DC$1,0),FALSE))</f>
        <v>#N/A</v>
      </c>
      <c r="BT6" s="168" t="e">
        <f>IF(VLOOKUP($B6,'B-EmEC'!$A:$DC,MATCH(BT$1,'B-EmEC'!$A$1:$DC$1,0),FALSE)="",NA(),VLOOKUP($B6,'B-EmEC'!$A:$DC,MATCH(BT$1,'B-EmEC'!$A$1:$DC$1,0),FALSE))</f>
        <v>#N/A</v>
      </c>
      <c r="BU6" s="161" t="str" cm="1">
        <f t="array" ref="BU6">SUBSTITUTE(SUBSTITUTE(SUBSTITUTE(INDEX(BI$1:BT$1,0,MATCH(_xlfn.AGGREGATE(4,6,BI6:BT6),BI6:BT6,0)),"B-Emax",""),"Min",""),"Max","")</f>
        <v xml:space="preserve">
G14</v>
      </c>
      <c r="BV6" s="168"/>
      <c r="BW6" s="165">
        <f>IF(VLOOKUP($B6,'I-EmEC'!$A:$DD,MATCH(BW$1,'I-EmEC'!$A$1:$DD$1,0),FALSE)&lt;&gt;"",VLOOKUP($B6,'I-EmEC'!$A:$DD,MATCH(BW$1,'I-EmEC'!$A$1:$DD$1,0),FALSE),NA())</f>
        <v>10.661764705882353</v>
      </c>
      <c r="BX6" s="166">
        <f>IF(VLOOKUP($B6,'I-EmEC'!$A:$DD,MATCH(BX$1,'I-EmEC'!$A$1:$DD$1,0),FALSE)&lt;&gt;"",VLOOKUP($B6,'I-EmEC'!$A:$DD,MATCH(BX$1,'I-EmEC'!$A$1:$DD$1,0),FALSE),NA())</f>
        <v>23.597678916827853</v>
      </c>
      <c r="BY6" s="166">
        <f>IF(VLOOKUP($B6,'I-EmEC'!$A:$DD,MATCH(BY$1,'I-EmEC'!$A$1:$DD$1,0),FALSE)&lt;&gt;"",VLOOKUP($B6,'I-EmEC'!$A:$DD,MATCH(BY$1,'I-EmEC'!$A$1:$DD$1,0),FALSE),NA())</f>
        <v>23.597678916827853</v>
      </c>
      <c r="BZ6" s="166">
        <f>IF(VLOOKUP($B6,'I-EmEC'!$A:$DD,MATCH(BZ$1,'I-EmEC'!$A$1:$DD$1,0),FALSE)&lt;&gt;"",VLOOKUP($B6,'I-EmEC'!$A:$DD,MATCH(BZ$1,'I-EmEC'!$A$1:$DD$1,0),FALSE),NA())</f>
        <v>23.602484472049692</v>
      </c>
      <c r="CA6" s="166">
        <f>IF(VLOOKUP($B6,'I-EmEC'!$A:$DD,MATCH(CA$1,'I-EmEC'!$A$1:$DD$1,0),FALSE)&lt;&gt;"",VLOOKUP($B6,'I-EmEC'!$A:$DD,MATCH(CA$1,'I-EmEC'!$A$1:$DD$1,0),FALSE),NA())</f>
        <v>23.602484472049692</v>
      </c>
      <c r="CB6" s="166">
        <f>IF(VLOOKUP($B6,'I-EmEC'!$A:$DD,MATCH(CB$1,'I-EmEC'!$A$1:$DD$1,0),FALSE)&lt;&gt;"",VLOOKUP($B6,'I-EmEC'!$A:$DD,MATCH(CB$1,'I-EmEC'!$A$1:$DD$1,0),FALSE),NA())</f>
        <v>35.94202898550725</v>
      </c>
      <c r="CC6" s="166">
        <f>IF(VLOOKUP($B6,'I-EmEC'!$A:$DD,MATCH(CC$1,'I-EmEC'!$A$1:$DD$1,0),FALSE)&lt;&gt;"",VLOOKUP($B6,'I-EmEC'!$A:$DD,MATCH(CC$1,'I-EmEC'!$A$1:$DD$1,0),FALSE),NA())</f>
        <v>23.203285420944557</v>
      </c>
      <c r="CD6" s="166">
        <f>IF(VLOOKUP($B6,'I-EmEC'!$A:$DD,MATCH(CD$1,'I-EmEC'!$A$1:$DD$1,0),FALSE)&lt;&gt;"",VLOOKUP($B6,'I-EmEC'!$A:$DD,MATCH(CD$1,'I-EmEC'!$A$1:$DD$1,0),FALSE),NA())</f>
        <v>23.203285420944557</v>
      </c>
      <c r="CE6" s="166">
        <f>IF(VLOOKUP($B6,'I-EmEC'!$A:$DD,MATCH(CE$1,'I-EmEC'!$A$1:$DD$1,0),FALSE)&lt;&gt;"",VLOOKUP($B6,'I-EmEC'!$A:$DD,MATCH(CE$1,'I-EmEC'!$A$1:$DD$1,0),FALSE),NA())</f>
        <v>26.067415730337078</v>
      </c>
      <c r="CF6" s="166">
        <f>IF(VLOOKUP($B6,'I-EmEC'!$A:$DD,MATCH(CF$1,'I-EmEC'!$A$1:$DD$1,0),FALSE)&lt;&gt;"",VLOOKUP($B6,'I-EmEC'!$A:$DD,MATCH(CF$1,'I-EmEC'!$A$1:$DD$1,0),FALSE),NA())</f>
        <v>6.9033530571992108</v>
      </c>
      <c r="CG6" s="166" t="e">
        <f>IF(VLOOKUP($B6,'I-EmEC'!$A:$DD,MATCH(CG$1,'I-EmEC'!$A$1:$DD$1,0),FALSE)&lt;&gt;"",VLOOKUP($B6,'I-EmEC'!$A:$DD,MATCH(CG$1,'I-EmEC'!$A$1:$DD$1,0),FALSE),NA())</f>
        <v>#N/A</v>
      </c>
      <c r="CH6" s="166">
        <f>IF(VLOOKUP($B6,'I-EmEC'!$A:$DD,MATCH(CH$1,'I-EmEC'!$A$1:$DD$1,0),FALSE)&lt;&gt;"",VLOOKUP($B6,'I-EmEC'!$A:$DD,MATCH(CH$1,'I-EmEC'!$A$1:$DD$1,0),FALSE),NA())</f>
        <v>8.3003952569169961</v>
      </c>
      <c r="CI6" s="161" t="str" cm="1">
        <f t="array" ref="CI6">SUBSTITUTE(SUBSTITUTE(SUBSTITUTE(INDEX(BW$1:CH$1,0,MATCH(_xlfn.AGGREGATE(4,6,BW6:CH6),BW6:CH6,0)),"I-Emax",""),"Min",""),"Max","")</f>
        <v xml:space="preserve">
Gz</v>
      </c>
      <c r="CJ6" s="155"/>
      <c r="CK6" s="155"/>
      <c r="CL6" s="155"/>
      <c r="CM6" s="155"/>
      <c r="CN6" s="155"/>
      <c r="CO6" s="155"/>
      <c r="CP6" s="155"/>
      <c r="CQ6" s="155"/>
      <c r="CR6" s="155"/>
      <c r="CS6" s="155"/>
      <c r="CT6" s="155"/>
      <c r="CU6" s="155"/>
      <c r="CV6" s="155"/>
      <c r="CW6" s="155"/>
      <c r="CX6" s="155"/>
      <c r="CY6" s="155"/>
      <c r="CZ6" s="155"/>
      <c r="DA6" s="155"/>
      <c r="DB6" s="155"/>
      <c r="DC6" s="155"/>
      <c r="DD6" s="155"/>
      <c r="DE6" s="155"/>
      <c r="DF6" s="155"/>
      <c r="DG6" s="155"/>
    </row>
    <row r="7" spans="1:111" s="170" customFormat="1" x14ac:dyDescent="0.15">
      <c r="A7" s="155" t="str" cm="1">
        <f t="array" ref="A7">_xlfn.IFS(AND(SUMIF(E7:P7,"&lt;&gt;#N/A",E7:P7)&gt;0,SUMIF(S7:AD7,"&lt;&gt;#N/A",S7:AD7)&gt;0),"BI",AND(SUMIF(E7:P7,"&lt;&gt;#N/A",E7:P7)&gt;0,SUMIF(S7:AD7,"&lt;&gt;#N/A",S7:AD7)=0),"-B",AND(SUMIF(E7:P7,"&lt;&gt;#N/A",E7:P7)=0,SUMIF(S7:AD7,"&lt;&gt;#N/A",S7:AD7)&gt;0),"-I")</f>
        <v>BI</v>
      </c>
      <c r="B7" s="90" t="s">
        <v>192</v>
      </c>
      <c r="C7" s="156" t="str">
        <f>VLOOKUP(B7,RecNamesAll!A:E,5,FALSE)</f>
        <v>A</v>
      </c>
      <c r="D7" s="157" t="b">
        <f>VLOOKUP(B7,Ligands!A:B,2,FALSE)</f>
        <v>1</v>
      </c>
      <c r="E7" s="158" t="e">
        <f>IF(VLOOKUP($B7,'B-EmEC'!$A:$DC,MATCH(E$1,'B-EmEC'!$A$1:$DC$1,0),FALSE)&lt;&gt;"",VLOOKUP($B7,'B-EmEC'!$A:$DC,MATCH(E$1,'B-EmEC'!$A$1:$DC$1,0),FALSE),NA())</f>
        <v>#N/A</v>
      </c>
      <c r="F7" s="159">
        <f>IF(VLOOKUP($B7,'B-EmEC'!$A:$DC,MATCH(F$1,'B-EmEC'!$A$1:$DC$1,0),FALSE)&lt;&gt;"",VLOOKUP($B7,'B-EmEC'!$A:$DC,MATCH(F$1,'B-EmEC'!$A$1:$DC$1,0),FALSE),NA())</f>
        <v>7.2450000000000001</v>
      </c>
      <c r="G7" s="159">
        <f>IF(VLOOKUP($B7,'B-EmEC'!$A:$DC,MATCH(G$1,'B-EmEC'!$A$1:$DC$1,0),FALSE)&lt;&gt;"",VLOOKUP($B7,'B-EmEC'!$A:$DC,MATCH(G$1,'B-EmEC'!$A$1:$DC$1,0),FALSE),NA())</f>
        <v>7.27</v>
      </c>
      <c r="H7" s="159">
        <f>IF(VLOOKUP($B7,'B-EmEC'!$A:$DC,MATCH(H$1,'B-EmEC'!$A$1:$DC$1,0),FALSE)&lt;&gt;"",VLOOKUP($B7,'B-EmEC'!$A:$DC,MATCH(H$1,'B-EmEC'!$A$1:$DC$1,0),FALSE),NA())</f>
        <v>7.37</v>
      </c>
      <c r="I7" s="159">
        <f>IF(VLOOKUP($B7,'B-EmEC'!$A:$DC,MATCH(I$1,'B-EmEC'!$A$1:$DC$1,0),FALSE)&lt;&gt;"",VLOOKUP($B7,'B-EmEC'!$A:$DC,MATCH(I$1,'B-EmEC'!$A$1:$DC$1,0),FALSE),NA())</f>
        <v>7.5449999999999999</v>
      </c>
      <c r="J7" s="159">
        <f>IF(VLOOKUP($B7,'B-EmEC'!$A:$DC,MATCH(J$1,'B-EmEC'!$A$1:$DC$1,0),FALSE)&lt;&gt;"",VLOOKUP($B7,'B-EmEC'!$A:$DC,MATCH(J$1,'B-EmEC'!$A$1:$DC$1,0),FALSE),NA())</f>
        <v>9.2759999999999998</v>
      </c>
      <c r="K7" s="160" t="e">
        <f>IF(VLOOKUP($B7,'B-EmEC'!$A:$DC,MATCH(K$1,'B-EmEC'!$A$1:$DC$1,0),FALSE)&lt;&gt;"",VLOOKUP($B7,'B-EmEC'!$A:$DC,MATCH(K$1,'B-EmEC'!$A$1:$DC$1,0),FALSE),NA())</f>
        <v>#N/A</v>
      </c>
      <c r="L7" s="160" t="e">
        <f>IF(VLOOKUP($B7,'B-EmEC'!$A:$DC,MATCH(L$1,'B-EmEC'!$A$1:$DC$1,0),FALSE)&lt;&gt;"",VLOOKUP($B7,'B-EmEC'!$A:$DC,MATCH(L$1,'B-EmEC'!$A$1:$DC$1,0),FALSE),NA())</f>
        <v>#N/A</v>
      </c>
      <c r="M7" s="160" t="e">
        <f>IF(VLOOKUP($B7,'B-EmEC'!$A:$DC,MATCH(M$1,'B-EmEC'!$A$1:$DC$1,0),FALSE)&lt;&gt;"",VLOOKUP($B7,'B-EmEC'!$A:$DC,MATCH(M$1,'B-EmEC'!$A$1:$DC$1,0),FALSE),NA())</f>
        <v>#N/A</v>
      </c>
      <c r="N7" s="159">
        <f>IF(VLOOKUP($B7,'B-EmEC'!$A:$DC,MATCH(N$1,'B-EmEC'!$A$1:$DC$1,0),FALSE)&lt;&gt;"",VLOOKUP($B7,'B-EmEC'!$A:$DC,MATCH(N$1,'B-EmEC'!$A$1:$DC$1,0),FALSE),NA())</f>
        <v>8.625</v>
      </c>
      <c r="O7" s="160">
        <f>IF(VLOOKUP($B7,'B-EmEC'!$A:$DC,MATCH(O$1,'B-EmEC'!$A$1:$DC$1,0),FALSE)&lt;&gt;"",VLOOKUP($B7,'B-EmEC'!$A:$DC,MATCH(O$1,'B-EmEC'!$A$1:$DC$1,0),FALSE),NA())</f>
        <v>8.1460000000000008</v>
      </c>
      <c r="P7" s="160">
        <f>IF(VLOOKUP($B7,'B-EmEC'!$A:$DC,MATCH(P$1,'B-EmEC'!$A$1:$DC$1,0),FALSE)&lt;&gt;"",VLOOKUP($B7,'B-EmEC'!$A:$DC,MATCH(P$1,'B-EmEC'!$A$1:$DC$1,0),FALSE),NA())</f>
        <v>7.6429999999999998</v>
      </c>
      <c r="Q7" s="161" t="str" cm="1">
        <f t="array" ref="Q7">SUBSTITUTE(SUBSTITUTE(INDEX(E$1:P$1,0,MATCH(_xlfn.AGGREGATE(4,6,E7:P7),E7:P7,0)),"B-pEC50",""),"&gt;1.4SD","")</f>
        <v xml:space="preserve">
Gz</v>
      </c>
      <c r="R7" s="151"/>
      <c r="S7" s="162">
        <f>IF(VLOOKUP($B7,'I-EmEC'!$A:$DD,MATCH(S$1,'I-EmEC'!$A$1:$DD$1,0),FALSE)&lt;&gt;"",VLOOKUP($B7,'I-EmEC'!$A:$DD,MATCH(S$1,'I-EmEC'!$A$1:$DD$1,0),FALSE),NA())</f>
        <v>6.84</v>
      </c>
      <c r="T7" s="159">
        <f>IF(VLOOKUP($B7,'I-EmEC'!$A:$DD,MATCH(T$1,'I-EmEC'!$A$1:$DD$1,0),FALSE)&lt;&gt;"",VLOOKUP($B7,'I-EmEC'!$A:$DD,MATCH(T$1,'I-EmEC'!$A$1:$DD$1,0),FALSE),NA())</f>
        <v>8.75</v>
      </c>
      <c r="U7" s="159">
        <f>IF(VLOOKUP($B7,'I-EmEC'!$A:$DD,MATCH(U$1,'I-EmEC'!$A$1:$DD$1,0),FALSE)&lt;&gt;"",VLOOKUP($B7,'I-EmEC'!$A:$DD,MATCH(U$1,'I-EmEC'!$A$1:$DD$1,0),FALSE),NA())</f>
        <v>8.75</v>
      </c>
      <c r="V7" s="159">
        <f>IF(VLOOKUP($B7,'I-EmEC'!$A:$DD,MATCH(V$1,'I-EmEC'!$A$1:$DD$1,0),FALSE)&lt;&gt;"",VLOOKUP($B7,'I-EmEC'!$A:$DD,MATCH(V$1,'I-EmEC'!$A$1:$DD$1,0),FALSE),NA())</f>
        <v>8.57</v>
      </c>
      <c r="W7" s="159">
        <f>IF(VLOOKUP($B7,'I-EmEC'!$A:$DD,MATCH(W$1,'I-EmEC'!$A$1:$DD$1,0),FALSE)&lt;&gt;"",VLOOKUP($B7,'I-EmEC'!$A:$DD,MATCH(W$1,'I-EmEC'!$A$1:$DD$1,0),FALSE),NA())</f>
        <v>8.57</v>
      </c>
      <c r="X7" s="159">
        <f>IF(VLOOKUP($B7,'I-EmEC'!$A:$DD,MATCH(X$1,'I-EmEC'!$A$1:$DD$1,0),FALSE)&lt;&gt;"",VLOOKUP($B7,'I-EmEC'!$A:$DD,MATCH(X$1,'I-EmEC'!$A$1:$DD$1,0),FALSE),NA())</f>
        <v>8.9700000000000006</v>
      </c>
      <c r="Y7" s="159">
        <f>IF(VLOOKUP($B7,'I-EmEC'!$A:$DD,MATCH(Y$1,'I-EmEC'!$A$1:$DD$1,0),FALSE)&lt;&gt;"",VLOOKUP($B7,'I-EmEC'!$A:$DD,MATCH(Y$1,'I-EmEC'!$A$1:$DD$1,0),FALSE),NA())</f>
        <v>8.64</v>
      </c>
      <c r="Z7" s="159">
        <f>IF(VLOOKUP($B7,'I-EmEC'!$A:$DD,MATCH(Z$1,'I-EmEC'!$A$1:$DD$1,0),FALSE)&lt;&gt;"",VLOOKUP($B7,'I-EmEC'!$A:$DD,MATCH(Z$1,'I-EmEC'!$A$1:$DD$1,0),FALSE),NA())</f>
        <v>8.64</v>
      </c>
      <c r="AA7" s="159">
        <f>IF(VLOOKUP($B7,'I-EmEC'!$A:$DD,MATCH(AA$1,'I-EmEC'!$A$1:$DD$1,0),FALSE)&lt;&gt;"",VLOOKUP($B7,'I-EmEC'!$A:$DD,MATCH(AA$1,'I-EmEC'!$A$1:$DD$1,0),FALSE),NA())</f>
        <v>8.85</v>
      </c>
      <c r="AB7" s="159">
        <f>IF(VLOOKUP($B7,'I-EmEC'!$A:$DD,MATCH(AB$1,'I-EmEC'!$A$1:$DD$1,0),FALSE)&lt;&gt;"",VLOOKUP($B7,'I-EmEC'!$A:$DD,MATCH(AB$1,'I-EmEC'!$A$1:$DD$1,0),FALSE),NA())</f>
        <v>8.31</v>
      </c>
      <c r="AC7" s="159">
        <f>IF(VLOOKUP($B7,'I-EmEC'!$A:$DD,MATCH(AC$1,'I-EmEC'!$A$1:$DD$1,0),FALSE)&lt;&gt;"",VLOOKUP($B7,'I-EmEC'!$A:$DD,MATCH(AC$1,'I-EmEC'!$A$1:$DD$1,0),FALSE),NA())</f>
        <v>7.85</v>
      </c>
      <c r="AD7" s="159">
        <f>IF(VLOOKUP($B7,'I-EmEC'!$A:$DD,MATCH(AD$1,'I-EmEC'!$A$1:$DD$1,0),FALSE)&lt;&gt;"",VLOOKUP($B7,'I-EmEC'!$A:$DD,MATCH(AD$1,'I-EmEC'!$A$1:$DD$1,0),FALSE),NA())</f>
        <v>7.81</v>
      </c>
      <c r="AE7" s="161" t="str" cm="1">
        <f t="array" ref="AE7">SUBSTITUTE(SUBSTITUTE(INDEX(S$1:AD$1,0,MATCH(_xlfn.AGGREGATE(4,6,S7:AD7),S7:AD7,0)),"I-pEC50",""),"&gt;1.4SD","")</f>
        <v xml:space="preserve">
Gz</v>
      </c>
      <c r="AF7" s="159"/>
      <c r="AG7" s="163" t="e">
        <f>IF(VLOOKUP($B7,'B-EmEC'!$A:$DC,MATCH(AG$1,'B-EmEC'!$A$1:$DC$1,0),FALSE)&lt;&gt;"",VLOOKUP($B7,'B-EmEC'!$A:$DC,MATCH(AG$1,'B-EmEC'!$A$1:$DC$1,0),FALSE),NA())</f>
        <v>#N/A</v>
      </c>
      <c r="AH7" s="164">
        <f>IF(VLOOKUP($B7,'B-EmEC'!$A:$DC,MATCH(AH$1,'B-EmEC'!$A$1:$DC$1,0),FALSE)&lt;&gt;"",VLOOKUP($B7,'B-EmEC'!$A:$DC,MATCH(AH$1,'B-EmEC'!$A$1:$DC$1,0),FALSE),NA())</f>
        <v>402</v>
      </c>
      <c r="AI7" s="164">
        <f>IF(VLOOKUP($B7,'B-EmEC'!$A:$DC,MATCH(AI$1,'B-EmEC'!$A$1:$DC$1,0),FALSE)&lt;&gt;"",VLOOKUP($B7,'B-EmEC'!$A:$DC,MATCH(AI$1,'B-EmEC'!$A$1:$DC$1,0),FALSE),NA())</f>
        <v>259.5</v>
      </c>
      <c r="AJ7" s="164">
        <f>IF(VLOOKUP($B7,'B-EmEC'!$A:$DC,MATCH(AJ$1,'B-EmEC'!$A$1:$DC$1,0),FALSE)&lt;&gt;"",VLOOKUP($B7,'B-EmEC'!$A:$DC,MATCH(AJ$1,'B-EmEC'!$A$1:$DC$1,0),FALSE),NA())</f>
        <v>226.4</v>
      </c>
      <c r="AK7" s="164">
        <f>IF(VLOOKUP($B7,'B-EmEC'!$A:$DC,MATCH(AK$1,'B-EmEC'!$A$1:$DC$1,0),FALSE)&lt;&gt;"",VLOOKUP($B7,'B-EmEC'!$A:$DC,MATCH(AK$1,'B-EmEC'!$A$1:$DC$1,0),FALSE),NA())</f>
        <v>487.9</v>
      </c>
      <c r="AL7" s="164">
        <f>IF(VLOOKUP($B7,'B-EmEC'!$A:$DC,MATCH(AL$1,'B-EmEC'!$A$1:$DC$1,0),FALSE)&lt;&gt;"",VLOOKUP($B7,'B-EmEC'!$A:$DC,MATCH(AL$1,'B-EmEC'!$A$1:$DC$1,0),FALSE),NA())</f>
        <v>237.3</v>
      </c>
      <c r="AM7" s="164" t="e">
        <f>IF(VLOOKUP($B7,'B-EmEC'!$A:$DC,MATCH(AM$1,'B-EmEC'!$A$1:$DC$1,0),FALSE)&lt;&gt;"",VLOOKUP($B7,'B-EmEC'!$A:$DC,MATCH(AM$1,'B-EmEC'!$A$1:$DC$1,0),FALSE),NA())</f>
        <v>#N/A</v>
      </c>
      <c r="AN7" s="164" t="e">
        <f>IF(VLOOKUP($B7,'B-EmEC'!$A:$DC,MATCH(AN$1,'B-EmEC'!$A$1:$DC$1,0),FALSE)&lt;&gt;"",VLOOKUP($B7,'B-EmEC'!$A:$DC,MATCH(AN$1,'B-EmEC'!$A$1:$DC$1,0),FALSE),NA())</f>
        <v>#N/A</v>
      </c>
      <c r="AO7" s="164" t="e">
        <f>IF(VLOOKUP($B7,'B-EmEC'!$A:$DC,MATCH(AO$1,'B-EmEC'!$A$1:$DC$1,0),FALSE)&lt;&gt;"",VLOOKUP($B7,'B-EmEC'!$A:$DC,MATCH(AO$1,'B-EmEC'!$A$1:$DC$1,0),FALSE),NA())</f>
        <v>#N/A</v>
      </c>
      <c r="AP7" s="164">
        <f>IF(VLOOKUP($B7,'B-EmEC'!$A:$DC,MATCH(AP$1,'B-EmEC'!$A$1:$DC$1,0),FALSE)&lt;&gt;"",VLOOKUP($B7,'B-EmEC'!$A:$DC,MATCH(AP$1,'B-EmEC'!$A$1:$DC$1,0),FALSE),NA())</f>
        <v>662.8</v>
      </c>
      <c r="AQ7" s="164">
        <f>IF(VLOOKUP($B7,'B-EmEC'!$A:$DC,MATCH(AQ$1,'B-EmEC'!$A$1:$DC$1,0),FALSE)&lt;&gt;"",VLOOKUP($B7,'B-EmEC'!$A:$DC,MATCH(AQ$1,'B-EmEC'!$A$1:$DC$1,0),FALSE),NA())</f>
        <v>101.8</v>
      </c>
      <c r="AR7" s="164">
        <f>IF(VLOOKUP($B7,'B-EmEC'!$A:$DC,MATCH(AR$1,'B-EmEC'!$A$1:$DC$1,0),FALSE)&lt;&gt;"",VLOOKUP($B7,'B-EmEC'!$A:$DC,MATCH(AR$1,'B-EmEC'!$A$1:$DC$1,0),FALSE),NA())</f>
        <v>316.89999999999998</v>
      </c>
      <c r="AS7" s="169" t="str" cm="1">
        <f t="array" ref="AS7">SUBSTITUTE(SUBSTITUTE(INDEX(AG$1:AR$1,0,MATCH(_xlfn.AGGREGATE(4,6,AG7:AR7),AG7:AR7,0)),"B-Emax",""),"&gt;1.4SD","")</f>
        <v xml:space="preserve">
G15</v>
      </c>
      <c r="AT7" s="164"/>
      <c r="AU7" s="165">
        <f>IF(VLOOKUP($B7,'I-EmEC'!$A:$DD,MATCH(AU$1,'I-EmEC'!$A$1:$DD$1,0),FALSE)&lt;&gt;"",VLOOKUP($B7,'I-EmEC'!$A:$DD,MATCH(AU$1,'I-EmEC'!$A$1:$DD$1,0),FALSE),NA())</f>
        <v>17.7</v>
      </c>
      <c r="AV7" s="166">
        <f>IF(VLOOKUP($B7,'I-EmEC'!$A:$DD,MATCH(AV$1,'I-EmEC'!$A$1:$DD$1,0),FALSE)&lt;&gt;"",VLOOKUP($B7,'I-EmEC'!$A:$DD,MATCH(AV$1,'I-EmEC'!$A$1:$DD$1,0),FALSE),NA())</f>
        <v>7.3</v>
      </c>
      <c r="AW7" s="166">
        <f>IF(VLOOKUP($B7,'I-EmEC'!$A:$DD,MATCH(AW$1,'I-EmEC'!$A$1:$DD$1,0),FALSE)&lt;&gt;"",VLOOKUP($B7,'I-EmEC'!$A:$DD,MATCH(AW$1,'I-EmEC'!$A$1:$DD$1,0),FALSE),NA())</f>
        <v>7.3</v>
      </c>
      <c r="AX7" s="166">
        <f>IF(VLOOKUP($B7,'I-EmEC'!$A:$DD,MATCH(AX$1,'I-EmEC'!$A$1:$DD$1,0),FALSE)&lt;&gt;"",VLOOKUP($B7,'I-EmEC'!$A:$DD,MATCH(AX$1,'I-EmEC'!$A$1:$DD$1,0),FALSE),NA())</f>
        <v>11.5</v>
      </c>
      <c r="AY7" s="166">
        <f>IF(VLOOKUP($B7,'I-EmEC'!$A:$DD,MATCH(AY$1,'I-EmEC'!$A$1:$DD$1,0),FALSE)&lt;&gt;"",VLOOKUP($B7,'I-EmEC'!$A:$DD,MATCH(AY$1,'I-EmEC'!$A$1:$DD$1,0),FALSE),NA())</f>
        <v>11.5</v>
      </c>
      <c r="AZ7" s="166">
        <f>IF(VLOOKUP($B7,'I-EmEC'!$A:$DD,MATCH(AZ$1,'I-EmEC'!$A$1:$DD$1,0),FALSE)&lt;&gt;"",VLOOKUP($B7,'I-EmEC'!$A:$DD,MATCH(AZ$1,'I-EmEC'!$A$1:$DD$1,0),FALSE),NA())</f>
        <v>5.5</v>
      </c>
      <c r="BA7" s="166">
        <f>IF(VLOOKUP($B7,'I-EmEC'!$A:$DD,MATCH(BA$1,'I-EmEC'!$A$1:$DD$1,0),FALSE)&lt;&gt;"",VLOOKUP($B7,'I-EmEC'!$A:$DD,MATCH(BA$1,'I-EmEC'!$A$1:$DD$1,0),FALSE),NA())</f>
        <v>5.3</v>
      </c>
      <c r="BB7" s="166">
        <f>IF(VLOOKUP($B7,'I-EmEC'!$A:$DD,MATCH(BB$1,'I-EmEC'!$A$1:$DD$1,0),FALSE)&lt;&gt;"",VLOOKUP($B7,'I-EmEC'!$A:$DD,MATCH(BB$1,'I-EmEC'!$A$1:$DD$1,0),FALSE),NA())</f>
        <v>5.3</v>
      </c>
      <c r="BC7" s="166">
        <f>IF(VLOOKUP($B7,'I-EmEC'!$A:$DD,MATCH(BC$1,'I-EmEC'!$A$1:$DD$1,0),FALSE)&lt;&gt;"",VLOOKUP($B7,'I-EmEC'!$A:$DD,MATCH(BC$1,'I-EmEC'!$A$1:$DD$1,0),FALSE),NA())</f>
        <v>4.5</v>
      </c>
      <c r="BD7" s="166">
        <f>IF(VLOOKUP($B7,'I-EmEC'!$A:$DD,MATCH(BD$1,'I-EmEC'!$A$1:$DD$1,0),FALSE)&lt;&gt;"",VLOOKUP($B7,'I-EmEC'!$A:$DD,MATCH(BD$1,'I-EmEC'!$A$1:$DD$1,0),FALSE),NA())</f>
        <v>18.600000000000001</v>
      </c>
      <c r="BE7" s="166">
        <f>IF(VLOOKUP($B7,'I-EmEC'!$A:$DD,MATCH(BE$1,'I-EmEC'!$A$1:$DD$1,0),FALSE)&lt;&gt;"",VLOOKUP($B7,'I-EmEC'!$A:$DD,MATCH(BE$1,'I-EmEC'!$A$1:$DD$1,0),FALSE),NA())</f>
        <v>18.2</v>
      </c>
      <c r="BF7" s="166">
        <f>IF(VLOOKUP($B7,'I-EmEC'!$A:$DD,MATCH(BF$1,'I-EmEC'!$A$1:$DD$1,0),FALSE)&lt;&gt;"",VLOOKUP($B7,'I-EmEC'!$A:$DD,MATCH(BF$1,'I-EmEC'!$A$1:$DD$1,0),FALSE),NA())</f>
        <v>19</v>
      </c>
      <c r="BG7" s="161" t="str" cm="1">
        <f t="array" ref="BG7">SUBSTITUTE(SUBSTITUTE(INDEX(AU$1:BF$1,0,MATCH(_xlfn.AGGREGATE(4,6,AU7:BF7),AU7:BF7,0)),"I-Emax",""),"&gt;1.4SD","")</f>
        <v xml:space="preserve">
G13</v>
      </c>
      <c r="BH7" s="159"/>
      <c r="BI7" s="167" t="e">
        <f>IF(VLOOKUP($B7,'B-EmEC'!$A:$DC,MATCH(BI$1,'B-EmEC'!$A$1:$DC$1,0),FALSE)="",NA(),VLOOKUP($B7,'B-EmEC'!$A:$DC,MATCH(BI$1,'B-EmEC'!$A$1:$DC$1,0),FALSE))</f>
        <v>#N/A</v>
      </c>
      <c r="BJ7" s="168">
        <f>IF(VLOOKUP($B7,'B-EmEC'!$A:$DC,MATCH(BJ$1,'B-EmEC'!$A$1:$DC$1,0),FALSE)="",NA(),VLOOKUP($B7,'B-EmEC'!$A:$DC,MATCH(BJ$1,'B-EmEC'!$A$1:$DC$1,0),FALSE))</f>
        <v>43.553629469122427</v>
      </c>
      <c r="BK7" s="168">
        <f>IF(VLOOKUP($B7,'B-EmEC'!$A:$DC,MATCH(BK$1,'B-EmEC'!$A$1:$DC$1,0),FALSE)="",NA(),VLOOKUP($B7,'B-EmEC'!$A:$DC,MATCH(BK$1,'B-EmEC'!$A$1:$DC$1,0),FALSE))</f>
        <v>37.905346187554777</v>
      </c>
      <c r="BL7" s="168">
        <f>IF(VLOOKUP($B7,'B-EmEC'!$A:$DC,MATCH(BL$1,'B-EmEC'!$A$1:$DC$1,0),FALSE)="",NA(),VLOOKUP($B7,'B-EmEC'!$A:$DC,MATCH(BL$1,'B-EmEC'!$A$1:$DC$1,0),FALSE))</f>
        <v>60.86021505376344</v>
      </c>
      <c r="BM7" s="168">
        <f>IF(VLOOKUP($B7,'B-EmEC'!$A:$DC,MATCH(BM$1,'B-EmEC'!$A$1:$DC$1,0),FALSE)="",NA(),VLOOKUP($B7,'B-EmEC'!$A:$DC,MATCH(BM$1,'B-EmEC'!$A$1:$DC$1,0),FALSE))</f>
        <v>98.685275080906152</v>
      </c>
      <c r="BN7" s="168">
        <f>IF(VLOOKUP($B7,'B-EmEC'!$A:$DC,MATCH(BN$1,'B-EmEC'!$A$1:$DC$1,0),FALSE)="",NA(),VLOOKUP($B7,'B-EmEC'!$A:$DC,MATCH(BN$1,'B-EmEC'!$A$1:$DC$1,0),FALSE))</f>
        <v>68.822505800464029</v>
      </c>
      <c r="BO7" s="168" t="e">
        <f>IF(VLOOKUP($B7,'B-EmEC'!$A:$DC,MATCH(BO$1,'B-EmEC'!$A$1:$DC$1,0),FALSE)="",NA(),VLOOKUP($B7,'B-EmEC'!$A:$DC,MATCH(BO$1,'B-EmEC'!$A$1:$DC$1,0),FALSE))</f>
        <v>#N/A</v>
      </c>
      <c r="BP7" s="168" t="e">
        <f>IF(VLOOKUP($B7,'B-EmEC'!$A:$DC,MATCH(BP$1,'B-EmEC'!$A$1:$DC$1,0),FALSE)="",NA(),VLOOKUP($B7,'B-EmEC'!$A:$DC,MATCH(BP$1,'B-EmEC'!$A$1:$DC$1,0),FALSE))</f>
        <v>#N/A</v>
      </c>
      <c r="BQ7" s="168" t="e">
        <f>IF(VLOOKUP($B7,'B-EmEC'!$A:$DC,MATCH(BQ$1,'B-EmEC'!$A$1:$DC$1,0),FALSE)="",NA(),VLOOKUP($B7,'B-EmEC'!$A:$DC,MATCH(BQ$1,'B-EmEC'!$A$1:$DC$1,0),FALSE))</f>
        <v>#N/A</v>
      </c>
      <c r="BR7" s="168">
        <f>IF(VLOOKUP($B7,'B-EmEC'!$A:$DC,MATCH(BR$1,'B-EmEC'!$A$1:$DC$1,0),FALSE)="",NA(),VLOOKUP($B7,'B-EmEC'!$A:$DC,MATCH(BR$1,'B-EmEC'!$A$1:$DC$1,0),FALSE))</f>
        <v>62.118088097469538</v>
      </c>
      <c r="BS7" s="168">
        <f>IF(VLOOKUP($B7,'B-EmEC'!$A:$DC,MATCH(BS$1,'B-EmEC'!$A$1:$DC$1,0),FALSE)="",NA(),VLOOKUP($B7,'B-EmEC'!$A:$DC,MATCH(BS$1,'B-EmEC'!$A$1:$DC$1,0),FALSE))</f>
        <v>83.442622950819668</v>
      </c>
      <c r="BT7" s="168">
        <f>IF(VLOOKUP($B7,'B-EmEC'!$A:$DC,MATCH(BT$1,'B-EmEC'!$A$1:$DC$1,0),FALSE)="",NA(),VLOOKUP($B7,'B-EmEC'!$A:$DC,MATCH(BT$1,'B-EmEC'!$A$1:$DC$1,0),FALSE))</f>
        <v>44.873973378646269</v>
      </c>
      <c r="BU7" s="161" t="str" cm="1">
        <f t="array" ref="BU7">SUBSTITUTE(SUBSTITUTE(SUBSTITUTE(INDEX(BI$1:BT$1,0,MATCH(_xlfn.AGGREGATE(4,6,BI7:BT7),BI7:BT7,0)),"B-Emax",""),"Min",""),"Max","")</f>
        <v xml:space="preserve">
GoB</v>
      </c>
      <c r="BV7" s="168"/>
      <c r="BW7" s="165">
        <f>IF(VLOOKUP($B7,'I-EmEC'!$A:$DD,MATCH(BW$1,'I-EmEC'!$A$1:$DD$1,0),FALSE)&lt;&gt;"",VLOOKUP($B7,'I-EmEC'!$A:$DD,MATCH(BW$1,'I-EmEC'!$A$1:$DD$1,0),FALSE),NA())</f>
        <v>32.536764705882355</v>
      </c>
      <c r="BX7" s="166">
        <f>IF(VLOOKUP($B7,'I-EmEC'!$A:$DD,MATCH(BX$1,'I-EmEC'!$A$1:$DD$1,0),FALSE)&lt;&gt;"",VLOOKUP($B7,'I-EmEC'!$A:$DD,MATCH(BX$1,'I-EmEC'!$A$1:$DD$1,0),FALSE),NA())</f>
        <v>14.119922630560927</v>
      </c>
      <c r="BY7" s="166">
        <f>IF(VLOOKUP($B7,'I-EmEC'!$A:$DD,MATCH(BY$1,'I-EmEC'!$A$1:$DD$1,0),FALSE)&lt;&gt;"",VLOOKUP($B7,'I-EmEC'!$A:$DD,MATCH(BY$1,'I-EmEC'!$A$1:$DD$1,0),FALSE),NA())</f>
        <v>14.119922630560927</v>
      </c>
      <c r="BZ7" s="166">
        <f>IF(VLOOKUP($B7,'I-EmEC'!$A:$DD,MATCH(BZ$1,'I-EmEC'!$A$1:$DD$1,0),FALSE)&lt;&gt;"",VLOOKUP($B7,'I-EmEC'!$A:$DD,MATCH(BZ$1,'I-EmEC'!$A$1:$DD$1,0),FALSE),NA())</f>
        <v>23.80952380952381</v>
      </c>
      <c r="CA7" s="166">
        <f>IF(VLOOKUP($B7,'I-EmEC'!$A:$DD,MATCH(CA$1,'I-EmEC'!$A$1:$DD$1,0),FALSE)&lt;&gt;"",VLOOKUP($B7,'I-EmEC'!$A:$DD,MATCH(CA$1,'I-EmEC'!$A$1:$DD$1,0),FALSE),NA())</f>
        <v>23.80952380952381</v>
      </c>
      <c r="CB7" s="166">
        <f>IF(VLOOKUP($B7,'I-EmEC'!$A:$DD,MATCH(CB$1,'I-EmEC'!$A$1:$DD$1,0),FALSE)&lt;&gt;"",VLOOKUP($B7,'I-EmEC'!$A:$DD,MATCH(CB$1,'I-EmEC'!$A$1:$DD$1,0),FALSE),NA())</f>
        <v>15.942028985507246</v>
      </c>
      <c r="CC7" s="166">
        <f>IF(VLOOKUP($B7,'I-EmEC'!$A:$DD,MATCH(CC$1,'I-EmEC'!$A$1:$DD$1,0),FALSE)&lt;&gt;"",VLOOKUP($B7,'I-EmEC'!$A:$DD,MATCH(CC$1,'I-EmEC'!$A$1:$DD$1,0),FALSE),NA())</f>
        <v>10.882956878850102</v>
      </c>
      <c r="CD7" s="166">
        <f>IF(VLOOKUP($B7,'I-EmEC'!$A:$DD,MATCH(CD$1,'I-EmEC'!$A$1:$DD$1,0),FALSE)&lt;&gt;"",VLOOKUP($B7,'I-EmEC'!$A:$DD,MATCH(CD$1,'I-EmEC'!$A$1:$DD$1,0),FALSE),NA())</f>
        <v>10.882956878850102</v>
      </c>
      <c r="CE7" s="166">
        <f>IF(VLOOKUP($B7,'I-EmEC'!$A:$DD,MATCH(CE$1,'I-EmEC'!$A$1:$DD$1,0),FALSE)&lt;&gt;"",VLOOKUP($B7,'I-EmEC'!$A:$DD,MATCH(CE$1,'I-EmEC'!$A$1:$DD$1,0),FALSE),NA())</f>
        <v>10.112359550561798</v>
      </c>
      <c r="CF7" s="166">
        <f>IF(VLOOKUP($B7,'I-EmEC'!$A:$DD,MATCH(CF$1,'I-EmEC'!$A$1:$DD$1,0),FALSE)&lt;&gt;"",VLOOKUP($B7,'I-EmEC'!$A:$DD,MATCH(CF$1,'I-EmEC'!$A$1:$DD$1,0),FALSE),NA())</f>
        <v>36.68639053254438</v>
      </c>
      <c r="CG7" s="166">
        <f>IF(VLOOKUP($B7,'I-EmEC'!$A:$DD,MATCH(CG$1,'I-EmEC'!$A$1:$DD$1,0),FALSE)&lt;&gt;"",VLOOKUP($B7,'I-EmEC'!$A:$DD,MATCH(CG$1,'I-EmEC'!$A$1:$DD$1,0),FALSE),NA())</f>
        <v>34.666666666666664</v>
      </c>
      <c r="CH7" s="166">
        <f>IF(VLOOKUP($B7,'I-EmEC'!$A:$DD,MATCH(CH$1,'I-EmEC'!$A$1:$DD$1,0),FALSE)&lt;&gt;"",VLOOKUP($B7,'I-EmEC'!$A:$DD,MATCH(CH$1,'I-EmEC'!$A$1:$DD$1,0),FALSE),NA())</f>
        <v>37.549407114624508</v>
      </c>
      <c r="CI7" s="161" t="str" cm="1">
        <f t="array" ref="CI7">SUBSTITUTE(SUBSTITUTE(SUBSTITUTE(INDEX(BW$1:CH$1,0,MATCH(_xlfn.AGGREGATE(4,6,BW7:CH7),BW7:CH7,0)),"I-Emax",""),"Min",""),"Max","")</f>
        <v xml:space="preserve">
G13</v>
      </c>
      <c r="CJ7" s="155"/>
      <c r="CK7" s="155"/>
      <c r="CL7" s="155"/>
      <c r="CM7" s="155"/>
      <c r="CN7" s="155"/>
      <c r="CO7" s="155"/>
      <c r="CP7" s="155"/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55"/>
      <c r="DB7" s="155"/>
      <c r="DC7" s="155"/>
      <c r="DD7" s="155"/>
      <c r="DE7" s="155"/>
      <c r="DF7" s="155"/>
      <c r="DG7" s="155"/>
    </row>
    <row r="8" spans="1:111" s="170" customFormat="1" x14ac:dyDescent="0.15">
      <c r="A8" s="155" t="str" cm="1">
        <f t="array" ref="A8">_xlfn.IFS(AND(SUMIF(E8:P8,"&lt;&gt;#N/A",E8:P8)&gt;0,SUMIF(S8:AD8,"&lt;&gt;#N/A",S8:AD8)&gt;0),"BI",AND(SUMIF(E8:P8,"&lt;&gt;#N/A",E8:P8)&gt;0,SUMIF(S8:AD8,"&lt;&gt;#N/A",S8:AD8)=0),"-B",AND(SUMIF(E8:P8,"&lt;&gt;#N/A",E8:P8)=0,SUMIF(S8:AD8,"&lt;&gt;#N/A",S8:AD8)&gt;0),"-I")</f>
        <v>BI</v>
      </c>
      <c r="B8" s="90" t="s">
        <v>217</v>
      </c>
      <c r="C8" s="156" t="str">
        <f>VLOOKUP(B8,RecNamesAll!A:E,5,FALSE)</f>
        <v>A</v>
      </c>
      <c r="D8" s="157" t="b">
        <f>VLOOKUP(B8,Ligands!A:B,2,FALSE)</f>
        <v>1</v>
      </c>
      <c r="E8" s="158" t="e">
        <f>IF(VLOOKUP($B8,'B-EmEC'!$A:$DC,MATCH(E$1,'B-EmEC'!$A$1:$DC$1,0),FALSE)&lt;&gt;"",VLOOKUP($B8,'B-EmEC'!$A:$DC,MATCH(E$1,'B-EmEC'!$A$1:$DC$1,0),FALSE),NA())</f>
        <v>#N/A</v>
      </c>
      <c r="F8" s="159" t="e">
        <f>IF(VLOOKUP($B8,'B-EmEC'!$A:$DC,MATCH(F$1,'B-EmEC'!$A$1:$DC$1,0),FALSE)&lt;&gt;"",VLOOKUP($B8,'B-EmEC'!$A:$DC,MATCH(F$1,'B-EmEC'!$A$1:$DC$1,0),FALSE),NA())</f>
        <v>#N/A</v>
      </c>
      <c r="G8" s="159" t="e">
        <f>IF(VLOOKUP($B8,'B-EmEC'!$A:$DC,MATCH(G$1,'B-EmEC'!$A$1:$DC$1,0),FALSE)&lt;&gt;"",VLOOKUP($B8,'B-EmEC'!$A:$DC,MATCH(G$1,'B-EmEC'!$A$1:$DC$1,0),FALSE),NA())</f>
        <v>#N/A</v>
      </c>
      <c r="H8" s="159">
        <f>IF(VLOOKUP($B8,'B-EmEC'!$A:$DC,MATCH(H$1,'B-EmEC'!$A$1:$DC$1,0),FALSE)&lt;&gt;"",VLOOKUP($B8,'B-EmEC'!$A:$DC,MATCH(H$1,'B-EmEC'!$A$1:$DC$1,0),FALSE),NA())</f>
        <v>7.6760000000000002</v>
      </c>
      <c r="I8" s="159">
        <f>IF(VLOOKUP($B8,'B-EmEC'!$A:$DC,MATCH(I$1,'B-EmEC'!$A$1:$DC$1,0),FALSE)&lt;&gt;"",VLOOKUP($B8,'B-EmEC'!$A:$DC,MATCH(I$1,'B-EmEC'!$A$1:$DC$1,0),FALSE),NA())</f>
        <v>7.3789999999999996</v>
      </c>
      <c r="J8" s="159">
        <f>IF(VLOOKUP($B8,'B-EmEC'!$A:$DC,MATCH(J$1,'B-EmEC'!$A$1:$DC$1,0),FALSE)&lt;&gt;"",VLOOKUP($B8,'B-EmEC'!$A:$DC,MATCH(J$1,'B-EmEC'!$A$1:$DC$1,0),FALSE),NA())</f>
        <v>7.24</v>
      </c>
      <c r="K8" s="160" t="e">
        <f>IF(VLOOKUP($B8,'B-EmEC'!$A:$DC,MATCH(K$1,'B-EmEC'!$A$1:$DC$1,0),FALSE)&lt;&gt;"",VLOOKUP($B8,'B-EmEC'!$A:$DC,MATCH(K$1,'B-EmEC'!$A$1:$DC$1,0),FALSE),NA())</f>
        <v>#N/A</v>
      </c>
      <c r="L8" s="160" t="e">
        <f>IF(VLOOKUP($B8,'B-EmEC'!$A:$DC,MATCH(L$1,'B-EmEC'!$A$1:$DC$1,0),FALSE)&lt;&gt;"",VLOOKUP($B8,'B-EmEC'!$A:$DC,MATCH(L$1,'B-EmEC'!$A$1:$DC$1,0),FALSE),NA())</f>
        <v>#N/A</v>
      </c>
      <c r="M8" s="160" t="e">
        <f>IF(VLOOKUP($B8,'B-EmEC'!$A:$DC,MATCH(M$1,'B-EmEC'!$A$1:$DC$1,0),FALSE)&lt;&gt;"",VLOOKUP($B8,'B-EmEC'!$A:$DC,MATCH(M$1,'B-EmEC'!$A$1:$DC$1,0),FALSE),NA())</f>
        <v>#N/A</v>
      </c>
      <c r="N8" s="159">
        <f>IF(VLOOKUP($B8,'B-EmEC'!$A:$DC,MATCH(N$1,'B-EmEC'!$A$1:$DC$1,0),FALSE)&lt;&gt;"",VLOOKUP($B8,'B-EmEC'!$A:$DC,MATCH(N$1,'B-EmEC'!$A$1:$DC$1,0),FALSE),NA())</f>
        <v>7.6989999999999998</v>
      </c>
      <c r="O8" s="160">
        <f>IF(VLOOKUP($B8,'B-EmEC'!$A:$DC,MATCH(O$1,'B-EmEC'!$A$1:$DC$1,0),FALSE)&lt;&gt;"",VLOOKUP($B8,'B-EmEC'!$A:$DC,MATCH(O$1,'B-EmEC'!$A$1:$DC$1,0),FALSE),NA())</f>
        <v>5.8890000000000002</v>
      </c>
      <c r="P8" s="160" t="e">
        <f>IF(VLOOKUP($B8,'B-EmEC'!$A:$DC,MATCH(P$1,'B-EmEC'!$A$1:$DC$1,0),FALSE)&lt;&gt;"",VLOOKUP($B8,'B-EmEC'!$A:$DC,MATCH(P$1,'B-EmEC'!$A$1:$DC$1,0),FALSE),NA())</f>
        <v>#N/A</v>
      </c>
      <c r="Q8" s="161" t="str" cm="1">
        <f t="array" ref="Q8">SUBSTITUTE(SUBSTITUTE(INDEX(E$1:P$1,0,MATCH(_xlfn.AGGREGATE(4,6,E8:P8),E8:P8,0)),"B-pEC50",""),"&gt;1.4SD","")</f>
        <v xml:space="preserve">
G15</v>
      </c>
      <c r="R8" s="151"/>
      <c r="S8" s="162">
        <f>IF(VLOOKUP($B8,'I-EmEC'!$A:$DD,MATCH(S$1,'I-EmEC'!$A$1:$DD$1,0),FALSE)&lt;&gt;"",VLOOKUP($B8,'I-EmEC'!$A:$DD,MATCH(S$1,'I-EmEC'!$A$1:$DD$1,0),FALSE),NA())</f>
        <v>5.33</v>
      </c>
      <c r="T8" s="159" t="e">
        <f>IF(VLOOKUP($B8,'I-EmEC'!$A:$DD,MATCH(T$1,'I-EmEC'!$A$1:$DD$1,0),FALSE)&lt;&gt;"",VLOOKUP($B8,'I-EmEC'!$A:$DD,MATCH(T$1,'I-EmEC'!$A$1:$DD$1,0),FALSE),NA())</f>
        <v>#N/A</v>
      </c>
      <c r="U8" s="159" t="e">
        <f>IF(VLOOKUP($B8,'I-EmEC'!$A:$DD,MATCH(U$1,'I-EmEC'!$A$1:$DD$1,0),FALSE)&lt;&gt;"",VLOOKUP($B8,'I-EmEC'!$A:$DD,MATCH(U$1,'I-EmEC'!$A$1:$DD$1,0),FALSE),NA())</f>
        <v>#N/A</v>
      </c>
      <c r="V8" s="159">
        <f>IF(VLOOKUP($B8,'I-EmEC'!$A:$DD,MATCH(V$1,'I-EmEC'!$A$1:$DD$1,0),FALSE)&lt;&gt;"",VLOOKUP($B8,'I-EmEC'!$A:$DD,MATCH(V$1,'I-EmEC'!$A$1:$DD$1,0),FALSE),NA())</f>
        <v>7.54</v>
      </c>
      <c r="W8" s="159">
        <f>IF(VLOOKUP($B8,'I-EmEC'!$A:$DD,MATCH(W$1,'I-EmEC'!$A$1:$DD$1,0),FALSE)&lt;&gt;"",VLOOKUP($B8,'I-EmEC'!$A:$DD,MATCH(W$1,'I-EmEC'!$A$1:$DD$1,0),FALSE),NA())</f>
        <v>7.54</v>
      </c>
      <c r="X8" s="159">
        <f>IF(VLOOKUP($B8,'I-EmEC'!$A:$DD,MATCH(X$1,'I-EmEC'!$A$1:$DD$1,0),FALSE)&lt;&gt;"",VLOOKUP($B8,'I-EmEC'!$A:$DD,MATCH(X$1,'I-EmEC'!$A$1:$DD$1,0),FALSE),NA())</f>
        <v>7.44</v>
      </c>
      <c r="Y8" s="159">
        <f>IF(VLOOKUP($B8,'I-EmEC'!$A:$DD,MATCH(Y$1,'I-EmEC'!$A$1:$DD$1,0),FALSE)&lt;&gt;"",VLOOKUP($B8,'I-EmEC'!$A:$DD,MATCH(Y$1,'I-EmEC'!$A$1:$DD$1,0),FALSE),NA())</f>
        <v>5.74</v>
      </c>
      <c r="Z8" s="159">
        <f>IF(VLOOKUP($B8,'I-EmEC'!$A:$DD,MATCH(Z$1,'I-EmEC'!$A$1:$DD$1,0),FALSE)&lt;&gt;"",VLOOKUP($B8,'I-EmEC'!$A:$DD,MATCH(Z$1,'I-EmEC'!$A$1:$DD$1,0),FALSE),NA())</f>
        <v>5.74</v>
      </c>
      <c r="AA8" s="159">
        <f>IF(VLOOKUP($B8,'I-EmEC'!$A:$DD,MATCH(AA$1,'I-EmEC'!$A$1:$DD$1,0),FALSE)&lt;&gt;"",VLOOKUP($B8,'I-EmEC'!$A:$DD,MATCH(AA$1,'I-EmEC'!$A$1:$DD$1,0),FALSE),NA())</f>
        <v>6.06</v>
      </c>
      <c r="AB8" s="159">
        <f>IF(VLOOKUP($B8,'I-EmEC'!$A:$DD,MATCH(AB$1,'I-EmEC'!$A$1:$DD$1,0),FALSE)&lt;&gt;"",VLOOKUP($B8,'I-EmEC'!$A:$DD,MATCH(AB$1,'I-EmEC'!$A$1:$DD$1,0),FALSE),NA())</f>
        <v>6.2</v>
      </c>
      <c r="AC8" s="159">
        <f>IF(VLOOKUP($B8,'I-EmEC'!$A:$DD,MATCH(AC$1,'I-EmEC'!$A$1:$DD$1,0),FALSE)&lt;&gt;"",VLOOKUP($B8,'I-EmEC'!$A:$DD,MATCH(AC$1,'I-EmEC'!$A$1:$DD$1,0),FALSE),NA())</f>
        <v>5.7</v>
      </c>
      <c r="AD8" s="159" t="e">
        <f>IF(VLOOKUP($B8,'I-EmEC'!$A:$DD,MATCH(AD$1,'I-EmEC'!$A$1:$DD$1,0),FALSE)&lt;&gt;"",VLOOKUP($B8,'I-EmEC'!$A:$DD,MATCH(AD$1,'I-EmEC'!$A$1:$DD$1,0),FALSE),NA())</f>
        <v>#N/A</v>
      </c>
      <c r="AE8" s="161" t="str" cm="1">
        <f t="array" ref="AE8">SUBSTITUTE(SUBSTITUTE(INDEX(S$1:AD$1,0,MATCH(_xlfn.AGGREGATE(4,6,S8:AD8),S8:AD8,0)),"I-pEC50",""),"&gt;1.4SD","")</f>
        <v xml:space="preserve">
GoA</v>
      </c>
      <c r="AF8" s="159"/>
      <c r="AG8" s="163" t="e">
        <f>IF(VLOOKUP($B8,'B-EmEC'!$A:$DC,MATCH(AG$1,'B-EmEC'!$A$1:$DC$1,0),FALSE)&lt;&gt;"",VLOOKUP($B8,'B-EmEC'!$A:$DC,MATCH(AG$1,'B-EmEC'!$A$1:$DC$1,0),FALSE),NA())</f>
        <v>#N/A</v>
      </c>
      <c r="AH8" s="164" t="e">
        <f>IF(VLOOKUP($B8,'B-EmEC'!$A:$DC,MATCH(AH$1,'B-EmEC'!$A$1:$DC$1,0),FALSE)&lt;&gt;"",VLOOKUP($B8,'B-EmEC'!$A:$DC,MATCH(AH$1,'B-EmEC'!$A$1:$DC$1,0),FALSE),NA())</f>
        <v>#N/A</v>
      </c>
      <c r="AI8" s="164" t="e">
        <f>IF(VLOOKUP($B8,'B-EmEC'!$A:$DC,MATCH(AI$1,'B-EmEC'!$A$1:$DC$1,0),FALSE)&lt;&gt;"",VLOOKUP($B8,'B-EmEC'!$A:$DC,MATCH(AI$1,'B-EmEC'!$A$1:$DC$1,0),FALSE),NA())</f>
        <v>#N/A</v>
      </c>
      <c r="AJ8" s="164">
        <f>IF(VLOOKUP($B8,'B-EmEC'!$A:$DC,MATCH(AJ$1,'B-EmEC'!$A$1:$DC$1,0),FALSE)&lt;&gt;"",VLOOKUP($B8,'B-EmEC'!$A:$DC,MATCH(AJ$1,'B-EmEC'!$A$1:$DC$1,0),FALSE),NA())</f>
        <v>31.07</v>
      </c>
      <c r="AK8" s="164">
        <f>IF(VLOOKUP($B8,'B-EmEC'!$A:$DC,MATCH(AK$1,'B-EmEC'!$A$1:$DC$1,0),FALSE)&lt;&gt;"",VLOOKUP($B8,'B-EmEC'!$A:$DC,MATCH(AK$1,'B-EmEC'!$A$1:$DC$1,0),FALSE),NA())</f>
        <v>57.68</v>
      </c>
      <c r="AL8" s="164">
        <f>IF(VLOOKUP($B8,'B-EmEC'!$A:$DC,MATCH(AL$1,'B-EmEC'!$A$1:$DC$1,0),FALSE)&lt;&gt;"",VLOOKUP($B8,'B-EmEC'!$A:$DC,MATCH(AL$1,'B-EmEC'!$A$1:$DC$1,0),FALSE),NA())</f>
        <v>25.82</v>
      </c>
      <c r="AM8" s="164" t="e">
        <f>IF(VLOOKUP($B8,'B-EmEC'!$A:$DC,MATCH(AM$1,'B-EmEC'!$A$1:$DC$1,0),FALSE)&lt;&gt;"",VLOOKUP($B8,'B-EmEC'!$A:$DC,MATCH(AM$1,'B-EmEC'!$A$1:$DC$1,0),FALSE),NA())</f>
        <v>#N/A</v>
      </c>
      <c r="AN8" s="164" t="e">
        <f>IF(VLOOKUP($B8,'B-EmEC'!$A:$DC,MATCH(AN$1,'B-EmEC'!$A$1:$DC$1,0),FALSE)&lt;&gt;"",VLOOKUP($B8,'B-EmEC'!$A:$DC,MATCH(AN$1,'B-EmEC'!$A$1:$DC$1,0),FALSE),NA())</f>
        <v>#N/A</v>
      </c>
      <c r="AO8" s="164" t="e">
        <f>IF(VLOOKUP($B8,'B-EmEC'!$A:$DC,MATCH(AO$1,'B-EmEC'!$A$1:$DC$1,0),FALSE)&lt;&gt;"",VLOOKUP($B8,'B-EmEC'!$A:$DC,MATCH(AO$1,'B-EmEC'!$A$1:$DC$1,0),FALSE),NA())</f>
        <v>#N/A</v>
      </c>
      <c r="AP8" s="164">
        <f>IF(VLOOKUP($B8,'B-EmEC'!$A:$DC,MATCH(AP$1,'B-EmEC'!$A$1:$DC$1,0),FALSE)&lt;&gt;"",VLOOKUP($B8,'B-EmEC'!$A:$DC,MATCH(AP$1,'B-EmEC'!$A$1:$DC$1,0),FALSE),NA())</f>
        <v>87.22</v>
      </c>
      <c r="AQ8" s="164">
        <f>IF(VLOOKUP($B8,'B-EmEC'!$A:$DC,MATCH(AQ$1,'B-EmEC'!$A$1:$DC$1,0),FALSE)&lt;&gt;"",VLOOKUP($B8,'B-EmEC'!$A:$DC,MATCH(AQ$1,'B-EmEC'!$A$1:$DC$1,0),FALSE),NA())</f>
        <v>76.08</v>
      </c>
      <c r="AR8" s="164" t="e">
        <f>IF(VLOOKUP($B8,'B-EmEC'!$A:$DC,MATCH(AR$1,'B-EmEC'!$A$1:$DC$1,0),FALSE)&lt;&gt;"",VLOOKUP($B8,'B-EmEC'!$A:$DC,MATCH(AR$1,'B-EmEC'!$A$1:$DC$1,0),FALSE),NA())</f>
        <v>#N/A</v>
      </c>
      <c r="AS8" s="169" t="str" cm="1">
        <f t="array" ref="AS8">SUBSTITUTE(SUBSTITUTE(INDEX(AG$1:AR$1,0,MATCH(_xlfn.AGGREGATE(4,6,AG8:AR8),AG8:AR8,0)),"B-Emax",""),"&gt;1.4SD","")</f>
        <v xml:space="preserve">
G15</v>
      </c>
      <c r="AT8" s="164"/>
      <c r="AU8" s="165">
        <f>IF(VLOOKUP($B8,'I-EmEC'!$A:$DD,MATCH(AU$1,'I-EmEC'!$A$1:$DD$1,0),FALSE)&lt;&gt;"",VLOOKUP($B8,'I-EmEC'!$A:$DD,MATCH(AU$1,'I-EmEC'!$A$1:$DD$1,0),FALSE),NA())</f>
        <v>13.6</v>
      </c>
      <c r="AV8" s="166" t="e">
        <f>IF(VLOOKUP($B8,'I-EmEC'!$A:$DD,MATCH(AV$1,'I-EmEC'!$A$1:$DD$1,0),FALSE)&lt;&gt;"",VLOOKUP($B8,'I-EmEC'!$A:$DD,MATCH(AV$1,'I-EmEC'!$A$1:$DD$1,0),FALSE),NA())</f>
        <v>#N/A</v>
      </c>
      <c r="AW8" s="166" t="e">
        <f>IF(VLOOKUP($B8,'I-EmEC'!$A:$DD,MATCH(AW$1,'I-EmEC'!$A$1:$DD$1,0),FALSE)&lt;&gt;"",VLOOKUP($B8,'I-EmEC'!$A:$DD,MATCH(AW$1,'I-EmEC'!$A$1:$DD$1,0),FALSE),NA())</f>
        <v>#N/A</v>
      </c>
      <c r="AX8" s="166">
        <f>IF(VLOOKUP($B8,'I-EmEC'!$A:$DD,MATCH(AX$1,'I-EmEC'!$A$1:$DD$1,0),FALSE)&lt;&gt;"",VLOOKUP($B8,'I-EmEC'!$A:$DD,MATCH(AX$1,'I-EmEC'!$A$1:$DD$1,0),FALSE),NA())</f>
        <v>16.899999999999999</v>
      </c>
      <c r="AY8" s="166">
        <f>IF(VLOOKUP($B8,'I-EmEC'!$A:$DD,MATCH(AY$1,'I-EmEC'!$A$1:$DD$1,0),FALSE)&lt;&gt;"",VLOOKUP($B8,'I-EmEC'!$A:$DD,MATCH(AY$1,'I-EmEC'!$A$1:$DD$1,0),FALSE),NA())</f>
        <v>16.899999999999999</v>
      </c>
      <c r="AZ8" s="166">
        <f>IF(VLOOKUP($B8,'I-EmEC'!$A:$DD,MATCH(AZ$1,'I-EmEC'!$A$1:$DD$1,0),FALSE)&lt;&gt;"",VLOOKUP($B8,'I-EmEC'!$A:$DD,MATCH(AZ$1,'I-EmEC'!$A$1:$DD$1,0),FALSE),NA())</f>
        <v>16.399999999999999</v>
      </c>
      <c r="BA8" s="166">
        <f>IF(VLOOKUP($B8,'I-EmEC'!$A:$DD,MATCH(BA$1,'I-EmEC'!$A$1:$DD$1,0),FALSE)&lt;&gt;"",VLOOKUP($B8,'I-EmEC'!$A:$DD,MATCH(BA$1,'I-EmEC'!$A$1:$DD$1,0),FALSE),NA())</f>
        <v>18.7</v>
      </c>
      <c r="BB8" s="166">
        <f>IF(VLOOKUP($B8,'I-EmEC'!$A:$DD,MATCH(BB$1,'I-EmEC'!$A$1:$DD$1,0),FALSE)&lt;&gt;"",VLOOKUP($B8,'I-EmEC'!$A:$DD,MATCH(BB$1,'I-EmEC'!$A$1:$DD$1,0),FALSE),NA())</f>
        <v>18.7</v>
      </c>
      <c r="BC8" s="166">
        <f>IF(VLOOKUP($B8,'I-EmEC'!$A:$DD,MATCH(BC$1,'I-EmEC'!$A$1:$DD$1,0),FALSE)&lt;&gt;"",VLOOKUP($B8,'I-EmEC'!$A:$DD,MATCH(BC$1,'I-EmEC'!$A$1:$DD$1,0),FALSE),NA())</f>
        <v>22.5</v>
      </c>
      <c r="BD8" s="166">
        <f>IF(VLOOKUP($B8,'I-EmEC'!$A:$DD,MATCH(BD$1,'I-EmEC'!$A$1:$DD$1,0),FALSE)&lt;&gt;"",VLOOKUP($B8,'I-EmEC'!$A:$DD,MATCH(BD$1,'I-EmEC'!$A$1:$DD$1,0),FALSE),NA())</f>
        <v>27.1</v>
      </c>
      <c r="BE8" s="166">
        <f>IF(VLOOKUP($B8,'I-EmEC'!$A:$DD,MATCH(BE$1,'I-EmEC'!$A$1:$DD$1,0),FALSE)&lt;&gt;"",VLOOKUP($B8,'I-EmEC'!$A:$DD,MATCH(BE$1,'I-EmEC'!$A$1:$DD$1,0),FALSE),NA())</f>
        <v>23.1</v>
      </c>
      <c r="BF8" s="166" t="e">
        <f>IF(VLOOKUP($B8,'I-EmEC'!$A:$DD,MATCH(BF$1,'I-EmEC'!$A$1:$DD$1,0),FALSE)&lt;&gt;"",VLOOKUP($B8,'I-EmEC'!$A:$DD,MATCH(BF$1,'I-EmEC'!$A$1:$DD$1,0),FALSE),NA())</f>
        <v>#N/A</v>
      </c>
      <c r="BG8" s="161" t="str" cm="1">
        <f t="array" ref="BG8">SUBSTITUTE(SUBSTITUTE(INDEX(AU$1:BF$1,0,MATCH(_xlfn.AGGREGATE(4,6,AU8:BF8),AU8:BF8,0)),"I-Emax",""),"&gt;1.4SD","")</f>
        <v xml:space="preserve">
G15</v>
      </c>
      <c r="BH8" s="159"/>
      <c r="BI8" s="167" t="e">
        <f>IF(VLOOKUP($B8,'B-EmEC'!$A:$DC,MATCH(BI$1,'B-EmEC'!$A$1:$DC$1,0),FALSE)="",NA(),VLOOKUP($B8,'B-EmEC'!$A:$DC,MATCH(BI$1,'B-EmEC'!$A$1:$DC$1,0),FALSE))</f>
        <v>#N/A</v>
      </c>
      <c r="BJ8" s="168" t="e">
        <f>IF(VLOOKUP($B8,'B-EmEC'!$A:$DC,MATCH(BJ$1,'B-EmEC'!$A$1:$DC$1,0),FALSE)="",NA(),VLOOKUP($B8,'B-EmEC'!$A:$DC,MATCH(BJ$1,'B-EmEC'!$A$1:$DC$1,0),FALSE))</f>
        <v>#N/A</v>
      </c>
      <c r="BK8" s="168" t="e">
        <f>IF(VLOOKUP($B8,'B-EmEC'!$A:$DC,MATCH(BK$1,'B-EmEC'!$A$1:$DC$1,0),FALSE)="",NA(),VLOOKUP($B8,'B-EmEC'!$A:$DC,MATCH(BK$1,'B-EmEC'!$A$1:$DC$1,0),FALSE))</f>
        <v>#N/A</v>
      </c>
      <c r="BL8" s="168">
        <f>IF(VLOOKUP($B8,'B-EmEC'!$A:$DC,MATCH(BL$1,'B-EmEC'!$A$1:$DC$1,0),FALSE)="",NA(),VLOOKUP($B8,'B-EmEC'!$A:$DC,MATCH(BL$1,'B-EmEC'!$A$1:$DC$1,0),FALSE))</f>
        <v>8.3521505376344081</v>
      </c>
      <c r="BM8" s="168">
        <f>IF(VLOOKUP($B8,'B-EmEC'!$A:$DC,MATCH(BM$1,'B-EmEC'!$A$1:$DC$1,0),FALSE)="",NA(),VLOOKUP($B8,'B-EmEC'!$A:$DC,MATCH(BM$1,'B-EmEC'!$A$1:$DC$1,0),FALSE))</f>
        <v>11.666666666666668</v>
      </c>
      <c r="BN8" s="168">
        <f>IF(VLOOKUP($B8,'B-EmEC'!$A:$DC,MATCH(BN$1,'B-EmEC'!$A$1:$DC$1,0),FALSE)="",NA(),VLOOKUP($B8,'B-EmEC'!$A:$DC,MATCH(BN$1,'B-EmEC'!$A$1:$DC$1,0),FALSE))</f>
        <v>7.4883990719257536</v>
      </c>
      <c r="BO8" s="168" t="e">
        <f>IF(VLOOKUP($B8,'B-EmEC'!$A:$DC,MATCH(BO$1,'B-EmEC'!$A$1:$DC$1,0),FALSE)="",NA(),VLOOKUP($B8,'B-EmEC'!$A:$DC,MATCH(BO$1,'B-EmEC'!$A$1:$DC$1,0),FALSE))</f>
        <v>#N/A</v>
      </c>
      <c r="BP8" s="168" t="e">
        <f>IF(VLOOKUP($B8,'B-EmEC'!$A:$DC,MATCH(BP$1,'B-EmEC'!$A$1:$DC$1,0),FALSE)="",NA(),VLOOKUP($B8,'B-EmEC'!$A:$DC,MATCH(BP$1,'B-EmEC'!$A$1:$DC$1,0),FALSE))</f>
        <v>#N/A</v>
      </c>
      <c r="BQ8" s="168" t="e">
        <f>IF(VLOOKUP($B8,'B-EmEC'!$A:$DC,MATCH(BQ$1,'B-EmEC'!$A$1:$DC$1,0),FALSE)="",NA(),VLOOKUP($B8,'B-EmEC'!$A:$DC,MATCH(BQ$1,'B-EmEC'!$A$1:$DC$1,0),FALSE))</f>
        <v>#N/A</v>
      </c>
      <c r="BR8" s="168">
        <f>IF(VLOOKUP($B8,'B-EmEC'!$A:$DC,MATCH(BR$1,'B-EmEC'!$A$1:$DC$1,0),FALSE)="",NA(),VLOOKUP($B8,'B-EmEC'!$A:$DC,MATCH(BR$1,'B-EmEC'!$A$1:$DC$1,0),FALSE))</f>
        <v>8.1743205248359896</v>
      </c>
      <c r="BS8" s="168">
        <f>IF(VLOOKUP($B8,'B-EmEC'!$A:$DC,MATCH(BS$1,'B-EmEC'!$A$1:$DC$1,0),FALSE)="",NA(),VLOOKUP($B8,'B-EmEC'!$A:$DC,MATCH(BS$1,'B-EmEC'!$A$1:$DC$1,0),FALSE))</f>
        <v>62.360655737704917</v>
      </c>
      <c r="BT8" s="168" t="e">
        <f>IF(VLOOKUP($B8,'B-EmEC'!$A:$DC,MATCH(BT$1,'B-EmEC'!$A$1:$DC$1,0),FALSE)="",NA(),VLOOKUP($B8,'B-EmEC'!$A:$DC,MATCH(BT$1,'B-EmEC'!$A$1:$DC$1,0),FALSE))</f>
        <v>#N/A</v>
      </c>
      <c r="BU8" s="161" t="str" cm="1">
        <f t="array" ref="BU8">SUBSTITUTE(SUBSTITUTE(SUBSTITUTE(INDEX(BI$1:BT$1,0,MATCH(_xlfn.AGGREGATE(4,6,BI8:BT8),BI8:BT8,0)),"B-Emax",""),"Min",""),"Max","")</f>
        <v xml:space="preserve">
G12</v>
      </c>
      <c r="BV8" s="168"/>
      <c r="BW8" s="165">
        <f>IF(VLOOKUP($B8,'I-EmEC'!$A:$DD,MATCH(BW$1,'I-EmEC'!$A$1:$DD$1,0),FALSE)&lt;&gt;"",VLOOKUP($B8,'I-EmEC'!$A:$DD,MATCH(BW$1,'I-EmEC'!$A$1:$DD$1,0),FALSE),NA())</f>
        <v>25</v>
      </c>
      <c r="BX8" s="166" t="e">
        <f>IF(VLOOKUP($B8,'I-EmEC'!$A:$DD,MATCH(BX$1,'I-EmEC'!$A$1:$DD$1,0),FALSE)&lt;&gt;"",VLOOKUP($B8,'I-EmEC'!$A:$DD,MATCH(BX$1,'I-EmEC'!$A$1:$DD$1,0),FALSE),NA())</f>
        <v>#N/A</v>
      </c>
      <c r="BY8" s="166" t="e">
        <f>IF(VLOOKUP($B8,'I-EmEC'!$A:$DD,MATCH(BY$1,'I-EmEC'!$A$1:$DD$1,0),FALSE)&lt;&gt;"",VLOOKUP($B8,'I-EmEC'!$A:$DD,MATCH(BY$1,'I-EmEC'!$A$1:$DD$1,0),FALSE),NA())</f>
        <v>#N/A</v>
      </c>
      <c r="BZ8" s="166">
        <f>IF(VLOOKUP($B8,'I-EmEC'!$A:$DD,MATCH(BZ$1,'I-EmEC'!$A$1:$DD$1,0),FALSE)&lt;&gt;"",VLOOKUP($B8,'I-EmEC'!$A:$DD,MATCH(BZ$1,'I-EmEC'!$A$1:$DD$1,0),FALSE),NA())</f>
        <v>34.989648033126294</v>
      </c>
      <c r="CA8" s="166">
        <f>IF(VLOOKUP($B8,'I-EmEC'!$A:$DD,MATCH(CA$1,'I-EmEC'!$A$1:$DD$1,0),FALSE)&lt;&gt;"",VLOOKUP($B8,'I-EmEC'!$A:$DD,MATCH(CA$1,'I-EmEC'!$A$1:$DD$1,0),FALSE),NA())</f>
        <v>34.989648033126294</v>
      </c>
      <c r="CB8" s="166">
        <f>IF(VLOOKUP($B8,'I-EmEC'!$A:$DD,MATCH(CB$1,'I-EmEC'!$A$1:$DD$1,0),FALSE)&lt;&gt;"",VLOOKUP($B8,'I-EmEC'!$A:$DD,MATCH(CB$1,'I-EmEC'!$A$1:$DD$1,0),FALSE),NA())</f>
        <v>47.536231884057962</v>
      </c>
      <c r="CC8" s="166">
        <f>IF(VLOOKUP($B8,'I-EmEC'!$A:$DD,MATCH(CC$1,'I-EmEC'!$A$1:$DD$1,0),FALSE)&lt;&gt;"",VLOOKUP($B8,'I-EmEC'!$A:$DD,MATCH(CC$1,'I-EmEC'!$A$1:$DD$1,0),FALSE),NA())</f>
        <v>38.398357289527716</v>
      </c>
      <c r="CD8" s="166">
        <f>IF(VLOOKUP($B8,'I-EmEC'!$A:$DD,MATCH(CD$1,'I-EmEC'!$A$1:$DD$1,0),FALSE)&lt;&gt;"",VLOOKUP($B8,'I-EmEC'!$A:$DD,MATCH(CD$1,'I-EmEC'!$A$1:$DD$1,0),FALSE),NA())</f>
        <v>38.398357289527716</v>
      </c>
      <c r="CE8" s="166">
        <f>IF(VLOOKUP($B8,'I-EmEC'!$A:$DD,MATCH(CE$1,'I-EmEC'!$A$1:$DD$1,0),FALSE)&lt;&gt;"",VLOOKUP($B8,'I-EmEC'!$A:$DD,MATCH(CE$1,'I-EmEC'!$A$1:$DD$1,0),FALSE),NA())</f>
        <v>50.561797752808985</v>
      </c>
      <c r="CF8" s="166">
        <f>IF(VLOOKUP($B8,'I-EmEC'!$A:$DD,MATCH(CF$1,'I-EmEC'!$A$1:$DD$1,0),FALSE)&lt;&gt;"",VLOOKUP($B8,'I-EmEC'!$A:$DD,MATCH(CF$1,'I-EmEC'!$A$1:$DD$1,0),FALSE),NA())</f>
        <v>53.451676528599606</v>
      </c>
      <c r="CG8" s="166">
        <f>IF(VLOOKUP($B8,'I-EmEC'!$A:$DD,MATCH(CG$1,'I-EmEC'!$A$1:$DD$1,0),FALSE)&lt;&gt;"",VLOOKUP($B8,'I-EmEC'!$A:$DD,MATCH(CG$1,'I-EmEC'!$A$1:$DD$1,0),FALSE),NA())</f>
        <v>44</v>
      </c>
      <c r="CH8" s="166" t="e">
        <f>IF(VLOOKUP($B8,'I-EmEC'!$A:$DD,MATCH(CH$1,'I-EmEC'!$A$1:$DD$1,0),FALSE)&lt;&gt;"",VLOOKUP($B8,'I-EmEC'!$A:$DD,MATCH(CH$1,'I-EmEC'!$A$1:$DD$1,0),FALSE),NA())</f>
        <v>#N/A</v>
      </c>
      <c r="CI8" s="161" t="str" cm="1">
        <f t="array" ref="CI8">SUBSTITUTE(SUBSTITUTE(SUBSTITUTE(INDEX(BW$1:CH$1,0,MATCH(_xlfn.AGGREGATE(4,6,BW8:CH8),BW8:CH8,0)),"I-Emax",""),"Min",""),"Max","")</f>
        <v xml:space="preserve">
G15</v>
      </c>
      <c r="CJ8" s="155"/>
      <c r="CK8" s="155"/>
      <c r="CL8" s="155"/>
      <c r="CM8" s="155"/>
      <c r="CN8" s="155"/>
      <c r="CO8" s="155"/>
      <c r="CP8" s="155"/>
      <c r="CQ8" s="155"/>
      <c r="CR8" s="155"/>
      <c r="CS8" s="155"/>
      <c r="CT8" s="155"/>
      <c r="CU8" s="155"/>
      <c r="CV8" s="155"/>
      <c r="CW8" s="155"/>
      <c r="CX8" s="155"/>
      <c r="CY8" s="155"/>
      <c r="CZ8" s="155"/>
      <c r="DA8" s="155"/>
      <c r="DB8" s="155"/>
      <c r="DC8" s="155"/>
      <c r="DD8" s="155"/>
      <c r="DE8" s="155"/>
      <c r="DF8" s="155"/>
      <c r="DG8" s="155"/>
    </row>
    <row r="9" spans="1:111" s="170" customFormat="1" x14ac:dyDescent="0.15">
      <c r="A9" s="155" t="str" cm="1">
        <f t="array" ref="A9">_xlfn.IFS(AND(SUMIF(E9:P9,"&lt;&gt;#N/A",E9:P9)&gt;0,SUMIF(S9:AD9,"&lt;&gt;#N/A",S9:AD9)&gt;0),"BI",AND(SUMIF(E9:P9,"&lt;&gt;#N/A",E9:P9)&gt;0,SUMIF(S9:AD9,"&lt;&gt;#N/A",S9:AD9)=0),"-B",AND(SUMIF(E9:P9,"&lt;&gt;#N/A",E9:P9)=0,SUMIF(S9:AD9,"&lt;&gt;#N/A",S9:AD9)&gt;0),"-I")</f>
        <v>BI</v>
      </c>
      <c r="B9" s="90" t="s">
        <v>221</v>
      </c>
      <c r="C9" s="156" t="str">
        <f>VLOOKUP(B9,RecNamesAll!A:E,5,FALSE)</f>
        <v>A</v>
      </c>
      <c r="D9" s="157" t="b">
        <f>VLOOKUP(B9,Ligands!A:B,2,FALSE)</f>
        <v>1</v>
      </c>
      <c r="E9" s="158">
        <f>IF(VLOOKUP($B9,'B-EmEC'!$A:$DC,MATCH(E$1,'B-EmEC'!$A$1:$DC$1,0),FALSE)&lt;&gt;"",VLOOKUP($B9,'B-EmEC'!$A:$DC,MATCH(E$1,'B-EmEC'!$A$1:$DC$1,0),FALSE),NA())</f>
        <v>6.2990000000000004</v>
      </c>
      <c r="F9" s="159" t="e">
        <f>IF(VLOOKUP($B9,'B-EmEC'!$A:$DC,MATCH(F$1,'B-EmEC'!$A$1:$DC$1,0),FALSE)&lt;&gt;"",VLOOKUP($B9,'B-EmEC'!$A:$DC,MATCH(F$1,'B-EmEC'!$A$1:$DC$1,0),FALSE),NA())</f>
        <v>#N/A</v>
      </c>
      <c r="G9" s="159" t="e">
        <f>IF(VLOOKUP($B9,'B-EmEC'!$A:$DC,MATCH(G$1,'B-EmEC'!$A$1:$DC$1,0),FALSE)&lt;&gt;"",VLOOKUP($B9,'B-EmEC'!$A:$DC,MATCH(G$1,'B-EmEC'!$A$1:$DC$1,0),FALSE),NA())</f>
        <v>#N/A</v>
      </c>
      <c r="H9" s="159" t="e">
        <f>IF(VLOOKUP($B9,'B-EmEC'!$A:$DC,MATCH(H$1,'B-EmEC'!$A$1:$DC$1,0),FALSE)&lt;&gt;"",VLOOKUP($B9,'B-EmEC'!$A:$DC,MATCH(H$1,'B-EmEC'!$A$1:$DC$1,0),FALSE),NA())</f>
        <v>#N/A</v>
      </c>
      <c r="I9" s="159" t="e">
        <f>IF(VLOOKUP($B9,'B-EmEC'!$A:$DC,MATCH(I$1,'B-EmEC'!$A$1:$DC$1,0),FALSE)&lt;&gt;"",VLOOKUP($B9,'B-EmEC'!$A:$DC,MATCH(I$1,'B-EmEC'!$A$1:$DC$1,0),FALSE),NA())</f>
        <v>#N/A</v>
      </c>
      <c r="J9" s="159" t="e">
        <f>IF(VLOOKUP($B9,'B-EmEC'!$A:$DC,MATCH(J$1,'B-EmEC'!$A$1:$DC$1,0),FALSE)&lt;&gt;"",VLOOKUP($B9,'B-EmEC'!$A:$DC,MATCH(J$1,'B-EmEC'!$A$1:$DC$1,0),FALSE),NA())</f>
        <v>#N/A</v>
      </c>
      <c r="K9" s="160" t="e">
        <f>IF(VLOOKUP($B9,'B-EmEC'!$A:$DC,MATCH(K$1,'B-EmEC'!$A$1:$DC$1,0),FALSE)&lt;&gt;"",VLOOKUP($B9,'B-EmEC'!$A:$DC,MATCH(K$1,'B-EmEC'!$A$1:$DC$1,0),FALSE),NA())</f>
        <v>#N/A</v>
      </c>
      <c r="L9" s="160" t="e">
        <f>IF(VLOOKUP($B9,'B-EmEC'!$A:$DC,MATCH(L$1,'B-EmEC'!$A$1:$DC$1,0),FALSE)&lt;&gt;"",VLOOKUP($B9,'B-EmEC'!$A:$DC,MATCH(L$1,'B-EmEC'!$A$1:$DC$1,0),FALSE),NA())</f>
        <v>#N/A</v>
      </c>
      <c r="M9" s="160" t="e">
        <f>IF(VLOOKUP($B9,'B-EmEC'!$A:$DC,MATCH(M$1,'B-EmEC'!$A$1:$DC$1,0),FALSE)&lt;&gt;"",VLOOKUP($B9,'B-EmEC'!$A:$DC,MATCH(M$1,'B-EmEC'!$A$1:$DC$1,0),FALSE),NA())</f>
        <v>#N/A</v>
      </c>
      <c r="N9" s="159">
        <f>IF(VLOOKUP($B9,'B-EmEC'!$A:$DC,MATCH(N$1,'B-EmEC'!$A$1:$DC$1,0),FALSE)&lt;&gt;"",VLOOKUP($B9,'B-EmEC'!$A:$DC,MATCH(N$1,'B-EmEC'!$A$1:$DC$1,0),FALSE),NA())</f>
        <v>6.6230000000000002</v>
      </c>
      <c r="O9" s="160">
        <f>IF(VLOOKUP($B9,'B-EmEC'!$A:$DC,MATCH(O$1,'B-EmEC'!$A$1:$DC$1,0),FALSE)&lt;&gt;"",VLOOKUP($B9,'B-EmEC'!$A:$DC,MATCH(O$1,'B-EmEC'!$A$1:$DC$1,0),FALSE),NA())</f>
        <v>6.78</v>
      </c>
      <c r="P9" s="160">
        <f>IF(VLOOKUP($B9,'B-EmEC'!$A:$DC,MATCH(P$1,'B-EmEC'!$A$1:$DC$1,0),FALSE)&lt;&gt;"",VLOOKUP($B9,'B-EmEC'!$A:$DC,MATCH(P$1,'B-EmEC'!$A$1:$DC$1,0),FALSE),NA())</f>
        <v>6.17</v>
      </c>
      <c r="Q9" s="161" t="str" cm="1">
        <f t="array" ref="Q9">SUBSTITUTE(SUBSTITUTE(INDEX(E$1:P$1,0,MATCH(_xlfn.AGGREGATE(4,6,E9:P9),E9:P9,0)),"B-pEC50",""),"&gt;1.4SD","")</f>
        <v xml:space="preserve">
G12</v>
      </c>
      <c r="R9" s="151"/>
      <c r="S9" s="162">
        <f>IF(VLOOKUP($B9,'I-EmEC'!$A:$DD,MATCH(S$1,'I-EmEC'!$A$1:$DD$1,0),FALSE)&lt;&gt;"",VLOOKUP($B9,'I-EmEC'!$A:$DD,MATCH(S$1,'I-EmEC'!$A$1:$DD$1,0),FALSE),NA())</f>
        <v>6.34</v>
      </c>
      <c r="T9" s="159">
        <f>IF(VLOOKUP($B9,'I-EmEC'!$A:$DD,MATCH(T$1,'I-EmEC'!$A$1:$DD$1,0),FALSE)&lt;&gt;"",VLOOKUP($B9,'I-EmEC'!$A:$DD,MATCH(T$1,'I-EmEC'!$A$1:$DD$1,0),FALSE),NA())</f>
        <v>6.33</v>
      </c>
      <c r="U9" s="159">
        <f>IF(VLOOKUP($B9,'I-EmEC'!$A:$DD,MATCH(U$1,'I-EmEC'!$A$1:$DD$1,0),FALSE)&lt;&gt;"",VLOOKUP($B9,'I-EmEC'!$A:$DD,MATCH(U$1,'I-EmEC'!$A$1:$DD$1,0),FALSE),NA())</f>
        <v>6.33</v>
      </c>
      <c r="V9" s="159">
        <f>IF(VLOOKUP($B9,'I-EmEC'!$A:$DD,MATCH(V$1,'I-EmEC'!$A$1:$DD$1,0),FALSE)&lt;&gt;"",VLOOKUP($B9,'I-EmEC'!$A:$DD,MATCH(V$1,'I-EmEC'!$A$1:$DD$1,0),FALSE),NA())</f>
        <v>6.44</v>
      </c>
      <c r="W9" s="159">
        <f>IF(VLOOKUP($B9,'I-EmEC'!$A:$DD,MATCH(W$1,'I-EmEC'!$A$1:$DD$1,0),FALSE)&lt;&gt;"",VLOOKUP($B9,'I-EmEC'!$A:$DD,MATCH(W$1,'I-EmEC'!$A$1:$DD$1,0),FALSE),NA())</f>
        <v>6.44</v>
      </c>
      <c r="X9" s="159">
        <f>IF(VLOOKUP($B9,'I-EmEC'!$A:$DD,MATCH(X$1,'I-EmEC'!$A$1:$DD$1,0),FALSE)&lt;&gt;"",VLOOKUP($B9,'I-EmEC'!$A:$DD,MATCH(X$1,'I-EmEC'!$A$1:$DD$1,0),FALSE),NA())</f>
        <v>6.45</v>
      </c>
      <c r="Y9" s="159">
        <f>IF(VLOOKUP($B9,'I-EmEC'!$A:$DD,MATCH(Y$1,'I-EmEC'!$A$1:$DD$1,0),FALSE)&lt;&gt;"",VLOOKUP($B9,'I-EmEC'!$A:$DD,MATCH(Y$1,'I-EmEC'!$A$1:$DD$1,0),FALSE),NA())</f>
        <v>6.49</v>
      </c>
      <c r="Z9" s="159">
        <f>IF(VLOOKUP($B9,'I-EmEC'!$A:$DD,MATCH(Z$1,'I-EmEC'!$A$1:$DD$1,0),FALSE)&lt;&gt;"",VLOOKUP($B9,'I-EmEC'!$A:$DD,MATCH(Z$1,'I-EmEC'!$A$1:$DD$1,0),FALSE),NA())</f>
        <v>6.49</v>
      </c>
      <c r="AA9" s="159">
        <f>IF(VLOOKUP($B9,'I-EmEC'!$A:$DD,MATCH(AA$1,'I-EmEC'!$A$1:$DD$1,0),FALSE)&lt;&gt;"",VLOOKUP($B9,'I-EmEC'!$A:$DD,MATCH(AA$1,'I-EmEC'!$A$1:$DD$1,0),FALSE),NA())</f>
        <v>6.64</v>
      </c>
      <c r="AB9" s="159" t="e">
        <f>IF(VLOOKUP($B9,'I-EmEC'!$A:$DD,MATCH(AB$1,'I-EmEC'!$A$1:$DD$1,0),FALSE)&lt;&gt;"",VLOOKUP($B9,'I-EmEC'!$A:$DD,MATCH(AB$1,'I-EmEC'!$A$1:$DD$1,0),FALSE),NA())</f>
        <v>#N/A</v>
      </c>
      <c r="AC9" s="159" t="e">
        <f>IF(VLOOKUP($B9,'I-EmEC'!$A:$DD,MATCH(AC$1,'I-EmEC'!$A$1:$DD$1,0),FALSE)&lt;&gt;"",VLOOKUP($B9,'I-EmEC'!$A:$DD,MATCH(AC$1,'I-EmEC'!$A$1:$DD$1,0),FALSE),NA())</f>
        <v>#N/A</v>
      </c>
      <c r="AD9" s="159" t="e">
        <f>IF(VLOOKUP($B9,'I-EmEC'!$A:$DD,MATCH(AD$1,'I-EmEC'!$A$1:$DD$1,0),FALSE)&lt;&gt;"",VLOOKUP($B9,'I-EmEC'!$A:$DD,MATCH(AD$1,'I-EmEC'!$A$1:$DD$1,0),FALSE),NA())</f>
        <v>#N/A</v>
      </c>
      <c r="AE9" s="161" t="str" cm="1">
        <f t="array" ref="AE9">SUBSTITUTE(SUBSTITUTE(INDEX(S$1:AD$1,0,MATCH(_xlfn.AGGREGATE(4,6,S9:AD9),S9:AD9,0)),"I-pEC50",""),"&gt;1.4SD","")</f>
        <v xml:space="preserve">
G14</v>
      </c>
      <c r="AF9" s="159"/>
      <c r="AG9" s="163">
        <f>IF(VLOOKUP($B9,'B-EmEC'!$A:$DC,MATCH(AG$1,'B-EmEC'!$A$1:$DC$1,0),FALSE)&lt;&gt;"",VLOOKUP($B9,'B-EmEC'!$A:$DC,MATCH(AG$1,'B-EmEC'!$A$1:$DC$1,0),FALSE),NA())</f>
        <v>22.17</v>
      </c>
      <c r="AH9" s="164" t="e">
        <f>IF(VLOOKUP($B9,'B-EmEC'!$A:$DC,MATCH(AH$1,'B-EmEC'!$A$1:$DC$1,0),FALSE)&lt;&gt;"",VLOOKUP($B9,'B-EmEC'!$A:$DC,MATCH(AH$1,'B-EmEC'!$A$1:$DC$1,0),FALSE),NA())</f>
        <v>#N/A</v>
      </c>
      <c r="AI9" s="164" t="e">
        <f>IF(VLOOKUP($B9,'B-EmEC'!$A:$DC,MATCH(AI$1,'B-EmEC'!$A$1:$DC$1,0),FALSE)&lt;&gt;"",VLOOKUP($B9,'B-EmEC'!$A:$DC,MATCH(AI$1,'B-EmEC'!$A$1:$DC$1,0),FALSE),NA())</f>
        <v>#N/A</v>
      </c>
      <c r="AJ9" s="164" t="e">
        <f>IF(VLOOKUP($B9,'B-EmEC'!$A:$DC,MATCH(AJ$1,'B-EmEC'!$A$1:$DC$1,0),FALSE)&lt;&gt;"",VLOOKUP($B9,'B-EmEC'!$A:$DC,MATCH(AJ$1,'B-EmEC'!$A$1:$DC$1,0),FALSE),NA())</f>
        <v>#N/A</v>
      </c>
      <c r="AK9" s="164" t="e">
        <f>IF(VLOOKUP($B9,'B-EmEC'!$A:$DC,MATCH(AK$1,'B-EmEC'!$A$1:$DC$1,0),FALSE)&lt;&gt;"",VLOOKUP($B9,'B-EmEC'!$A:$DC,MATCH(AK$1,'B-EmEC'!$A$1:$DC$1,0),FALSE),NA())</f>
        <v>#N/A</v>
      </c>
      <c r="AL9" s="164" t="e">
        <f>IF(VLOOKUP($B9,'B-EmEC'!$A:$DC,MATCH(AL$1,'B-EmEC'!$A$1:$DC$1,0),FALSE)&lt;&gt;"",VLOOKUP($B9,'B-EmEC'!$A:$DC,MATCH(AL$1,'B-EmEC'!$A$1:$DC$1,0),FALSE),NA())</f>
        <v>#N/A</v>
      </c>
      <c r="AM9" s="164" t="e">
        <f>IF(VLOOKUP($B9,'B-EmEC'!$A:$DC,MATCH(AM$1,'B-EmEC'!$A$1:$DC$1,0),FALSE)&lt;&gt;"",VLOOKUP($B9,'B-EmEC'!$A:$DC,MATCH(AM$1,'B-EmEC'!$A$1:$DC$1,0),FALSE),NA())</f>
        <v>#N/A</v>
      </c>
      <c r="AN9" s="164" t="e">
        <f>IF(VLOOKUP($B9,'B-EmEC'!$A:$DC,MATCH(AN$1,'B-EmEC'!$A$1:$DC$1,0),FALSE)&lt;&gt;"",VLOOKUP($B9,'B-EmEC'!$A:$DC,MATCH(AN$1,'B-EmEC'!$A$1:$DC$1,0),FALSE),NA())</f>
        <v>#N/A</v>
      </c>
      <c r="AO9" s="164" t="e">
        <f>IF(VLOOKUP($B9,'B-EmEC'!$A:$DC,MATCH(AO$1,'B-EmEC'!$A$1:$DC$1,0),FALSE)&lt;&gt;"",VLOOKUP($B9,'B-EmEC'!$A:$DC,MATCH(AO$1,'B-EmEC'!$A$1:$DC$1,0),FALSE),NA())</f>
        <v>#N/A</v>
      </c>
      <c r="AP9" s="164">
        <f>IF(VLOOKUP($B9,'B-EmEC'!$A:$DC,MATCH(AP$1,'B-EmEC'!$A$1:$DC$1,0),FALSE)&lt;&gt;"",VLOOKUP($B9,'B-EmEC'!$A:$DC,MATCH(AP$1,'B-EmEC'!$A$1:$DC$1,0),FALSE),NA())</f>
        <v>107</v>
      </c>
      <c r="AQ9" s="164">
        <f>IF(VLOOKUP($B9,'B-EmEC'!$A:$DC,MATCH(AQ$1,'B-EmEC'!$A$1:$DC$1,0),FALSE)&lt;&gt;"",VLOOKUP($B9,'B-EmEC'!$A:$DC,MATCH(AQ$1,'B-EmEC'!$A$1:$DC$1,0),FALSE),NA())</f>
        <v>71.36</v>
      </c>
      <c r="AR9" s="164">
        <f>IF(VLOOKUP($B9,'B-EmEC'!$A:$DC,MATCH(AR$1,'B-EmEC'!$A$1:$DC$1,0),FALSE)&lt;&gt;"",VLOOKUP($B9,'B-EmEC'!$A:$DC,MATCH(AR$1,'B-EmEC'!$A$1:$DC$1,0),FALSE),NA())</f>
        <v>144.69999999999999</v>
      </c>
      <c r="AS9" s="169" t="str" cm="1">
        <f t="array" ref="AS9">SUBSTITUTE(SUBSTITUTE(INDEX(AG$1:AR$1,0,MATCH(_xlfn.AGGREGATE(4,6,AG9:AR9),AG9:AR9,0)),"B-Emax",""),"&gt;1.4SD","")</f>
        <v xml:space="preserve">
G13</v>
      </c>
      <c r="AT9" s="164"/>
      <c r="AU9" s="165">
        <f>IF(VLOOKUP($B9,'I-EmEC'!$A:$DD,MATCH(AU$1,'I-EmEC'!$A$1:$DD$1,0),FALSE)&lt;&gt;"",VLOOKUP($B9,'I-EmEC'!$A:$DD,MATCH(AU$1,'I-EmEC'!$A$1:$DD$1,0),FALSE),NA())</f>
        <v>14</v>
      </c>
      <c r="AV9" s="166">
        <f>IF(VLOOKUP($B9,'I-EmEC'!$A:$DD,MATCH(AV$1,'I-EmEC'!$A$1:$DD$1,0),FALSE)&lt;&gt;"",VLOOKUP($B9,'I-EmEC'!$A:$DD,MATCH(AV$1,'I-EmEC'!$A$1:$DD$1,0),FALSE),NA())</f>
        <v>9.1999999999999993</v>
      </c>
      <c r="AW9" s="166">
        <f>IF(VLOOKUP($B9,'I-EmEC'!$A:$DD,MATCH(AW$1,'I-EmEC'!$A$1:$DD$1,0),FALSE)&lt;&gt;"",VLOOKUP($B9,'I-EmEC'!$A:$DD,MATCH(AW$1,'I-EmEC'!$A$1:$DD$1,0),FALSE),NA())</f>
        <v>9.1999999999999993</v>
      </c>
      <c r="AX9" s="166">
        <f>IF(VLOOKUP($B9,'I-EmEC'!$A:$DD,MATCH(AX$1,'I-EmEC'!$A$1:$DD$1,0),FALSE)&lt;&gt;"",VLOOKUP($B9,'I-EmEC'!$A:$DD,MATCH(AX$1,'I-EmEC'!$A$1:$DD$1,0),FALSE),NA())</f>
        <v>12.6</v>
      </c>
      <c r="AY9" s="166">
        <f>IF(VLOOKUP($B9,'I-EmEC'!$A:$DD,MATCH(AY$1,'I-EmEC'!$A$1:$DD$1,0),FALSE)&lt;&gt;"",VLOOKUP($B9,'I-EmEC'!$A:$DD,MATCH(AY$1,'I-EmEC'!$A$1:$DD$1,0),FALSE),NA())</f>
        <v>12.6</v>
      </c>
      <c r="AZ9" s="166">
        <f>IF(VLOOKUP($B9,'I-EmEC'!$A:$DD,MATCH(AZ$1,'I-EmEC'!$A$1:$DD$1,0),FALSE)&lt;&gt;"",VLOOKUP($B9,'I-EmEC'!$A:$DD,MATCH(AZ$1,'I-EmEC'!$A$1:$DD$1,0),FALSE),NA())</f>
        <v>9.4</v>
      </c>
      <c r="BA9" s="166">
        <f>IF(VLOOKUP($B9,'I-EmEC'!$A:$DD,MATCH(BA$1,'I-EmEC'!$A$1:$DD$1,0),FALSE)&lt;&gt;"",VLOOKUP($B9,'I-EmEC'!$A:$DD,MATCH(BA$1,'I-EmEC'!$A$1:$DD$1,0),FALSE),NA())</f>
        <v>7.1</v>
      </c>
      <c r="BB9" s="166">
        <f>IF(VLOOKUP($B9,'I-EmEC'!$A:$DD,MATCH(BB$1,'I-EmEC'!$A$1:$DD$1,0),FALSE)&lt;&gt;"",VLOOKUP($B9,'I-EmEC'!$A:$DD,MATCH(BB$1,'I-EmEC'!$A$1:$DD$1,0),FALSE),NA())</f>
        <v>7.1</v>
      </c>
      <c r="BC9" s="166">
        <f>IF(VLOOKUP($B9,'I-EmEC'!$A:$DD,MATCH(BC$1,'I-EmEC'!$A$1:$DD$1,0),FALSE)&lt;&gt;"",VLOOKUP($B9,'I-EmEC'!$A:$DD,MATCH(BC$1,'I-EmEC'!$A$1:$DD$1,0),FALSE),NA())</f>
        <v>6.4</v>
      </c>
      <c r="BD9" s="166" t="e">
        <f>IF(VLOOKUP($B9,'I-EmEC'!$A:$DD,MATCH(BD$1,'I-EmEC'!$A$1:$DD$1,0),FALSE)&lt;&gt;"",VLOOKUP($B9,'I-EmEC'!$A:$DD,MATCH(BD$1,'I-EmEC'!$A$1:$DD$1,0),FALSE),NA())</f>
        <v>#N/A</v>
      </c>
      <c r="BE9" s="166" t="e">
        <f>IF(VLOOKUP($B9,'I-EmEC'!$A:$DD,MATCH(BE$1,'I-EmEC'!$A$1:$DD$1,0),FALSE)&lt;&gt;"",VLOOKUP($B9,'I-EmEC'!$A:$DD,MATCH(BE$1,'I-EmEC'!$A$1:$DD$1,0),FALSE),NA())</f>
        <v>#N/A</v>
      </c>
      <c r="BF9" s="166" t="e">
        <f>IF(VLOOKUP($B9,'I-EmEC'!$A:$DD,MATCH(BF$1,'I-EmEC'!$A$1:$DD$1,0),FALSE)&lt;&gt;"",VLOOKUP($B9,'I-EmEC'!$A:$DD,MATCH(BF$1,'I-EmEC'!$A$1:$DD$1,0),FALSE),NA())</f>
        <v>#N/A</v>
      </c>
      <c r="BG9" s="161" t="str" cm="1">
        <f t="array" ref="BG9">SUBSTITUTE(SUBSTITUTE(INDEX(AU$1:BF$1,0,MATCH(_xlfn.AGGREGATE(4,6,AU9:BF9),AU9:BF9,0)),"I-Emax",""),"&gt;1.4SD","")</f>
        <v xml:space="preserve">
Gs</v>
      </c>
      <c r="BH9" s="159"/>
      <c r="BI9" s="167">
        <f>IF(VLOOKUP($B9,'B-EmEC'!$A:$DC,MATCH(BI$1,'B-EmEC'!$A$1:$DC$1,0),FALSE)="",NA(),VLOOKUP($B9,'B-EmEC'!$A:$DC,MATCH(BI$1,'B-EmEC'!$A$1:$DC$1,0),FALSE))</f>
        <v>33.940600122473981</v>
      </c>
      <c r="BJ9" s="168" t="e">
        <f>IF(VLOOKUP($B9,'B-EmEC'!$A:$DC,MATCH(BJ$1,'B-EmEC'!$A$1:$DC$1,0),FALSE)="",NA(),VLOOKUP($B9,'B-EmEC'!$A:$DC,MATCH(BJ$1,'B-EmEC'!$A$1:$DC$1,0),FALSE))</f>
        <v>#N/A</v>
      </c>
      <c r="BK9" s="168" t="e">
        <f>IF(VLOOKUP($B9,'B-EmEC'!$A:$DC,MATCH(BK$1,'B-EmEC'!$A$1:$DC$1,0),FALSE)="",NA(),VLOOKUP($B9,'B-EmEC'!$A:$DC,MATCH(BK$1,'B-EmEC'!$A$1:$DC$1,0),FALSE))</f>
        <v>#N/A</v>
      </c>
      <c r="BL9" s="168" t="e">
        <f>IF(VLOOKUP($B9,'B-EmEC'!$A:$DC,MATCH(BL$1,'B-EmEC'!$A$1:$DC$1,0),FALSE)="",NA(),VLOOKUP($B9,'B-EmEC'!$A:$DC,MATCH(BL$1,'B-EmEC'!$A$1:$DC$1,0),FALSE))</f>
        <v>#N/A</v>
      </c>
      <c r="BM9" s="168" t="e">
        <f>IF(VLOOKUP($B9,'B-EmEC'!$A:$DC,MATCH(BM$1,'B-EmEC'!$A$1:$DC$1,0),FALSE)="",NA(),VLOOKUP($B9,'B-EmEC'!$A:$DC,MATCH(BM$1,'B-EmEC'!$A$1:$DC$1,0),FALSE))</f>
        <v>#N/A</v>
      </c>
      <c r="BN9" s="168" t="e">
        <f>IF(VLOOKUP($B9,'B-EmEC'!$A:$DC,MATCH(BN$1,'B-EmEC'!$A$1:$DC$1,0),FALSE)="",NA(),VLOOKUP($B9,'B-EmEC'!$A:$DC,MATCH(BN$1,'B-EmEC'!$A$1:$DC$1,0),FALSE))</f>
        <v>#N/A</v>
      </c>
      <c r="BO9" s="168" t="e">
        <f>IF(VLOOKUP($B9,'B-EmEC'!$A:$DC,MATCH(BO$1,'B-EmEC'!$A$1:$DC$1,0),FALSE)="",NA(),VLOOKUP($B9,'B-EmEC'!$A:$DC,MATCH(BO$1,'B-EmEC'!$A$1:$DC$1,0),FALSE))</f>
        <v>#N/A</v>
      </c>
      <c r="BP9" s="168" t="e">
        <f>IF(VLOOKUP($B9,'B-EmEC'!$A:$DC,MATCH(BP$1,'B-EmEC'!$A$1:$DC$1,0),FALSE)="",NA(),VLOOKUP($B9,'B-EmEC'!$A:$DC,MATCH(BP$1,'B-EmEC'!$A$1:$DC$1,0),FALSE))</f>
        <v>#N/A</v>
      </c>
      <c r="BQ9" s="168" t="e">
        <f>IF(VLOOKUP($B9,'B-EmEC'!$A:$DC,MATCH(BQ$1,'B-EmEC'!$A$1:$DC$1,0),FALSE)="",NA(),VLOOKUP($B9,'B-EmEC'!$A:$DC,MATCH(BQ$1,'B-EmEC'!$A$1:$DC$1,0),FALSE))</f>
        <v>#N/A</v>
      </c>
      <c r="BR9" s="168">
        <f>IF(VLOOKUP($B9,'B-EmEC'!$A:$DC,MATCH(BR$1,'B-EmEC'!$A$1:$DC$1,0),FALSE)="",NA(),VLOOKUP($B9,'B-EmEC'!$A:$DC,MATCH(BR$1,'B-EmEC'!$A$1:$DC$1,0),FALSE))</f>
        <v>10.028116213683225</v>
      </c>
      <c r="BS9" s="168">
        <f>IF(VLOOKUP($B9,'B-EmEC'!$A:$DC,MATCH(BS$1,'B-EmEC'!$A$1:$DC$1,0),FALSE)="",NA(),VLOOKUP($B9,'B-EmEC'!$A:$DC,MATCH(BS$1,'B-EmEC'!$A$1:$DC$1,0),FALSE))</f>
        <v>58.491803278688522</v>
      </c>
      <c r="BT9" s="168">
        <f>IF(VLOOKUP($B9,'B-EmEC'!$A:$DC,MATCH(BT$1,'B-EmEC'!$A$1:$DC$1,0),FALSE)="",NA(),VLOOKUP($B9,'B-EmEC'!$A:$DC,MATCH(BT$1,'B-EmEC'!$A$1:$DC$1,0),FALSE))</f>
        <v>20.489946190880765</v>
      </c>
      <c r="BU9" s="161" t="str" cm="1">
        <f t="array" ref="BU9">SUBSTITUTE(SUBSTITUTE(SUBSTITUTE(INDEX(BI$1:BT$1,0,MATCH(_xlfn.AGGREGATE(4,6,BI9:BT9),BI9:BT9,0)),"B-Emax",""),"Min",""),"Max","")</f>
        <v xml:space="preserve">
G12</v>
      </c>
      <c r="BV9" s="168"/>
      <c r="BW9" s="165">
        <f>IF(VLOOKUP($B9,'I-EmEC'!$A:$DD,MATCH(BW$1,'I-EmEC'!$A$1:$DD$1,0),FALSE)&lt;&gt;"",VLOOKUP($B9,'I-EmEC'!$A:$DD,MATCH(BW$1,'I-EmEC'!$A$1:$DD$1,0),FALSE),NA())</f>
        <v>25.735294117647058</v>
      </c>
      <c r="BX9" s="166">
        <f>IF(VLOOKUP($B9,'I-EmEC'!$A:$DD,MATCH(BX$1,'I-EmEC'!$A$1:$DD$1,0),FALSE)&lt;&gt;"",VLOOKUP($B9,'I-EmEC'!$A:$DD,MATCH(BX$1,'I-EmEC'!$A$1:$DD$1,0),FALSE),NA())</f>
        <v>17.794970986460346</v>
      </c>
      <c r="BY9" s="166">
        <f>IF(VLOOKUP($B9,'I-EmEC'!$A:$DD,MATCH(BY$1,'I-EmEC'!$A$1:$DD$1,0),FALSE)&lt;&gt;"",VLOOKUP($B9,'I-EmEC'!$A:$DD,MATCH(BY$1,'I-EmEC'!$A$1:$DD$1,0),FALSE),NA())</f>
        <v>17.794970986460346</v>
      </c>
      <c r="BZ9" s="166">
        <f>IF(VLOOKUP($B9,'I-EmEC'!$A:$DD,MATCH(BZ$1,'I-EmEC'!$A$1:$DD$1,0),FALSE)&lt;&gt;"",VLOOKUP($B9,'I-EmEC'!$A:$DD,MATCH(BZ$1,'I-EmEC'!$A$1:$DD$1,0),FALSE),NA())</f>
        <v>26.086956521739133</v>
      </c>
      <c r="CA9" s="166">
        <f>IF(VLOOKUP($B9,'I-EmEC'!$A:$DD,MATCH(CA$1,'I-EmEC'!$A$1:$DD$1,0),FALSE)&lt;&gt;"",VLOOKUP($B9,'I-EmEC'!$A:$DD,MATCH(CA$1,'I-EmEC'!$A$1:$DD$1,0),FALSE),NA())</f>
        <v>26.086956521739133</v>
      </c>
      <c r="CB9" s="166">
        <f>IF(VLOOKUP($B9,'I-EmEC'!$A:$DD,MATCH(CB$1,'I-EmEC'!$A$1:$DD$1,0),FALSE)&lt;&gt;"",VLOOKUP($B9,'I-EmEC'!$A:$DD,MATCH(CB$1,'I-EmEC'!$A$1:$DD$1,0),FALSE),NA())</f>
        <v>27.246376811594203</v>
      </c>
      <c r="CC9" s="166">
        <f>IF(VLOOKUP($B9,'I-EmEC'!$A:$DD,MATCH(CC$1,'I-EmEC'!$A$1:$DD$1,0),FALSE)&lt;&gt;"",VLOOKUP($B9,'I-EmEC'!$A:$DD,MATCH(CC$1,'I-EmEC'!$A$1:$DD$1,0),FALSE),NA())</f>
        <v>14.579055441478438</v>
      </c>
      <c r="CD9" s="166">
        <f>IF(VLOOKUP($B9,'I-EmEC'!$A:$DD,MATCH(CD$1,'I-EmEC'!$A$1:$DD$1,0),FALSE)&lt;&gt;"",VLOOKUP($B9,'I-EmEC'!$A:$DD,MATCH(CD$1,'I-EmEC'!$A$1:$DD$1,0),FALSE),NA())</f>
        <v>14.579055441478438</v>
      </c>
      <c r="CE9" s="166">
        <f>IF(VLOOKUP($B9,'I-EmEC'!$A:$DD,MATCH(CE$1,'I-EmEC'!$A$1:$DD$1,0),FALSE)&lt;&gt;"",VLOOKUP($B9,'I-EmEC'!$A:$DD,MATCH(CE$1,'I-EmEC'!$A$1:$DD$1,0),FALSE),NA())</f>
        <v>14.382022471910112</v>
      </c>
      <c r="CF9" s="166" t="e">
        <f>IF(VLOOKUP($B9,'I-EmEC'!$A:$DD,MATCH(CF$1,'I-EmEC'!$A$1:$DD$1,0),FALSE)&lt;&gt;"",VLOOKUP($B9,'I-EmEC'!$A:$DD,MATCH(CF$1,'I-EmEC'!$A$1:$DD$1,0),FALSE),NA())</f>
        <v>#N/A</v>
      </c>
      <c r="CG9" s="166" t="e">
        <f>IF(VLOOKUP($B9,'I-EmEC'!$A:$DD,MATCH(CG$1,'I-EmEC'!$A$1:$DD$1,0),FALSE)&lt;&gt;"",VLOOKUP($B9,'I-EmEC'!$A:$DD,MATCH(CG$1,'I-EmEC'!$A$1:$DD$1,0),FALSE),NA())</f>
        <v>#N/A</v>
      </c>
      <c r="CH9" s="166" t="e">
        <f>IF(VLOOKUP($B9,'I-EmEC'!$A:$DD,MATCH(CH$1,'I-EmEC'!$A$1:$DD$1,0),FALSE)&lt;&gt;"",VLOOKUP($B9,'I-EmEC'!$A:$DD,MATCH(CH$1,'I-EmEC'!$A$1:$DD$1,0),FALSE),NA())</f>
        <v>#N/A</v>
      </c>
      <c r="CI9" s="161" t="str" cm="1">
        <f t="array" ref="CI9">SUBSTITUTE(SUBSTITUTE(SUBSTITUTE(INDEX(BW$1:CH$1,0,MATCH(_xlfn.AGGREGATE(4,6,BW9:CH9),BW9:CH9,0)),"I-Emax",""),"Min",""),"Max","")</f>
        <v xml:space="preserve">
Gz</v>
      </c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</row>
    <row r="10" spans="1:111" s="170" customFormat="1" x14ac:dyDescent="0.15">
      <c r="A10" s="155" t="str" cm="1">
        <f t="array" ref="A10">_xlfn.IFS(AND(SUMIF(E10:P10,"&lt;&gt;#N/A",E10:P10)&gt;0,SUMIF(S10:AD10,"&lt;&gt;#N/A",S10:AD10)&gt;0),"BI",AND(SUMIF(E10:P10,"&lt;&gt;#N/A",E10:P10)&gt;0,SUMIF(S10:AD10,"&lt;&gt;#N/A",S10:AD10)=0),"-B",AND(SUMIF(E10:P10,"&lt;&gt;#N/A",E10:P10)=0,SUMIF(S10:AD10,"&lt;&gt;#N/A",S10:AD10)&gt;0),"-I")</f>
        <v>BI</v>
      </c>
      <c r="B10" s="90" t="s">
        <v>224</v>
      </c>
      <c r="C10" s="156" t="str">
        <f>VLOOKUP(B10,RecNamesAll!A:E,5,FALSE)</f>
        <v>A</v>
      </c>
      <c r="D10" s="157" t="b">
        <f>VLOOKUP(B10,Ligands!A:B,2,FALSE)</f>
        <v>1</v>
      </c>
      <c r="E10" s="158">
        <f>IF(VLOOKUP($B10,'B-EmEC'!$A:$DC,MATCH(E$1,'B-EmEC'!$A$1:$DC$1,0),FALSE)&lt;&gt;"",VLOOKUP($B10,'B-EmEC'!$A:$DC,MATCH(E$1,'B-EmEC'!$A$1:$DC$1,0),FALSE),NA())</f>
        <v>6.1239999999999997</v>
      </c>
      <c r="F10" s="159" t="e">
        <f>IF(VLOOKUP($B10,'B-EmEC'!$A:$DC,MATCH(F$1,'B-EmEC'!$A$1:$DC$1,0),FALSE)&lt;&gt;"",VLOOKUP($B10,'B-EmEC'!$A:$DC,MATCH(F$1,'B-EmEC'!$A$1:$DC$1,0),FALSE),NA())</f>
        <v>#N/A</v>
      </c>
      <c r="G10" s="159" t="e">
        <f>IF(VLOOKUP($B10,'B-EmEC'!$A:$DC,MATCH(G$1,'B-EmEC'!$A$1:$DC$1,0),FALSE)&lt;&gt;"",VLOOKUP($B10,'B-EmEC'!$A:$DC,MATCH(G$1,'B-EmEC'!$A$1:$DC$1,0),FALSE),NA())</f>
        <v>#N/A</v>
      </c>
      <c r="H10" s="159" t="e">
        <f>IF(VLOOKUP($B10,'B-EmEC'!$A:$DC,MATCH(H$1,'B-EmEC'!$A$1:$DC$1,0),FALSE)&lt;&gt;"",VLOOKUP($B10,'B-EmEC'!$A:$DC,MATCH(H$1,'B-EmEC'!$A$1:$DC$1,0),FALSE),NA())</f>
        <v>#N/A</v>
      </c>
      <c r="I10" s="159" t="e">
        <f>IF(VLOOKUP($B10,'B-EmEC'!$A:$DC,MATCH(I$1,'B-EmEC'!$A$1:$DC$1,0),FALSE)&lt;&gt;"",VLOOKUP($B10,'B-EmEC'!$A:$DC,MATCH(I$1,'B-EmEC'!$A$1:$DC$1,0),FALSE),NA())</f>
        <v>#N/A</v>
      </c>
      <c r="J10" s="159" t="e">
        <f>IF(VLOOKUP($B10,'B-EmEC'!$A:$DC,MATCH(J$1,'B-EmEC'!$A$1:$DC$1,0),FALSE)&lt;&gt;"",VLOOKUP($B10,'B-EmEC'!$A:$DC,MATCH(J$1,'B-EmEC'!$A$1:$DC$1,0),FALSE),NA())</f>
        <v>#N/A</v>
      </c>
      <c r="K10" s="160" t="e">
        <f>IF(VLOOKUP($B10,'B-EmEC'!$A:$DC,MATCH(K$1,'B-EmEC'!$A$1:$DC$1,0),FALSE)&lt;&gt;"",VLOOKUP($B10,'B-EmEC'!$A:$DC,MATCH(K$1,'B-EmEC'!$A$1:$DC$1,0),FALSE),NA())</f>
        <v>#N/A</v>
      </c>
      <c r="L10" s="160" t="e">
        <f>IF(VLOOKUP($B10,'B-EmEC'!$A:$DC,MATCH(L$1,'B-EmEC'!$A$1:$DC$1,0),FALSE)&lt;&gt;"",VLOOKUP($B10,'B-EmEC'!$A:$DC,MATCH(L$1,'B-EmEC'!$A$1:$DC$1,0),FALSE),NA())</f>
        <v>#N/A</v>
      </c>
      <c r="M10" s="160" t="e">
        <f>IF(VLOOKUP($B10,'B-EmEC'!$A:$DC,MATCH(M$1,'B-EmEC'!$A$1:$DC$1,0),FALSE)&lt;&gt;"",VLOOKUP($B10,'B-EmEC'!$A:$DC,MATCH(M$1,'B-EmEC'!$A$1:$DC$1,0),FALSE),NA())</f>
        <v>#N/A</v>
      </c>
      <c r="N10" s="159">
        <f>IF(VLOOKUP($B10,'B-EmEC'!$A:$DC,MATCH(N$1,'B-EmEC'!$A$1:$DC$1,0),FALSE)&lt;&gt;"",VLOOKUP($B10,'B-EmEC'!$A:$DC,MATCH(N$1,'B-EmEC'!$A$1:$DC$1,0),FALSE),NA())</f>
        <v>6.2030000000000003</v>
      </c>
      <c r="O10" s="160" t="e">
        <f>IF(VLOOKUP($B10,'B-EmEC'!$A:$DC,MATCH(O$1,'B-EmEC'!$A$1:$DC$1,0),FALSE)&lt;&gt;"",VLOOKUP($B10,'B-EmEC'!$A:$DC,MATCH(O$1,'B-EmEC'!$A$1:$DC$1,0),FALSE),NA())</f>
        <v>#N/A</v>
      </c>
      <c r="P10" s="160" t="e">
        <f>IF(VLOOKUP($B10,'B-EmEC'!$A:$DC,MATCH(P$1,'B-EmEC'!$A$1:$DC$1,0),FALSE)&lt;&gt;"",VLOOKUP($B10,'B-EmEC'!$A:$DC,MATCH(P$1,'B-EmEC'!$A$1:$DC$1,0),FALSE),NA())</f>
        <v>#N/A</v>
      </c>
      <c r="Q10" s="161" t="str" cm="1">
        <f t="array" ref="Q10">SUBSTITUTE(SUBSTITUTE(INDEX(E$1:P$1,0,MATCH(_xlfn.AGGREGATE(4,6,E10:P10),E10:P10,0)),"B-pEC50",""),"&gt;1.4SD","")</f>
        <v xml:space="preserve">
G15</v>
      </c>
      <c r="R10" s="151"/>
      <c r="S10" s="162">
        <f>IF(VLOOKUP($B10,'I-EmEC'!$A:$DD,MATCH(S$1,'I-EmEC'!$A$1:$DD$1,0),FALSE)&lt;&gt;"",VLOOKUP($B10,'I-EmEC'!$A:$DD,MATCH(S$1,'I-EmEC'!$A$1:$DD$1,0),FALSE),NA())</f>
        <v>5.77</v>
      </c>
      <c r="T10" s="159">
        <f>IF(VLOOKUP($B10,'I-EmEC'!$A:$DD,MATCH(T$1,'I-EmEC'!$A$1:$DD$1,0),FALSE)&lt;&gt;"",VLOOKUP($B10,'I-EmEC'!$A:$DD,MATCH(T$1,'I-EmEC'!$A$1:$DD$1,0),FALSE),NA())</f>
        <v>5.71</v>
      </c>
      <c r="U10" s="159">
        <f>IF(VLOOKUP($B10,'I-EmEC'!$A:$DD,MATCH(U$1,'I-EmEC'!$A$1:$DD$1,0),FALSE)&lt;&gt;"",VLOOKUP($B10,'I-EmEC'!$A:$DD,MATCH(U$1,'I-EmEC'!$A$1:$DD$1,0),FALSE),NA())</f>
        <v>5.71</v>
      </c>
      <c r="V10" s="159">
        <f>IF(VLOOKUP($B10,'I-EmEC'!$A:$DD,MATCH(V$1,'I-EmEC'!$A$1:$DD$1,0),FALSE)&lt;&gt;"",VLOOKUP($B10,'I-EmEC'!$A:$DD,MATCH(V$1,'I-EmEC'!$A$1:$DD$1,0),FALSE),NA())</f>
        <v>5.92</v>
      </c>
      <c r="W10" s="159">
        <f>IF(VLOOKUP($B10,'I-EmEC'!$A:$DD,MATCH(W$1,'I-EmEC'!$A$1:$DD$1,0),FALSE)&lt;&gt;"",VLOOKUP($B10,'I-EmEC'!$A:$DD,MATCH(W$1,'I-EmEC'!$A$1:$DD$1,0),FALSE),NA())</f>
        <v>5.92</v>
      </c>
      <c r="X10" s="159">
        <f>IF(VLOOKUP($B10,'I-EmEC'!$A:$DD,MATCH(X$1,'I-EmEC'!$A$1:$DD$1,0),FALSE)&lt;&gt;"",VLOOKUP($B10,'I-EmEC'!$A:$DD,MATCH(X$1,'I-EmEC'!$A$1:$DD$1,0),FALSE),NA())</f>
        <v>5.65</v>
      </c>
      <c r="Y10" s="159">
        <f>IF(VLOOKUP($B10,'I-EmEC'!$A:$DD,MATCH(Y$1,'I-EmEC'!$A$1:$DD$1,0),FALSE)&lt;&gt;"",VLOOKUP($B10,'I-EmEC'!$A:$DD,MATCH(Y$1,'I-EmEC'!$A$1:$DD$1,0),FALSE),NA())</f>
        <v>5.36</v>
      </c>
      <c r="Z10" s="159">
        <f>IF(VLOOKUP($B10,'I-EmEC'!$A:$DD,MATCH(Z$1,'I-EmEC'!$A$1:$DD$1,0),FALSE)&lt;&gt;"",VLOOKUP($B10,'I-EmEC'!$A:$DD,MATCH(Z$1,'I-EmEC'!$A$1:$DD$1,0),FALSE),NA())</f>
        <v>5.36</v>
      </c>
      <c r="AA10" s="159">
        <f>IF(VLOOKUP($B10,'I-EmEC'!$A:$DD,MATCH(AA$1,'I-EmEC'!$A$1:$DD$1,0),FALSE)&lt;&gt;"",VLOOKUP($B10,'I-EmEC'!$A:$DD,MATCH(AA$1,'I-EmEC'!$A$1:$DD$1,0),FALSE),NA())</f>
        <v>5.87</v>
      </c>
      <c r="AB10" s="159" t="e">
        <f>IF(VLOOKUP($B10,'I-EmEC'!$A:$DD,MATCH(AB$1,'I-EmEC'!$A$1:$DD$1,0),FALSE)&lt;&gt;"",VLOOKUP($B10,'I-EmEC'!$A:$DD,MATCH(AB$1,'I-EmEC'!$A$1:$DD$1,0),FALSE),NA())</f>
        <v>#N/A</v>
      </c>
      <c r="AC10" s="159">
        <f>IF(VLOOKUP($B10,'I-EmEC'!$A:$DD,MATCH(AC$1,'I-EmEC'!$A$1:$DD$1,0),FALSE)&lt;&gt;"",VLOOKUP($B10,'I-EmEC'!$A:$DD,MATCH(AC$1,'I-EmEC'!$A$1:$DD$1,0),FALSE),NA())</f>
        <v>4.84</v>
      </c>
      <c r="AD10" s="159">
        <f>IF(VLOOKUP($B10,'I-EmEC'!$A:$DD,MATCH(AD$1,'I-EmEC'!$A$1:$DD$1,0),FALSE)&lt;&gt;"",VLOOKUP($B10,'I-EmEC'!$A:$DD,MATCH(AD$1,'I-EmEC'!$A$1:$DD$1,0),FALSE),NA())</f>
        <v>5.04</v>
      </c>
      <c r="AE10" s="161" t="str" cm="1">
        <f t="array" ref="AE10">SUBSTITUTE(SUBSTITUTE(INDEX(S$1:AD$1,0,MATCH(_xlfn.AGGREGATE(4,6,S10:AD10),S10:AD10,0)),"I-pEC50",""),"&gt;1.4SD","")</f>
        <v xml:space="preserve">
GoA</v>
      </c>
      <c r="AF10" s="159"/>
      <c r="AG10" s="163">
        <f>IF(VLOOKUP($B10,'B-EmEC'!$A:$DC,MATCH(AG$1,'B-EmEC'!$A$1:$DC$1,0),FALSE)&lt;&gt;"",VLOOKUP($B10,'B-EmEC'!$A:$DC,MATCH(AG$1,'B-EmEC'!$A$1:$DC$1,0),FALSE),NA())</f>
        <v>51.87</v>
      </c>
      <c r="AH10" s="164" t="e">
        <f>IF(VLOOKUP($B10,'B-EmEC'!$A:$DC,MATCH(AH$1,'B-EmEC'!$A$1:$DC$1,0),FALSE)&lt;&gt;"",VLOOKUP($B10,'B-EmEC'!$A:$DC,MATCH(AH$1,'B-EmEC'!$A$1:$DC$1,0),FALSE),NA())</f>
        <v>#N/A</v>
      </c>
      <c r="AI10" s="164" t="e">
        <f>IF(VLOOKUP($B10,'B-EmEC'!$A:$DC,MATCH(AI$1,'B-EmEC'!$A$1:$DC$1,0),FALSE)&lt;&gt;"",VLOOKUP($B10,'B-EmEC'!$A:$DC,MATCH(AI$1,'B-EmEC'!$A$1:$DC$1,0),FALSE),NA())</f>
        <v>#N/A</v>
      </c>
      <c r="AJ10" s="164" t="e">
        <f>IF(VLOOKUP($B10,'B-EmEC'!$A:$DC,MATCH(AJ$1,'B-EmEC'!$A$1:$DC$1,0),FALSE)&lt;&gt;"",VLOOKUP($B10,'B-EmEC'!$A:$DC,MATCH(AJ$1,'B-EmEC'!$A$1:$DC$1,0),FALSE),NA())</f>
        <v>#N/A</v>
      </c>
      <c r="AK10" s="164" t="e">
        <f>IF(VLOOKUP($B10,'B-EmEC'!$A:$DC,MATCH(AK$1,'B-EmEC'!$A$1:$DC$1,0),FALSE)&lt;&gt;"",VLOOKUP($B10,'B-EmEC'!$A:$DC,MATCH(AK$1,'B-EmEC'!$A$1:$DC$1,0),FALSE),NA())</f>
        <v>#N/A</v>
      </c>
      <c r="AL10" s="164" t="e">
        <f>IF(VLOOKUP($B10,'B-EmEC'!$A:$DC,MATCH(AL$1,'B-EmEC'!$A$1:$DC$1,0),FALSE)&lt;&gt;"",VLOOKUP($B10,'B-EmEC'!$A:$DC,MATCH(AL$1,'B-EmEC'!$A$1:$DC$1,0),FALSE),NA())</f>
        <v>#N/A</v>
      </c>
      <c r="AM10" s="164" t="e">
        <f>IF(VLOOKUP($B10,'B-EmEC'!$A:$DC,MATCH(AM$1,'B-EmEC'!$A$1:$DC$1,0),FALSE)&lt;&gt;"",VLOOKUP($B10,'B-EmEC'!$A:$DC,MATCH(AM$1,'B-EmEC'!$A$1:$DC$1,0),FALSE),NA())</f>
        <v>#N/A</v>
      </c>
      <c r="AN10" s="164" t="e">
        <f>IF(VLOOKUP($B10,'B-EmEC'!$A:$DC,MATCH(AN$1,'B-EmEC'!$A$1:$DC$1,0),FALSE)&lt;&gt;"",VLOOKUP($B10,'B-EmEC'!$A:$DC,MATCH(AN$1,'B-EmEC'!$A$1:$DC$1,0),FALSE),NA())</f>
        <v>#N/A</v>
      </c>
      <c r="AO10" s="164" t="e">
        <f>IF(VLOOKUP($B10,'B-EmEC'!$A:$DC,MATCH(AO$1,'B-EmEC'!$A$1:$DC$1,0),FALSE)&lt;&gt;"",VLOOKUP($B10,'B-EmEC'!$A:$DC,MATCH(AO$1,'B-EmEC'!$A$1:$DC$1,0),FALSE),NA())</f>
        <v>#N/A</v>
      </c>
      <c r="AP10" s="164">
        <f>IF(VLOOKUP($B10,'B-EmEC'!$A:$DC,MATCH(AP$1,'B-EmEC'!$A$1:$DC$1,0),FALSE)&lt;&gt;"",VLOOKUP($B10,'B-EmEC'!$A:$DC,MATCH(AP$1,'B-EmEC'!$A$1:$DC$1,0),FALSE),NA())</f>
        <v>689.4</v>
      </c>
      <c r="AQ10" s="164" t="e">
        <f>IF(VLOOKUP($B10,'B-EmEC'!$A:$DC,MATCH(AQ$1,'B-EmEC'!$A$1:$DC$1,0),FALSE)&lt;&gt;"",VLOOKUP($B10,'B-EmEC'!$A:$DC,MATCH(AQ$1,'B-EmEC'!$A$1:$DC$1,0),FALSE),NA())</f>
        <v>#N/A</v>
      </c>
      <c r="AR10" s="164" t="e">
        <f>IF(VLOOKUP($B10,'B-EmEC'!$A:$DC,MATCH(AR$1,'B-EmEC'!$A$1:$DC$1,0),FALSE)&lt;&gt;"",VLOOKUP($B10,'B-EmEC'!$A:$DC,MATCH(AR$1,'B-EmEC'!$A$1:$DC$1,0),FALSE),NA())</f>
        <v>#N/A</v>
      </c>
      <c r="AS10" s="169" t="str" cm="1">
        <f t="array" ref="AS10">SUBSTITUTE(SUBSTITUTE(INDEX(AG$1:AR$1,0,MATCH(_xlfn.AGGREGATE(4,6,AG10:AR10),AG10:AR10,0)),"B-Emax",""),"&gt;1.4SD","")</f>
        <v xml:space="preserve">
G15</v>
      </c>
      <c r="AT10" s="164"/>
      <c r="AU10" s="165">
        <f>IF(VLOOKUP($B10,'I-EmEC'!$A:$DD,MATCH(AU$1,'I-EmEC'!$A$1:$DD$1,0),FALSE)&lt;&gt;"",VLOOKUP($B10,'I-EmEC'!$A:$DD,MATCH(AU$1,'I-EmEC'!$A$1:$DD$1,0),FALSE),NA())</f>
        <v>34.5</v>
      </c>
      <c r="AV10" s="166">
        <f>IF(VLOOKUP($B10,'I-EmEC'!$A:$DD,MATCH(AV$1,'I-EmEC'!$A$1:$DD$1,0),FALSE)&lt;&gt;"",VLOOKUP($B10,'I-EmEC'!$A:$DD,MATCH(AV$1,'I-EmEC'!$A$1:$DD$1,0),FALSE),NA())</f>
        <v>30.8</v>
      </c>
      <c r="AW10" s="166">
        <f>IF(VLOOKUP($B10,'I-EmEC'!$A:$DD,MATCH(AW$1,'I-EmEC'!$A$1:$DD$1,0),FALSE)&lt;&gt;"",VLOOKUP($B10,'I-EmEC'!$A:$DD,MATCH(AW$1,'I-EmEC'!$A$1:$DD$1,0),FALSE),NA())</f>
        <v>30.8</v>
      </c>
      <c r="AX10" s="166">
        <f>IF(VLOOKUP($B10,'I-EmEC'!$A:$DD,MATCH(AX$1,'I-EmEC'!$A$1:$DD$1,0),FALSE)&lt;&gt;"",VLOOKUP($B10,'I-EmEC'!$A:$DD,MATCH(AX$1,'I-EmEC'!$A$1:$DD$1,0),FALSE),NA())</f>
        <v>33.200000000000003</v>
      </c>
      <c r="AY10" s="166">
        <f>IF(VLOOKUP($B10,'I-EmEC'!$A:$DD,MATCH(AY$1,'I-EmEC'!$A$1:$DD$1,0),FALSE)&lt;&gt;"",VLOOKUP($B10,'I-EmEC'!$A:$DD,MATCH(AY$1,'I-EmEC'!$A$1:$DD$1,0),FALSE),NA())</f>
        <v>33.200000000000003</v>
      </c>
      <c r="AZ10" s="166">
        <f>IF(VLOOKUP($B10,'I-EmEC'!$A:$DD,MATCH(AZ$1,'I-EmEC'!$A$1:$DD$1,0),FALSE)&lt;&gt;"",VLOOKUP($B10,'I-EmEC'!$A:$DD,MATCH(AZ$1,'I-EmEC'!$A$1:$DD$1,0),FALSE),NA())</f>
        <v>20.6</v>
      </c>
      <c r="BA10" s="166">
        <f>IF(VLOOKUP($B10,'I-EmEC'!$A:$DD,MATCH(BA$1,'I-EmEC'!$A$1:$DD$1,0),FALSE)&lt;&gt;"",VLOOKUP($B10,'I-EmEC'!$A:$DD,MATCH(BA$1,'I-EmEC'!$A$1:$DD$1,0),FALSE),NA())</f>
        <v>22.5</v>
      </c>
      <c r="BB10" s="166">
        <f>IF(VLOOKUP($B10,'I-EmEC'!$A:$DD,MATCH(BB$1,'I-EmEC'!$A$1:$DD$1,0),FALSE)&lt;&gt;"",VLOOKUP($B10,'I-EmEC'!$A:$DD,MATCH(BB$1,'I-EmEC'!$A$1:$DD$1,0),FALSE),NA())</f>
        <v>22.5</v>
      </c>
      <c r="BC10" s="166">
        <f>IF(VLOOKUP($B10,'I-EmEC'!$A:$DD,MATCH(BC$1,'I-EmEC'!$A$1:$DD$1,0),FALSE)&lt;&gt;"",VLOOKUP($B10,'I-EmEC'!$A:$DD,MATCH(BC$1,'I-EmEC'!$A$1:$DD$1,0),FALSE),NA())</f>
        <v>27.4</v>
      </c>
      <c r="BD10" s="166" t="e">
        <f>IF(VLOOKUP($B10,'I-EmEC'!$A:$DD,MATCH(BD$1,'I-EmEC'!$A$1:$DD$1,0),FALSE)&lt;&gt;"",VLOOKUP($B10,'I-EmEC'!$A:$DD,MATCH(BD$1,'I-EmEC'!$A$1:$DD$1,0),FALSE),NA())</f>
        <v>#N/A</v>
      </c>
      <c r="BE10" s="166">
        <f>IF(VLOOKUP($B10,'I-EmEC'!$A:$DD,MATCH(BE$1,'I-EmEC'!$A$1:$DD$1,0),FALSE)&lt;&gt;"",VLOOKUP($B10,'I-EmEC'!$A:$DD,MATCH(BE$1,'I-EmEC'!$A$1:$DD$1,0),FALSE),NA())</f>
        <v>15.9</v>
      </c>
      <c r="BF10" s="166">
        <f>IF(VLOOKUP($B10,'I-EmEC'!$A:$DD,MATCH(BF$1,'I-EmEC'!$A$1:$DD$1,0),FALSE)&lt;&gt;"",VLOOKUP($B10,'I-EmEC'!$A:$DD,MATCH(BF$1,'I-EmEC'!$A$1:$DD$1,0),FALSE),NA())</f>
        <v>20.8</v>
      </c>
      <c r="BG10" s="161" t="str" cm="1">
        <f t="array" ref="BG10">SUBSTITUTE(SUBSTITUTE(INDEX(AU$1:BF$1,0,MATCH(_xlfn.AGGREGATE(4,6,AU10:BF10),AU10:BF10,0)),"I-Emax",""),"&gt;1.4SD","")</f>
        <v xml:space="preserve">
Gs</v>
      </c>
      <c r="BH10" s="159"/>
      <c r="BI10" s="167">
        <f>IF(VLOOKUP($B10,'B-EmEC'!$A:$DC,MATCH(BI$1,'B-EmEC'!$A$1:$DC$1,0),FALSE)="",NA(),VLOOKUP($B10,'B-EmEC'!$A:$DC,MATCH(BI$1,'B-EmEC'!$A$1:$DC$1,0),FALSE))</f>
        <v>79.409063074096764</v>
      </c>
      <c r="BJ10" s="168" t="e">
        <f>IF(VLOOKUP($B10,'B-EmEC'!$A:$DC,MATCH(BJ$1,'B-EmEC'!$A$1:$DC$1,0),FALSE)="",NA(),VLOOKUP($B10,'B-EmEC'!$A:$DC,MATCH(BJ$1,'B-EmEC'!$A$1:$DC$1,0),FALSE))</f>
        <v>#N/A</v>
      </c>
      <c r="BK10" s="168" t="e">
        <f>IF(VLOOKUP($B10,'B-EmEC'!$A:$DC,MATCH(BK$1,'B-EmEC'!$A$1:$DC$1,0),FALSE)="",NA(),VLOOKUP($B10,'B-EmEC'!$A:$DC,MATCH(BK$1,'B-EmEC'!$A$1:$DC$1,0),FALSE))</f>
        <v>#N/A</v>
      </c>
      <c r="BL10" s="168" t="e">
        <f>IF(VLOOKUP($B10,'B-EmEC'!$A:$DC,MATCH(BL$1,'B-EmEC'!$A$1:$DC$1,0),FALSE)="",NA(),VLOOKUP($B10,'B-EmEC'!$A:$DC,MATCH(BL$1,'B-EmEC'!$A$1:$DC$1,0),FALSE))</f>
        <v>#N/A</v>
      </c>
      <c r="BM10" s="168" t="e">
        <f>IF(VLOOKUP($B10,'B-EmEC'!$A:$DC,MATCH(BM$1,'B-EmEC'!$A$1:$DC$1,0),FALSE)="",NA(),VLOOKUP($B10,'B-EmEC'!$A:$DC,MATCH(BM$1,'B-EmEC'!$A$1:$DC$1,0),FALSE))</f>
        <v>#N/A</v>
      </c>
      <c r="BN10" s="168" t="e">
        <f>IF(VLOOKUP($B10,'B-EmEC'!$A:$DC,MATCH(BN$1,'B-EmEC'!$A$1:$DC$1,0),FALSE)="",NA(),VLOOKUP($B10,'B-EmEC'!$A:$DC,MATCH(BN$1,'B-EmEC'!$A$1:$DC$1,0),FALSE))</f>
        <v>#N/A</v>
      </c>
      <c r="BO10" s="168" t="e">
        <f>IF(VLOOKUP($B10,'B-EmEC'!$A:$DC,MATCH(BO$1,'B-EmEC'!$A$1:$DC$1,0),FALSE)="",NA(),VLOOKUP($B10,'B-EmEC'!$A:$DC,MATCH(BO$1,'B-EmEC'!$A$1:$DC$1,0),FALSE))</f>
        <v>#N/A</v>
      </c>
      <c r="BP10" s="168" t="e">
        <f>IF(VLOOKUP($B10,'B-EmEC'!$A:$DC,MATCH(BP$1,'B-EmEC'!$A$1:$DC$1,0),FALSE)="",NA(),VLOOKUP($B10,'B-EmEC'!$A:$DC,MATCH(BP$1,'B-EmEC'!$A$1:$DC$1,0),FALSE))</f>
        <v>#N/A</v>
      </c>
      <c r="BQ10" s="168" t="e">
        <f>IF(VLOOKUP($B10,'B-EmEC'!$A:$DC,MATCH(BQ$1,'B-EmEC'!$A$1:$DC$1,0),FALSE)="",NA(),VLOOKUP($B10,'B-EmEC'!$A:$DC,MATCH(BQ$1,'B-EmEC'!$A$1:$DC$1,0),FALSE))</f>
        <v>#N/A</v>
      </c>
      <c r="BR10" s="168">
        <f>IF(VLOOKUP($B10,'B-EmEC'!$A:$DC,MATCH(BR$1,'B-EmEC'!$A$1:$DC$1,0),FALSE)="",NA(),VLOOKUP($B10,'B-EmEC'!$A:$DC,MATCH(BR$1,'B-EmEC'!$A$1:$DC$1,0),FALSE))</f>
        <v>64.61105904404873</v>
      </c>
      <c r="BS10" s="168" t="e">
        <f>IF(VLOOKUP($B10,'B-EmEC'!$A:$DC,MATCH(BS$1,'B-EmEC'!$A$1:$DC$1,0),FALSE)="",NA(),VLOOKUP($B10,'B-EmEC'!$A:$DC,MATCH(BS$1,'B-EmEC'!$A$1:$DC$1,0),FALSE))</f>
        <v>#N/A</v>
      </c>
      <c r="BT10" s="168" t="e">
        <f>IF(VLOOKUP($B10,'B-EmEC'!$A:$DC,MATCH(BT$1,'B-EmEC'!$A$1:$DC$1,0),FALSE)="",NA(),VLOOKUP($B10,'B-EmEC'!$A:$DC,MATCH(BT$1,'B-EmEC'!$A$1:$DC$1,0),FALSE))</f>
        <v>#N/A</v>
      </c>
      <c r="BU10" s="161" t="str" cm="1">
        <f t="array" ref="BU10">SUBSTITUTE(SUBSTITUTE(SUBSTITUTE(INDEX(BI$1:BT$1,0,MATCH(_xlfn.AGGREGATE(4,6,BI10:BT10),BI10:BT10,0)),"B-Emax",""),"Min",""),"Max","")</f>
        <v xml:space="preserve">
Gs</v>
      </c>
      <c r="BV10" s="168"/>
      <c r="BW10" s="165">
        <f>IF(VLOOKUP($B10,'I-EmEC'!$A:$DD,MATCH(BW$1,'I-EmEC'!$A$1:$DD$1,0),FALSE)&lt;&gt;"",VLOOKUP($B10,'I-EmEC'!$A:$DD,MATCH(BW$1,'I-EmEC'!$A$1:$DD$1,0),FALSE),NA())</f>
        <v>63.419117647058826</v>
      </c>
      <c r="BX10" s="166">
        <f>IF(VLOOKUP($B10,'I-EmEC'!$A:$DD,MATCH(BX$1,'I-EmEC'!$A$1:$DD$1,0),FALSE)&lt;&gt;"",VLOOKUP($B10,'I-EmEC'!$A:$DD,MATCH(BX$1,'I-EmEC'!$A$1:$DD$1,0),FALSE),NA())</f>
        <v>59.574468085106382</v>
      </c>
      <c r="BY10" s="166">
        <f>IF(VLOOKUP($B10,'I-EmEC'!$A:$DD,MATCH(BY$1,'I-EmEC'!$A$1:$DD$1,0),FALSE)&lt;&gt;"",VLOOKUP($B10,'I-EmEC'!$A:$DD,MATCH(BY$1,'I-EmEC'!$A$1:$DD$1,0),FALSE),NA())</f>
        <v>59.574468085106382</v>
      </c>
      <c r="BZ10" s="166">
        <f>IF(VLOOKUP($B10,'I-EmEC'!$A:$DD,MATCH(BZ$1,'I-EmEC'!$A$1:$DD$1,0),FALSE)&lt;&gt;"",VLOOKUP($B10,'I-EmEC'!$A:$DD,MATCH(BZ$1,'I-EmEC'!$A$1:$DD$1,0),FALSE),NA())</f>
        <v>68.737060041407887</v>
      </c>
      <c r="CA10" s="166">
        <f>IF(VLOOKUP($B10,'I-EmEC'!$A:$DD,MATCH(CA$1,'I-EmEC'!$A$1:$DD$1,0),FALSE)&lt;&gt;"",VLOOKUP($B10,'I-EmEC'!$A:$DD,MATCH(CA$1,'I-EmEC'!$A$1:$DD$1,0),FALSE),NA())</f>
        <v>68.737060041407887</v>
      </c>
      <c r="CB10" s="166">
        <f>IF(VLOOKUP($B10,'I-EmEC'!$A:$DD,MATCH(CB$1,'I-EmEC'!$A$1:$DD$1,0),FALSE)&lt;&gt;"",VLOOKUP($B10,'I-EmEC'!$A:$DD,MATCH(CB$1,'I-EmEC'!$A$1:$DD$1,0),FALSE),NA())</f>
        <v>59.710144927536234</v>
      </c>
      <c r="CC10" s="166">
        <f>IF(VLOOKUP($B10,'I-EmEC'!$A:$DD,MATCH(CC$1,'I-EmEC'!$A$1:$DD$1,0),FALSE)&lt;&gt;"",VLOOKUP($B10,'I-EmEC'!$A:$DD,MATCH(CC$1,'I-EmEC'!$A$1:$DD$1,0),FALSE),NA())</f>
        <v>46.201232032854207</v>
      </c>
      <c r="CD10" s="166">
        <f>IF(VLOOKUP($B10,'I-EmEC'!$A:$DD,MATCH(CD$1,'I-EmEC'!$A$1:$DD$1,0),FALSE)&lt;&gt;"",VLOOKUP($B10,'I-EmEC'!$A:$DD,MATCH(CD$1,'I-EmEC'!$A$1:$DD$1,0),FALSE),NA())</f>
        <v>46.201232032854207</v>
      </c>
      <c r="CE10" s="166">
        <f>IF(VLOOKUP($B10,'I-EmEC'!$A:$DD,MATCH(CE$1,'I-EmEC'!$A$1:$DD$1,0),FALSE)&lt;&gt;"",VLOOKUP($B10,'I-EmEC'!$A:$DD,MATCH(CE$1,'I-EmEC'!$A$1:$DD$1,0),FALSE),NA())</f>
        <v>61.573033707865171</v>
      </c>
      <c r="CF10" s="166" t="e">
        <f>IF(VLOOKUP($B10,'I-EmEC'!$A:$DD,MATCH(CF$1,'I-EmEC'!$A$1:$DD$1,0),FALSE)&lt;&gt;"",VLOOKUP($B10,'I-EmEC'!$A:$DD,MATCH(CF$1,'I-EmEC'!$A$1:$DD$1,0),FALSE),NA())</f>
        <v>#N/A</v>
      </c>
      <c r="CG10" s="166">
        <f>IF(VLOOKUP($B10,'I-EmEC'!$A:$DD,MATCH(CG$1,'I-EmEC'!$A$1:$DD$1,0),FALSE)&lt;&gt;"",VLOOKUP($B10,'I-EmEC'!$A:$DD,MATCH(CG$1,'I-EmEC'!$A$1:$DD$1,0),FALSE),NA())</f>
        <v>30.285714285714285</v>
      </c>
      <c r="CH10" s="166">
        <f>IF(VLOOKUP($B10,'I-EmEC'!$A:$DD,MATCH(CH$1,'I-EmEC'!$A$1:$DD$1,0),FALSE)&lt;&gt;"",VLOOKUP($B10,'I-EmEC'!$A:$DD,MATCH(CH$1,'I-EmEC'!$A$1:$DD$1,0),FALSE),NA())</f>
        <v>41.10671936758893</v>
      </c>
      <c r="CI10" s="161" t="str" cm="1">
        <f t="array" ref="CI10">SUBSTITUTE(SUBSTITUTE(SUBSTITUTE(INDEX(BW$1:CH$1,0,MATCH(_xlfn.AGGREGATE(4,6,BW10:CH10),BW10:CH10,0)),"I-Emax",""),"Min",""),"Max","")</f>
        <v xml:space="preserve">
GoA</v>
      </c>
      <c r="CJ10" s="155"/>
      <c r="CK10" s="155"/>
      <c r="CL10" s="155"/>
      <c r="CM10" s="155"/>
      <c r="CN10" s="155"/>
      <c r="CO10" s="155"/>
      <c r="CP10" s="155"/>
      <c r="CQ10" s="155"/>
      <c r="CR10" s="155"/>
      <c r="CS10" s="155"/>
      <c r="CT10" s="155"/>
      <c r="CU10" s="155"/>
      <c r="CV10" s="155"/>
      <c r="CW10" s="155"/>
      <c r="CX10" s="155"/>
      <c r="CY10" s="155"/>
      <c r="CZ10" s="155"/>
      <c r="DA10" s="155"/>
      <c r="DB10" s="155"/>
      <c r="DC10" s="155"/>
      <c r="DD10" s="155"/>
      <c r="DE10" s="155"/>
      <c r="DF10" s="155"/>
      <c r="DG10" s="155"/>
    </row>
    <row r="11" spans="1:111" s="170" customFormat="1" x14ac:dyDescent="0.15">
      <c r="A11" s="155" t="str" cm="1">
        <f t="array" ref="A11">_xlfn.IFS(AND(SUMIF(E11:P11,"&lt;&gt;#N/A",E11:P11)&gt;0,SUMIF(S11:AD11,"&lt;&gt;#N/A",S11:AD11)&gt;0),"BI",AND(SUMIF(E11:P11,"&lt;&gt;#N/A",E11:P11)&gt;0,SUMIF(S11:AD11,"&lt;&gt;#N/A",S11:AD11)=0),"-B",AND(SUMIF(E11:P11,"&lt;&gt;#N/A",E11:P11)=0,SUMIF(S11:AD11,"&lt;&gt;#N/A",S11:AD11)&gt;0),"-I")</f>
        <v>BI</v>
      </c>
      <c r="B11" s="90" t="s">
        <v>227</v>
      </c>
      <c r="C11" s="156" t="str">
        <f>VLOOKUP(B11,RecNamesAll!A:E,5,FALSE)</f>
        <v>A</v>
      </c>
      <c r="D11" s="157" t="b">
        <f>VLOOKUP(B11,Ligands!A:B,2,FALSE)</f>
        <v>1</v>
      </c>
      <c r="E11" s="158" t="e">
        <f>IF(VLOOKUP($B11,'B-EmEC'!$A:$DC,MATCH(E$1,'B-EmEC'!$A$1:$DC$1,0),FALSE)&lt;&gt;"",VLOOKUP($B11,'B-EmEC'!$A:$DC,MATCH(E$1,'B-EmEC'!$A$1:$DC$1,0),FALSE),NA())</f>
        <v>#N/A</v>
      </c>
      <c r="F11" s="159">
        <f>IF(VLOOKUP($B11,'B-EmEC'!$A:$DC,MATCH(F$1,'B-EmEC'!$A$1:$DC$1,0),FALSE)&lt;&gt;"",VLOOKUP($B11,'B-EmEC'!$A:$DC,MATCH(F$1,'B-EmEC'!$A$1:$DC$1,0),FALSE),NA())</f>
        <v>6.9509999999999996</v>
      </c>
      <c r="G11" s="159">
        <f>IF(VLOOKUP($B11,'B-EmEC'!$A:$DC,MATCH(G$1,'B-EmEC'!$A$1:$DC$1,0),FALSE)&lt;&gt;"",VLOOKUP($B11,'B-EmEC'!$A:$DC,MATCH(G$1,'B-EmEC'!$A$1:$DC$1,0),FALSE),NA())</f>
        <v>7.0289999999999999</v>
      </c>
      <c r="H11" s="159">
        <f>IF(VLOOKUP($B11,'B-EmEC'!$A:$DC,MATCH(H$1,'B-EmEC'!$A$1:$DC$1,0),FALSE)&lt;&gt;"",VLOOKUP($B11,'B-EmEC'!$A:$DC,MATCH(H$1,'B-EmEC'!$A$1:$DC$1,0),FALSE),NA())</f>
        <v>6.7279999999999998</v>
      </c>
      <c r="I11" s="159">
        <f>IF(VLOOKUP($B11,'B-EmEC'!$A:$DC,MATCH(I$1,'B-EmEC'!$A$1:$DC$1,0),FALSE)&lt;&gt;"",VLOOKUP($B11,'B-EmEC'!$A:$DC,MATCH(I$1,'B-EmEC'!$A$1:$DC$1,0),FALSE),NA())</f>
        <v>7.4359999999999999</v>
      </c>
      <c r="J11" s="159" t="e">
        <f>IF(VLOOKUP($B11,'B-EmEC'!$A:$DC,MATCH(J$1,'B-EmEC'!$A$1:$DC$1,0),FALSE)&lt;&gt;"",VLOOKUP($B11,'B-EmEC'!$A:$DC,MATCH(J$1,'B-EmEC'!$A$1:$DC$1,0),FALSE),NA())</f>
        <v>#N/A</v>
      </c>
      <c r="K11" s="160" t="e">
        <f>IF(VLOOKUP($B11,'B-EmEC'!$A:$DC,MATCH(K$1,'B-EmEC'!$A$1:$DC$1,0),FALSE)&lt;&gt;"",VLOOKUP($B11,'B-EmEC'!$A:$DC,MATCH(K$1,'B-EmEC'!$A$1:$DC$1,0),FALSE),NA())</f>
        <v>#N/A</v>
      </c>
      <c r="L11" s="160" t="e">
        <f>IF(VLOOKUP($B11,'B-EmEC'!$A:$DC,MATCH(L$1,'B-EmEC'!$A$1:$DC$1,0),FALSE)&lt;&gt;"",VLOOKUP($B11,'B-EmEC'!$A:$DC,MATCH(L$1,'B-EmEC'!$A$1:$DC$1,0),FALSE),NA())</f>
        <v>#N/A</v>
      </c>
      <c r="M11" s="160" t="e">
        <f>IF(VLOOKUP($B11,'B-EmEC'!$A:$DC,MATCH(M$1,'B-EmEC'!$A$1:$DC$1,0),FALSE)&lt;&gt;"",VLOOKUP($B11,'B-EmEC'!$A:$DC,MATCH(M$1,'B-EmEC'!$A$1:$DC$1,0),FALSE),NA())</f>
        <v>#N/A</v>
      </c>
      <c r="N11" s="159">
        <f>IF(VLOOKUP($B11,'B-EmEC'!$A:$DC,MATCH(N$1,'B-EmEC'!$A$1:$DC$1,0),FALSE)&lt;&gt;"",VLOOKUP($B11,'B-EmEC'!$A:$DC,MATCH(N$1,'B-EmEC'!$A$1:$DC$1,0),FALSE),NA())</f>
        <v>8.3879999999999999</v>
      </c>
      <c r="O11" s="160" t="e">
        <f>IF(VLOOKUP($B11,'B-EmEC'!$A:$DC,MATCH(O$1,'B-EmEC'!$A$1:$DC$1,0),FALSE)&lt;&gt;"",VLOOKUP($B11,'B-EmEC'!$A:$DC,MATCH(O$1,'B-EmEC'!$A$1:$DC$1,0),FALSE),NA())</f>
        <v>#N/A</v>
      </c>
      <c r="P11" s="160" t="e">
        <f>IF(VLOOKUP($B11,'B-EmEC'!$A:$DC,MATCH(P$1,'B-EmEC'!$A$1:$DC$1,0),FALSE)&lt;&gt;"",VLOOKUP($B11,'B-EmEC'!$A:$DC,MATCH(P$1,'B-EmEC'!$A$1:$DC$1,0),FALSE),NA())</f>
        <v>#N/A</v>
      </c>
      <c r="Q11" s="161" t="str" cm="1">
        <f t="array" ref="Q11">SUBSTITUTE(SUBSTITUTE(INDEX(E$1:P$1,0,MATCH(_xlfn.AGGREGATE(4,6,E11:P11),E11:P11,0)),"B-pEC50",""),"&gt;1.4SD","")</f>
        <v xml:space="preserve">
G15</v>
      </c>
      <c r="R11" s="151"/>
      <c r="S11" s="162" t="e">
        <f>IF(VLOOKUP($B11,'I-EmEC'!$A:$DD,MATCH(S$1,'I-EmEC'!$A$1:$DD$1,0),FALSE)&lt;&gt;"",VLOOKUP($B11,'I-EmEC'!$A:$DD,MATCH(S$1,'I-EmEC'!$A$1:$DD$1,0),FALSE),NA())</f>
        <v>#N/A</v>
      </c>
      <c r="T11" s="159">
        <f>IF(VLOOKUP($B11,'I-EmEC'!$A:$DD,MATCH(T$1,'I-EmEC'!$A$1:$DD$1,0),FALSE)&lt;&gt;"",VLOOKUP($B11,'I-EmEC'!$A:$DD,MATCH(T$1,'I-EmEC'!$A$1:$DD$1,0),FALSE),NA())</f>
        <v>6.61</v>
      </c>
      <c r="U11" s="159">
        <f>IF(VLOOKUP($B11,'I-EmEC'!$A:$DD,MATCH(U$1,'I-EmEC'!$A$1:$DD$1,0),FALSE)&lt;&gt;"",VLOOKUP($B11,'I-EmEC'!$A:$DD,MATCH(U$1,'I-EmEC'!$A$1:$DD$1,0),FALSE),NA())</f>
        <v>6.61</v>
      </c>
      <c r="V11" s="159">
        <f>IF(VLOOKUP($B11,'I-EmEC'!$A:$DD,MATCH(V$1,'I-EmEC'!$A$1:$DD$1,0),FALSE)&lt;&gt;"",VLOOKUP($B11,'I-EmEC'!$A:$DD,MATCH(V$1,'I-EmEC'!$A$1:$DD$1,0),FALSE),NA())</f>
        <v>5.54</v>
      </c>
      <c r="W11" s="159">
        <f>IF(VLOOKUP($B11,'I-EmEC'!$A:$DD,MATCH(W$1,'I-EmEC'!$A$1:$DD$1,0),FALSE)&lt;&gt;"",VLOOKUP($B11,'I-EmEC'!$A:$DD,MATCH(W$1,'I-EmEC'!$A$1:$DD$1,0),FALSE),NA())</f>
        <v>5.54</v>
      </c>
      <c r="X11" s="159">
        <f>IF(VLOOKUP($B11,'I-EmEC'!$A:$DD,MATCH(X$1,'I-EmEC'!$A$1:$DD$1,0),FALSE)&lt;&gt;"",VLOOKUP($B11,'I-EmEC'!$A:$DD,MATCH(X$1,'I-EmEC'!$A$1:$DD$1,0),FALSE),NA())</f>
        <v>5.28</v>
      </c>
      <c r="Y11" s="159" t="e">
        <f>IF(VLOOKUP($B11,'I-EmEC'!$A:$DD,MATCH(Y$1,'I-EmEC'!$A$1:$DD$1,0),FALSE)&lt;&gt;"",VLOOKUP($B11,'I-EmEC'!$A:$DD,MATCH(Y$1,'I-EmEC'!$A$1:$DD$1,0),FALSE),NA())</f>
        <v>#N/A</v>
      </c>
      <c r="Z11" s="159" t="e">
        <f>IF(VLOOKUP($B11,'I-EmEC'!$A:$DD,MATCH(Z$1,'I-EmEC'!$A$1:$DD$1,0),FALSE)&lt;&gt;"",VLOOKUP($B11,'I-EmEC'!$A:$DD,MATCH(Z$1,'I-EmEC'!$A$1:$DD$1,0),FALSE),NA())</f>
        <v>#N/A</v>
      </c>
      <c r="AA11" s="159" t="e">
        <f>IF(VLOOKUP($B11,'I-EmEC'!$A:$DD,MATCH(AA$1,'I-EmEC'!$A$1:$DD$1,0),FALSE)&lt;&gt;"",VLOOKUP($B11,'I-EmEC'!$A:$DD,MATCH(AA$1,'I-EmEC'!$A$1:$DD$1,0),FALSE),NA())</f>
        <v>#N/A</v>
      </c>
      <c r="AB11" s="159" t="e">
        <f>IF(VLOOKUP($B11,'I-EmEC'!$A:$DD,MATCH(AB$1,'I-EmEC'!$A$1:$DD$1,0),FALSE)&lt;&gt;"",VLOOKUP($B11,'I-EmEC'!$A:$DD,MATCH(AB$1,'I-EmEC'!$A$1:$DD$1,0),FALSE),NA())</f>
        <v>#N/A</v>
      </c>
      <c r="AC11" s="159" t="e">
        <f>IF(VLOOKUP($B11,'I-EmEC'!$A:$DD,MATCH(AC$1,'I-EmEC'!$A$1:$DD$1,0),FALSE)&lt;&gt;"",VLOOKUP($B11,'I-EmEC'!$A:$DD,MATCH(AC$1,'I-EmEC'!$A$1:$DD$1,0),FALSE),NA())</f>
        <v>#N/A</v>
      </c>
      <c r="AD11" s="159" t="e">
        <f>IF(VLOOKUP($B11,'I-EmEC'!$A:$DD,MATCH(AD$1,'I-EmEC'!$A$1:$DD$1,0),FALSE)&lt;&gt;"",VLOOKUP($B11,'I-EmEC'!$A:$DD,MATCH(AD$1,'I-EmEC'!$A$1:$DD$1,0),FALSE),NA())</f>
        <v>#N/A</v>
      </c>
      <c r="AE11" s="161" t="str" cm="1">
        <f t="array" ref="AE11">SUBSTITUTE(SUBSTITUTE(INDEX(S$1:AD$1,0,MATCH(_xlfn.AGGREGATE(4,6,S11:AD11),S11:AD11,0)),"I-pEC50",""),"&gt;1.4SD","")</f>
        <v xml:space="preserve">
Gi1</v>
      </c>
      <c r="AF11" s="159"/>
      <c r="AG11" s="163" t="e">
        <f>IF(VLOOKUP($B11,'B-EmEC'!$A:$DC,MATCH(AG$1,'B-EmEC'!$A$1:$DC$1,0),FALSE)&lt;&gt;"",VLOOKUP($B11,'B-EmEC'!$A:$DC,MATCH(AG$1,'B-EmEC'!$A$1:$DC$1,0),FALSE),NA())</f>
        <v>#N/A</v>
      </c>
      <c r="AH11" s="164">
        <f>IF(VLOOKUP($B11,'B-EmEC'!$A:$DC,MATCH(AH$1,'B-EmEC'!$A$1:$DC$1,0),FALSE)&lt;&gt;"",VLOOKUP($B11,'B-EmEC'!$A:$DC,MATCH(AH$1,'B-EmEC'!$A$1:$DC$1,0),FALSE),NA())</f>
        <v>450.4</v>
      </c>
      <c r="AI11" s="164">
        <f>IF(VLOOKUP($B11,'B-EmEC'!$A:$DC,MATCH(AI$1,'B-EmEC'!$A$1:$DC$1,0),FALSE)&lt;&gt;"",VLOOKUP($B11,'B-EmEC'!$A:$DC,MATCH(AI$1,'B-EmEC'!$A$1:$DC$1,0),FALSE),NA())</f>
        <v>271.8</v>
      </c>
      <c r="AJ11" s="164">
        <f>IF(VLOOKUP($B11,'B-EmEC'!$A:$DC,MATCH(AJ$1,'B-EmEC'!$A$1:$DC$1,0),FALSE)&lt;&gt;"",VLOOKUP($B11,'B-EmEC'!$A:$DC,MATCH(AJ$1,'B-EmEC'!$A$1:$DC$1,0),FALSE),NA())</f>
        <v>18.61</v>
      </c>
      <c r="AK11" s="164">
        <f>IF(VLOOKUP($B11,'B-EmEC'!$A:$DC,MATCH(AK$1,'B-EmEC'!$A$1:$DC$1,0),FALSE)&lt;&gt;"",VLOOKUP($B11,'B-EmEC'!$A:$DC,MATCH(AK$1,'B-EmEC'!$A$1:$DC$1,0),FALSE),NA())</f>
        <v>19.52</v>
      </c>
      <c r="AL11" s="164" t="e">
        <f>IF(VLOOKUP($B11,'B-EmEC'!$A:$DC,MATCH(AL$1,'B-EmEC'!$A$1:$DC$1,0),FALSE)&lt;&gt;"",VLOOKUP($B11,'B-EmEC'!$A:$DC,MATCH(AL$1,'B-EmEC'!$A$1:$DC$1,0),FALSE),NA())</f>
        <v>#N/A</v>
      </c>
      <c r="AM11" s="164" t="e">
        <f>IF(VLOOKUP($B11,'B-EmEC'!$A:$DC,MATCH(AM$1,'B-EmEC'!$A$1:$DC$1,0),FALSE)&lt;&gt;"",VLOOKUP($B11,'B-EmEC'!$A:$DC,MATCH(AM$1,'B-EmEC'!$A$1:$DC$1,0),FALSE),NA())</f>
        <v>#N/A</v>
      </c>
      <c r="AN11" s="164" t="e">
        <f>IF(VLOOKUP($B11,'B-EmEC'!$A:$DC,MATCH(AN$1,'B-EmEC'!$A$1:$DC$1,0),FALSE)&lt;&gt;"",VLOOKUP($B11,'B-EmEC'!$A:$DC,MATCH(AN$1,'B-EmEC'!$A$1:$DC$1,0),FALSE),NA())</f>
        <v>#N/A</v>
      </c>
      <c r="AO11" s="164" t="e">
        <f>IF(VLOOKUP($B11,'B-EmEC'!$A:$DC,MATCH(AO$1,'B-EmEC'!$A$1:$DC$1,0),FALSE)&lt;&gt;"",VLOOKUP($B11,'B-EmEC'!$A:$DC,MATCH(AO$1,'B-EmEC'!$A$1:$DC$1,0),FALSE),NA())</f>
        <v>#N/A</v>
      </c>
      <c r="AP11" s="164">
        <f>IF(VLOOKUP($B11,'B-EmEC'!$A:$DC,MATCH(AP$1,'B-EmEC'!$A$1:$DC$1,0),FALSE)&lt;&gt;"",VLOOKUP($B11,'B-EmEC'!$A:$DC,MATCH(AP$1,'B-EmEC'!$A$1:$DC$1,0),FALSE),NA())</f>
        <v>49.84</v>
      </c>
      <c r="AQ11" s="164" t="e">
        <f>IF(VLOOKUP($B11,'B-EmEC'!$A:$DC,MATCH(AQ$1,'B-EmEC'!$A$1:$DC$1,0),FALSE)&lt;&gt;"",VLOOKUP($B11,'B-EmEC'!$A:$DC,MATCH(AQ$1,'B-EmEC'!$A$1:$DC$1,0),FALSE),NA())</f>
        <v>#N/A</v>
      </c>
      <c r="AR11" s="164" t="e">
        <f>IF(VLOOKUP($B11,'B-EmEC'!$A:$DC,MATCH(AR$1,'B-EmEC'!$A$1:$DC$1,0),FALSE)&lt;&gt;"",VLOOKUP($B11,'B-EmEC'!$A:$DC,MATCH(AR$1,'B-EmEC'!$A$1:$DC$1,0),FALSE),NA())</f>
        <v>#N/A</v>
      </c>
      <c r="AS11" s="169" t="str" cm="1">
        <f t="array" ref="AS11">SUBSTITUTE(SUBSTITUTE(INDEX(AG$1:AR$1,0,MATCH(_xlfn.AGGREGATE(4,6,AG11:AR11),AG11:AR11,0)),"B-Emax",""),"&gt;1.4SD","")</f>
        <v xml:space="preserve">
Gi1</v>
      </c>
      <c r="AT11" s="164"/>
      <c r="AU11" s="165" t="e">
        <f>IF(VLOOKUP($B11,'I-EmEC'!$A:$DD,MATCH(AU$1,'I-EmEC'!$A$1:$DD$1,0),FALSE)&lt;&gt;"",VLOOKUP($B11,'I-EmEC'!$A:$DD,MATCH(AU$1,'I-EmEC'!$A$1:$DD$1,0),FALSE),NA())</f>
        <v>#N/A</v>
      </c>
      <c r="AV11" s="166">
        <f>IF(VLOOKUP($B11,'I-EmEC'!$A:$DD,MATCH(AV$1,'I-EmEC'!$A$1:$DD$1,0),FALSE)&lt;&gt;"",VLOOKUP($B11,'I-EmEC'!$A:$DD,MATCH(AV$1,'I-EmEC'!$A$1:$DD$1,0),FALSE),NA())</f>
        <v>31.1</v>
      </c>
      <c r="AW11" s="166">
        <f>IF(VLOOKUP($B11,'I-EmEC'!$A:$DD,MATCH(AW$1,'I-EmEC'!$A$1:$DD$1,0),FALSE)&lt;&gt;"",VLOOKUP($B11,'I-EmEC'!$A:$DD,MATCH(AW$1,'I-EmEC'!$A$1:$DD$1,0),FALSE),NA())</f>
        <v>31.1</v>
      </c>
      <c r="AX11" s="166">
        <f>IF(VLOOKUP($B11,'I-EmEC'!$A:$DD,MATCH(AX$1,'I-EmEC'!$A$1:$DD$1,0),FALSE)&lt;&gt;"",VLOOKUP($B11,'I-EmEC'!$A:$DD,MATCH(AX$1,'I-EmEC'!$A$1:$DD$1,0),FALSE),NA())</f>
        <v>16.100000000000001</v>
      </c>
      <c r="AY11" s="166">
        <f>IF(VLOOKUP($B11,'I-EmEC'!$A:$DD,MATCH(AY$1,'I-EmEC'!$A$1:$DD$1,0),FALSE)&lt;&gt;"",VLOOKUP($B11,'I-EmEC'!$A:$DD,MATCH(AY$1,'I-EmEC'!$A$1:$DD$1,0),FALSE),NA())</f>
        <v>16.100000000000001</v>
      </c>
      <c r="AZ11" s="166">
        <f>IF(VLOOKUP($B11,'I-EmEC'!$A:$DD,MATCH(AZ$1,'I-EmEC'!$A$1:$DD$1,0),FALSE)&lt;&gt;"",VLOOKUP($B11,'I-EmEC'!$A:$DD,MATCH(AZ$1,'I-EmEC'!$A$1:$DD$1,0),FALSE),NA())</f>
        <v>5</v>
      </c>
      <c r="BA11" s="166" t="e">
        <f>IF(VLOOKUP($B11,'I-EmEC'!$A:$DD,MATCH(BA$1,'I-EmEC'!$A$1:$DD$1,0),FALSE)&lt;&gt;"",VLOOKUP($B11,'I-EmEC'!$A:$DD,MATCH(BA$1,'I-EmEC'!$A$1:$DD$1,0),FALSE),NA())</f>
        <v>#N/A</v>
      </c>
      <c r="BB11" s="166" t="e">
        <f>IF(VLOOKUP($B11,'I-EmEC'!$A:$DD,MATCH(BB$1,'I-EmEC'!$A$1:$DD$1,0),FALSE)&lt;&gt;"",VLOOKUP($B11,'I-EmEC'!$A:$DD,MATCH(BB$1,'I-EmEC'!$A$1:$DD$1,0),FALSE),NA())</f>
        <v>#N/A</v>
      </c>
      <c r="BC11" s="166" t="e">
        <f>IF(VLOOKUP($B11,'I-EmEC'!$A:$DD,MATCH(BC$1,'I-EmEC'!$A$1:$DD$1,0),FALSE)&lt;&gt;"",VLOOKUP($B11,'I-EmEC'!$A:$DD,MATCH(BC$1,'I-EmEC'!$A$1:$DD$1,0),FALSE),NA())</f>
        <v>#N/A</v>
      </c>
      <c r="BD11" s="166" t="e">
        <f>IF(VLOOKUP($B11,'I-EmEC'!$A:$DD,MATCH(BD$1,'I-EmEC'!$A$1:$DD$1,0),FALSE)&lt;&gt;"",VLOOKUP($B11,'I-EmEC'!$A:$DD,MATCH(BD$1,'I-EmEC'!$A$1:$DD$1,0),FALSE),NA())</f>
        <v>#N/A</v>
      </c>
      <c r="BE11" s="166" t="e">
        <f>IF(VLOOKUP($B11,'I-EmEC'!$A:$DD,MATCH(BE$1,'I-EmEC'!$A$1:$DD$1,0),FALSE)&lt;&gt;"",VLOOKUP($B11,'I-EmEC'!$A:$DD,MATCH(BE$1,'I-EmEC'!$A$1:$DD$1,0),FALSE),NA())</f>
        <v>#N/A</v>
      </c>
      <c r="BF11" s="166" t="e">
        <f>IF(VLOOKUP($B11,'I-EmEC'!$A:$DD,MATCH(BF$1,'I-EmEC'!$A$1:$DD$1,0),FALSE)&lt;&gt;"",VLOOKUP($B11,'I-EmEC'!$A:$DD,MATCH(BF$1,'I-EmEC'!$A$1:$DD$1,0),FALSE),NA())</f>
        <v>#N/A</v>
      </c>
      <c r="BG11" s="161" t="str" cm="1">
        <f t="array" ref="BG11">SUBSTITUTE(SUBSTITUTE(INDEX(AU$1:BF$1,0,MATCH(_xlfn.AGGREGATE(4,6,AU11:BF11),AU11:BF11,0)),"I-Emax",""),"&gt;1.4SD","")</f>
        <v xml:space="preserve">
Gi1</v>
      </c>
      <c r="BH11" s="159"/>
      <c r="BI11" s="167" t="e">
        <f>IF(VLOOKUP($B11,'B-EmEC'!$A:$DC,MATCH(BI$1,'B-EmEC'!$A$1:$DC$1,0),FALSE)="",NA(),VLOOKUP($B11,'B-EmEC'!$A:$DC,MATCH(BI$1,'B-EmEC'!$A$1:$DC$1,0),FALSE))</f>
        <v>#N/A</v>
      </c>
      <c r="BJ11" s="168">
        <f>IF(VLOOKUP($B11,'B-EmEC'!$A:$DC,MATCH(BJ$1,'B-EmEC'!$A$1:$DC$1,0),FALSE)="",NA(),VLOOKUP($B11,'B-EmEC'!$A:$DC,MATCH(BJ$1,'B-EmEC'!$A$1:$DC$1,0),FALSE))</f>
        <v>48.797399783315278</v>
      </c>
      <c r="BK11" s="168">
        <f>IF(VLOOKUP($B11,'B-EmEC'!$A:$DC,MATCH(BK$1,'B-EmEC'!$A$1:$DC$1,0),FALSE)="",NA(),VLOOKUP($B11,'B-EmEC'!$A:$DC,MATCH(BK$1,'B-EmEC'!$A$1:$DC$1,0),FALSE))</f>
        <v>39.70201577563541</v>
      </c>
      <c r="BL11" s="168">
        <f>IF(VLOOKUP($B11,'B-EmEC'!$A:$DC,MATCH(BL$1,'B-EmEC'!$A$1:$DC$1,0),FALSE)="",NA(),VLOOKUP($B11,'B-EmEC'!$A:$DC,MATCH(BL$1,'B-EmEC'!$A$1:$DC$1,0),FALSE))</f>
        <v>5.002688172043011</v>
      </c>
      <c r="BM11" s="168">
        <f>IF(VLOOKUP($B11,'B-EmEC'!$A:$DC,MATCH(BM$1,'B-EmEC'!$A$1:$DC$1,0),FALSE)="",NA(),VLOOKUP($B11,'B-EmEC'!$A:$DC,MATCH(BM$1,'B-EmEC'!$A$1:$DC$1,0),FALSE))</f>
        <v>3.9482200647249193</v>
      </c>
      <c r="BN11" s="168" t="e">
        <f>IF(VLOOKUP($B11,'B-EmEC'!$A:$DC,MATCH(BN$1,'B-EmEC'!$A$1:$DC$1,0),FALSE)="",NA(),VLOOKUP($B11,'B-EmEC'!$A:$DC,MATCH(BN$1,'B-EmEC'!$A$1:$DC$1,0),FALSE))</f>
        <v>#N/A</v>
      </c>
      <c r="BO11" s="168" t="e">
        <f>IF(VLOOKUP($B11,'B-EmEC'!$A:$DC,MATCH(BO$1,'B-EmEC'!$A$1:$DC$1,0),FALSE)="",NA(),VLOOKUP($B11,'B-EmEC'!$A:$DC,MATCH(BO$1,'B-EmEC'!$A$1:$DC$1,0),FALSE))</f>
        <v>#N/A</v>
      </c>
      <c r="BP11" s="168" t="e">
        <f>IF(VLOOKUP($B11,'B-EmEC'!$A:$DC,MATCH(BP$1,'B-EmEC'!$A$1:$DC$1,0),FALSE)="",NA(),VLOOKUP($B11,'B-EmEC'!$A:$DC,MATCH(BP$1,'B-EmEC'!$A$1:$DC$1,0),FALSE))</f>
        <v>#N/A</v>
      </c>
      <c r="BQ11" s="168" t="e">
        <f>IF(VLOOKUP($B11,'B-EmEC'!$A:$DC,MATCH(BQ$1,'B-EmEC'!$A$1:$DC$1,0),FALSE)="",NA(),VLOOKUP($B11,'B-EmEC'!$A:$DC,MATCH(BQ$1,'B-EmEC'!$A$1:$DC$1,0),FALSE))</f>
        <v>#N/A</v>
      </c>
      <c r="BR11" s="168">
        <f>IF(VLOOKUP($B11,'B-EmEC'!$A:$DC,MATCH(BR$1,'B-EmEC'!$A$1:$DC$1,0),FALSE)="",NA(),VLOOKUP($B11,'B-EmEC'!$A:$DC,MATCH(BR$1,'B-EmEC'!$A$1:$DC$1,0),FALSE))</f>
        <v>4.671040299906279</v>
      </c>
      <c r="BS11" s="168" t="e">
        <f>IF(VLOOKUP($B11,'B-EmEC'!$A:$DC,MATCH(BS$1,'B-EmEC'!$A$1:$DC$1,0),FALSE)="",NA(),VLOOKUP($B11,'B-EmEC'!$A:$DC,MATCH(BS$1,'B-EmEC'!$A$1:$DC$1,0),FALSE))</f>
        <v>#N/A</v>
      </c>
      <c r="BT11" s="168" t="e">
        <f>IF(VLOOKUP($B11,'B-EmEC'!$A:$DC,MATCH(BT$1,'B-EmEC'!$A$1:$DC$1,0),FALSE)="",NA(),VLOOKUP($B11,'B-EmEC'!$A:$DC,MATCH(BT$1,'B-EmEC'!$A$1:$DC$1,0),FALSE))</f>
        <v>#N/A</v>
      </c>
      <c r="BU11" s="161" t="str" cm="1">
        <f t="array" ref="BU11">SUBSTITUTE(SUBSTITUTE(SUBSTITUTE(INDEX(BI$1:BT$1,0,MATCH(_xlfn.AGGREGATE(4,6,BI11:BT11),BI11:BT11,0)),"B-Emax",""),"Min",""),"Max","")</f>
        <v xml:space="preserve">
Gi1</v>
      </c>
      <c r="BV11" s="168"/>
      <c r="BW11" s="165" t="e">
        <f>IF(VLOOKUP($B11,'I-EmEC'!$A:$DD,MATCH(BW$1,'I-EmEC'!$A$1:$DD$1,0),FALSE)&lt;&gt;"",VLOOKUP($B11,'I-EmEC'!$A:$DD,MATCH(BW$1,'I-EmEC'!$A$1:$DD$1,0),FALSE),NA())</f>
        <v>#N/A</v>
      </c>
      <c r="BX11" s="166">
        <f>IF(VLOOKUP($B11,'I-EmEC'!$A:$DD,MATCH(BX$1,'I-EmEC'!$A$1:$DD$1,0),FALSE)&lt;&gt;"",VLOOKUP($B11,'I-EmEC'!$A:$DD,MATCH(BX$1,'I-EmEC'!$A$1:$DD$1,0),FALSE),NA())</f>
        <v>60.154738878143128</v>
      </c>
      <c r="BY11" s="166">
        <f>IF(VLOOKUP($B11,'I-EmEC'!$A:$DD,MATCH(BY$1,'I-EmEC'!$A$1:$DD$1,0),FALSE)&lt;&gt;"",VLOOKUP($B11,'I-EmEC'!$A:$DD,MATCH(BY$1,'I-EmEC'!$A$1:$DD$1,0),FALSE),NA())</f>
        <v>60.154738878143128</v>
      </c>
      <c r="BZ11" s="166">
        <f>IF(VLOOKUP($B11,'I-EmEC'!$A:$DD,MATCH(BZ$1,'I-EmEC'!$A$1:$DD$1,0),FALSE)&lt;&gt;"",VLOOKUP($B11,'I-EmEC'!$A:$DD,MATCH(BZ$1,'I-EmEC'!$A$1:$DD$1,0),FALSE),NA())</f>
        <v>33.333333333333343</v>
      </c>
      <c r="CA11" s="166">
        <f>IF(VLOOKUP($B11,'I-EmEC'!$A:$DD,MATCH(CA$1,'I-EmEC'!$A$1:$DD$1,0),FALSE)&lt;&gt;"",VLOOKUP($B11,'I-EmEC'!$A:$DD,MATCH(CA$1,'I-EmEC'!$A$1:$DD$1,0),FALSE),NA())</f>
        <v>33.333333333333343</v>
      </c>
      <c r="CB11" s="166">
        <f>IF(VLOOKUP($B11,'I-EmEC'!$A:$DD,MATCH(CB$1,'I-EmEC'!$A$1:$DD$1,0),FALSE)&lt;&gt;"",VLOOKUP($B11,'I-EmEC'!$A:$DD,MATCH(CB$1,'I-EmEC'!$A$1:$DD$1,0),FALSE),NA())</f>
        <v>14.492753623188406</v>
      </c>
      <c r="CC11" s="166" t="e">
        <f>IF(VLOOKUP($B11,'I-EmEC'!$A:$DD,MATCH(CC$1,'I-EmEC'!$A$1:$DD$1,0),FALSE)&lt;&gt;"",VLOOKUP($B11,'I-EmEC'!$A:$DD,MATCH(CC$1,'I-EmEC'!$A$1:$DD$1,0),FALSE),NA())</f>
        <v>#N/A</v>
      </c>
      <c r="CD11" s="166" t="e">
        <f>IF(VLOOKUP($B11,'I-EmEC'!$A:$DD,MATCH(CD$1,'I-EmEC'!$A$1:$DD$1,0),FALSE)&lt;&gt;"",VLOOKUP($B11,'I-EmEC'!$A:$DD,MATCH(CD$1,'I-EmEC'!$A$1:$DD$1,0),FALSE),NA())</f>
        <v>#N/A</v>
      </c>
      <c r="CE11" s="166" t="e">
        <f>IF(VLOOKUP($B11,'I-EmEC'!$A:$DD,MATCH(CE$1,'I-EmEC'!$A$1:$DD$1,0),FALSE)&lt;&gt;"",VLOOKUP($B11,'I-EmEC'!$A:$DD,MATCH(CE$1,'I-EmEC'!$A$1:$DD$1,0),FALSE),NA())</f>
        <v>#N/A</v>
      </c>
      <c r="CF11" s="166" t="e">
        <f>IF(VLOOKUP($B11,'I-EmEC'!$A:$DD,MATCH(CF$1,'I-EmEC'!$A$1:$DD$1,0),FALSE)&lt;&gt;"",VLOOKUP($B11,'I-EmEC'!$A:$DD,MATCH(CF$1,'I-EmEC'!$A$1:$DD$1,0),FALSE),NA())</f>
        <v>#N/A</v>
      </c>
      <c r="CG11" s="166" t="e">
        <f>IF(VLOOKUP($B11,'I-EmEC'!$A:$DD,MATCH(CG$1,'I-EmEC'!$A$1:$DD$1,0),FALSE)&lt;&gt;"",VLOOKUP($B11,'I-EmEC'!$A:$DD,MATCH(CG$1,'I-EmEC'!$A$1:$DD$1,0),FALSE),NA())</f>
        <v>#N/A</v>
      </c>
      <c r="CH11" s="166" t="e">
        <f>IF(VLOOKUP($B11,'I-EmEC'!$A:$DD,MATCH(CH$1,'I-EmEC'!$A$1:$DD$1,0),FALSE)&lt;&gt;"",VLOOKUP($B11,'I-EmEC'!$A:$DD,MATCH(CH$1,'I-EmEC'!$A$1:$DD$1,0),FALSE),NA())</f>
        <v>#N/A</v>
      </c>
      <c r="CI11" s="161" t="str" cm="1">
        <f t="array" ref="CI11">SUBSTITUTE(SUBSTITUTE(SUBSTITUTE(INDEX(BW$1:CH$1,0,MATCH(_xlfn.AGGREGATE(4,6,BW11:CH11),BW11:CH11,0)),"I-Emax",""),"Min",""),"Max","")</f>
        <v xml:space="preserve">
Gi1</v>
      </c>
      <c r="CJ11" s="155"/>
      <c r="CK11" s="155"/>
      <c r="CL11" s="155"/>
      <c r="CM11" s="155"/>
      <c r="CN11" s="155"/>
      <c r="CO11" s="155"/>
      <c r="CP11" s="155"/>
      <c r="CQ11" s="155"/>
      <c r="CR11" s="155"/>
      <c r="CS11" s="155"/>
      <c r="CT11" s="155"/>
      <c r="CU11" s="155"/>
      <c r="CV11" s="155"/>
      <c r="CW11" s="155"/>
      <c r="CX11" s="155"/>
      <c r="CY11" s="155"/>
      <c r="CZ11" s="155"/>
      <c r="DA11" s="155"/>
      <c r="DB11" s="155"/>
      <c r="DC11" s="155"/>
      <c r="DD11" s="155"/>
      <c r="DE11" s="155"/>
      <c r="DF11" s="155"/>
      <c r="DG11" s="155"/>
    </row>
    <row r="12" spans="1:111" s="170" customFormat="1" x14ac:dyDescent="0.15">
      <c r="A12" s="155" t="str" cm="1">
        <f t="array" ref="A12">_xlfn.IFS(AND(SUMIF(E12:P12,"&lt;&gt;#N/A",E12:P12)&gt;0,SUMIF(S12:AD12,"&lt;&gt;#N/A",S12:AD12)&gt;0),"BI",AND(SUMIF(E12:P12,"&lt;&gt;#N/A",E12:P12)&gt;0,SUMIF(S12:AD12,"&lt;&gt;#N/A",S12:AD12)=0),"-B",AND(SUMIF(E12:P12,"&lt;&gt;#N/A",E12:P12)=0,SUMIF(S12:AD12,"&lt;&gt;#N/A",S12:AD12)&gt;0),"-I")</f>
        <v>BI</v>
      </c>
      <c r="B12" s="90" t="s">
        <v>202</v>
      </c>
      <c r="C12" s="156" t="str">
        <f>VLOOKUP(B12,RecNamesAll!A:E,5,FALSE)</f>
        <v>A</v>
      </c>
      <c r="D12" s="157" t="b">
        <f>VLOOKUP(B12,Ligands!A:B,2,FALSE)</f>
        <v>1</v>
      </c>
      <c r="E12" s="158">
        <f>IF(VLOOKUP($B12,'B-EmEC'!$A:$DC,MATCH(E$1,'B-EmEC'!$A$1:$DC$1,0),FALSE)&lt;&gt;"",VLOOKUP($B12,'B-EmEC'!$A:$DC,MATCH(E$1,'B-EmEC'!$A$1:$DC$1,0),FALSE),NA())</f>
        <v>6.1109999999999998</v>
      </c>
      <c r="F12" s="159">
        <f>IF(VLOOKUP($B12,'B-EmEC'!$A:$DC,MATCH(F$1,'B-EmEC'!$A$1:$DC$1,0),FALSE)&lt;&gt;"",VLOOKUP($B12,'B-EmEC'!$A:$DC,MATCH(F$1,'B-EmEC'!$A$1:$DC$1,0),FALSE),NA())</f>
        <v>5.4690000000000003</v>
      </c>
      <c r="G12" s="159">
        <f>IF(VLOOKUP($B12,'B-EmEC'!$A:$DC,MATCH(G$1,'B-EmEC'!$A$1:$DC$1,0),FALSE)&lt;&gt;"",VLOOKUP($B12,'B-EmEC'!$A:$DC,MATCH(G$1,'B-EmEC'!$A$1:$DC$1,0),FALSE),NA())</f>
        <v>5.34</v>
      </c>
      <c r="H12" s="159">
        <f>IF(VLOOKUP($B12,'B-EmEC'!$A:$DC,MATCH(H$1,'B-EmEC'!$A$1:$DC$1,0),FALSE)&lt;&gt;"",VLOOKUP($B12,'B-EmEC'!$A:$DC,MATCH(H$1,'B-EmEC'!$A$1:$DC$1,0),FALSE),NA())</f>
        <v>5.2709999999999999</v>
      </c>
      <c r="I12" s="159">
        <f>IF(VLOOKUP($B12,'B-EmEC'!$A:$DC,MATCH(I$1,'B-EmEC'!$A$1:$DC$1,0),FALSE)&lt;&gt;"",VLOOKUP($B12,'B-EmEC'!$A:$DC,MATCH(I$1,'B-EmEC'!$A$1:$DC$1,0),FALSE),NA())</f>
        <v>5.3979999999999997</v>
      </c>
      <c r="J12" s="159">
        <f>IF(VLOOKUP($B12,'B-EmEC'!$A:$DC,MATCH(J$1,'B-EmEC'!$A$1:$DC$1,0),FALSE)&lt;&gt;"",VLOOKUP($B12,'B-EmEC'!$A:$DC,MATCH(J$1,'B-EmEC'!$A$1:$DC$1,0),FALSE),NA())</f>
        <v>5.9139999999999997</v>
      </c>
      <c r="K12" s="160">
        <f>IF(VLOOKUP($B12,'B-EmEC'!$A:$DC,MATCH(K$1,'B-EmEC'!$A$1:$DC$1,0),FALSE)&lt;&gt;"",VLOOKUP($B12,'B-EmEC'!$A:$DC,MATCH(K$1,'B-EmEC'!$A$1:$DC$1,0),FALSE),NA())</f>
        <v>7.8220000000000001</v>
      </c>
      <c r="L12" s="160">
        <f>IF(VLOOKUP($B12,'B-EmEC'!$A:$DC,MATCH(L$1,'B-EmEC'!$A$1:$DC$1,0),FALSE)&lt;&gt;"",VLOOKUP($B12,'B-EmEC'!$A:$DC,MATCH(L$1,'B-EmEC'!$A$1:$DC$1,0),FALSE),NA())</f>
        <v>8.0030000000000001</v>
      </c>
      <c r="M12" s="160">
        <f>IF(VLOOKUP($B12,'B-EmEC'!$A:$DC,MATCH(M$1,'B-EmEC'!$A$1:$DC$1,0),FALSE)&lt;&gt;"",VLOOKUP($B12,'B-EmEC'!$A:$DC,MATCH(M$1,'B-EmEC'!$A$1:$DC$1,0),FALSE),NA())</f>
        <v>7.7709999999999999</v>
      </c>
      <c r="N12" s="159">
        <f>IF(VLOOKUP($B12,'B-EmEC'!$A:$DC,MATCH(N$1,'B-EmEC'!$A$1:$DC$1,0),FALSE)&lt;&gt;"",VLOOKUP($B12,'B-EmEC'!$A:$DC,MATCH(N$1,'B-EmEC'!$A$1:$DC$1,0),FALSE),NA())</f>
        <v>7.7220000000000004</v>
      </c>
      <c r="O12" s="160" t="e">
        <f>IF(VLOOKUP($B12,'B-EmEC'!$A:$DC,MATCH(O$1,'B-EmEC'!$A$1:$DC$1,0),FALSE)&lt;&gt;"",VLOOKUP($B12,'B-EmEC'!$A:$DC,MATCH(O$1,'B-EmEC'!$A$1:$DC$1,0),FALSE),NA())</f>
        <v>#N/A</v>
      </c>
      <c r="P12" s="160" t="e">
        <f>IF(VLOOKUP($B12,'B-EmEC'!$A:$DC,MATCH(P$1,'B-EmEC'!$A$1:$DC$1,0),FALSE)&lt;&gt;"",VLOOKUP($B12,'B-EmEC'!$A:$DC,MATCH(P$1,'B-EmEC'!$A$1:$DC$1,0),FALSE),NA())</f>
        <v>#N/A</v>
      </c>
      <c r="Q12" s="161" t="str" cm="1">
        <f t="array" ref="Q12">SUBSTITUTE(SUBSTITUTE(INDEX(E$1:P$1,0,MATCH(_xlfn.AGGREGATE(4,6,E12:P12),E12:P12,0)),"B-pEC50",""),"&gt;1.4SD","")</f>
        <v xml:space="preserve">
G11</v>
      </c>
      <c r="R12" s="159"/>
      <c r="S12" s="162">
        <f>IF(VLOOKUP($B12,'I-EmEC'!$A:$DD,MATCH(S$1,'I-EmEC'!$A$1:$DD$1,0),FALSE)&lt;&gt;"",VLOOKUP($B12,'I-EmEC'!$A:$DD,MATCH(S$1,'I-EmEC'!$A$1:$DD$1,0),FALSE),NA())</f>
        <v>6.5</v>
      </c>
      <c r="T12" s="159">
        <f>IF(VLOOKUP($B12,'I-EmEC'!$A:$DD,MATCH(T$1,'I-EmEC'!$A$1:$DD$1,0),FALSE)&lt;&gt;"",VLOOKUP($B12,'I-EmEC'!$A:$DD,MATCH(T$1,'I-EmEC'!$A$1:$DD$1,0),FALSE),NA())</f>
        <v>7.25</v>
      </c>
      <c r="U12" s="159">
        <f>IF(VLOOKUP($B12,'I-EmEC'!$A:$DD,MATCH(U$1,'I-EmEC'!$A$1:$DD$1,0),FALSE)&lt;&gt;"",VLOOKUP($B12,'I-EmEC'!$A:$DD,MATCH(U$1,'I-EmEC'!$A$1:$DD$1,0),FALSE),NA())</f>
        <v>7.25</v>
      </c>
      <c r="V12" s="159">
        <f>IF(VLOOKUP($B12,'I-EmEC'!$A:$DD,MATCH(V$1,'I-EmEC'!$A$1:$DD$1,0),FALSE)&lt;&gt;"",VLOOKUP($B12,'I-EmEC'!$A:$DD,MATCH(V$1,'I-EmEC'!$A$1:$DD$1,0),FALSE),NA())</f>
        <v>6.66</v>
      </c>
      <c r="W12" s="159">
        <f>IF(VLOOKUP($B12,'I-EmEC'!$A:$DD,MATCH(W$1,'I-EmEC'!$A$1:$DD$1,0),FALSE)&lt;&gt;"",VLOOKUP($B12,'I-EmEC'!$A:$DD,MATCH(W$1,'I-EmEC'!$A$1:$DD$1,0),FALSE),NA())</f>
        <v>6.66</v>
      </c>
      <c r="X12" s="159">
        <f>IF(VLOOKUP($B12,'I-EmEC'!$A:$DD,MATCH(X$1,'I-EmEC'!$A$1:$DD$1,0),FALSE)&lt;&gt;"",VLOOKUP($B12,'I-EmEC'!$A:$DD,MATCH(X$1,'I-EmEC'!$A$1:$DD$1,0),FALSE),NA())</f>
        <v>6.97</v>
      </c>
      <c r="Y12" s="159">
        <f>IF(VLOOKUP($B12,'I-EmEC'!$A:$DD,MATCH(Y$1,'I-EmEC'!$A$1:$DD$1,0),FALSE)&lt;&gt;"",VLOOKUP($B12,'I-EmEC'!$A:$DD,MATCH(Y$1,'I-EmEC'!$A$1:$DD$1,0),FALSE),NA())</f>
        <v>7.93</v>
      </c>
      <c r="Z12" s="159">
        <f>IF(VLOOKUP($B12,'I-EmEC'!$A:$DD,MATCH(Z$1,'I-EmEC'!$A$1:$DD$1,0),FALSE)&lt;&gt;"",VLOOKUP($B12,'I-EmEC'!$A:$DD,MATCH(Z$1,'I-EmEC'!$A$1:$DD$1,0),FALSE),NA())</f>
        <v>7.93</v>
      </c>
      <c r="AA12" s="159">
        <f>IF(VLOOKUP($B12,'I-EmEC'!$A:$DD,MATCH(AA$1,'I-EmEC'!$A$1:$DD$1,0),FALSE)&lt;&gt;"",VLOOKUP($B12,'I-EmEC'!$A:$DD,MATCH(AA$1,'I-EmEC'!$A$1:$DD$1,0),FALSE),NA())</f>
        <v>7.8</v>
      </c>
      <c r="AB12" s="159">
        <f>IF(VLOOKUP($B12,'I-EmEC'!$A:$DD,MATCH(AB$1,'I-EmEC'!$A$1:$DD$1,0),FALSE)&lt;&gt;"",VLOOKUP($B12,'I-EmEC'!$A:$DD,MATCH(AB$1,'I-EmEC'!$A$1:$DD$1,0),FALSE),NA())</f>
        <v>6.42</v>
      </c>
      <c r="AC12" s="159">
        <f>IF(VLOOKUP($B12,'I-EmEC'!$A:$DD,MATCH(AC$1,'I-EmEC'!$A$1:$DD$1,0),FALSE)&lt;&gt;"",VLOOKUP($B12,'I-EmEC'!$A:$DD,MATCH(AC$1,'I-EmEC'!$A$1:$DD$1,0),FALSE),NA())</f>
        <v>5.86</v>
      </c>
      <c r="AD12" s="159">
        <f>IF(VLOOKUP($B12,'I-EmEC'!$A:$DD,MATCH(AD$1,'I-EmEC'!$A$1:$DD$1,0),FALSE)&lt;&gt;"",VLOOKUP($B12,'I-EmEC'!$A:$DD,MATCH(AD$1,'I-EmEC'!$A$1:$DD$1,0),FALSE),NA())</f>
        <v>5.41</v>
      </c>
      <c r="AE12" s="161" t="str" cm="1">
        <f t="array" ref="AE12">SUBSTITUTE(SUBSTITUTE(INDEX(S$1:AD$1,0,MATCH(_xlfn.AGGREGATE(4,6,S12:AD12),S12:AD12,0)),"I-pEC50",""),"&gt;1.4SD","")</f>
        <v xml:space="preserve">
Gq</v>
      </c>
      <c r="AF12" s="159"/>
      <c r="AG12" s="163">
        <f>IF(VLOOKUP($B12,'B-EmEC'!$A:$DC,MATCH(AG$1,'B-EmEC'!$A$1:$DC$1,0),FALSE)&lt;&gt;"",VLOOKUP($B12,'B-EmEC'!$A:$DC,MATCH(AG$1,'B-EmEC'!$A$1:$DC$1,0),FALSE),NA())</f>
        <v>34.28</v>
      </c>
      <c r="AH12" s="164">
        <f>IF(VLOOKUP($B12,'B-EmEC'!$A:$DC,MATCH(AH$1,'B-EmEC'!$A$1:$DC$1,0),FALSE)&lt;&gt;"",VLOOKUP($B12,'B-EmEC'!$A:$DC,MATCH(AH$1,'B-EmEC'!$A$1:$DC$1,0),FALSE),NA())</f>
        <v>266.39999999999998</v>
      </c>
      <c r="AI12" s="164">
        <f>IF(VLOOKUP($B12,'B-EmEC'!$A:$DC,MATCH(AI$1,'B-EmEC'!$A$1:$DC$1,0),FALSE)&lt;&gt;"",VLOOKUP($B12,'B-EmEC'!$A:$DC,MATCH(AI$1,'B-EmEC'!$A$1:$DC$1,0),FALSE),NA())</f>
        <v>161.5</v>
      </c>
      <c r="AJ12" s="164">
        <f>IF(VLOOKUP($B12,'B-EmEC'!$A:$DC,MATCH(AJ$1,'B-EmEC'!$A$1:$DC$1,0),FALSE)&lt;&gt;"",VLOOKUP($B12,'B-EmEC'!$A:$DC,MATCH(AJ$1,'B-EmEC'!$A$1:$DC$1,0),FALSE),NA())</f>
        <v>122.8</v>
      </c>
      <c r="AK12" s="164">
        <f>IF(VLOOKUP($B12,'B-EmEC'!$A:$DC,MATCH(AK$1,'B-EmEC'!$A$1:$DC$1,0),FALSE)&lt;&gt;"",VLOOKUP($B12,'B-EmEC'!$A:$DC,MATCH(AK$1,'B-EmEC'!$A$1:$DC$1,0),FALSE),NA())</f>
        <v>218.5</v>
      </c>
      <c r="AL12" s="164">
        <f>IF(VLOOKUP($B12,'B-EmEC'!$A:$DC,MATCH(AL$1,'B-EmEC'!$A$1:$DC$1,0),FALSE)&lt;&gt;"",VLOOKUP($B12,'B-EmEC'!$A:$DC,MATCH(AL$1,'B-EmEC'!$A$1:$DC$1,0),FALSE),NA())</f>
        <v>208</v>
      </c>
      <c r="AM12" s="164">
        <f>IF(VLOOKUP($B12,'B-EmEC'!$A:$DC,MATCH(AM$1,'B-EmEC'!$A$1:$DC$1,0),FALSE)&lt;&gt;"",VLOOKUP($B12,'B-EmEC'!$A:$DC,MATCH(AM$1,'B-EmEC'!$A$1:$DC$1,0),FALSE),NA())</f>
        <v>542.29999999999995</v>
      </c>
      <c r="AN12" s="164">
        <f>IF(VLOOKUP($B12,'B-EmEC'!$A:$DC,MATCH(AN$1,'B-EmEC'!$A$1:$DC$1,0),FALSE)&lt;&gt;"",VLOOKUP($B12,'B-EmEC'!$A:$DC,MATCH(AN$1,'B-EmEC'!$A$1:$DC$1,0),FALSE),NA())</f>
        <v>609.6</v>
      </c>
      <c r="AO12" s="164">
        <f>IF(VLOOKUP($B12,'B-EmEC'!$A:$DC,MATCH(AO$1,'B-EmEC'!$A$1:$DC$1,0),FALSE)&lt;&gt;"",VLOOKUP($B12,'B-EmEC'!$A:$DC,MATCH(AO$1,'B-EmEC'!$A$1:$DC$1,0),FALSE),NA())</f>
        <v>763.6</v>
      </c>
      <c r="AP12" s="164">
        <f>IF(VLOOKUP($B12,'B-EmEC'!$A:$DC,MATCH(AP$1,'B-EmEC'!$A$1:$DC$1,0),FALSE)&lt;&gt;"",VLOOKUP($B12,'B-EmEC'!$A:$DC,MATCH(AP$1,'B-EmEC'!$A$1:$DC$1,0),FALSE),NA())</f>
        <v>891.1</v>
      </c>
      <c r="AQ12" s="164" t="e">
        <f>IF(VLOOKUP($B12,'B-EmEC'!$A:$DC,MATCH(AQ$1,'B-EmEC'!$A$1:$DC$1,0),FALSE)&lt;&gt;"",VLOOKUP($B12,'B-EmEC'!$A:$DC,MATCH(AQ$1,'B-EmEC'!$A$1:$DC$1,0),FALSE),NA())</f>
        <v>#N/A</v>
      </c>
      <c r="AR12" s="164" t="e">
        <f>IF(VLOOKUP($B12,'B-EmEC'!$A:$DC,MATCH(AR$1,'B-EmEC'!$A$1:$DC$1,0),FALSE)&lt;&gt;"",VLOOKUP($B12,'B-EmEC'!$A:$DC,MATCH(AR$1,'B-EmEC'!$A$1:$DC$1,0),FALSE),NA())</f>
        <v>#N/A</v>
      </c>
      <c r="AS12" s="169" t="str" cm="1">
        <f t="array" ref="AS12">SUBSTITUTE(SUBSTITUTE(INDEX(AG$1:AR$1,0,MATCH(_xlfn.AGGREGATE(4,6,AG12:AR12),AG12:AR12,0)),"B-Emax",""),"&gt;1.4SD","")</f>
        <v xml:space="preserve">
G15</v>
      </c>
      <c r="AT12" s="164"/>
      <c r="AU12" s="165">
        <f>IF(VLOOKUP($B12,'I-EmEC'!$A:$DD,MATCH(AU$1,'I-EmEC'!$A$1:$DD$1,0),FALSE)&lt;&gt;"",VLOOKUP($B12,'I-EmEC'!$A:$DD,MATCH(AU$1,'I-EmEC'!$A$1:$DD$1,0),FALSE),NA())</f>
        <v>52.6</v>
      </c>
      <c r="AV12" s="166">
        <f>IF(VLOOKUP($B12,'I-EmEC'!$A:$DD,MATCH(AV$1,'I-EmEC'!$A$1:$DD$1,0),FALSE)&lt;&gt;"",VLOOKUP($B12,'I-EmEC'!$A:$DD,MATCH(AV$1,'I-EmEC'!$A$1:$DD$1,0),FALSE),NA())</f>
        <v>46.2</v>
      </c>
      <c r="AW12" s="166">
        <f>IF(VLOOKUP($B12,'I-EmEC'!$A:$DD,MATCH(AW$1,'I-EmEC'!$A$1:$DD$1,0),FALSE)&lt;&gt;"",VLOOKUP($B12,'I-EmEC'!$A:$DD,MATCH(AW$1,'I-EmEC'!$A$1:$DD$1,0),FALSE),NA())</f>
        <v>46.2</v>
      </c>
      <c r="AX12" s="166">
        <f>IF(VLOOKUP($B12,'I-EmEC'!$A:$DD,MATCH(AX$1,'I-EmEC'!$A$1:$DD$1,0),FALSE)&lt;&gt;"",VLOOKUP($B12,'I-EmEC'!$A:$DD,MATCH(AX$1,'I-EmEC'!$A$1:$DD$1,0),FALSE),NA())</f>
        <v>43.6</v>
      </c>
      <c r="AY12" s="166">
        <f>IF(VLOOKUP($B12,'I-EmEC'!$A:$DD,MATCH(AY$1,'I-EmEC'!$A$1:$DD$1,0),FALSE)&lt;&gt;"",VLOOKUP($B12,'I-EmEC'!$A:$DD,MATCH(AY$1,'I-EmEC'!$A$1:$DD$1,0),FALSE),NA())</f>
        <v>43.6</v>
      </c>
      <c r="AZ12" s="166">
        <f>IF(VLOOKUP($B12,'I-EmEC'!$A:$DD,MATCH(AZ$1,'I-EmEC'!$A$1:$DD$1,0),FALSE)&lt;&gt;"",VLOOKUP($B12,'I-EmEC'!$A:$DD,MATCH(AZ$1,'I-EmEC'!$A$1:$DD$1,0),FALSE),NA())</f>
        <v>29.9</v>
      </c>
      <c r="BA12" s="166">
        <f>IF(VLOOKUP($B12,'I-EmEC'!$A:$DD,MATCH(BA$1,'I-EmEC'!$A$1:$DD$1,0),FALSE)&lt;&gt;"",VLOOKUP($B12,'I-EmEC'!$A:$DD,MATCH(BA$1,'I-EmEC'!$A$1:$DD$1,0),FALSE),NA())</f>
        <v>38.700000000000003</v>
      </c>
      <c r="BB12" s="166">
        <f>IF(VLOOKUP($B12,'I-EmEC'!$A:$DD,MATCH(BB$1,'I-EmEC'!$A$1:$DD$1,0),FALSE)&lt;&gt;"",VLOOKUP($B12,'I-EmEC'!$A:$DD,MATCH(BB$1,'I-EmEC'!$A$1:$DD$1,0),FALSE),NA())</f>
        <v>38.700000000000003</v>
      </c>
      <c r="BC12" s="166">
        <f>IF(VLOOKUP($B12,'I-EmEC'!$A:$DD,MATCH(BC$1,'I-EmEC'!$A$1:$DD$1,0),FALSE)&lt;&gt;"",VLOOKUP($B12,'I-EmEC'!$A:$DD,MATCH(BC$1,'I-EmEC'!$A$1:$DD$1,0),FALSE),NA())</f>
        <v>34.6</v>
      </c>
      <c r="BD12" s="166">
        <f>IF(VLOOKUP($B12,'I-EmEC'!$A:$DD,MATCH(BD$1,'I-EmEC'!$A$1:$DD$1,0),FALSE)&lt;&gt;"",VLOOKUP($B12,'I-EmEC'!$A:$DD,MATCH(BD$1,'I-EmEC'!$A$1:$DD$1,0),FALSE),NA())</f>
        <v>47.3</v>
      </c>
      <c r="BE12" s="166">
        <f>IF(VLOOKUP($B12,'I-EmEC'!$A:$DD,MATCH(BE$1,'I-EmEC'!$A$1:$DD$1,0),FALSE)&lt;&gt;"",VLOOKUP($B12,'I-EmEC'!$A:$DD,MATCH(BE$1,'I-EmEC'!$A$1:$DD$1,0),FALSE),NA())</f>
        <v>43.9</v>
      </c>
      <c r="BF12" s="166">
        <f>IF(VLOOKUP($B12,'I-EmEC'!$A:$DD,MATCH(BF$1,'I-EmEC'!$A$1:$DD$1,0),FALSE)&lt;&gt;"",VLOOKUP($B12,'I-EmEC'!$A:$DD,MATCH(BF$1,'I-EmEC'!$A$1:$DD$1,0),FALSE),NA())</f>
        <v>34.799999999999997</v>
      </c>
      <c r="BG12" s="161" t="str" cm="1">
        <f t="array" ref="BG12">SUBSTITUTE(SUBSTITUTE(INDEX(AU$1:BF$1,0,MATCH(_xlfn.AGGREGATE(4,6,AU12:BF12),AU12:BF12,0)),"I-Emax",""),"&gt;1.4SD","")</f>
        <v xml:space="preserve">
Gs</v>
      </c>
      <c r="BH12" s="159"/>
      <c r="BI12" s="167">
        <f>IF(VLOOKUP($B12,'B-EmEC'!$A:$DC,MATCH(BI$1,'B-EmEC'!$A$1:$DC$1,0),FALSE)="",NA(),VLOOKUP($B12,'B-EmEC'!$A:$DC,MATCH(BI$1,'B-EmEC'!$A$1:$DC$1,0),FALSE))</f>
        <v>52.480097979179433</v>
      </c>
      <c r="BJ12" s="168">
        <f>IF(VLOOKUP($B12,'B-EmEC'!$A:$DC,MATCH(BJ$1,'B-EmEC'!$A$1:$DC$1,0),FALSE)="",NA(),VLOOKUP($B12,'B-EmEC'!$A:$DC,MATCH(BJ$1,'B-EmEC'!$A$1:$DC$1,0),FALSE))</f>
        <v>28.862405200433365</v>
      </c>
      <c r="BK12" s="168">
        <f>IF(VLOOKUP($B12,'B-EmEC'!$A:$DC,MATCH(BK$1,'B-EmEC'!$A$1:$DC$1,0),FALSE)="",NA(),VLOOKUP($B12,'B-EmEC'!$A:$DC,MATCH(BK$1,'B-EmEC'!$A$1:$DC$1,0),FALSE))</f>
        <v>23.590417762196903</v>
      </c>
      <c r="BL12" s="168">
        <f>IF(VLOOKUP($B12,'B-EmEC'!$A:$DC,MATCH(BL$1,'B-EmEC'!$A$1:$DC$1,0),FALSE)="",NA(),VLOOKUP($B12,'B-EmEC'!$A:$DC,MATCH(BL$1,'B-EmEC'!$A$1:$DC$1,0),FALSE))</f>
        <v>33.01075268817204</v>
      </c>
      <c r="BM12" s="168">
        <f>IF(VLOOKUP($B12,'B-EmEC'!$A:$DC,MATCH(BM$1,'B-EmEC'!$A$1:$DC$1,0),FALSE)="",NA(),VLOOKUP($B12,'B-EmEC'!$A:$DC,MATCH(BM$1,'B-EmEC'!$A$1:$DC$1,0),FALSE))</f>
        <v>44.194983818770226</v>
      </c>
      <c r="BN12" s="168">
        <f>IF(VLOOKUP($B12,'B-EmEC'!$A:$DC,MATCH(BN$1,'B-EmEC'!$A$1:$DC$1,0),FALSE)="",NA(),VLOOKUP($B12,'B-EmEC'!$A:$DC,MATCH(BN$1,'B-EmEC'!$A$1:$DC$1,0),FALSE))</f>
        <v>60.324825986078885</v>
      </c>
      <c r="BO12" s="168">
        <f>IF(VLOOKUP($B12,'B-EmEC'!$A:$DC,MATCH(BO$1,'B-EmEC'!$A$1:$DC$1,0),FALSE)="",NA(),VLOOKUP($B12,'B-EmEC'!$A:$DC,MATCH(BO$1,'B-EmEC'!$A$1:$DC$1,0),FALSE))</f>
        <v>72.412872212578435</v>
      </c>
      <c r="BP12" s="168">
        <f>IF(VLOOKUP($B12,'B-EmEC'!$A:$DC,MATCH(BP$1,'B-EmEC'!$A$1:$DC$1,0),FALSE)="",NA(),VLOOKUP($B12,'B-EmEC'!$A:$DC,MATCH(BP$1,'B-EmEC'!$A$1:$DC$1,0),FALSE))</f>
        <v>71.768307040263721</v>
      </c>
      <c r="BQ12" s="168">
        <f>IF(VLOOKUP($B12,'B-EmEC'!$A:$DC,MATCH(BQ$1,'B-EmEC'!$A$1:$DC$1,0),FALSE)="",NA(),VLOOKUP($B12,'B-EmEC'!$A:$DC,MATCH(BQ$1,'B-EmEC'!$A$1:$DC$1,0),FALSE))</f>
        <v>82.631749810626559</v>
      </c>
      <c r="BR12" s="168">
        <f>IF(VLOOKUP($B12,'B-EmEC'!$A:$DC,MATCH(BR$1,'B-EmEC'!$A$1:$DC$1,0),FALSE)="",NA(),VLOOKUP($B12,'B-EmEC'!$A:$DC,MATCH(BR$1,'B-EmEC'!$A$1:$DC$1,0),FALSE))</f>
        <v>83.514526710403004</v>
      </c>
      <c r="BS12" s="168" t="e">
        <f>IF(VLOOKUP($B12,'B-EmEC'!$A:$DC,MATCH(BS$1,'B-EmEC'!$A$1:$DC$1,0),FALSE)="",NA(),VLOOKUP($B12,'B-EmEC'!$A:$DC,MATCH(BS$1,'B-EmEC'!$A$1:$DC$1,0),FALSE))</f>
        <v>#N/A</v>
      </c>
      <c r="BT12" s="168" t="e">
        <f>IF(VLOOKUP($B12,'B-EmEC'!$A:$DC,MATCH(BT$1,'B-EmEC'!$A$1:$DC$1,0),FALSE)="",NA(),VLOOKUP($B12,'B-EmEC'!$A:$DC,MATCH(BT$1,'B-EmEC'!$A$1:$DC$1,0),FALSE))</f>
        <v>#N/A</v>
      </c>
      <c r="BU12" s="161" t="str" cm="1">
        <f t="array" ref="BU12">SUBSTITUTE(SUBSTITUTE(SUBSTITUTE(INDEX(BI$1:BT$1,0,MATCH(_xlfn.AGGREGATE(4,6,BI12:BT12),BI12:BT12,0)),"B-Emax",""),"Min",""),"Max","")</f>
        <v xml:space="preserve">
G15</v>
      </c>
      <c r="BV12" s="168"/>
      <c r="BW12" s="165">
        <f>IF(VLOOKUP($B12,'I-EmEC'!$A:$DD,MATCH(BW$1,'I-EmEC'!$A$1:$DD$1,0),FALSE)&lt;&gt;"",VLOOKUP($B12,'I-EmEC'!$A:$DD,MATCH(BW$1,'I-EmEC'!$A$1:$DD$1,0),FALSE),NA())</f>
        <v>96.691176470588232</v>
      </c>
      <c r="BX12" s="166">
        <f>IF(VLOOKUP($B12,'I-EmEC'!$A:$DD,MATCH(BX$1,'I-EmEC'!$A$1:$DD$1,0),FALSE)&lt;&gt;"",VLOOKUP($B12,'I-EmEC'!$A:$DD,MATCH(BX$1,'I-EmEC'!$A$1:$DD$1,0),FALSE),NA())</f>
        <v>89.361702127659569</v>
      </c>
      <c r="BY12" s="166">
        <f>IF(VLOOKUP($B12,'I-EmEC'!$A:$DD,MATCH(BY$1,'I-EmEC'!$A$1:$DD$1,0),FALSE)&lt;&gt;"",VLOOKUP($B12,'I-EmEC'!$A:$DD,MATCH(BY$1,'I-EmEC'!$A$1:$DD$1,0),FALSE),NA())</f>
        <v>89.361702127659569</v>
      </c>
      <c r="BZ12" s="166">
        <f>IF(VLOOKUP($B12,'I-EmEC'!$A:$DD,MATCH(BZ$1,'I-EmEC'!$A$1:$DD$1,0),FALSE)&lt;&gt;"",VLOOKUP($B12,'I-EmEC'!$A:$DD,MATCH(BZ$1,'I-EmEC'!$A$1:$DD$1,0),FALSE),NA())</f>
        <v>90.269151138716367</v>
      </c>
      <c r="CA12" s="166">
        <f>IF(VLOOKUP($B12,'I-EmEC'!$A:$DD,MATCH(CA$1,'I-EmEC'!$A$1:$DD$1,0),FALSE)&lt;&gt;"",VLOOKUP($B12,'I-EmEC'!$A:$DD,MATCH(CA$1,'I-EmEC'!$A$1:$DD$1,0),FALSE),NA())</f>
        <v>90.269151138716367</v>
      </c>
      <c r="CB12" s="166">
        <f>IF(VLOOKUP($B12,'I-EmEC'!$A:$DD,MATCH(CB$1,'I-EmEC'!$A$1:$DD$1,0),FALSE)&lt;&gt;"",VLOOKUP($B12,'I-EmEC'!$A:$DD,MATCH(CB$1,'I-EmEC'!$A$1:$DD$1,0),FALSE),NA())</f>
        <v>86.666666666666671</v>
      </c>
      <c r="CC12" s="166">
        <f>IF(VLOOKUP($B12,'I-EmEC'!$A:$DD,MATCH(CC$1,'I-EmEC'!$A$1:$DD$1,0),FALSE)&lt;&gt;"",VLOOKUP($B12,'I-EmEC'!$A:$DD,MATCH(CC$1,'I-EmEC'!$A$1:$DD$1,0),FALSE),NA())</f>
        <v>79.466119096509246</v>
      </c>
      <c r="CD12" s="166">
        <f>IF(VLOOKUP($B12,'I-EmEC'!$A:$DD,MATCH(CD$1,'I-EmEC'!$A$1:$DD$1,0),FALSE)&lt;&gt;"",VLOOKUP($B12,'I-EmEC'!$A:$DD,MATCH(CD$1,'I-EmEC'!$A$1:$DD$1,0),FALSE),NA())</f>
        <v>79.466119096509246</v>
      </c>
      <c r="CE12" s="166">
        <f>IF(VLOOKUP($B12,'I-EmEC'!$A:$DD,MATCH(CE$1,'I-EmEC'!$A$1:$DD$1,0),FALSE)&lt;&gt;"",VLOOKUP($B12,'I-EmEC'!$A:$DD,MATCH(CE$1,'I-EmEC'!$A$1:$DD$1,0),FALSE),NA())</f>
        <v>77.752808988764045</v>
      </c>
      <c r="CF12" s="166">
        <f>IF(VLOOKUP($B12,'I-EmEC'!$A:$DD,MATCH(CF$1,'I-EmEC'!$A$1:$DD$1,0),FALSE)&lt;&gt;"",VLOOKUP($B12,'I-EmEC'!$A:$DD,MATCH(CF$1,'I-EmEC'!$A$1:$DD$1,0),FALSE),NA())</f>
        <v>93.293885601577898</v>
      </c>
      <c r="CG12" s="166">
        <f>IF(VLOOKUP($B12,'I-EmEC'!$A:$DD,MATCH(CG$1,'I-EmEC'!$A$1:$DD$1,0),FALSE)&lt;&gt;"",VLOOKUP($B12,'I-EmEC'!$A:$DD,MATCH(CG$1,'I-EmEC'!$A$1:$DD$1,0),FALSE),NA())</f>
        <v>83.61904761904762</v>
      </c>
      <c r="CH12" s="166">
        <f>IF(VLOOKUP($B12,'I-EmEC'!$A:$DD,MATCH(CH$1,'I-EmEC'!$A$1:$DD$1,0),FALSE)&lt;&gt;"",VLOOKUP($B12,'I-EmEC'!$A:$DD,MATCH(CH$1,'I-EmEC'!$A$1:$DD$1,0),FALSE),NA())</f>
        <v>68.774703557312236</v>
      </c>
      <c r="CI12" s="161" t="str" cm="1">
        <f t="array" ref="CI12">SUBSTITUTE(SUBSTITUTE(SUBSTITUTE(INDEX(BW$1:CH$1,0,MATCH(_xlfn.AGGREGATE(4,6,BW12:CH12),BW12:CH12,0)),"I-Emax",""),"Min",""),"Max","")</f>
        <v xml:space="preserve">
Gs</v>
      </c>
      <c r="CJ12" s="155"/>
      <c r="CK12" s="155"/>
      <c r="CL12" s="155"/>
      <c r="CM12" s="155"/>
      <c r="CN12" s="155"/>
      <c r="CO12" s="155"/>
      <c r="CP12" s="155"/>
      <c r="CQ12" s="155"/>
      <c r="CR12" s="155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</row>
    <row r="13" spans="1:111" s="170" customFormat="1" x14ac:dyDescent="0.15">
      <c r="A13" s="155" t="str" cm="1">
        <f t="array" ref="A13">_xlfn.IFS(AND(SUMIF(E13:P13,"&lt;&gt;#N/A",E13:P13)&gt;0,SUMIF(S13:AD13,"&lt;&gt;#N/A",S13:AD13)&gt;0),"BI",AND(SUMIF(E13:P13,"&lt;&gt;#N/A",E13:P13)&gt;0,SUMIF(S13:AD13,"&lt;&gt;#N/A",S13:AD13)=0),"-B",AND(SUMIF(E13:P13,"&lt;&gt;#N/A",E13:P13)=0,SUMIF(S13:AD13,"&lt;&gt;#N/A",S13:AD13)&gt;0),"-I")</f>
        <v>BI</v>
      </c>
      <c r="B13" s="90" t="s">
        <v>206</v>
      </c>
      <c r="C13" s="156" t="str">
        <f>VLOOKUP(B13,RecNamesAll!A:E,5,FALSE)</f>
        <v>A</v>
      </c>
      <c r="D13" s="157" t="b">
        <f>VLOOKUP(B13,Ligands!A:B,2,FALSE)</f>
        <v>1</v>
      </c>
      <c r="E13" s="158">
        <f>IF(VLOOKUP($B13,'B-EmEC'!$A:$DC,MATCH(E$1,'B-EmEC'!$A$1:$DC$1,0),FALSE)&lt;&gt;"",VLOOKUP($B13,'B-EmEC'!$A:$DC,MATCH(E$1,'B-EmEC'!$A$1:$DC$1,0),FALSE),NA())</f>
        <v>6.0730000000000004</v>
      </c>
      <c r="F13" s="159">
        <f>IF(VLOOKUP($B13,'B-EmEC'!$A:$DC,MATCH(F$1,'B-EmEC'!$A$1:$DC$1,0),FALSE)&lt;&gt;"",VLOOKUP($B13,'B-EmEC'!$A:$DC,MATCH(F$1,'B-EmEC'!$A$1:$DC$1,0),FALSE),NA())</f>
        <v>8.07</v>
      </c>
      <c r="G13" s="159">
        <f>IF(VLOOKUP($B13,'B-EmEC'!$A:$DC,MATCH(G$1,'B-EmEC'!$A$1:$DC$1,0),FALSE)&lt;&gt;"",VLOOKUP($B13,'B-EmEC'!$A:$DC,MATCH(G$1,'B-EmEC'!$A$1:$DC$1,0),FALSE),NA())</f>
        <v>7.9450000000000003</v>
      </c>
      <c r="H13" s="159">
        <f>IF(VLOOKUP($B13,'B-EmEC'!$A:$DC,MATCH(H$1,'B-EmEC'!$A$1:$DC$1,0),FALSE)&lt;&gt;"",VLOOKUP($B13,'B-EmEC'!$A:$DC,MATCH(H$1,'B-EmEC'!$A$1:$DC$1,0),FALSE),NA())</f>
        <v>8.6340000000000003</v>
      </c>
      <c r="I13" s="159">
        <f>IF(VLOOKUP($B13,'B-EmEC'!$A:$DC,MATCH(I$1,'B-EmEC'!$A$1:$DC$1,0),FALSE)&lt;&gt;"",VLOOKUP($B13,'B-EmEC'!$A:$DC,MATCH(I$1,'B-EmEC'!$A$1:$DC$1,0),FALSE),NA())</f>
        <v>9.0549999999999997</v>
      </c>
      <c r="J13" s="159">
        <f>IF(VLOOKUP($B13,'B-EmEC'!$A:$DC,MATCH(J$1,'B-EmEC'!$A$1:$DC$1,0),FALSE)&lt;&gt;"",VLOOKUP($B13,'B-EmEC'!$A:$DC,MATCH(J$1,'B-EmEC'!$A$1:$DC$1,0),FALSE),NA())</f>
        <v>8.5169999999999995</v>
      </c>
      <c r="K13" s="160" t="e">
        <f>IF(VLOOKUP($B13,'B-EmEC'!$A:$DC,MATCH(K$1,'B-EmEC'!$A$1:$DC$1,0),FALSE)&lt;&gt;"",VLOOKUP($B13,'B-EmEC'!$A:$DC,MATCH(K$1,'B-EmEC'!$A$1:$DC$1,0),FALSE),NA())</f>
        <v>#N/A</v>
      </c>
      <c r="L13" s="160" t="e">
        <f>IF(VLOOKUP($B13,'B-EmEC'!$A:$DC,MATCH(L$1,'B-EmEC'!$A$1:$DC$1,0),FALSE)&lt;&gt;"",VLOOKUP($B13,'B-EmEC'!$A:$DC,MATCH(L$1,'B-EmEC'!$A$1:$DC$1,0),FALSE),NA())</f>
        <v>#N/A</v>
      </c>
      <c r="M13" s="160">
        <f>IF(VLOOKUP($B13,'B-EmEC'!$A:$DC,MATCH(M$1,'B-EmEC'!$A$1:$DC$1,0),FALSE)&lt;&gt;"",VLOOKUP($B13,'B-EmEC'!$A:$DC,MATCH(M$1,'B-EmEC'!$A$1:$DC$1,0),FALSE),NA())</f>
        <v>5.4420000000000002</v>
      </c>
      <c r="N13" s="159">
        <f>IF(VLOOKUP($B13,'B-EmEC'!$A:$DC,MATCH(N$1,'B-EmEC'!$A$1:$DC$1,0),FALSE)&lt;&gt;"",VLOOKUP($B13,'B-EmEC'!$A:$DC,MATCH(N$1,'B-EmEC'!$A$1:$DC$1,0),FALSE),NA())</f>
        <v>7.484</v>
      </c>
      <c r="O13" s="160" t="e">
        <f>IF(VLOOKUP($B13,'B-EmEC'!$A:$DC,MATCH(O$1,'B-EmEC'!$A$1:$DC$1,0),FALSE)&lt;&gt;"",VLOOKUP($B13,'B-EmEC'!$A:$DC,MATCH(O$1,'B-EmEC'!$A$1:$DC$1,0),FALSE),NA())</f>
        <v>#N/A</v>
      </c>
      <c r="P13" s="160" t="e">
        <f>IF(VLOOKUP($B13,'B-EmEC'!$A:$DC,MATCH(P$1,'B-EmEC'!$A$1:$DC$1,0),FALSE)&lt;&gt;"",VLOOKUP($B13,'B-EmEC'!$A:$DC,MATCH(P$1,'B-EmEC'!$A$1:$DC$1,0),FALSE),NA())</f>
        <v>#N/A</v>
      </c>
      <c r="Q13" s="161" t="str" cm="1">
        <f t="array" ref="Q13">SUBSTITUTE(SUBSTITUTE(INDEX(E$1:P$1,0,MATCH(_xlfn.AGGREGATE(4,6,E13:P13),E13:P13,0)),"B-pEC50",""),"&gt;1.4SD","")</f>
        <v xml:space="preserve">
GoB</v>
      </c>
      <c r="R13" s="159"/>
      <c r="S13" s="162">
        <f>IF(VLOOKUP($B13,'I-EmEC'!$A:$DD,MATCH(S$1,'I-EmEC'!$A$1:$DD$1,0),FALSE)&lt;&gt;"",VLOOKUP($B13,'I-EmEC'!$A:$DD,MATCH(S$1,'I-EmEC'!$A$1:$DD$1,0),FALSE),NA())</f>
        <v>5.26</v>
      </c>
      <c r="T13" s="159">
        <f>IF(VLOOKUP($B13,'I-EmEC'!$A:$DD,MATCH(T$1,'I-EmEC'!$A$1:$DD$1,0),FALSE)&lt;&gt;"",VLOOKUP($B13,'I-EmEC'!$A:$DD,MATCH(T$1,'I-EmEC'!$A$1:$DD$1,0),FALSE),NA())</f>
        <v>7.66</v>
      </c>
      <c r="U13" s="159">
        <f>IF(VLOOKUP($B13,'I-EmEC'!$A:$DD,MATCH(U$1,'I-EmEC'!$A$1:$DD$1,0),FALSE)&lt;&gt;"",VLOOKUP($B13,'I-EmEC'!$A:$DD,MATCH(U$1,'I-EmEC'!$A$1:$DD$1,0),FALSE),NA())</f>
        <v>7.66</v>
      </c>
      <c r="V13" s="159">
        <f>IF(VLOOKUP($B13,'I-EmEC'!$A:$DD,MATCH(V$1,'I-EmEC'!$A$1:$DD$1,0),FALSE)&lt;&gt;"",VLOOKUP($B13,'I-EmEC'!$A:$DD,MATCH(V$1,'I-EmEC'!$A$1:$DD$1,0),FALSE),NA())</f>
        <v>7.26</v>
      </c>
      <c r="W13" s="159">
        <f>IF(VLOOKUP($B13,'I-EmEC'!$A:$DD,MATCH(W$1,'I-EmEC'!$A$1:$DD$1,0),FALSE)&lt;&gt;"",VLOOKUP($B13,'I-EmEC'!$A:$DD,MATCH(W$1,'I-EmEC'!$A$1:$DD$1,0),FALSE),NA())</f>
        <v>7.26</v>
      </c>
      <c r="X13" s="159">
        <f>IF(VLOOKUP($B13,'I-EmEC'!$A:$DD,MATCH(X$1,'I-EmEC'!$A$1:$DD$1,0),FALSE)&lt;&gt;"",VLOOKUP($B13,'I-EmEC'!$A:$DD,MATCH(X$1,'I-EmEC'!$A$1:$DD$1,0),FALSE),NA())</f>
        <v>6.49</v>
      </c>
      <c r="Y13" s="159">
        <f>IF(VLOOKUP($B13,'I-EmEC'!$A:$DD,MATCH(Y$1,'I-EmEC'!$A$1:$DD$1,0),FALSE)&lt;&gt;"",VLOOKUP($B13,'I-EmEC'!$A:$DD,MATCH(Y$1,'I-EmEC'!$A$1:$DD$1,0),FALSE),NA())</f>
        <v>6.18</v>
      </c>
      <c r="Z13" s="159">
        <f>IF(VLOOKUP($B13,'I-EmEC'!$A:$DD,MATCH(Z$1,'I-EmEC'!$A$1:$DD$1,0),FALSE)&lt;&gt;"",VLOOKUP($B13,'I-EmEC'!$A:$DD,MATCH(Z$1,'I-EmEC'!$A$1:$DD$1,0),FALSE),NA())</f>
        <v>6.18</v>
      </c>
      <c r="AA13" s="159">
        <f>IF(VLOOKUP($B13,'I-EmEC'!$A:$DD,MATCH(AA$1,'I-EmEC'!$A$1:$DD$1,0),FALSE)&lt;&gt;"",VLOOKUP($B13,'I-EmEC'!$A:$DD,MATCH(AA$1,'I-EmEC'!$A$1:$DD$1,0),FALSE),NA())</f>
        <v>6.13</v>
      </c>
      <c r="AB13" s="159">
        <f>IF(VLOOKUP($B13,'I-EmEC'!$A:$DD,MATCH(AB$1,'I-EmEC'!$A$1:$DD$1,0),FALSE)&lt;&gt;"",VLOOKUP($B13,'I-EmEC'!$A:$DD,MATCH(AB$1,'I-EmEC'!$A$1:$DD$1,0),FALSE),NA())</f>
        <v>5.38</v>
      </c>
      <c r="AC13" s="159">
        <f>IF(VLOOKUP($B13,'I-EmEC'!$A:$DD,MATCH(AC$1,'I-EmEC'!$A$1:$DD$1,0),FALSE)&lt;&gt;"",VLOOKUP($B13,'I-EmEC'!$A:$DD,MATCH(AC$1,'I-EmEC'!$A$1:$DD$1,0),FALSE),NA())</f>
        <v>5.29</v>
      </c>
      <c r="AD13" s="159">
        <f>IF(VLOOKUP($B13,'I-EmEC'!$A:$DD,MATCH(AD$1,'I-EmEC'!$A$1:$DD$1,0),FALSE)&lt;&gt;"",VLOOKUP($B13,'I-EmEC'!$A:$DD,MATCH(AD$1,'I-EmEC'!$A$1:$DD$1,0),FALSE),NA())</f>
        <v>5.24</v>
      </c>
      <c r="AE13" s="161" t="str" cm="1">
        <f t="array" ref="AE13">SUBSTITUTE(SUBSTITUTE(INDEX(S$1:AD$1,0,MATCH(_xlfn.AGGREGATE(4,6,S13:AD13),S13:AD13,0)),"I-pEC50",""),"&gt;1.4SD","")</f>
        <v xml:space="preserve">
Gi1</v>
      </c>
      <c r="AF13" s="159"/>
      <c r="AG13" s="163">
        <f>IF(VLOOKUP($B13,'B-EmEC'!$A:$DC,MATCH(AG$1,'B-EmEC'!$A$1:$DC$1,0),FALSE)&lt;&gt;"",VLOOKUP($B13,'B-EmEC'!$A:$DC,MATCH(AG$1,'B-EmEC'!$A$1:$DC$1,0),FALSE),NA())</f>
        <v>22.33</v>
      </c>
      <c r="AH13" s="164">
        <f>IF(VLOOKUP($B13,'B-EmEC'!$A:$DC,MATCH(AH$1,'B-EmEC'!$A$1:$DC$1,0),FALSE)&lt;&gt;"",VLOOKUP($B13,'B-EmEC'!$A:$DC,MATCH(AH$1,'B-EmEC'!$A$1:$DC$1,0),FALSE),NA())</f>
        <v>666.8</v>
      </c>
      <c r="AI13" s="164">
        <f>IF(VLOOKUP($B13,'B-EmEC'!$A:$DC,MATCH(AI$1,'B-EmEC'!$A$1:$DC$1,0),FALSE)&lt;&gt;"",VLOOKUP($B13,'B-EmEC'!$A:$DC,MATCH(AI$1,'B-EmEC'!$A$1:$DC$1,0),FALSE),NA())</f>
        <v>390.4</v>
      </c>
      <c r="AJ13" s="164">
        <f>IF(VLOOKUP($B13,'B-EmEC'!$A:$DC,MATCH(AJ$1,'B-EmEC'!$A$1:$DC$1,0),FALSE)&lt;&gt;"",VLOOKUP($B13,'B-EmEC'!$A:$DC,MATCH(AJ$1,'B-EmEC'!$A$1:$DC$1,0),FALSE),NA())</f>
        <v>244</v>
      </c>
      <c r="AK13" s="164">
        <f>IF(VLOOKUP($B13,'B-EmEC'!$A:$DC,MATCH(AK$1,'B-EmEC'!$A$1:$DC$1,0),FALSE)&lt;&gt;"",VLOOKUP($B13,'B-EmEC'!$A:$DC,MATCH(AK$1,'B-EmEC'!$A$1:$DC$1,0),FALSE),NA())</f>
        <v>335.3</v>
      </c>
      <c r="AL13" s="164">
        <f>IF(VLOOKUP($B13,'B-EmEC'!$A:$DC,MATCH(AL$1,'B-EmEC'!$A$1:$DC$1,0),FALSE)&lt;&gt;"",VLOOKUP($B13,'B-EmEC'!$A:$DC,MATCH(AL$1,'B-EmEC'!$A$1:$DC$1,0),FALSE),NA())</f>
        <v>260.8</v>
      </c>
      <c r="AM13" s="164" t="e">
        <f>IF(VLOOKUP($B13,'B-EmEC'!$A:$DC,MATCH(AM$1,'B-EmEC'!$A$1:$DC$1,0),FALSE)&lt;&gt;"",VLOOKUP($B13,'B-EmEC'!$A:$DC,MATCH(AM$1,'B-EmEC'!$A$1:$DC$1,0),FALSE),NA())</f>
        <v>#N/A</v>
      </c>
      <c r="AN13" s="164" t="e">
        <f>IF(VLOOKUP($B13,'B-EmEC'!$A:$DC,MATCH(AN$1,'B-EmEC'!$A$1:$DC$1,0),FALSE)&lt;&gt;"",VLOOKUP($B13,'B-EmEC'!$A:$DC,MATCH(AN$1,'B-EmEC'!$A$1:$DC$1,0),FALSE),NA())</f>
        <v>#N/A</v>
      </c>
      <c r="AO13" s="164">
        <f>IF(VLOOKUP($B13,'B-EmEC'!$A:$DC,MATCH(AO$1,'B-EmEC'!$A$1:$DC$1,0),FALSE)&lt;&gt;"",VLOOKUP($B13,'B-EmEC'!$A:$DC,MATCH(AO$1,'B-EmEC'!$A$1:$DC$1,0),FALSE),NA())</f>
        <v>120</v>
      </c>
      <c r="AP13" s="164">
        <f>IF(VLOOKUP($B13,'B-EmEC'!$A:$DC,MATCH(AP$1,'B-EmEC'!$A$1:$DC$1,0),FALSE)&lt;&gt;"",VLOOKUP($B13,'B-EmEC'!$A:$DC,MATCH(AP$1,'B-EmEC'!$A$1:$DC$1,0),FALSE),NA())</f>
        <v>957.3</v>
      </c>
      <c r="AQ13" s="164" t="e">
        <f>IF(VLOOKUP($B13,'B-EmEC'!$A:$DC,MATCH(AQ$1,'B-EmEC'!$A$1:$DC$1,0),FALSE)&lt;&gt;"",VLOOKUP($B13,'B-EmEC'!$A:$DC,MATCH(AQ$1,'B-EmEC'!$A$1:$DC$1,0),FALSE),NA())</f>
        <v>#N/A</v>
      </c>
      <c r="AR13" s="164" t="e">
        <f>IF(VLOOKUP($B13,'B-EmEC'!$A:$DC,MATCH(AR$1,'B-EmEC'!$A$1:$DC$1,0),FALSE)&lt;&gt;"",VLOOKUP($B13,'B-EmEC'!$A:$DC,MATCH(AR$1,'B-EmEC'!$A$1:$DC$1,0),FALSE),NA())</f>
        <v>#N/A</v>
      </c>
      <c r="AS13" s="169" t="str" cm="1">
        <f t="array" ref="AS13">SUBSTITUTE(SUBSTITUTE(INDEX(AG$1:AR$1,0,MATCH(_xlfn.AGGREGATE(4,6,AG13:AR13),AG13:AR13,0)),"B-Emax",""),"&gt;1.4SD","")</f>
        <v xml:space="preserve">
G15</v>
      </c>
      <c r="AT13" s="164"/>
      <c r="AU13" s="165">
        <f>IF(VLOOKUP($B13,'I-EmEC'!$A:$DD,MATCH(AU$1,'I-EmEC'!$A$1:$DD$1,0),FALSE)&lt;&gt;"",VLOOKUP($B13,'I-EmEC'!$A:$DD,MATCH(AU$1,'I-EmEC'!$A$1:$DD$1,0),FALSE),NA())</f>
        <v>25.2</v>
      </c>
      <c r="AV13" s="166">
        <f>IF(VLOOKUP($B13,'I-EmEC'!$A:$DD,MATCH(AV$1,'I-EmEC'!$A$1:$DD$1,0),FALSE)&lt;&gt;"",VLOOKUP($B13,'I-EmEC'!$A:$DD,MATCH(AV$1,'I-EmEC'!$A$1:$DD$1,0),FALSE),NA())</f>
        <v>43.8</v>
      </c>
      <c r="AW13" s="166">
        <f>IF(VLOOKUP($B13,'I-EmEC'!$A:$DD,MATCH(AW$1,'I-EmEC'!$A$1:$DD$1,0),FALSE)&lt;&gt;"",VLOOKUP($B13,'I-EmEC'!$A:$DD,MATCH(AW$1,'I-EmEC'!$A$1:$DD$1,0),FALSE),NA())</f>
        <v>43.8</v>
      </c>
      <c r="AX13" s="166">
        <f>IF(VLOOKUP($B13,'I-EmEC'!$A:$DD,MATCH(AX$1,'I-EmEC'!$A$1:$DD$1,0),FALSE)&lt;&gt;"",VLOOKUP($B13,'I-EmEC'!$A:$DD,MATCH(AX$1,'I-EmEC'!$A$1:$DD$1,0),FALSE),NA())</f>
        <v>39.299999999999997</v>
      </c>
      <c r="AY13" s="166">
        <f>IF(VLOOKUP($B13,'I-EmEC'!$A:$DD,MATCH(AY$1,'I-EmEC'!$A$1:$DD$1,0),FALSE)&lt;&gt;"",VLOOKUP($B13,'I-EmEC'!$A:$DD,MATCH(AY$1,'I-EmEC'!$A$1:$DD$1,0),FALSE),NA())</f>
        <v>39.299999999999997</v>
      </c>
      <c r="AZ13" s="166">
        <f>IF(VLOOKUP($B13,'I-EmEC'!$A:$DD,MATCH(AZ$1,'I-EmEC'!$A$1:$DD$1,0),FALSE)&lt;&gt;"",VLOOKUP($B13,'I-EmEC'!$A:$DD,MATCH(AZ$1,'I-EmEC'!$A$1:$DD$1,0),FALSE),NA())</f>
        <v>26.3</v>
      </c>
      <c r="BA13" s="166">
        <f>IF(VLOOKUP($B13,'I-EmEC'!$A:$DD,MATCH(BA$1,'I-EmEC'!$A$1:$DD$1,0),FALSE)&lt;&gt;"",VLOOKUP($B13,'I-EmEC'!$A:$DD,MATCH(BA$1,'I-EmEC'!$A$1:$DD$1,0),FALSE),NA())</f>
        <v>36.9</v>
      </c>
      <c r="BB13" s="166">
        <f>IF(VLOOKUP($B13,'I-EmEC'!$A:$DD,MATCH(BB$1,'I-EmEC'!$A$1:$DD$1,0),FALSE)&lt;&gt;"",VLOOKUP($B13,'I-EmEC'!$A:$DD,MATCH(BB$1,'I-EmEC'!$A$1:$DD$1,0),FALSE),NA())</f>
        <v>36.9</v>
      </c>
      <c r="BC13" s="166">
        <f>IF(VLOOKUP($B13,'I-EmEC'!$A:$DD,MATCH(BC$1,'I-EmEC'!$A$1:$DD$1,0),FALSE)&lt;&gt;"",VLOOKUP($B13,'I-EmEC'!$A:$DD,MATCH(BC$1,'I-EmEC'!$A$1:$DD$1,0),FALSE),NA())</f>
        <v>33.4</v>
      </c>
      <c r="BD13" s="166">
        <f>IF(VLOOKUP($B13,'I-EmEC'!$A:$DD,MATCH(BD$1,'I-EmEC'!$A$1:$DD$1,0),FALSE)&lt;&gt;"",VLOOKUP($B13,'I-EmEC'!$A:$DD,MATCH(BD$1,'I-EmEC'!$A$1:$DD$1,0),FALSE),NA())</f>
        <v>26.4</v>
      </c>
      <c r="BE13" s="166">
        <f>IF(VLOOKUP($B13,'I-EmEC'!$A:$DD,MATCH(BE$1,'I-EmEC'!$A$1:$DD$1,0),FALSE)&lt;&gt;"",VLOOKUP($B13,'I-EmEC'!$A:$DD,MATCH(BE$1,'I-EmEC'!$A$1:$DD$1,0),FALSE),NA())</f>
        <v>21.9</v>
      </c>
      <c r="BF13" s="166">
        <f>IF(VLOOKUP($B13,'I-EmEC'!$A:$DD,MATCH(BF$1,'I-EmEC'!$A$1:$DD$1,0),FALSE)&lt;&gt;"",VLOOKUP($B13,'I-EmEC'!$A:$DD,MATCH(BF$1,'I-EmEC'!$A$1:$DD$1,0),FALSE),NA())</f>
        <v>15.8</v>
      </c>
      <c r="BG13" s="161" t="str" cm="1">
        <f t="array" ref="BG13">SUBSTITUTE(SUBSTITUTE(INDEX(AU$1:BF$1,0,MATCH(_xlfn.AGGREGATE(4,6,AU13:BF13),AU13:BF13,0)),"I-Emax",""),"&gt;1.4SD","")</f>
        <v xml:space="preserve">
Gi1</v>
      </c>
      <c r="BH13" s="159"/>
      <c r="BI13" s="167">
        <f>IF(VLOOKUP($B13,'B-EmEC'!$A:$DC,MATCH(BI$1,'B-EmEC'!$A$1:$DC$1,0),FALSE)="",NA(),VLOOKUP($B13,'B-EmEC'!$A:$DC,MATCH(BI$1,'B-EmEC'!$A$1:$DC$1,0),FALSE))</f>
        <v>34.185548071034908</v>
      </c>
      <c r="BJ13" s="168">
        <f>IF(VLOOKUP($B13,'B-EmEC'!$A:$DC,MATCH(BJ$1,'B-EmEC'!$A$1:$DC$1,0),FALSE)="",NA(),VLOOKUP($B13,'B-EmEC'!$A:$DC,MATCH(BJ$1,'B-EmEC'!$A$1:$DC$1,0),FALSE))</f>
        <v>72.24268689057422</v>
      </c>
      <c r="BK13" s="168">
        <f>IF(VLOOKUP($B13,'B-EmEC'!$A:$DC,MATCH(BK$1,'B-EmEC'!$A$1:$DC$1,0),FALSE)="",NA(),VLOOKUP($B13,'B-EmEC'!$A:$DC,MATCH(BK$1,'B-EmEC'!$A$1:$DC$1,0),FALSE))</f>
        <v>57.026000584282791</v>
      </c>
      <c r="BL13" s="168">
        <f>IF(VLOOKUP($B13,'B-EmEC'!$A:$DC,MATCH(BL$1,'B-EmEC'!$A$1:$DC$1,0),FALSE)="",NA(),VLOOKUP($B13,'B-EmEC'!$A:$DC,MATCH(BL$1,'B-EmEC'!$A$1:$DC$1,0),FALSE))</f>
        <v>65.591397849462368</v>
      </c>
      <c r="BM13" s="168">
        <f>IF(VLOOKUP($B13,'B-EmEC'!$A:$DC,MATCH(BM$1,'B-EmEC'!$A$1:$DC$1,0),FALSE)="",NA(),VLOOKUP($B13,'B-EmEC'!$A:$DC,MATCH(BM$1,'B-EmEC'!$A$1:$DC$1,0),FALSE))</f>
        <v>67.819579288025892</v>
      </c>
      <c r="BN13" s="168">
        <f>IF(VLOOKUP($B13,'B-EmEC'!$A:$DC,MATCH(BN$1,'B-EmEC'!$A$1:$DC$1,0),FALSE)="",NA(),VLOOKUP($B13,'B-EmEC'!$A:$DC,MATCH(BN$1,'B-EmEC'!$A$1:$DC$1,0),FALSE))</f>
        <v>75.638051044083525</v>
      </c>
      <c r="BO13" s="168" t="e">
        <f>IF(VLOOKUP($B13,'B-EmEC'!$A:$DC,MATCH(BO$1,'B-EmEC'!$A$1:$DC$1,0),FALSE)="",NA(),VLOOKUP($B13,'B-EmEC'!$A:$DC,MATCH(BO$1,'B-EmEC'!$A$1:$DC$1,0),FALSE))</f>
        <v>#N/A</v>
      </c>
      <c r="BP13" s="168" t="e">
        <f>IF(VLOOKUP($B13,'B-EmEC'!$A:$DC,MATCH(BP$1,'B-EmEC'!$A$1:$DC$1,0),FALSE)="",NA(),VLOOKUP($B13,'B-EmEC'!$A:$DC,MATCH(BP$1,'B-EmEC'!$A$1:$DC$1,0),FALSE))</f>
        <v>#N/A</v>
      </c>
      <c r="BQ13" s="168">
        <f>IF(VLOOKUP($B13,'B-EmEC'!$A:$DC,MATCH(BQ$1,'B-EmEC'!$A$1:$DC$1,0),FALSE)="",NA(),VLOOKUP($B13,'B-EmEC'!$A:$DC,MATCH(BQ$1,'B-EmEC'!$A$1:$DC$1,0),FALSE))</f>
        <v>12.985607618223137</v>
      </c>
      <c r="BR13" s="168">
        <f>IF(VLOOKUP($B13,'B-EmEC'!$A:$DC,MATCH(BR$1,'B-EmEC'!$A$1:$DC$1,0),FALSE)="",NA(),VLOOKUP($B13,'B-EmEC'!$A:$DC,MATCH(BR$1,'B-EmEC'!$A$1:$DC$1,0),FALSE))</f>
        <v>89.718837863167764</v>
      </c>
      <c r="BS13" s="168" t="e">
        <f>IF(VLOOKUP($B13,'B-EmEC'!$A:$DC,MATCH(BS$1,'B-EmEC'!$A$1:$DC$1,0),FALSE)="",NA(),VLOOKUP($B13,'B-EmEC'!$A:$DC,MATCH(BS$1,'B-EmEC'!$A$1:$DC$1,0),FALSE))</f>
        <v>#N/A</v>
      </c>
      <c r="BT13" s="168" t="e">
        <f>IF(VLOOKUP($B13,'B-EmEC'!$A:$DC,MATCH(BT$1,'B-EmEC'!$A$1:$DC$1,0),FALSE)="",NA(),VLOOKUP($B13,'B-EmEC'!$A:$DC,MATCH(BT$1,'B-EmEC'!$A$1:$DC$1,0),FALSE))</f>
        <v>#N/A</v>
      </c>
      <c r="BU13" s="161" t="str" cm="1">
        <f t="array" ref="BU13">SUBSTITUTE(SUBSTITUTE(SUBSTITUTE(INDEX(BI$1:BT$1,0,MATCH(_xlfn.AGGREGATE(4,6,BI13:BT13),BI13:BT13,0)),"B-Emax",""),"Min",""),"Max","")</f>
        <v xml:space="preserve">
G15</v>
      </c>
      <c r="BV13" s="168"/>
      <c r="BW13" s="165">
        <f>IF(VLOOKUP($B13,'I-EmEC'!$A:$DD,MATCH(BW$1,'I-EmEC'!$A$1:$DD$1,0),FALSE)&lt;&gt;"",VLOOKUP($B13,'I-EmEC'!$A:$DD,MATCH(BW$1,'I-EmEC'!$A$1:$DD$1,0),FALSE),NA())</f>
        <v>46.32352941176471</v>
      </c>
      <c r="BX13" s="166">
        <f>IF(VLOOKUP($B13,'I-EmEC'!$A:$DD,MATCH(BX$1,'I-EmEC'!$A$1:$DD$1,0),FALSE)&lt;&gt;"",VLOOKUP($B13,'I-EmEC'!$A:$DD,MATCH(BX$1,'I-EmEC'!$A$1:$DD$1,0),FALSE),NA())</f>
        <v>84.719535783365572</v>
      </c>
      <c r="BY13" s="166">
        <f>IF(VLOOKUP($B13,'I-EmEC'!$A:$DD,MATCH(BY$1,'I-EmEC'!$A$1:$DD$1,0),FALSE)&lt;&gt;"",VLOOKUP($B13,'I-EmEC'!$A:$DD,MATCH(BY$1,'I-EmEC'!$A$1:$DD$1,0),FALSE),NA())</f>
        <v>84.719535783365572</v>
      </c>
      <c r="BZ13" s="166">
        <f>IF(VLOOKUP($B13,'I-EmEC'!$A:$DD,MATCH(BZ$1,'I-EmEC'!$A$1:$DD$1,0),FALSE)&lt;&gt;"",VLOOKUP($B13,'I-EmEC'!$A:$DD,MATCH(BZ$1,'I-EmEC'!$A$1:$DD$1,0),FALSE),NA())</f>
        <v>81.366459627329192</v>
      </c>
      <c r="CA13" s="166">
        <f>IF(VLOOKUP($B13,'I-EmEC'!$A:$DD,MATCH(CA$1,'I-EmEC'!$A$1:$DD$1,0),FALSE)&lt;&gt;"",VLOOKUP($B13,'I-EmEC'!$A:$DD,MATCH(CA$1,'I-EmEC'!$A$1:$DD$1,0),FALSE),NA())</f>
        <v>81.366459627329192</v>
      </c>
      <c r="CB13" s="166">
        <f>IF(VLOOKUP($B13,'I-EmEC'!$A:$DD,MATCH(CB$1,'I-EmEC'!$A$1:$DD$1,0),FALSE)&lt;&gt;"",VLOOKUP($B13,'I-EmEC'!$A:$DD,MATCH(CB$1,'I-EmEC'!$A$1:$DD$1,0),FALSE),NA())</f>
        <v>76.231884057971016</v>
      </c>
      <c r="CC13" s="166">
        <f>IF(VLOOKUP($B13,'I-EmEC'!$A:$DD,MATCH(CC$1,'I-EmEC'!$A$1:$DD$1,0),FALSE)&lt;&gt;"",VLOOKUP($B13,'I-EmEC'!$A:$DD,MATCH(CC$1,'I-EmEC'!$A$1:$DD$1,0),FALSE),NA())</f>
        <v>75.770020533880896</v>
      </c>
      <c r="CD13" s="166">
        <f>IF(VLOOKUP($B13,'I-EmEC'!$A:$DD,MATCH(CD$1,'I-EmEC'!$A$1:$DD$1,0),FALSE)&lt;&gt;"",VLOOKUP($B13,'I-EmEC'!$A:$DD,MATCH(CD$1,'I-EmEC'!$A$1:$DD$1,0),FALSE),NA())</f>
        <v>75.770020533880896</v>
      </c>
      <c r="CE13" s="166">
        <f>IF(VLOOKUP($B13,'I-EmEC'!$A:$DD,MATCH(CE$1,'I-EmEC'!$A$1:$DD$1,0),FALSE)&lt;&gt;"",VLOOKUP($B13,'I-EmEC'!$A:$DD,MATCH(CE$1,'I-EmEC'!$A$1:$DD$1,0),FALSE),NA())</f>
        <v>75.056179775280896</v>
      </c>
      <c r="CF13" s="166">
        <f>IF(VLOOKUP($B13,'I-EmEC'!$A:$DD,MATCH(CF$1,'I-EmEC'!$A$1:$DD$1,0),FALSE)&lt;&gt;"",VLOOKUP($B13,'I-EmEC'!$A:$DD,MATCH(CF$1,'I-EmEC'!$A$1:$DD$1,0),FALSE),NA())</f>
        <v>52.071005917159759</v>
      </c>
      <c r="CG13" s="166">
        <f>IF(VLOOKUP($B13,'I-EmEC'!$A:$DD,MATCH(CG$1,'I-EmEC'!$A$1:$DD$1,0),FALSE)&lt;&gt;"",VLOOKUP($B13,'I-EmEC'!$A:$DD,MATCH(CG$1,'I-EmEC'!$A$1:$DD$1,0),FALSE),NA())</f>
        <v>41.714285714285715</v>
      </c>
      <c r="CH13" s="166">
        <f>IF(VLOOKUP($B13,'I-EmEC'!$A:$DD,MATCH(CH$1,'I-EmEC'!$A$1:$DD$1,0),FALSE)&lt;&gt;"",VLOOKUP($B13,'I-EmEC'!$A:$DD,MATCH(CH$1,'I-EmEC'!$A$1:$DD$1,0),FALSE),NA())</f>
        <v>31.225296442687746</v>
      </c>
      <c r="CI13" s="161" t="str" cm="1">
        <f t="array" ref="CI13">SUBSTITUTE(SUBSTITUTE(SUBSTITUTE(INDEX(BW$1:CH$1,0,MATCH(_xlfn.AGGREGATE(4,6,BW13:CH13),BW13:CH13,0)),"I-Emax",""),"Min",""),"Max","")</f>
        <v xml:space="preserve">
Gi1</v>
      </c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</row>
    <row r="14" spans="1:111" s="170" customFormat="1" x14ac:dyDescent="0.15">
      <c r="A14" s="155" t="str" cm="1">
        <f t="array" ref="A14">_xlfn.IFS(AND(SUMIF(E14:P14,"&lt;&gt;#N/A",E14:P14)&gt;0,SUMIF(S14:AD14,"&lt;&gt;#N/A",S14:AD14)&gt;0),"BI",AND(SUMIF(E14:P14,"&lt;&gt;#N/A",E14:P14)&gt;0,SUMIF(S14:AD14,"&lt;&gt;#N/A",S14:AD14)=0),"-B",AND(SUMIF(E14:P14,"&lt;&gt;#N/A",E14:P14)=0,SUMIF(S14:AD14,"&lt;&gt;#N/A",S14:AD14)&gt;0),"-I")</f>
        <v>BI</v>
      </c>
      <c r="B14" s="90" t="s">
        <v>209</v>
      </c>
      <c r="C14" s="156" t="str">
        <f>VLOOKUP(B14,RecNamesAll!A:E,5,FALSE)</f>
        <v>A</v>
      </c>
      <c r="D14" s="157" t="b">
        <f>VLOOKUP(B14,Ligands!A:B,2,FALSE)</f>
        <v>1</v>
      </c>
      <c r="E14" s="158" t="e">
        <f>IF(VLOOKUP($B14,'B-EmEC'!$A:$DC,MATCH(E$1,'B-EmEC'!$A$1:$DC$1,0),FALSE)&lt;&gt;"",VLOOKUP($B14,'B-EmEC'!$A:$DC,MATCH(E$1,'B-EmEC'!$A$1:$DC$1,0),FALSE),NA())</f>
        <v>#N/A</v>
      </c>
      <c r="F14" s="159">
        <f>IF(VLOOKUP($B14,'B-EmEC'!$A:$DC,MATCH(F$1,'B-EmEC'!$A$1:$DC$1,0),FALSE)&lt;&gt;"",VLOOKUP($B14,'B-EmEC'!$A:$DC,MATCH(F$1,'B-EmEC'!$A$1:$DC$1,0),FALSE),NA())</f>
        <v>5.8730000000000002</v>
      </c>
      <c r="G14" s="159">
        <f>IF(VLOOKUP($B14,'B-EmEC'!$A:$DC,MATCH(G$1,'B-EmEC'!$A$1:$DC$1,0),FALSE)&lt;&gt;"",VLOOKUP($B14,'B-EmEC'!$A:$DC,MATCH(G$1,'B-EmEC'!$A$1:$DC$1,0),FALSE),NA())</f>
        <v>5.835</v>
      </c>
      <c r="H14" s="159">
        <f>IF(VLOOKUP($B14,'B-EmEC'!$A:$DC,MATCH(H$1,'B-EmEC'!$A$1:$DC$1,0),FALSE)&lt;&gt;"",VLOOKUP($B14,'B-EmEC'!$A:$DC,MATCH(H$1,'B-EmEC'!$A$1:$DC$1,0),FALSE),NA())</f>
        <v>5.9569999999999999</v>
      </c>
      <c r="I14" s="159">
        <f>IF(VLOOKUP($B14,'B-EmEC'!$A:$DC,MATCH(I$1,'B-EmEC'!$A$1:$DC$1,0),FALSE)&lt;&gt;"",VLOOKUP($B14,'B-EmEC'!$A:$DC,MATCH(I$1,'B-EmEC'!$A$1:$DC$1,0),FALSE),NA())</f>
        <v>5.9480000000000004</v>
      </c>
      <c r="J14" s="159">
        <f>IF(VLOOKUP($B14,'B-EmEC'!$A:$DC,MATCH(J$1,'B-EmEC'!$A$1:$DC$1,0),FALSE)&lt;&gt;"",VLOOKUP($B14,'B-EmEC'!$A:$DC,MATCH(J$1,'B-EmEC'!$A$1:$DC$1,0),FALSE),NA())</f>
        <v>5.976</v>
      </c>
      <c r="K14" s="160">
        <f>IF(VLOOKUP($B14,'B-EmEC'!$A:$DC,MATCH(K$1,'B-EmEC'!$A$1:$DC$1,0),FALSE)&lt;&gt;"",VLOOKUP($B14,'B-EmEC'!$A:$DC,MATCH(K$1,'B-EmEC'!$A$1:$DC$1,0),FALSE),NA())</f>
        <v>7.327</v>
      </c>
      <c r="L14" s="160">
        <f>IF(VLOOKUP($B14,'B-EmEC'!$A:$DC,MATCH(L$1,'B-EmEC'!$A$1:$DC$1,0),FALSE)&lt;&gt;"",VLOOKUP($B14,'B-EmEC'!$A:$DC,MATCH(L$1,'B-EmEC'!$A$1:$DC$1,0),FALSE),NA())</f>
        <v>7.5039999999999996</v>
      </c>
      <c r="M14" s="160">
        <f>IF(VLOOKUP($B14,'B-EmEC'!$A:$DC,MATCH(M$1,'B-EmEC'!$A$1:$DC$1,0),FALSE)&lt;&gt;"",VLOOKUP($B14,'B-EmEC'!$A:$DC,MATCH(M$1,'B-EmEC'!$A$1:$DC$1,0),FALSE),NA())</f>
        <v>7.3659999999999997</v>
      </c>
      <c r="N14" s="159">
        <f>IF(VLOOKUP($B14,'B-EmEC'!$A:$DC,MATCH(N$1,'B-EmEC'!$A$1:$DC$1,0),FALSE)&lt;&gt;"",VLOOKUP($B14,'B-EmEC'!$A:$DC,MATCH(N$1,'B-EmEC'!$A$1:$DC$1,0),FALSE),NA())</f>
        <v>7.56</v>
      </c>
      <c r="O14" s="160" t="e">
        <f>IF(VLOOKUP($B14,'B-EmEC'!$A:$DC,MATCH(O$1,'B-EmEC'!$A$1:$DC$1,0),FALSE)&lt;&gt;"",VLOOKUP($B14,'B-EmEC'!$A:$DC,MATCH(O$1,'B-EmEC'!$A$1:$DC$1,0),FALSE),NA())</f>
        <v>#N/A</v>
      </c>
      <c r="P14" s="160" t="e">
        <f>IF(VLOOKUP($B14,'B-EmEC'!$A:$DC,MATCH(P$1,'B-EmEC'!$A$1:$DC$1,0),FALSE)&lt;&gt;"",VLOOKUP($B14,'B-EmEC'!$A:$DC,MATCH(P$1,'B-EmEC'!$A$1:$DC$1,0),FALSE),NA())</f>
        <v>#N/A</v>
      </c>
      <c r="Q14" s="161" t="str" cm="1">
        <f t="array" ref="Q14">SUBSTITUTE(SUBSTITUTE(INDEX(E$1:P$1,0,MATCH(_xlfn.AGGREGATE(4,6,E14:P14),E14:P14,0)),"B-pEC50",""),"&gt;1.4SD","")</f>
        <v xml:space="preserve">
G15</v>
      </c>
      <c r="R14" s="159"/>
      <c r="S14" s="162">
        <f>IF(VLOOKUP($B14,'I-EmEC'!$A:$DD,MATCH(S$1,'I-EmEC'!$A$1:$DD$1,0),FALSE)&lt;&gt;"",VLOOKUP($B14,'I-EmEC'!$A:$DD,MATCH(S$1,'I-EmEC'!$A$1:$DD$1,0),FALSE),NA())</f>
        <v>7.07</v>
      </c>
      <c r="T14" s="159">
        <f>IF(VLOOKUP($B14,'I-EmEC'!$A:$DD,MATCH(T$1,'I-EmEC'!$A$1:$DD$1,0),FALSE)&lt;&gt;"",VLOOKUP($B14,'I-EmEC'!$A:$DD,MATCH(T$1,'I-EmEC'!$A$1:$DD$1,0),FALSE),NA())</f>
        <v>8.08</v>
      </c>
      <c r="U14" s="159">
        <f>IF(VLOOKUP($B14,'I-EmEC'!$A:$DD,MATCH(U$1,'I-EmEC'!$A$1:$DD$1,0),FALSE)&lt;&gt;"",VLOOKUP($B14,'I-EmEC'!$A:$DD,MATCH(U$1,'I-EmEC'!$A$1:$DD$1,0),FALSE),NA())</f>
        <v>8.08</v>
      </c>
      <c r="V14" s="159">
        <f>IF(VLOOKUP($B14,'I-EmEC'!$A:$DD,MATCH(V$1,'I-EmEC'!$A$1:$DD$1,0),FALSE)&lt;&gt;"",VLOOKUP($B14,'I-EmEC'!$A:$DD,MATCH(V$1,'I-EmEC'!$A$1:$DD$1,0),FALSE),NA())</f>
        <v>7.4</v>
      </c>
      <c r="W14" s="159">
        <f>IF(VLOOKUP($B14,'I-EmEC'!$A:$DD,MATCH(W$1,'I-EmEC'!$A$1:$DD$1,0),FALSE)&lt;&gt;"",VLOOKUP($B14,'I-EmEC'!$A:$DD,MATCH(W$1,'I-EmEC'!$A$1:$DD$1,0),FALSE),NA())</f>
        <v>7.4</v>
      </c>
      <c r="X14" s="159">
        <f>IF(VLOOKUP($B14,'I-EmEC'!$A:$DD,MATCH(X$1,'I-EmEC'!$A$1:$DD$1,0),FALSE)&lt;&gt;"",VLOOKUP($B14,'I-EmEC'!$A:$DD,MATCH(X$1,'I-EmEC'!$A$1:$DD$1,0),FALSE),NA())</f>
        <v>7.65</v>
      </c>
      <c r="Y14" s="159">
        <f>IF(VLOOKUP($B14,'I-EmEC'!$A:$DD,MATCH(Y$1,'I-EmEC'!$A$1:$DD$1,0),FALSE)&lt;&gt;"",VLOOKUP($B14,'I-EmEC'!$A:$DD,MATCH(Y$1,'I-EmEC'!$A$1:$DD$1,0),FALSE),NA())</f>
        <v>8.66</v>
      </c>
      <c r="Z14" s="159">
        <f>IF(VLOOKUP($B14,'I-EmEC'!$A:$DD,MATCH(Z$1,'I-EmEC'!$A$1:$DD$1,0),FALSE)&lt;&gt;"",VLOOKUP($B14,'I-EmEC'!$A:$DD,MATCH(Z$1,'I-EmEC'!$A$1:$DD$1,0),FALSE),NA())</f>
        <v>8.66</v>
      </c>
      <c r="AA14" s="159">
        <f>IF(VLOOKUP($B14,'I-EmEC'!$A:$DD,MATCH(AA$1,'I-EmEC'!$A$1:$DD$1,0),FALSE)&lt;&gt;"",VLOOKUP($B14,'I-EmEC'!$A:$DD,MATCH(AA$1,'I-EmEC'!$A$1:$DD$1,0),FALSE),NA())</f>
        <v>8.5</v>
      </c>
      <c r="AB14" s="159">
        <f>IF(VLOOKUP($B14,'I-EmEC'!$A:$DD,MATCH(AB$1,'I-EmEC'!$A$1:$DD$1,0),FALSE)&lt;&gt;"",VLOOKUP($B14,'I-EmEC'!$A:$DD,MATCH(AB$1,'I-EmEC'!$A$1:$DD$1,0),FALSE),NA())</f>
        <v>7.71</v>
      </c>
      <c r="AC14" s="159">
        <f>IF(VLOOKUP($B14,'I-EmEC'!$A:$DD,MATCH(AC$1,'I-EmEC'!$A$1:$DD$1,0),FALSE)&lt;&gt;"",VLOOKUP($B14,'I-EmEC'!$A:$DD,MATCH(AC$1,'I-EmEC'!$A$1:$DD$1,0),FALSE),NA())</f>
        <v>7.07</v>
      </c>
      <c r="AD14" s="159">
        <f>IF(VLOOKUP($B14,'I-EmEC'!$A:$DD,MATCH(AD$1,'I-EmEC'!$A$1:$DD$1,0),FALSE)&lt;&gt;"",VLOOKUP($B14,'I-EmEC'!$A:$DD,MATCH(AD$1,'I-EmEC'!$A$1:$DD$1,0),FALSE),NA())</f>
        <v>6.52</v>
      </c>
      <c r="AE14" s="161" t="str" cm="1">
        <f t="array" ref="AE14">SUBSTITUTE(SUBSTITUTE(INDEX(S$1:AD$1,0,MATCH(_xlfn.AGGREGATE(4,6,S14:AD14),S14:AD14,0)),"I-pEC50",""),"&gt;1.4SD","")</f>
        <v xml:space="preserve">
Gq</v>
      </c>
      <c r="AF14" s="159"/>
      <c r="AG14" s="163" t="e">
        <f>IF(VLOOKUP($B14,'B-EmEC'!$A:$DC,MATCH(AG$1,'B-EmEC'!$A$1:$DC$1,0),FALSE)&lt;&gt;"",VLOOKUP($B14,'B-EmEC'!$A:$DC,MATCH(AG$1,'B-EmEC'!$A$1:$DC$1,0),FALSE),NA())</f>
        <v>#N/A</v>
      </c>
      <c r="AH14" s="164">
        <f>IF(VLOOKUP($B14,'B-EmEC'!$A:$DC,MATCH(AH$1,'B-EmEC'!$A$1:$DC$1,0),FALSE)&lt;&gt;"",VLOOKUP($B14,'B-EmEC'!$A:$DC,MATCH(AH$1,'B-EmEC'!$A$1:$DC$1,0),FALSE),NA())</f>
        <v>335</v>
      </c>
      <c r="AI14" s="164">
        <f>IF(VLOOKUP($B14,'B-EmEC'!$A:$DC,MATCH(AI$1,'B-EmEC'!$A$1:$DC$1,0),FALSE)&lt;&gt;"",VLOOKUP($B14,'B-EmEC'!$A:$DC,MATCH(AI$1,'B-EmEC'!$A$1:$DC$1,0),FALSE),NA())</f>
        <v>116.8</v>
      </c>
      <c r="AJ14" s="164">
        <f>IF(VLOOKUP($B14,'B-EmEC'!$A:$DC,MATCH(AJ$1,'B-EmEC'!$A$1:$DC$1,0),FALSE)&lt;&gt;"",VLOOKUP($B14,'B-EmEC'!$A:$DC,MATCH(AJ$1,'B-EmEC'!$A$1:$DC$1,0),FALSE),NA())</f>
        <v>110.8</v>
      </c>
      <c r="AK14" s="164">
        <f>IF(VLOOKUP($B14,'B-EmEC'!$A:$DC,MATCH(AK$1,'B-EmEC'!$A$1:$DC$1,0),FALSE)&lt;&gt;"",VLOOKUP($B14,'B-EmEC'!$A:$DC,MATCH(AK$1,'B-EmEC'!$A$1:$DC$1,0),FALSE),NA())</f>
        <v>165.8</v>
      </c>
      <c r="AL14" s="164">
        <f>IF(VLOOKUP($B14,'B-EmEC'!$A:$DC,MATCH(AL$1,'B-EmEC'!$A$1:$DC$1,0),FALSE)&lt;&gt;"",VLOOKUP($B14,'B-EmEC'!$A:$DC,MATCH(AL$1,'B-EmEC'!$A$1:$DC$1,0),FALSE),NA())</f>
        <v>118.7</v>
      </c>
      <c r="AM14" s="164">
        <f>IF(VLOOKUP($B14,'B-EmEC'!$A:$DC,MATCH(AM$1,'B-EmEC'!$A$1:$DC$1,0),FALSE)&lt;&gt;"",VLOOKUP($B14,'B-EmEC'!$A:$DC,MATCH(AM$1,'B-EmEC'!$A$1:$DC$1,0),FALSE),NA())</f>
        <v>616.6</v>
      </c>
      <c r="AN14" s="164">
        <f>IF(VLOOKUP($B14,'B-EmEC'!$A:$DC,MATCH(AN$1,'B-EmEC'!$A$1:$DC$1,0),FALSE)&lt;&gt;"",VLOOKUP($B14,'B-EmEC'!$A:$DC,MATCH(AN$1,'B-EmEC'!$A$1:$DC$1,0),FALSE),NA())</f>
        <v>769.2</v>
      </c>
      <c r="AO14" s="164">
        <f>IF(VLOOKUP($B14,'B-EmEC'!$A:$DC,MATCH(AO$1,'B-EmEC'!$A$1:$DC$1,0),FALSE)&lt;&gt;"",VLOOKUP($B14,'B-EmEC'!$A:$DC,MATCH(AO$1,'B-EmEC'!$A$1:$DC$1,0),FALSE),NA())</f>
        <v>924.1</v>
      </c>
      <c r="AP14" s="164">
        <f>IF(VLOOKUP($B14,'B-EmEC'!$A:$DC,MATCH(AP$1,'B-EmEC'!$A$1:$DC$1,0),FALSE)&lt;&gt;"",VLOOKUP($B14,'B-EmEC'!$A:$DC,MATCH(AP$1,'B-EmEC'!$A$1:$DC$1,0),FALSE),NA())</f>
        <v>1067</v>
      </c>
      <c r="AQ14" s="164" t="e">
        <f>IF(VLOOKUP($B14,'B-EmEC'!$A:$DC,MATCH(AQ$1,'B-EmEC'!$A$1:$DC$1,0),FALSE)&lt;&gt;"",VLOOKUP($B14,'B-EmEC'!$A:$DC,MATCH(AQ$1,'B-EmEC'!$A$1:$DC$1,0),FALSE),NA())</f>
        <v>#N/A</v>
      </c>
      <c r="AR14" s="164" t="e">
        <f>IF(VLOOKUP($B14,'B-EmEC'!$A:$DC,MATCH(AR$1,'B-EmEC'!$A$1:$DC$1,0),FALSE)&lt;&gt;"",VLOOKUP($B14,'B-EmEC'!$A:$DC,MATCH(AR$1,'B-EmEC'!$A$1:$DC$1,0),FALSE),NA())</f>
        <v>#N/A</v>
      </c>
      <c r="AS14" s="169" t="str" cm="1">
        <f t="array" ref="AS14">SUBSTITUTE(SUBSTITUTE(INDEX(AG$1:AR$1,0,MATCH(_xlfn.AGGREGATE(4,6,AG14:AR14),AG14:AR14,0)),"B-Emax",""),"&gt;1.4SD","")</f>
        <v xml:space="preserve">
G15</v>
      </c>
      <c r="AT14" s="164"/>
      <c r="AU14" s="165">
        <f>IF(VLOOKUP($B14,'I-EmEC'!$A:$DD,MATCH(AU$1,'I-EmEC'!$A$1:$DD$1,0),FALSE)&lt;&gt;"",VLOOKUP($B14,'I-EmEC'!$A:$DD,MATCH(AU$1,'I-EmEC'!$A$1:$DD$1,0),FALSE),NA())</f>
        <v>47.6</v>
      </c>
      <c r="AV14" s="166">
        <f>IF(VLOOKUP($B14,'I-EmEC'!$A:$DD,MATCH(AV$1,'I-EmEC'!$A$1:$DD$1,0),FALSE)&lt;&gt;"",VLOOKUP($B14,'I-EmEC'!$A:$DD,MATCH(AV$1,'I-EmEC'!$A$1:$DD$1,0),FALSE),NA())</f>
        <v>43.2</v>
      </c>
      <c r="AW14" s="166">
        <f>IF(VLOOKUP($B14,'I-EmEC'!$A:$DD,MATCH(AW$1,'I-EmEC'!$A$1:$DD$1,0),FALSE)&lt;&gt;"",VLOOKUP($B14,'I-EmEC'!$A:$DD,MATCH(AW$1,'I-EmEC'!$A$1:$DD$1,0),FALSE),NA())</f>
        <v>43.2</v>
      </c>
      <c r="AX14" s="166">
        <f>IF(VLOOKUP($B14,'I-EmEC'!$A:$DD,MATCH(AX$1,'I-EmEC'!$A$1:$DD$1,0),FALSE)&lt;&gt;"",VLOOKUP($B14,'I-EmEC'!$A:$DD,MATCH(AX$1,'I-EmEC'!$A$1:$DD$1,0),FALSE),NA())</f>
        <v>42.3</v>
      </c>
      <c r="AY14" s="166">
        <f>IF(VLOOKUP($B14,'I-EmEC'!$A:$DD,MATCH(AY$1,'I-EmEC'!$A$1:$DD$1,0),FALSE)&lt;&gt;"",VLOOKUP($B14,'I-EmEC'!$A:$DD,MATCH(AY$1,'I-EmEC'!$A$1:$DD$1,0),FALSE),NA())</f>
        <v>42.3</v>
      </c>
      <c r="AZ14" s="166">
        <f>IF(VLOOKUP($B14,'I-EmEC'!$A:$DD,MATCH(AZ$1,'I-EmEC'!$A$1:$DD$1,0),FALSE)&lt;&gt;"",VLOOKUP($B14,'I-EmEC'!$A:$DD,MATCH(AZ$1,'I-EmEC'!$A$1:$DD$1,0),FALSE),NA())</f>
        <v>29.9</v>
      </c>
      <c r="BA14" s="166">
        <f>IF(VLOOKUP($B14,'I-EmEC'!$A:$DD,MATCH(BA$1,'I-EmEC'!$A$1:$DD$1,0),FALSE)&lt;&gt;"",VLOOKUP($B14,'I-EmEC'!$A:$DD,MATCH(BA$1,'I-EmEC'!$A$1:$DD$1,0),FALSE),NA())</f>
        <v>28.5</v>
      </c>
      <c r="BB14" s="166">
        <f>IF(VLOOKUP($B14,'I-EmEC'!$A:$DD,MATCH(BB$1,'I-EmEC'!$A$1:$DD$1,0),FALSE)&lt;&gt;"",VLOOKUP($B14,'I-EmEC'!$A:$DD,MATCH(BB$1,'I-EmEC'!$A$1:$DD$1,0),FALSE),NA())</f>
        <v>28.5</v>
      </c>
      <c r="BC14" s="166">
        <f>IF(VLOOKUP($B14,'I-EmEC'!$A:$DD,MATCH(BC$1,'I-EmEC'!$A$1:$DD$1,0),FALSE)&lt;&gt;"",VLOOKUP($B14,'I-EmEC'!$A:$DD,MATCH(BC$1,'I-EmEC'!$A$1:$DD$1,0),FALSE),NA())</f>
        <v>29.1</v>
      </c>
      <c r="BD14" s="166">
        <f>IF(VLOOKUP($B14,'I-EmEC'!$A:$DD,MATCH(BD$1,'I-EmEC'!$A$1:$DD$1,0),FALSE)&lt;&gt;"",VLOOKUP($B14,'I-EmEC'!$A:$DD,MATCH(BD$1,'I-EmEC'!$A$1:$DD$1,0),FALSE),NA())</f>
        <v>44.3</v>
      </c>
      <c r="BE14" s="166">
        <f>IF(VLOOKUP($B14,'I-EmEC'!$A:$DD,MATCH(BE$1,'I-EmEC'!$A$1:$DD$1,0),FALSE)&lt;&gt;"",VLOOKUP($B14,'I-EmEC'!$A:$DD,MATCH(BE$1,'I-EmEC'!$A$1:$DD$1,0),FALSE),NA())</f>
        <v>44.7</v>
      </c>
      <c r="BF14" s="166">
        <f>IF(VLOOKUP($B14,'I-EmEC'!$A:$DD,MATCH(BF$1,'I-EmEC'!$A$1:$DD$1,0),FALSE)&lt;&gt;"",VLOOKUP($B14,'I-EmEC'!$A:$DD,MATCH(BF$1,'I-EmEC'!$A$1:$DD$1,0),FALSE),NA())</f>
        <v>40.200000000000003</v>
      </c>
      <c r="BG14" s="161" t="str" cm="1">
        <f t="array" ref="BG14">SUBSTITUTE(SUBSTITUTE(INDEX(AU$1:BF$1,0,MATCH(_xlfn.AGGREGATE(4,6,AU14:BF14),AU14:BF14,0)),"I-Emax",""),"&gt;1.4SD","")</f>
        <v xml:space="preserve">
Gs</v>
      </c>
      <c r="BH14" s="159"/>
      <c r="BI14" s="167" t="e">
        <f>IF(VLOOKUP($B14,'B-EmEC'!$A:$DC,MATCH(BI$1,'B-EmEC'!$A$1:$DC$1,0),FALSE)="",NA(),VLOOKUP($B14,'B-EmEC'!$A:$DC,MATCH(BI$1,'B-EmEC'!$A$1:$DC$1,0),FALSE))</f>
        <v>#N/A</v>
      </c>
      <c r="BJ14" s="168">
        <f>IF(VLOOKUP($B14,'B-EmEC'!$A:$DC,MATCH(BJ$1,'B-EmEC'!$A$1:$DC$1,0),FALSE)="",NA(),VLOOKUP($B14,'B-EmEC'!$A:$DC,MATCH(BJ$1,'B-EmEC'!$A$1:$DC$1,0),FALSE))</f>
        <v>36.294691224268689</v>
      </c>
      <c r="BK14" s="168">
        <f>IF(VLOOKUP($B14,'B-EmEC'!$A:$DC,MATCH(BK$1,'B-EmEC'!$A$1:$DC$1,0),FALSE)="",NA(),VLOOKUP($B14,'B-EmEC'!$A:$DC,MATCH(BK$1,'B-EmEC'!$A$1:$DC$1,0),FALSE))</f>
        <v>17.061057551855097</v>
      </c>
      <c r="BL14" s="168">
        <f>IF(VLOOKUP($B14,'B-EmEC'!$A:$DC,MATCH(BL$1,'B-EmEC'!$A$1:$DC$1,0),FALSE)="",NA(),VLOOKUP($B14,'B-EmEC'!$A:$DC,MATCH(BL$1,'B-EmEC'!$A$1:$DC$1,0),FALSE))</f>
        <v>29.78494623655914</v>
      </c>
      <c r="BM14" s="168">
        <f>IF(VLOOKUP($B14,'B-EmEC'!$A:$DC,MATCH(BM$1,'B-EmEC'!$A$1:$DC$1,0),FALSE)="",NA(),VLOOKUP($B14,'B-EmEC'!$A:$DC,MATCH(BM$1,'B-EmEC'!$A$1:$DC$1,0),FALSE))</f>
        <v>33.53559870550162</v>
      </c>
      <c r="BN14" s="168">
        <f>IF(VLOOKUP($B14,'B-EmEC'!$A:$DC,MATCH(BN$1,'B-EmEC'!$A$1:$DC$1,0),FALSE)="",NA(),VLOOKUP($B14,'B-EmEC'!$A:$DC,MATCH(BN$1,'B-EmEC'!$A$1:$DC$1,0),FALSE))</f>
        <v>34.425754060324827</v>
      </c>
      <c r="BO14" s="168">
        <f>IF(VLOOKUP($B14,'B-EmEC'!$A:$DC,MATCH(BO$1,'B-EmEC'!$A$1:$DC$1,0),FALSE)="",NA(),VLOOKUP($B14,'B-EmEC'!$A:$DC,MATCH(BO$1,'B-EmEC'!$A$1:$DC$1,0),FALSE))</f>
        <v>82.334089998664709</v>
      </c>
      <c r="BP14" s="168">
        <f>IF(VLOOKUP($B14,'B-EmEC'!$A:$DC,MATCH(BP$1,'B-EmEC'!$A$1:$DC$1,0),FALSE)="",NA(),VLOOKUP($B14,'B-EmEC'!$A:$DC,MATCH(BP$1,'B-EmEC'!$A$1:$DC$1,0),FALSE))</f>
        <v>90.558040970096542</v>
      </c>
      <c r="BQ14" s="168">
        <f>IF(VLOOKUP($B14,'B-EmEC'!$A:$DC,MATCH(BQ$1,'B-EmEC'!$A$1:$DC$1,0),FALSE)="",NA(),VLOOKUP($B14,'B-EmEC'!$A:$DC,MATCH(BQ$1,'B-EmEC'!$A$1:$DC$1,0),FALSE))</f>
        <v>100</v>
      </c>
      <c r="BR14" s="168">
        <f>IF(VLOOKUP($B14,'B-EmEC'!$A:$DC,MATCH(BR$1,'B-EmEC'!$A$1:$DC$1,0),FALSE)="",NA(),VLOOKUP($B14,'B-EmEC'!$A:$DC,MATCH(BR$1,'B-EmEC'!$A$1:$DC$1,0),FALSE))</f>
        <v>100</v>
      </c>
      <c r="BS14" s="168" t="e">
        <f>IF(VLOOKUP($B14,'B-EmEC'!$A:$DC,MATCH(BS$1,'B-EmEC'!$A$1:$DC$1,0),FALSE)="",NA(),VLOOKUP($B14,'B-EmEC'!$A:$DC,MATCH(BS$1,'B-EmEC'!$A$1:$DC$1,0),FALSE))</f>
        <v>#N/A</v>
      </c>
      <c r="BT14" s="168" t="e">
        <f>IF(VLOOKUP($B14,'B-EmEC'!$A:$DC,MATCH(BT$1,'B-EmEC'!$A$1:$DC$1,0),FALSE)="",NA(),VLOOKUP($B14,'B-EmEC'!$A:$DC,MATCH(BT$1,'B-EmEC'!$A$1:$DC$1,0),FALSE))</f>
        <v>#N/A</v>
      </c>
      <c r="BU14" s="161" t="str" cm="1">
        <f t="array" ref="BU14">SUBSTITUTE(SUBSTITUTE(SUBSTITUTE(INDEX(BI$1:BT$1,0,MATCH(_xlfn.AGGREGATE(4,6,BI14:BT14),BI14:BT14,0)),"B-Emax",""),"Min",""),"Max","")</f>
        <v xml:space="preserve">
G14</v>
      </c>
      <c r="BV14" s="168"/>
      <c r="BW14" s="165">
        <f>IF(VLOOKUP($B14,'I-EmEC'!$A:$DD,MATCH(BW$1,'I-EmEC'!$A$1:$DD$1,0),FALSE)&lt;&gt;"",VLOOKUP($B14,'I-EmEC'!$A:$DD,MATCH(BW$1,'I-EmEC'!$A$1:$DD$1,0),FALSE),NA())</f>
        <v>87.5</v>
      </c>
      <c r="BX14" s="166">
        <f>IF(VLOOKUP($B14,'I-EmEC'!$A:$DD,MATCH(BX$1,'I-EmEC'!$A$1:$DD$1,0),FALSE)&lt;&gt;"",VLOOKUP($B14,'I-EmEC'!$A:$DD,MATCH(BX$1,'I-EmEC'!$A$1:$DD$1,0),FALSE),NA())</f>
        <v>83.558994197292066</v>
      </c>
      <c r="BY14" s="166">
        <f>IF(VLOOKUP($B14,'I-EmEC'!$A:$DD,MATCH(BY$1,'I-EmEC'!$A$1:$DD$1,0),FALSE)&lt;&gt;"",VLOOKUP($B14,'I-EmEC'!$A:$DD,MATCH(BY$1,'I-EmEC'!$A$1:$DD$1,0),FALSE),NA())</f>
        <v>83.558994197292066</v>
      </c>
      <c r="BZ14" s="166">
        <f>IF(VLOOKUP($B14,'I-EmEC'!$A:$DD,MATCH(BZ$1,'I-EmEC'!$A$1:$DD$1,0),FALSE)&lt;&gt;"",VLOOKUP($B14,'I-EmEC'!$A:$DD,MATCH(BZ$1,'I-EmEC'!$A$1:$DD$1,0),FALSE),NA())</f>
        <v>87.577639751552795</v>
      </c>
      <c r="CA14" s="166">
        <f>IF(VLOOKUP($B14,'I-EmEC'!$A:$DD,MATCH(CA$1,'I-EmEC'!$A$1:$DD$1,0),FALSE)&lt;&gt;"",VLOOKUP($B14,'I-EmEC'!$A:$DD,MATCH(CA$1,'I-EmEC'!$A$1:$DD$1,0),FALSE),NA())</f>
        <v>87.577639751552795</v>
      </c>
      <c r="CB14" s="166">
        <f>IF(VLOOKUP($B14,'I-EmEC'!$A:$DD,MATCH(CB$1,'I-EmEC'!$A$1:$DD$1,0),FALSE)&lt;&gt;"",VLOOKUP($B14,'I-EmEC'!$A:$DD,MATCH(CB$1,'I-EmEC'!$A$1:$DD$1,0),FALSE),NA())</f>
        <v>86.666666666666671</v>
      </c>
      <c r="CC14" s="166">
        <f>IF(VLOOKUP($B14,'I-EmEC'!$A:$DD,MATCH(CC$1,'I-EmEC'!$A$1:$DD$1,0),FALSE)&lt;&gt;"",VLOOKUP($B14,'I-EmEC'!$A:$DD,MATCH(CC$1,'I-EmEC'!$A$1:$DD$1,0),FALSE),NA())</f>
        <v>58.521560574948658</v>
      </c>
      <c r="CD14" s="166">
        <f>IF(VLOOKUP($B14,'I-EmEC'!$A:$DD,MATCH(CD$1,'I-EmEC'!$A$1:$DD$1,0),FALSE)&lt;&gt;"",VLOOKUP($B14,'I-EmEC'!$A:$DD,MATCH(CD$1,'I-EmEC'!$A$1:$DD$1,0),FALSE),NA())</f>
        <v>58.521560574948658</v>
      </c>
      <c r="CE14" s="166">
        <f>IF(VLOOKUP($B14,'I-EmEC'!$A:$DD,MATCH(CE$1,'I-EmEC'!$A$1:$DD$1,0),FALSE)&lt;&gt;"",VLOOKUP($B14,'I-EmEC'!$A:$DD,MATCH(CE$1,'I-EmEC'!$A$1:$DD$1,0),FALSE),NA())</f>
        <v>65.393258426966298</v>
      </c>
      <c r="CF14" s="166">
        <f>IF(VLOOKUP($B14,'I-EmEC'!$A:$DD,MATCH(CF$1,'I-EmEC'!$A$1:$DD$1,0),FALSE)&lt;&gt;"",VLOOKUP($B14,'I-EmEC'!$A:$DD,MATCH(CF$1,'I-EmEC'!$A$1:$DD$1,0),FALSE),NA())</f>
        <v>87.376725838264292</v>
      </c>
      <c r="CG14" s="166">
        <f>IF(VLOOKUP($B14,'I-EmEC'!$A:$DD,MATCH(CG$1,'I-EmEC'!$A$1:$DD$1,0),FALSE)&lt;&gt;"",VLOOKUP($B14,'I-EmEC'!$A:$DD,MATCH(CG$1,'I-EmEC'!$A$1:$DD$1,0),FALSE),NA())</f>
        <v>85.142857142857139</v>
      </c>
      <c r="CH14" s="166">
        <f>IF(VLOOKUP($B14,'I-EmEC'!$A:$DD,MATCH(CH$1,'I-EmEC'!$A$1:$DD$1,0),FALSE)&lt;&gt;"",VLOOKUP($B14,'I-EmEC'!$A:$DD,MATCH(CH$1,'I-EmEC'!$A$1:$DD$1,0),FALSE),NA())</f>
        <v>79.446640316205546</v>
      </c>
      <c r="CI14" s="161" t="str" cm="1">
        <f t="array" ref="CI14">SUBSTITUTE(SUBSTITUTE(SUBSTITUTE(INDEX(BW$1:CH$1,0,MATCH(_xlfn.AGGREGATE(4,6,BW14:CH14),BW14:CH14,0)),"I-Emax",""),"Min",""),"Max","")</f>
        <v xml:space="preserve">
GoA</v>
      </c>
      <c r="CJ14" s="155"/>
      <c r="CK14" s="155"/>
      <c r="CL14" s="155"/>
      <c r="CM14" s="155"/>
      <c r="CN14" s="155"/>
      <c r="CO14" s="155"/>
      <c r="CP14" s="15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55"/>
      <c r="DD14" s="155"/>
      <c r="DE14" s="155"/>
      <c r="DF14" s="155"/>
      <c r="DG14" s="155"/>
    </row>
    <row r="15" spans="1:111" s="170" customFormat="1" x14ac:dyDescent="0.15">
      <c r="A15" s="155" t="str" cm="1">
        <f t="array" ref="A15">_xlfn.IFS(AND(SUMIF(E15:P15,"&lt;&gt;#N/A",E15:P15)&gt;0,SUMIF(S15:AD15,"&lt;&gt;#N/A",S15:AD15)&gt;0),"BI",AND(SUMIF(E15:P15,"&lt;&gt;#N/A",E15:P15)&gt;0,SUMIF(S15:AD15,"&lt;&gt;#N/A",S15:AD15)=0),"-B",AND(SUMIF(E15:P15,"&lt;&gt;#N/A",E15:P15)=0,SUMIF(S15:AD15,"&lt;&gt;#N/A",S15:AD15)&gt;0),"-I")</f>
        <v>BI</v>
      </c>
      <c r="B15" s="90" t="s">
        <v>212</v>
      </c>
      <c r="C15" s="156" t="str">
        <f>VLOOKUP(B15,RecNamesAll!A:E,5,FALSE)</f>
        <v>A</v>
      </c>
      <c r="D15" s="157" t="b">
        <f>VLOOKUP(B15,Ligands!A:B,2,FALSE)</f>
        <v>1</v>
      </c>
      <c r="E15" s="158" t="e">
        <f>IF(VLOOKUP($B15,'B-EmEC'!$A:$DC,MATCH(E$1,'B-EmEC'!$A$1:$DC$1,0),FALSE)&lt;&gt;"",VLOOKUP($B15,'B-EmEC'!$A:$DC,MATCH(E$1,'B-EmEC'!$A$1:$DC$1,0),FALSE),NA())</f>
        <v>#N/A</v>
      </c>
      <c r="F15" s="159">
        <f>IF(VLOOKUP($B15,'B-EmEC'!$A:$DC,MATCH(F$1,'B-EmEC'!$A$1:$DC$1,0),FALSE)&lt;&gt;"",VLOOKUP($B15,'B-EmEC'!$A:$DC,MATCH(F$1,'B-EmEC'!$A$1:$DC$1,0),FALSE),NA())</f>
        <v>8.2360000000000007</v>
      </c>
      <c r="G15" s="159">
        <f>IF(VLOOKUP($B15,'B-EmEC'!$A:$DC,MATCH(G$1,'B-EmEC'!$A$1:$DC$1,0),FALSE)&lt;&gt;"",VLOOKUP($B15,'B-EmEC'!$A:$DC,MATCH(G$1,'B-EmEC'!$A$1:$DC$1,0),FALSE),NA())</f>
        <v>8.4030000000000005</v>
      </c>
      <c r="H15" s="159">
        <f>IF(VLOOKUP($B15,'B-EmEC'!$A:$DC,MATCH(H$1,'B-EmEC'!$A$1:$DC$1,0),FALSE)&lt;&gt;"",VLOOKUP($B15,'B-EmEC'!$A:$DC,MATCH(H$1,'B-EmEC'!$A$1:$DC$1,0),FALSE),NA())</f>
        <v>8.5630000000000006</v>
      </c>
      <c r="I15" s="159">
        <f>IF(VLOOKUP($B15,'B-EmEC'!$A:$DC,MATCH(I$1,'B-EmEC'!$A$1:$DC$1,0),FALSE)&lt;&gt;"",VLOOKUP($B15,'B-EmEC'!$A:$DC,MATCH(I$1,'B-EmEC'!$A$1:$DC$1,0),FALSE),NA())</f>
        <v>9.1709999999999994</v>
      </c>
      <c r="J15" s="159">
        <f>IF(VLOOKUP($B15,'B-EmEC'!$A:$DC,MATCH(J$1,'B-EmEC'!$A$1:$DC$1,0),FALSE)&lt;&gt;"",VLOOKUP($B15,'B-EmEC'!$A:$DC,MATCH(J$1,'B-EmEC'!$A$1:$DC$1,0),FALSE),NA())</f>
        <v>8.6720000000000006</v>
      </c>
      <c r="K15" s="160">
        <f>IF(VLOOKUP($B15,'B-EmEC'!$A:$DC,MATCH(K$1,'B-EmEC'!$A$1:$DC$1,0),FALSE)&lt;&gt;"",VLOOKUP($B15,'B-EmEC'!$A:$DC,MATCH(K$1,'B-EmEC'!$A$1:$DC$1,0),FALSE),NA())</f>
        <v>5.7220000000000004</v>
      </c>
      <c r="L15" s="160" t="e">
        <f>IF(VLOOKUP($B15,'B-EmEC'!$A:$DC,MATCH(L$1,'B-EmEC'!$A$1:$DC$1,0),FALSE)&lt;&gt;"",VLOOKUP($B15,'B-EmEC'!$A:$DC,MATCH(L$1,'B-EmEC'!$A$1:$DC$1,0),FALSE),NA())</f>
        <v>#N/A</v>
      </c>
      <c r="M15" s="160">
        <f>IF(VLOOKUP($B15,'B-EmEC'!$A:$DC,MATCH(M$1,'B-EmEC'!$A$1:$DC$1,0),FALSE)&lt;&gt;"",VLOOKUP($B15,'B-EmEC'!$A:$DC,MATCH(M$1,'B-EmEC'!$A$1:$DC$1,0),FALSE),NA())</f>
        <v>5.7329999999999997</v>
      </c>
      <c r="N15" s="159">
        <f>IF(VLOOKUP($B15,'B-EmEC'!$A:$DC,MATCH(N$1,'B-EmEC'!$A$1:$DC$1,0),FALSE)&lt;&gt;"",VLOOKUP($B15,'B-EmEC'!$A:$DC,MATCH(N$1,'B-EmEC'!$A$1:$DC$1,0),FALSE),NA())</f>
        <v>6.9450000000000003</v>
      </c>
      <c r="O15" s="160" t="e">
        <f>IF(VLOOKUP($B15,'B-EmEC'!$A:$DC,MATCH(O$1,'B-EmEC'!$A$1:$DC$1,0),FALSE)&lt;&gt;"",VLOOKUP($B15,'B-EmEC'!$A:$DC,MATCH(O$1,'B-EmEC'!$A$1:$DC$1,0),FALSE),NA())</f>
        <v>#N/A</v>
      </c>
      <c r="P15" s="160" t="e">
        <f>IF(VLOOKUP($B15,'B-EmEC'!$A:$DC,MATCH(P$1,'B-EmEC'!$A$1:$DC$1,0),FALSE)&lt;&gt;"",VLOOKUP($B15,'B-EmEC'!$A:$DC,MATCH(P$1,'B-EmEC'!$A$1:$DC$1,0),FALSE),NA())</f>
        <v>#N/A</v>
      </c>
      <c r="Q15" s="161" t="str" cm="1">
        <f t="array" ref="Q15">SUBSTITUTE(SUBSTITUTE(INDEX(E$1:P$1,0,MATCH(_xlfn.AGGREGATE(4,6,E15:P15),E15:P15,0)),"B-pEC50",""),"&gt;1.4SD","")</f>
        <v xml:space="preserve">
GoB</v>
      </c>
      <c r="R15" s="159"/>
      <c r="S15" s="162">
        <f>IF(VLOOKUP($B15,'I-EmEC'!$A:$DD,MATCH(S$1,'I-EmEC'!$A$1:$DD$1,0),FALSE)&lt;&gt;"",VLOOKUP($B15,'I-EmEC'!$A:$DD,MATCH(S$1,'I-EmEC'!$A$1:$DD$1,0),FALSE),NA())</f>
        <v>5.76</v>
      </c>
      <c r="T15" s="159">
        <f>IF(VLOOKUP($B15,'I-EmEC'!$A:$DD,MATCH(T$1,'I-EmEC'!$A$1:$DD$1,0),FALSE)&lt;&gt;"",VLOOKUP($B15,'I-EmEC'!$A:$DD,MATCH(T$1,'I-EmEC'!$A$1:$DD$1,0),FALSE),NA())</f>
        <v>7.77</v>
      </c>
      <c r="U15" s="159">
        <f>IF(VLOOKUP($B15,'I-EmEC'!$A:$DD,MATCH(U$1,'I-EmEC'!$A$1:$DD$1,0),FALSE)&lt;&gt;"",VLOOKUP($B15,'I-EmEC'!$A:$DD,MATCH(U$1,'I-EmEC'!$A$1:$DD$1,0),FALSE),NA())</f>
        <v>7.77</v>
      </c>
      <c r="V15" s="159">
        <f>IF(VLOOKUP($B15,'I-EmEC'!$A:$DD,MATCH(V$1,'I-EmEC'!$A$1:$DD$1,0),FALSE)&lt;&gt;"",VLOOKUP($B15,'I-EmEC'!$A:$DD,MATCH(V$1,'I-EmEC'!$A$1:$DD$1,0),FALSE),NA())</f>
        <v>7.47</v>
      </c>
      <c r="W15" s="159">
        <f>IF(VLOOKUP($B15,'I-EmEC'!$A:$DD,MATCH(W$1,'I-EmEC'!$A$1:$DD$1,0),FALSE)&lt;&gt;"",VLOOKUP($B15,'I-EmEC'!$A:$DD,MATCH(W$1,'I-EmEC'!$A$1:$DD$1,0),FALSE),NA())</f>
        <v>7.47</v>
      </c>
      <c r="X15" s="159">
        <f>IF(VLOOKUP($B15,'I-EmEC'!$A:$DD,MATCH(X$1,'I-EmEC'!$A$1:$DD$1,0),FALSE)&lt;&gt;"",VLOOKUP($B15,'I-EmEC'!$A:$DD,MATCH(X$1,'I-EmEC'!$A$1:$DD$1,0),FALSE),NA())</f>
        <v>6.91</v>
      </c>
      <c r="Y15" s="159">
        <f>IF(VLOOKUP($B15,'I-EmEC'!$A:$DD,MATCH(Y$1,'I-EmEC'!$A$1:$DD$1,0),FALSE)&lt;&gt;"",VLOOKUP($B15,'I-EmEC'!$A:$DD,MATCH(Y$1,'I-EmEC'!$A$1:$DD$1,0),FALSE),NA())</f>
        <v>6.52</v>
      </c>
      <c r="Z15" s="159">
        <f>IF(VLOOKUP($B15,'I-EmEC'!$A:$DD,MATCH(Z$1,'I-EmEC'!$A$1:$DD$1,0),FALSE)&lt;&gt;"",VLOOKUP($B15,'I-EmEC'!$A:$DD,MATCH(Z$1,'I-EmEC'!$A$1:$DD$1,0),FALSE),NA())</f>
        <v>6.52</v>
      </c>
      <c r="AA15" s="159">
        <f>IF(VLOOKUP($B15,'I-EmEC'!$A:$DD,MATCH(AA$1,'I-EmEC'!$A$1:$DD$1,0),FALSE)&lt;&gt;"",VLOOKUP($B15,'I-EmEC'!$A:$DD,MATCH(AA$1,'I-EmEC'!$A$1:$DD$1,0),FALSE),NA())</f>
        <v>6.61</v>
      </c>
      <c r="AB15" s="159">
        <f>IF(VLOOKUP($B15,'I-EmEC'!$A:$DD,MATCH(AB$1,'I-EmEC'!$A$1:$DD$1,0),FALSE)&lt;&gt;"",VLOOKUP($B15,'I-EmEC'!$A:$DD,MATCH(AB$1,'I-EmEC'!$A$1:$DD$1,0),FALSE),NA())</f>
        <v>5.9</v>
      </c>
      <c r="AC15" s="159">
        <f>IF(VLOOKUP($B15,'I-EmEC'!$A:$DD,MATCH(AC$1,'I-EmEC'!$A$1:$DD$1,0),FALSE)&lt;&gt;"",VLOOKUP($B15,'I-EmEC'!$A:$DD,MATCH(AC$1,'I-EmEC'!$A$1:$DD$1,0),FALSE),NA())</f>
        <v>5.85</v>
      </c>
      <c r="AD15" s="159">
        <f>IF(VLOOKUP($B15,'I-EmEC'!$A:$DD,MATCH(AD$1,'I-EmEC'!$A$1:$DD$1,0),FALSE)&lt;&gt;"",VLOOKUP($B15,'I-EmEC'!$A:$DD,MATCH(AD$1,'I-EmEC'!$A$1:$DD$1,0),FALSE),NA())</f>
        <v>5.81</v>
      </c>
      <c r="AE15" s="161" t="str" cm="1">
        <f t="array" ref="AE15">SUBSTITUTE(SUBSTITUTE(INDEX(S$1:AD$1,0,MATCH(_xlfn.AGGREGATE(4,6,S15:AD15),S15:AD15,0)),"I-pEC50",""),"&gt;1.4SD","")</f>
        <v xml:space="preserve">
Gi1</v>
      </c>
      <c r="AF15" s="159"/>
      <c r="AG15" s="163" t="e">
        <f>IF(VLOOKUP($B15,'B-EmEC'!$A:$DC,MATCH(AG$1,'B-EmEC'!$A$1:$DC$1,0),FALSE)&lt;&gt;"",VLOOKUP($B15,'B-EmEC'!$A:$DC,MATCH(AG$1,'B-EmEC'!$A$1:$DC$1,0),FALSE),NA())</f>
        <v>#N/A</v>
      </c>
      <c r="AH15" s="164">
        <f>IF(VLOOKUP($B15,'B-EmEC'!$A:$DC,MATCH(AH$1,'B-EmEC'!$A$1:$DC$1,0),FALSE)&lt;&gt;"",VLOOKUP($B15,'B-EmEC'!$A:$DC,MATCH(AH$1,'B-EmEC'!$A$1:$DC$1,0),FALSE),NA())</f>
        <v>698</v>
      </c>
      <c r="AI15" s="164">
        <f>IF(VLOOKUP($B15,'B-EmEC'!$A:$DC,MATCH(AI$1,'B-EmEC'!$A$1:$DC$1,0),FALSE)&lt;&gt;"",VLOOKUP($B15,'B-EmEC'!$A:$DC,MATCH(AI$1,'B-EmEC'!$A$1:$DC$1,0),FALSE),NA())</f>
        <v>604.29999999999995</v>
      </c>
      <c r="AJ15" s="164">
        <f>IF(VLOOKUP($B15,'B-EmEC'!$A:$DC,MATCH(AJ$1,'B-EmEC'!$A$1:$DC$1,0),FALSE)&lt;&gt;"",VLOOKUP($B15,'B-EmEC'!$A:$DC,MATCH(AJ$1,'B-EmEC'!$A$1:$DC$1,0),FALSE),NA())</f>
        <v>276.60000000000002</v>
      </c>
      <c r="AK15" s="164">
        <f>IF(VLOOKUP($B15,'B-EmEC'!$A:$DC,MATCH(AK$1,'B-EmEC'!$A$1:$DC$1,0),FALSE)&lt;&gt;"",VLOOKUP($B15,'B-EmEC'!$A:$DC,MATCH(AK$1,'B-EmEC'!$A$1:$DC$1,0),FALSE),NA())</f>
        <v>342.5</v>
      </c>
      <c r="AL15" s="164">
        <f>IF(VLOOKUP($B15,'B-EmEC'!$A:$DC,MATCH(AL$1,'B-EmEC'!$A$1:$DC$1,0),FALSE)&lt;&gt;"",VLOOKUP($B15,'B-EmEC'!$A:$DC,MATCH(AL$1,'B-EmEC'!$A$1:$DC$1,0),FALSE),NA())</f>
        <v>153.19999999999999</v>
      </c>
      <c r="AM15" s="164">
        <f>IF(VLOOKUP($B15,'B-EmEC'!$A:$DC,MATCH(AM$1,'B-EmEC'!$A$1:$DC$1,0),FALSE)&lt;&gt;"",VLOOKUP($B15,'B-EmEC'!$A:$DC,MATCH(AM$1,'B-EmEC'!$A$1:$DC$1,0),FALSE),NA())</f>
        <v>73.22</v>
      </c>
      <c r="AN15" s="164" t="e">
        <f>IF(VLOOKUP($B15,'B-EmEC'!$A:$DC,MATCH(AN$1,'B-EmEC'!$A$1:$DC$1,0),FALSE)&lt;&gt;"",VLOOKUP($B15,'B-EmEC'!$A:$DC,MATCH(AN$1,'B-EmEC'!$A$1:$DC$1,0),FALSE),NA())</f>
        <v>#N/A</v>
      </c>
      <c r="AO15" s="164">
        <f>IF(VLOOKUP($B15,'B-EmEC'!$A:$DC,MATCH(AO$1,'B-EmEC'!$A$1:$DC$1,0),FALSE)&lt;&gt;"",VLOOKUP($B15,'B-EmEC'!$A:$DC,MATCH(AO$1,'B-EmEC'!$A$1:$DC$1,0),FALSE),NA())</f>
        <v>144.6</v>
      </c>
      <c r="AP15" s="164">
        <f>IF(VLOOKUP($B15,'B-EmEC'!$A:$DC,MATCH(AP$1,'B-EmEC'!$A$1:$DC$1,0),FALSE)&lt;&gt;"",VLOOKUP($B15,'B-EmEC'!$A:$DC,MATCH(AP$1,'B-EmEC'!$A$1:$DC$1,0),FALSE),NA())</f>
        <v>869.3</v>
      </c>
      <c r="AQ15" s="164" t="e">
        <f>IF(VLOOKUP($B15,'B-EmEC'!$A:$DC,MATCH(AQ$1,'B-EmEC'!$A$1:$DC$1,0),FALSE)&lt;&gt;"",VLOOKUP($B15,'B-EmEC'!$A:$DC,MATCH(AQ$1,'B-EmEC'!$A$1:$DC$1,0),FALSE),NA())</f>
        <v>#N/A</v>
      </c>
      <c r="AR15" s="164" t="e">
        <f>IF(VLOOKUP($B15,'B-EmEC'!$A:$DC,MATCH(AR$1,'B-EmEC'!$A$1:$DC$1,0),FALSE)&lt;&gt;"",VLOOKUP($B15,'B-EmEC'!$A:$DC,MATCH(AR$1,'B-EmEC'!$A$1:$DC$1,0),FALSE),NA())</f>
        <v>#N/A</v>
      </c>
      <c r="AS15" s="169" t="str" cm="1">
        <f t="array" ref="AS15">SUBSTITUTE(SUBSTITUTE(INDEX(AG$1:AR$1,0,MATCH(_xlfn.AGGREGATE(4,6,AG15:AR15),AG15:AR15,0)),"B-Emax",""),"&gt;1.4SD","")</f>
        <v xml:space="preserve">
G15</v>
      </c>
      <c r="AT15" s="164"/>
      <c r="AU15" s="165">
        <f>IF(VLOOKUP($B15,'I-EmEC'!$A:$DD,MATCH(AU$1,'I-EmEC'!$A$1:$DD$1,0),FALSE)&lt;&gt;"",VLOOKUP($B15,'I-EmEC'!$A:$DD,MATCH(AU$1,'I-EmEC'!$A$1:$DD$1,0),FALSE),NA())</f>
        <v>22.4</v>
      </c>
      <c r="AV15" s="166">
        <f>IF(VLOOKUP($B15,'I-EmEC'!$A:$DD,MATCH(AV$1,'I-EmEC'!$A$1:$DD$1,0),FALSE)&lt;&gt;"",VLOOKUP($B15,'I-EmEC'!$A:$DD,MATCH(AV$1,'I-EmEC'!$A$1:$DD$1,0),FALSE),NA())</f>
        <v>35.299999999999997</v>
      </c>
      <c r="AW15" s="166">
        <f>IF(VLOOKUP($B15,'I-EmEC'!$A:$DD,MATCH(AW$1,'I-EmEC'!$A$1:$DD$1,0),FALSE)&lt;&gt;"",VLOOKUP($B15,'I-EmEC'!$A:$DD,MATCH(AW$1,'I-EmEC'!$A$1:$DD$1,0),FALSE),NA())</f>
        <v>35.299999999999997</v>
      </c>
      <c r="AX15" s="166">
        <f>IF(VLOOKUP($B15,'I-EmEC'!$A:$DD,MATCH(AX$1,'I-EmEC'!$A$1:$DD$1,0),FALSE)&lt;&gt;"",VLOOKUP($B15,'I-EmEC'!$A:$DD,MATCH(AX$1,'I-EmEC'!$A$1:$DD$1,0),FALSE),NA())</f>
        <v>37.6</v>
      </c>
      <c r="AY15" s="166">
        <f>IF(VLOOKUP($B15,'I-EmEC'!$A:$DD,MATCH(AY$1,'I-EmEC'!$A$1:$DD$1,0),FALSE)&lt;&gt;"",VLOOKUP($B15,'I-EmEC'!$A:$DD,MATCH(AY$1,'I-EmEC'!$A$1:$DD$1,0),FALSE),NA())</f>
        <v>37.6</v>
      </c>
      <c r="AZ15" s="166">
        <f>IF(VLOOKUP($B15,'I-EmEC'!$A:$DD,MATCH(AZ$1,'I-EmEC'!$A$1:$DD$1,0),FALSE)&lt;&gt;"",VLOOKUP($B15,'I-EmEC'!$A:$DD,MATCH(AZ$1,'I-EmEC'!$A$1:$DD$1,0),FALSE),NA())</f>
        <v>22.2</v>
      </c>
      <c r="BA15" s="166">
        <f>IF(VLOOKUP($B15,'I-EmEC'!$A:$DD,MATCH(BA$1,'I-EmEC'!$A$1:$DD$1,0),FALSE)&lt;&gt;"",VLOOKUP($B15,'I-EmEC'!$A:$DD,MATCH(BA$1,'I-EmEC'!$A$1:$DD$1,0),FALSE),NA())</f>
        <v>29.1</v>
      </c>
      <c r="BB15" s="166">
        <f>IF(VLOOKUP($B15,'I-EmEC'!$A:$DD,MATCH(BB$1,'I-EmEC'!$A$1:$DD$1,0),FALSE)&lt;&gt;"",VLOOKUP($B15,'I-EmEC'!$A:$DD,MATCH(BB$1,'I-EmEC'!$A$1:$DD$1,0),FALSE),NA())</f>
        <v>29.1</v>
      </c>
      <c r="BC15" s="166">
        <f>IF(VLOOKUP($B15,'I-EmEC'!$A:$DD,MATCH(BC$1,'I-EmEC'!$A$1:$DD$1,0),FALSE)&lt;&gt;"",VLOOKUP($B15,'I-EmEC'!$A:$DD,MATCH(BC$1,'I-EmEC'!$A$1:$DD$1,0),FALSE),NA())</f>
        <v>27.4</v>
      </c>
      <c r="BD15" s="166">
        <f>IF(VLOOKUP($B15,'I-EmEC'!$A:$DD,MATCH(BD$1,'I-EmEC'!$A$1:$DD$1,0),FALSE)&lt;&gt;"",VLOOKUP($B15,'I-EmEC'!$A:$DD,MATCH(BD$1,'I-EmEC'!$A$1:$DD$1,0),FALSE),NA())</f>
        <v>25.4</v>
      </c>
      <c r="BE15" s="166">
        <f>IF(VLOOKUP($B15,'I-EmEC'!$A:$DD,MATCH(BE$1,'I-EmEC'!$A$1:$DD$1,0),FALSE)&lt;&gt;"",VLOOKUP($B15,'I-EmEC'!$A:$DD,MATCH(BE$1,'I-EmEC'!$A$1:$DD$1,0),FALSE),NA())</f>
        <v>16.899999999999999</v>
      </c>
      <c r="BF15" s="166">
        <f>IF(VLOOKUP($B15,'I-EmEC'!$A:$DD,MATCH(BF$1,'I-EmEC'!$A$1:$DD$1,0),FALSE)&lt;&gt;"",VLOOKUP($B15,'I-EmEC'!$A:$DD,MATCH(BF$1,'I-EmEC'!$A$1:$DD$1,0),FALSE),NA())</f>
        <v>12.1</v>
      </c>
      <c r="BG15" s="161" t="str" cm="1">
        <f t="array" ref="BG15">SUBSTITUTE(SUBSTITUTE(INDEX(AU$1:BF$1,0,MATCH(_xlfn.AGGREGATE(4,6,AU15:BF15),AU15:BF15,0)),"I-Emax",""),"&gt;1.4SD","")</f>
        <v xml:space="preserve">
GoA</v>
      </c>
      <c r="BH15" s="159"/>
      <c r="BI15" s="167" t="e">
        <f>IF(VLOOKUP($B15,'B-EmEC'!$A:$DC,MATCH(BI$1,'B-EmEC'!$A$1:$DC$1,0),FALSE)="",NA(),VLOOKUP($B15,'B-EmEC'!$A:$DC,MATCH(BI$1,'B-EmEC'!$A$1:$DC$1,0),FALSE))</f>
        <v>#N/A</v>
      </c>
      <c r="BJ15" s="168">
        <f>IF(VLOOKUP($B15,'B-EmEC'!$A:$DC,MATCH(BJ$1,'B-EmEC'!$A$1:$DC$1,0),FALSE)="",NA(),VLOOKUP($B15,'B-EmEC'!$A:$DC,MATCH(BJ$1,'B-EmEC'!$A$1:$DC$1,0),FALSE))</f>
        <v>75.622968580715053</v>
      </c>
      <c r="BK15" s="168">
        <f>IF(VLOOKUP($B15,'B-EmEC'!$A:$DC,MATCH(BK$1,'B-EmEC'!$A$1:$DC$1,0),FALSE)="",NA(),VLOOKUP($B15,'B-EmEC'!$A:$DC,MATCH(BK$1,'B-EmEC'!$A$1:$DC$1,0),FALSE))</f>
        <v>88.270522933099613</v>
      </c>
      <c r="BL15" s="168">
        <f>IF(VLOOKUP($B15,'B-EmEC'!$A:$DC,MATCH(BL$1,'B-EmEC'!$A$1:$DC$1,0),FALSE)="",NA(),VLOOKUP($B15,'B-EmEC'!$A:$DC,MATCH(BL$1,'B-EmEC'!$A$1:$DC$1,0),FALSE))</f>
        <v>74.354838709677423</v>
      </c>
      <c r="BM15" s="168">
        <f>IF(VLOOKUP($B15,'B-EmEC'!$A:$DC,MATCH(BM$1,'B-EmEC'!$A$1:$DC$1,0),FALSE)="",NA(),VLOOKUP($B15,'B-EmEC'!$A:$DC,MATCH(BM$1,'B-EmEC'!$A$1:$DC$1,0),FALSE))</f>
        <v>69.275889967637539</v>
      </c>
      <c r="BN15" s="168">
        <f>IF(VLOOKUP($B15,'B-EmEC'!$A:$DC,MATCH(BN$1,'B-EmEC'!$A$1:$DC$1,0),FALSE)="",NA(),VLOOKUP($B15,'B-EmEC'!$A:$DC,MATCH(BN$1,'B-EmEC'!$A$1:$DC$1,0),FALSE))</f>
        <v>44.431554524361943</v>
      </c>
      <c r="BO15" s="168">
        <f>IF(VLOOKUP($B15,'B-EmEC'!$A:$DC,MATCH(BO$1,'B-EmEC'!$A$1:$DC$1,0),FALSE)="",NA(),VLOOKUP($B15,'B-EmEC'!$A:$DC,MATCH(BO$1,'B-EmEC'!$A$1:$DC$1,0),FALSE))</f>
        <v>9.7770062758712779</v>
      </c>
      <c r="BP15" s="168" t="e">
        <f>IF(VLOOKUP($B15,'B-EmEC'!$A:$DC,MATCH(BP$1,'B-EmEC'!$A$1:$DC$1,0),FALSE)="",NA(),VLOOKUP($B15,'B-EmEC'!$A:$DC,MATCH(BP$1,'B-EmEC'!$A$1:$DC$1,0),FALSE))</f>
        <v>#N/A</v>
      </c>
      <c r="BQ15" s="168">
        <f>IF(VLOOKUP($B15,'B-EmEC'!$A:$DC,MATCH(BQ$1,'B-EmEC'!$A$1:$DC$1,0),FALSE)="",NA(),VLOOKUP($B15,'B-EmEC'!$A:$DC,MATCH(BQ$1,'B-EmEC'!$A$1:$DC$1,0),FALSE))</f>
        <v>15.647657179958879</v>
      </c>
      <c r="BR15" s="168">
        <f>IF(VLOOKUP($B15,'B-EmEC'!$A:$DC,MATCH(BR$1,'B-EmEC'!$A$1:$DC$1,0),FALSE)="",NA(),VLOOKUP($B15,'B-EmEC'!$A:$DC,MATCH(BR$1,'B-EmEC'!$A$1:$DC$1,0),FALSE))</f>
        <v>81.471415182755393</v>
      </c>
      <c r="BS15" s="168" t="e">
        <f>IF(VLOOKUP($B15,'B-EmEC'!$A:$DC,MATCH(BS$1,'B-EmEC'!$A$1:$DC$1,0),FALSE)="",NA(),VLOOKUP($B15,'B-EmEC'!$A:$DC,MATCH(BS$1,'B-EmEC'!$A$1:$DC$1,0),FALSE))</f>
        <v>#N/A</v>
      </c>
      <c r="BT15" s="168" t="e">
        <f>IF(VLOOKUP($B15,'B-EmEC'!$A:$DC,MATCH(BT$1,'B-EmEC'!$A$1:$DC$1,0),FALSE)="",NA(),VLOOKUP($B15,'B-EmEC'!$A:$DC,MATCH(BT$1,'B-EmEC'!$A$1:$DC$1,0),FALSE))</f>
        <v>#N/A</v>
      </c>
      <c r="BU15" s="161" t="str" cm="1">
        <f t="array" ref="BU15">SUBSTITUTE(SUBSTITUTE(SUBSTITUTE(INDEX(BI$1:BT$1,0,MATCH(_xlfn.AGGREGATE(4,6,BI15:BT15),BI15:BT15,0)),"B-Emax",""),"Min",""),"Max","")</f>
        <v xml:space="preserve">
Gi2</v>
      </c>
      <c r="BV15" s="168"/>
      <c r="BW15" s="165">
        <f>IF(VLOOKUP($B15,'I-EmEC'!$A:$DD,MATCH(BW$1,'I-EmEC'!$A$1:$DD$1,0),FALSE)&lt;&gt;"",VLOOKUP($B15,'I-EmEC'!$A:$DD,MATCH(BW$1,'I-EmEC'!$A$1:$DD$1,0),FALSE),NA())</f>
        <v>41.176470588235297</v>
      </c>
      <c r="BX15" s="166">
        <f>IF(VLOOKUP($B15,'I-EmEC'!$A:$DD,MATCH(BX$1,'I-EmEC'!$A$1:$DD$1,0),FALSE)&lt;&gt;"",VLOOKUP($B15,'I-EmEC'!$A:$DD,MATCH(BX$1,'I-EmEC'!$A$1:$DD$1,0),FALSE),NA())</f>
        <v>68.278529980657623</v>
      </c>
      <c r="BY15" s="166">
        <f>IF(VLOOKUP($B15,'I-EmEC'!$A:$DD,MATCH(BY$1,'I-EmEC'!$A$1:$DD$1,0),FALSE)&lt;&gt;"",VLOOKUP($B15,'I-EmEC'!$A:$DD,MATCH(BY$1,'I-EmEC'!$A$1:$DD$1,0),FALSE),NA())</f>
        <v>68.278529980657623</v>
      </c>
      <c r="BZ15" s="166">
        <f>IF(VLOOKUP($B15,'I-EmEC'!$A:$DD,MATCH(BZ$1,'I-EmEC'!$A$1:$DD$1,0),FALSE)&lt;&gt;"",VLOOKUP($B15,'I-EmEC'!$A:$DD,MATCH(BZ$1,'I-EmEC'!$A$1:$DD$1,0),FALSE),NA())</f>
        <v>77.846790890269162</v>
      </c>
      <c r="CA15" s="166">
        <f>IF(VLOOKUP($B15,'I-EmEC'!$A:$DD,MATCH(CA$1,'I-EmEC'!$A$1:$DD$1,0),FALSE)&lt;&gt;"",VLOOKUP($B15,'I-EmEC'!$A:$DD,MATCH(CA$1,'I-EmEC'!$A$1:$DD$1,0),FALSE),NA())</f>
        <v>77.846790890269162</v>
      </c>
      <c r="CB15" s="166">
        <f>IF(VLOOKUP($B15,'I-EmEC'!$A:$DD,MATCH(CB$1,'I-EmEC'!$A$1:$DD$1,0),FALSE)&lt;&gt;"",VLOOKUP($B15,'I-EmEC'!$A:$DD,MATCH(CB$1,'I-EmEC'!$A$1:$DD$1,0),FALSE),NA())</f>
        <v>64.347826086956516</v>
      </c>
      <c r="CC15" s="166">
        <f>IF(VLOOKUP($B15,'I-EmEC'!$A:$DD,MATCH(CC$1,'I-EmEC'!$A$1:$DD$1,0),FALSE)&lt;&gt;"",VLOOKUP($B15,'I-EmEC'!$A:$DD,MATCH(CC$1,'I-EmEC'!$A$1:$DD$1,0),FALSE),NA())</f>
        <v>59.753593429158109</v>
      </c>
      <c r="CD15" s="166">
        <f>IF(VLOOKUP($B15,'I-EmEC'!$A:$DD,MATCH(CD$1,'I-EmEC'!$A$1:$DD$1,0),FALSE)&lt;&gt;"",VLOOKUP($B15,'I-EmEC'!$A:$DD,MATCH(CD$1,'I-EmEC'!$A$1:$DD$1,0),FALSE),NA())</f>
        <v>59.753593429158109</v>
      </c>
      <c r="CE15" s="166">
        <f>IF(VLOOKUP($B15,'I-EmEC'!$A:$DD,MATCH(CE$1,'I-EmEC'!$A$1:$DD$1,0),FALSE)&lt;&gt;"",VLOOKUP($B15,'I-EmEC'!$A:$DD,MATCH(CE$1,'I-EmEC'!$A$1:$DD$1,0),FALSE),NA())</f>
        <v>61.573033707865171</v>
      </c>
      <c r="CF15" s="166">
        <f>IF(VLOOKUP($B15,'I-EmEC'!$A:$DD,MATCH(CF$1,'I-EmEC'!$A$1:$DD$1,0),FALSE)&lt;&gt;"",VLOOKUP($B15,'I-EmEC'!$A:$DD,MATCH(CF$1,'I-EmEC'!$A$1:$DD$1,0),FALSE),NA())</f>
        <v>50.098619329388555</v>
      </c>
      <c r="CG15" s="166">
        <f>IF(VLOOKUP($B15,'I-EmEC'!$A:$DD,MATCH(CG$1,'I-EmEC'!$A$1:$DD$1,0),FALSE)&lt;&gt;"",VLOOKUP($B15,'I-EmEC'!$A:$DD,MATCH(CG$1,'I-EmEC'!$A$1:$DD$1,0),FALSE),NA())</f>
        <v>32.190476190476183</v>
      </c>
      <c r="CH15" s="166">
        <f>IF(VLOOKUP($B15,'I-EmEC'!$A:$DD,MATCH(CH$1,'I-EmEC'!$A$1:$DD$1,0),FALSE)&lt;&gt;"",VLOOKUP($B15,'I-EmEC'!$A:$DD,MATCH(CH$1,'I-EmEC'!$A$1:$DD$1,0),FALSE),NA())</f>
        <v>23.913043478260867</v>
      </c>
      <c r="CI15" s="161" t="str" cm="1">
        <f t="array" ref="CI15">SUBSTITUTE(SUBSTITUTE(SUBSTITUTE(INDEX(BW$1:CH$1,0,MATCH(_xlfn.AGGREGATE(4,6,BW15:CH15),BW15:CH15,0)),"I-Emax",""),"Min",""),"Max","")</f>
        <v xml:space="preserve">
GoA</v>
      </c>
      <c r="CJ15" s="155"/>
      <c r="CK15" s="155"/>
      <c r="CL15" s="155"/>
      <c r="CM15" s="155"/>
      <c r="CN15" s="155"/>
      <c r="CO15" s="155"/>
      <c r="CP15" s="155"/>
      <c r="CQ15" s="155"/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55"/>
      <c r="DD15" s="155"/>
      <c r="DE15" s="155"/>
      <c r="DF15" s="155"/>
      <c r="DG15" s="155"/>
    </row>
    <row r="16" spans="1:111" s="170" customFormat="1" x14ac:dyDescent="0.15">
      <c r="A16" s="155" t="str" cm="1">
        <f t="array" ref="A16">_xlfn.IFS(AND(SUMIF(E16:P16,"&lt;&gt;#N/A",E16:P16)&gt;0,SUMIF(S16:AD16,"&lt;&gt;#N/A",S16:AD16)&gt;0),"BI",AND(SUMIF(E16:P16,"&lt;&gt;#N/A",E16:P16)&gt;0,SUMIF(S16:AD16,"&lt;&gt;#N/A",S16:AD16)=0),"-B",AND(SUMIF(E16:P16,"&lt;&gt;#N/A",E16:P16)=0,SUMIF(S16:AD16,"&lt;&gt;#N/A",S16:AD16)&gt;0),"-I")</f>
        <v>BI</v>
      </c>
      <c r="B16" s="90" t="s">
        <v>237</v>
      </c>
      <c r="C16" s="156" t="str">
        <f>VLOOKUP(B16,RecNamesAll!A:E,5,FALSE)</f>
        <v>A</v>
      </c>
      <c r="D16" s="157" t="b">
        <f>VLOOKUP(B16,Ligands!A:B,2,FALSE)</f>
        <v>1</v>
      </c>
      <c r="E16" s="158">
        <f>IF(VLOOKUP($B16,'B-EmEC'!$A:$DC,MATCH(E$1,'B-EmEC'!$A$1:$DC$1,0),FALSE)&lt;&gt;"",VLOOKUP($B16,'B-EmEC'!$A:$DC,MATCH(E$1,'B-EmEC'!$A$1:$DC$1,0),FALSE),NA())</f>
        <v>6.8220000000000001</v>
      </c>
      <c r="F16" s="159">
        <f>IF(VLOOKUP($B16,'B-EmEC'!$A:$DC,MATCH(F$1,'B-EmEC'!$A$1:$DC$1,0),FALSE)&lt;&gt;"",VLOOKUP($B16,'B-EmEC'!$A:$DC,MATCH(F$1,'B-EmEC'!$A$1:$DC$1,0),FALSE),NA())</f>
        <v>7.2450000000000001</v>
      </c>
      <c r="G16" s="159" t="e">
        <f>IF(VLOOKUP($B16,'B-EmEC'!$A:$DC,MATCH(G$1,'B-EmEC'!$A$1:$DC$1,0),FALSE)&lt;&gt;"",VLOOKUP($B16,'B-EmEC'!$A:$DC,MATCH(G$1,'B-EmEC'!$A$1:$DC$1,0),FALSE),NA())</f>
        <v>#N/A</v>
      </c>
      <c r="H16" s="159">
        <f>IF(VLOOKUP($B16,'B-EmEC'!$A:$DC,MATCH(H$1,'B-EmEC'!$A$1:$DC$1,0),FALSE)&lt;&gt;"",VLOOKUP($B16,'B-EmEC'!$A:$DC,MATCH(H$1,'B-EmEC'!$A$1:$DC$1,0),FALSE),NA())</f>
        <v>7.4359999999999999</v>
      </c>
      <c r="I16" s="159" t="e">
        <f>IF(VLOOKUP($B16,'B-EmEC'!$A:$DC,MATCH(I$1,'B-EmEC'!$A$1:$DC$1,0),FALSE)&lt;&gt;"",VLOOKUP($B16,'B-EmEC'!$A:$DC,MATCH(I$1,'B-EmEC'!$A$1:$DC$1,0),FALSE),NA())</f>
        <v>#N/A</v>
      </c>
      <c r="J16" s="159" t="e">
        <f>IF(VLOOKUP($B16,'B-EmEC'!$A:$DC,MATCH(J$1,'B-EmEC'!$A$1:$DC$1,0),FALSE)&lt;&gt;"",VLOOKUP($B16,'B-EmEC'!$A:$DC,MATCH(J$1,'B-EmEC'!$A$1:$DC$1,0),FALSE),NA())</f>
        <v>#N/A</v>
      </c>
      <c r="K16" s="160">
        <f>IF(VLOOKUP($B16,'B-EmEC'!$A:$DC,MATCH(K$1,'B-EmEC'!$A$1:$DC$1,0),FALSE)&lt;&gt;"",VLOOKUP($B16,'B-EmEC'!$A:$DC,MATCH(K$1,'B-EmEC'!$A$1:$DC$1,0),FALSE),NA())</f>
        <v>7.7409999999999997</v>
      </c>
      <c r="L16" s="160">
        <f>IF(VLOOKUP($B16,'B-EmEC'!$A:$DC,MATCH(L$1,'B-EmEC'!$A$1:$DC$1,0),FALSE)&lt;&gt;"",VLOOKUP($B16,'B-EmEC'!$A:$DC,MATCH(L$1,'B-EmEC'!$A$1:$DC$1,0),FALSE),NA())</f>
        <v>7.6760000000000002</v>
      </c>
      <c r="M16" s="160">
        <f>IF(VLOOKUP($B16,'B-EmEC'!$A:$DC,MATCH(M$1,'B-EmEC'!$A$1:$DC$1,0),FALSE)&lt;&gt;"",VLOOKUP($B16,'B-EmEC'!$A:$DC,MATCH(M$1,'B-EmEC'!$A$1:$DC$1,0),FALSE),NA())</f>
        <v>6.7130000000000001</v>
      </c>
      <c r="N16" s="159">
        <f>IF(VLOOKUP($B16,'B-EmEC'!$A:$DC,MATCH(N$1,'B-EmEC'!$A$1:$DC$1,0),FALSE)&lt;&gt;"",VLOOKUP($B16,'B-EmEC'!$A:$DC,MATCH(N$1,'B-EmEC'!$A$1:$DC$1,0),FALSE),NA())</f>
        <v>7.782</v>
      </c>
      <c r="O16" s="160" t="e">
        <f>IF(VLOOKUP($B16,'B-EmEC'!$A:$DC,MATCH(O$1,'B-EmEC'!$A$1:$DC$1,0),FALSE)&lt;&gt;"",VLOOKUP($B16,'B-EmEC'!$A:$DC,MATCH(O$1,'B-EmEC'!$A$1:$DC$1,0),FALSE),NA())</f>
        <v>#N/A</v>
      </c>
      <c r="P16" s="160" t="e">
        <f>IF(VLOOKUP($B16,'B-EmEC'!$A:$DC,MATCH(P$1,'B-EmEC'!$A$1:$DC$1,0),FALSE)&lt;&gt;"",VLOOKUP($B16,'B-EmEC'!$A:$DC,MATCH(P$1,'B-EmEC'!$A$1:$DC$1,0),FALSE),NA())</f>
        <v>#N/A</v>
      </c>
      <c r="Q16" s="161" t="str" cm="1">
        <f t="array" ref="Q16">SUBSTITUTE(SUBSTITUTE(INDEX(E$1:P$1,0,MATCH(_xlfn.AGGREGATE(4,6,E16:P16),E16:P16,0)),"B-pEC50",""),"&gt;1.4SD","")</f>
        <v xml:space="preserve">
G15</v>
      </c>
      <c r="R16" s="159"/>
      <c r="S16" s="162">
        <f>IF(VLOOKUP($B16,'I-EmEC'!$A:$DD,MATCH(S$1,'I-EmEC'!$A$1:$DD$1,0),FALSE)&lt;&gt;"",VLOOKUP($B16,'I-EmEC'!$A:$DD,MATCH(S$1,'I-EmEC'!$A$1:$DD$1,0),FALSE),NA())</f>
        <v>8.57</v>
      </c>
      <c r="T16" s="159">
        <f>IF(VLOOKUP($B16,'I-EmEC'!$A:$DD,MATCH(T$1,'I-EmEC'!$A$1:$DD$1,0),FALSE)&lt;&gt;"",VLOOKUP($B16,'I-EmEC'!$A:$DD,MATCH(T$1,'I-EmEC'!$A$1:$DD$1,0),FALSE),NA())</f>
        <v>7.1</v>
      </c>
      <c r="U16" s="159">
        <f>IF(VLOOKUP($B16,'I-EmEC'!$A:$DD,MATCH(U$1,'I-EmEC'!$A$1:$DD$1,0),FALSE)&lt;&gt;"",VLOOKUP($B16,'I-EmEC'!$A:$DD,MATCH(U$1,'I-EmEC'!$A$1:$DD$1,0),FALSE),NA())</f>
        <v>7.1</v>
      </c>
      <c r="V16" s="159">
        <f>IF(VLOOKUP($B16,'I-EmEC'!$A:$DD,MATCH(V$1,'I-EmEC'!$A$1:$DD$1,0),FALSE)&lt;&gt;"",VLOOKUP($B16,'I-EmEC'!$A:$DD,MATCH(V$1,'I-EmEC'!$A$1:$DD$1,0),FALSE),NA())</f>
        <v>6.71</v>
      </c>
      <c r="W16" s="159">
        <f>IF(VLOOKUP($B16,'I-EmEC'!$A:$DD,MATCH(W$1,'I-EmEC'!$A$1:$DD$1,0),FALSE)&lt;&gt;"",VLOOKUP($B16,'I-EmEC'!$A:$DD,MATCH(W$1,'I-EmEC'!$A$1:$DD$1,0),FALSE),NA())</f>
        <v>6.71</v>
      </c>
      <c r="X16" s="159">
        <f>IF(VLOOKUP($B16,'I-EmEC'!$A:$DD,MATCH(X$1,'I-EmEC'!$A$1:$DD$1,0),FALSE)&lt;&gt;"",VLOOKUP($B16,'I-EmEC'!$A:$DD,MATCH(X$1,'I-EmEC'!$A$1:$DD$1,0),FALSE),NA())</f>
        <v>6.87</v>
      </c>
      <c r="Y16" s="159">
        <f>IF(VLOOKUP($B16,'I-EmEC'!$A:$DD,MATCH(Y$1,'I-EmEC'!$A$1:$DD$1,0),FALSE)&lt;&gt;"",VLOOKUP($B16,'I-EmEC'!$A:$DD,MATCH(Y$1,'I-EmEC'!$A$1:$DD$1,0),FALSE),NA())</f>
        <v>8.4499999999999993</v>
      </c>
      <c r="Z16" s="159">
        <f>IF(VLOOKUP($B16,'I-EmEC'!$A:$DD,MATCH(Z$1,'I-EmEC'!$A$1:$DD$1,0),FALSE)&lt;&gt;"",VLOOKUP($B16,'I-EmEC'!$A:$DD,MATCH(Z$1,'I-EmEC'!$A$1:$DD$1,0),FALSE),NA())</f>
        <v>8.4499999999999993</v>
      </c>
      <c r="AA16" s="159">
        <f>IF(VLOOKUP($B16,'I-EmEC'!$A:$DD,MATCH(AA$1,'I-EmEC'!$A$1:$DD$1,0),FALSE)&lt;&gt;"",VLOOKUP($B16,'I-EmEC'!$A:$DD,MATCH(AA$1,'I-EmEC'!$A$1:$DD$1,0),FALSE),NA())</f>
        <v>8.68</v>
      </c>
      <c r="AB16" s="159">
        <f>IF(VLOOKUP($B16,'I-EmEC'!$A:$DD,MATCH(AB$1,'I-EmEC'!$A$1:$DD$1,0),FALSE)&lt;&gt;"",VLOOKUP($B16,'I-EmEC'!$A:$DD,MATCH(AB$1,'I-EmEC'!$A$1:$DD$1,0),FALSE),NA())</f>
        <v>6.72</v>
      </c>
      <c r="AC16" s="159">
        <f>IF(VLOOKUP($B16,'I-EmEC'!$A:$DD,MATCH(AC$1,'I-EmEC'!$A$1:$DD$1,0),FALSE)&lt;&gt;"",VLOOKUP($B16,'I-EmEC'!$A:$DD,MATCH(AC$1,'I-EmEC'!$A$1:$DD$1,0),FALSE),NA())</f>
        <v>6.61</v>
      </c>
      <c r="AD16" s="159">
        <f>IF(VLOOKUP($B16,'I-EmEC'!$A:$DD,MATCH(AD$1,'I-EmEC'!$A$1:$DD$1,0),FALSE)&lt;&gt;"",VLOOKUP($B16,'I-EmEC'!$A:$DD,MATCH(AD$1,'I-EmEC'!$A$1:$DD$1,0),FALSE),NA())</f>
        <v>7.59</v>
      </c>
      <c r="AE16" s="161" t="str" cm="1">
        <f t="array" ref="AE16">SUBSTITUTE(SUBSTITUTE(INDEX(S$1:AD$1,0,MATCH(_xlfn.AGGREGATE(4,6,S16:AD16),S16:AD16,0)),"I-pEC50",""),"&gt;1.4SD","")</f>
        <v xml:space="preserve">
G14</v>
      </c>
      <c r="AF16" s="159"/>
      <c r="AG16" s="163">
        <f>IF(VLOOKUP($B16,'B-EmEC'!$A:$DC,MATCH(AG$1,'B-EmEC'!$A$1:$DC$1,0),FALSE)&lt;&gt;"",VLOOKUP($B16,'B-EmEC'!$A:$DC,MATCH(AG$1,'B-EmEC'!$A$1:$DC$1,0),FALSE),NA())</f>
        <v>37.200000000000003</v>
      </c>
      <c r="AH16" s="164">
        <f>IF(VLOOKUP($B16,'B-EmEC'!$A:$DC,MATCH(AH$1,'B-EmEC'!$A$1:$DC$1,0),FALSE)&lt;&gt;"",VLOOKUP($B16,'B-EmEC'!$A:$DC,MATCH(AH$1,'B-EmEC'!$A$1:$DC$1,0),FALSE),NA())</f>
        <v>41.59</v>
      </c>
      <c r="AI16" s="164" t="e">
        <f>IF(VLOOKUP($B16,'B-EmEC'!$A:$DC,MATCH(AI$1,'B-EmEC'!$A$1:$DC$1,0),FALSE)&lt;&gt;"",VLOOKUP($B16,'B-EmEC'!$A:$DC,MATCH(AI$1,'B-EmEC'!$A$1:$DC$1,0),FALSE),NA())</f>
        <v>#N/A</v>
      </c>
      <c r="AJ16" s="164">
        <f>IF(VLOOKUP($B16,'B-EmEC'!$A:$DC,MATCH(AJ$1,'B-EmEC'!$A$1:$DC$1,0),FALSE)&lt;&gt;"",VLOOKUP($B16,'B-EmEC'!$A:$DC,MATCH(AJ$1,'B-EmEC'!$A$1:$DC$1,0),FALSE),NA())</f>
        <v>38.1</v>
      </c>
      <c r="AK16" s="164" t="e">
        <f>IF(VLOOKUP($B16,'B-EmEC'!$A:$DC,MATCH(AK$1,'B-EmEC'!$A$1:$DC$1,0),FALSE)&lt;&gt;"",VLOOKUP($B16,'B-EmEC'!$A:$DC,MATCH(AK$1,'B-EmEC'!$A$1:$DC$1,0),FALSE),NA())</f>
        <v>#N/A</v>
      </c>
      <c r="AL16" s="164" t="e">
        <f>IF(VLOOKUP($B16,'B-EmEC'!$A:$DC,MATCH(AL$1,'B-EmEC'!$A$1:$DC$1,0),FALSE)&lt;&gt;"",VLOOKUP($B16,'B-EmEC'!$A:$DC,MATCH(AL$1,'B-EmEC'!$A$1:$DC$1,0),FALSE),NA())</f>
        <v>#N/A</v>
      </c>
      <c r="AM16" s="164">
        <f>IF(VLOOKUP($B16,'B-EmEC'!$A:$DC,MATCH(AM$1,'B-EmEC'!$A$1:$DC$1,0),FALSE)&lt;&gt;"",VLOOKUP($B16,'B-EmEC'!$A:$DC,MATCH(AM$1,'B-EmEC'!$A$1:$DC$1,0),FALSE),NA())</f>
        <v>692</v>
      </c>
      <c r="AN16" s="164">
        <f>IF(VLOOKUP($B16,'B-EmEC'!$A:$DC,MATCH(AN$1,'B-EmEC'!$A$1:$DC$1,0),FALSE)&lt;&gt;"",VLOOKUP($B16,'B-EmEC'!$A:$DC,MATCH(AN$1,'B-EmEC'!$A$1:$DC$1,0),FALSE),NA())</f>
        <v>746.9</v>
      </c>
      <c r="AO16" s="164">
        <f>IF(VLOOKUP($B16,'B-EmEC'!$A:$DC,MATCH(AO$1,'B-EmEC'!$A$1:$DC$1,0),FALSE)&lt;&gt;"",VLOOKUP($B16,'B-EmEC'!$A:$DC,MATCH(AO$1,'B-EmEC'!$A$1:$DC$1,0),FALSE),NA())</f>
        <v>827.5</v>
      </c>
      <c r="AP16" s="164">
        <f>IF(VLOOKUP($B16,'B-EmEC'!$A:$DC,MATCH(AP$1,'B-EmEC'!$A$1:$DC$1,0),FALSE)&lt;&gt;"",VLOOKUP($B16,'B-EmEC'!$A:$DC,MATCH(AP$1,'B-EmEC'!$A$1:$DC$1,0),FALSE),NA())</f>
        <v>1040</v>
      </c>
      <c r="AQ16" s="164" t="e">
        <f>IF(VLOOKUP($B16,'B-EmEC'!$A:$DC,MATCH(AQ$1,'B-EmEC'!$A$1:$DC$1,0),FALSE)&lt;&gt;"",VLOOKUP($B16,'B-EmEC'!$A:$DC,MATCH(AQ$1,'B-EmEC'!$A$1:$DC$1,0),FALSE),NA())</f>
        <v>#N/A</v>
      </c>
      <c r="AR16" s="164" t="e">
        <f>IF(VLOOKUP($B16,'B-EmEC'!$A:$DC,MATCH(AR$1,'B-EmEC'!$A$1:$DC$1,0),FALSE)&lt;&gt;"",VLOOKUP($B16,'B-EmEC'!$A:$DC,MATCH(AR$1,'B-EmEC'!$A$1:$DC$1,0),FALSE),NA())</f>
        <v>#N/A</v>
      </c>
      <c r="AS16" s="169" t="str" cm="1">
        <f t="array" ref="AS16">SUBSTITUTE(SUBSTITUTE(INDEX(AG$1:AR$1,0,MATCH(_xlfn.AGGREGATE(4,6,AG16:AR16),AG16:AR16,0)),"B-Emax",""),"&gt;1.4SD","")</f>
        <v xml:space="preserve">
G15</v>
      </c>
      <c r="AT16" s="164"/>
      <c r="AU16" s="165">
        <f>IF(VLOOKUP($B16,'I-EmEC'!$A:$DD,MATCH(AU$1,'I-EmEC'!$A$1:$DD$1,0),FALSE)&lt;&gt;"",VLOOKUP($B16,'I-EmEC'!$A:$DD,MATCH(AU$1,'I-EmEC'!$A$1:$DD$1,0),FALSE),NA())</f>
        <v>37</v>
      </c>
      <c r="AV16" s="166">
        <f>IF(VLOOKUP($B16,'I-EmEC'!$A:$DD,MATCH(AV$1,'I-EmEC'!$A$1:$DD$1,0),FALSE)&lt;&gt;"",VLOOKUP($B16,'I-EmEC'!$A:$DD,MATCH(AV$1,'I-EmEC'!$A$1:$DD$1,0),FALSE),NA())</f>
        <v>42.1</v>
      </c>
      <c r="AW16" s="166">
        <f>IF(VLOOKUP($B16,'I-EmEC'!$A:$DD,MATCH(AW$1,'I-EmEC'!$A$1:$DD$1,0),FALSE)&lt;&gt;"",VLOOKUP($B16,'I-EmEC'!$A:$DD,MATCH(AW$1,'I-EmEC'!$A$1:$DD$1,0),FALSE),NA())</f>
        <v>42.1</v>
      </c>
      <c r="AX16" s="166">
        <f>IF(VLOOKUP($B16,'I-EmEC'!$A:$DD,MATCH(AX$1,'I-EmEC'!$A$1:$DD$1,0),FALSE)&lt;&gt;"",VLOOKUP($B16,'I-EmEC'!$A:$DD,MATCH(AX$1,'I-EmEC'!$A$1:$DD$1,0),FALSE),NA())</f>
        <v>38.6</v>
      </c>
      <c r="AY16" s="166">
        <f>IF(VLOOKUP($B16,'I-EmEC'!$A:$DD,MATCH(AY$1,'I-EmEC'!$A$1:$DD$1,0),FALSE)&lt;&gt;"",VLOOKUP($B16,'I-EmEC'!$A:$DD,MATCH(AY$1,'I-EmEC'!$A$1:$DD$1,0),FALSE),NA())</f>
        <v>38.6</v>
      </c>
      <c r="AZ16" s="166">
        <f>IF(VLOOKUP($B16,'I-EmEC'!$A:$DD,MATCH(AZ$1,'I-EmEC'!$A$1:$DD$1,0),FALSE)&lt;&gt;"",VLOOKUP($B16,'I-EmEC'!$A:$DD,MATCH(AZ$1,'I-EmEC'!$A$1:$DD$1,0),FALSE),NA())</f>
        <v>27.1</v>
      </c>
      <c r="BA16" s="166">
        <f>IF(VLOOKUP($B16,'I-EmEC'!$A:$DD,MATCH(BA$1,'I-EmEC'!$A$1:$DD$1,0),FALSE)&lt;&gt;"",VLOOKUP($B16,'I-EmEC'!$A:$DD,MATCH(BA$1,'I-EmEC'!$A$1:$DD$1,0),FALSE),NA())</f>
        <v>34.9</v>
      </c>
      <c r="BB16" s="166">
        <f>IF(VLOOKUP($B16,'I-EmEC'!$A:$DD,MATCH(BB$1,'I-EmEC'!$A$1:$DD$1,0),FALSE)&lt;&gt;"",VLOOKUP($B16,'I-EmEC'!$A:$DD,MATCH(BB$1,'I-EmEC'!$A$1:$DD$1,0),FALSE),NA())</f>
        <v>34.9</v>
      </c>
      <c r="BC16" s="166">
        <f>IF(VLOOKUP($B16,'I-EmEC'!$A:$DD,MATCH(BC$1,'I-EmEC'!$A$1:$DD$1,0),FALSE)&lt;&gt;"",VLOOKUP($B16,'I-EmEC'!$A:$DD,MATCH(BC$1,'I-EmEC'!$A$1:$DD$1,0),FALSE),NA())</f>
        <v>30.3</v>
      </c>
      <c r="BD16" s="166">
        <f>IF(VLOOKUP($B16,'I-EmEC'!$A:$DD,MATCH(BD$1,'I-EmEC'!$A$1:$DD$1,0),FALSE)&lt;&gt;"",VLOOKUP($B16,'I-EmEC'!$A:$DD,MATCH(BD$1,'I-EmEC'!$A$1:$DD$1,0),FALSE),NA())</f>
        <v>41.3</v>
      </c>
      <c r="BE16" s="166">
        <f>IF(VLOOKUP($B16,'I-EmEC'!$A:$DD,MATCH(BE$1,'I-EmEC'!$A$1:$DD$1,0),FALSE)&lt;&gt;"",VLOOKUP($B16,'I-EmEC'!$A:$DD,MATCH(BE$1,'I-EmEC'!$A$1:$DD$1,0),FALSE),NA())</f>
        <v>39.700000000000003</v>
      </c>
      <c r="BF16" s="166">
        <f>IF(VLOOKUP($B16,'I-EmEC'!$A:$DD,MATCH(BF$1,'I-EmEC'!$A$1:$DD$1,0),FALSE)&lt;&gt;"",VLOOKUP($B16,'I-EmEC'!$A:$DD,MATCH(BF$1,'I-EmEC'!$A$1:$DD$1,0),FALSE),NA())</f>
        <v>41.1</v>
      </c>
      <c r="BG16" s="161" t="str" cm="1">
        <f t="array" ref="BG16">SUBSTITUTE(SUBSTITUTE(INDEX(AU$1:BF$1,0,MATCH(_xlfn.AGGREGATE(4,6,AU16:BF16),AU16:BF16,0)),"I-Emax",""),"&gt;1.4SD","")</f>
        <v xml:space="preserve">
Gi1</v>
      </c>
      <c r="BH16" s="159"/>
      <c r="BI16" s="167">
        <f>IF(VLOOKUP($B16,'B-EmEC'!$A:$DC,MATCH(BI$1,'B-EmEC'!$A$1:$DC$1,0),FALSE)="",NA(),VLOOKUP($B16,'B-EmEC'!$A:$DC,MATCH(BI$1,'B-EmEC'!$A$1:$DC$1,0),FALSE))</f>
        <v>56.950398040416424</v>
      </c>
      <c r="BJ16" s="168">
        <f>IF(VLOOKUP($B16,'B-EmEC'!$A:$DC,MATCH(BJ$1,'B-EmEC'!$A$1:$DC$1,0),FALSE)="",NA(),VLOOKUP($B16,'B-EmEC'!$A:$DC,MATCH(BJ$1,'B-EmEC'!$A$1:$DC$1,0),FALSE))</f>
        <v>4.5059588299024922</v>
      </c>
      <c r="BK16" s="168" t="e">
        <f>IF(VLOOKUP($B16,'B-EmEC'!$A:$DC,MATCH(BK$1,'B-EmEC'!$A$1:$DC$1,0),FALSE)="",NA(),VLOOKUP($B16,'B-EmEC'!$A:$DC,MATCH(BK$1,'B-EmEC'!$A$1:$DC$1,0),FALSE))</f>
        <v>#N/A</v>
      </c>
      <c r="BL16" s="168">
        <f>IF(VLOOKUP($B16,'B-EmEC'!$A:$DC,MATCH(BL$1,'B-EmEC'!$A$1:$DC$1,0),FALSE)="",NA(),VLOOKUP($B16,'B-EmEC'!$A:$DC,MATCH(BL$1,'B-EmEC'!$A$1:$DC$1,0),FALSE))</f>
        <v>10.241935483870968</v>
      </c>
      <c r="BM16" s="168" t="e">
        <f>IF(VLOOKUP($B16,'B-EmEC'!$A:$DC,MATCH(BM$1,'B-EmEC'!$A$1:$DC$1,0),FALSE)="",NA(),VLOOKUP($B16,'B-EmEC'!$A:$DC,MATCH(BM$1,'B-EmEC'!$A$1:$DC$1,0),FALSE))</f>
        <v>#N/A</v>
      </c>
      <c r="BN16" s="168" t="e">
        <f>IF(VLOOKUP($B16,'B-EmEC'!$A:$DC,MATCH(BN$1,'B-EmEC'!$A$1:$DC$1,0),FALSE)="",NA(),VLOOKUP($B16,'B-EmEC'!$A:$DC,MATCH(BN$1,'B-EmEC'!$A$1:$DC$1,0),FALSE))</f>
        <v>#N/A</v>
      </c>
      <c r="BO16" s="168">
        <f>IF(VLOOKUP($B16,'B-EmEC'!$A:$DC,MATCH(BO$1,'B-EmEC'!$A$1:$DC$1,0),FALSE)="",NA(),VLOOKUP($B16,'B-EmEC'!$A:$DC,MATCH(BO$1,'B-EmEC'!$A$1:$DC$1,0),FALSE))</f>
        <v>92.402189878488457</v>
      </c>
      <c r="BP16" s="168">
        <f>IF(VLOOKUP($B16,'B-EmEC'!$A:$DC,MATCH(BP$1,'B-EmEC'!$A$1:$DC$1,0),FALSE)="",NA(),VLOOKUP($B16,'B-EmEC'!$A:$DC,MATCH(BP$1,'B-EmEC'!$A$1:$DC$1,0),FALSE))</f>
        <v>87.932658347068525</v>
      </c>
      <c r="BQ16" s="168">
        <f>IF(VLOOKUP($B16,'B-EmEC'!$A:$DC,MATCH(BQ$1,'B-EmEC'!$A$1:$DC$1,0),FALSE)="",NA(),VLOOKUP($B16,'B-EmEC'!$A:$DC,MATCH(BQ$1,'B-EmEC'!$A$1:$DC$1,0),FALSE))</f>
        <v>89.546585867330379</v>
      </c>
      <c r="BR16" s="168">
        <f>IF(VLOOKUP($B16,'B-EmEC'!$A:$DC,MATCH(BR$1,'B-EmEC'!$A$1:$DC$1,0),FALSE)="",NA(),VLOOKUP($B16,'B-EmEC'!$A:$DC,MATCH(BR$1,'B-EmEC'!$A$1:$DC$1,0),FALSE))</f>
        <v>97.469540768509844</v>
      </c>
      <c r="BS16" s="168" t="e">
        <f>IF(VLOOKUP($B16,'B-EmEC'!$A:$DC,MATCH(BS$1,'B-EmEC'!$A$1:$DC$1,0),FALSE)="",NA(),VLOOKUP($B16,'B-EmEC'!$A:$DC,MATCH(BS$1,'B-EmEC'!$A$1:$DC$1,0),FALSE))</f>
        <v>#N/A</v>
      </c>
      <c r="BT16" s="168" t="e">
        <f>IF(VLOOKUP($B16,'B-EmEC'!$A:$DC,MATCH(BT$1,'B-EmEC'!$A$1:$DC$1,0),FALSE)="",NA(),VLOOKUP($B16,'B-EmEC'!$A:$DC,MATCH(BT$1,'B-EmEC'!$A$1:$DC$1,0),FALSE))</f>
        <v>#N/A</v>
      </c>
      <c r="BU16" s="161" t="str" cm="1">
        <f t="array" ref="BU16">SUBSTITUTE(SUBSTITUTE(SUBSTITUTE(INDEX(BI$1:BT$1,0,MATCH(_xlfn.AGGREGATE(4,6,BI16:BT16),BI16:BT16,0)),"B-Emax",""),"Min",""),"Max","")</f>
        <v xml:space="preserve">
G15</v>
      </c>
      <c r="BV16" s="168"/>
      <c r="BW16" s="165">
        <f>IF(VLOOKUP($B16,'I-EmEC'!$A:$DD,MATCH(BW$1,'I-EmEC'!$A$1:$DD$1,0),FALSE)&lt;&gt;"",VLOOKUP($B16,'I-EmEC'!$A:$DD,MATCH(BW$1,'I-EmEC'!$A$1:$DD$1,0),FALSE),NA())</f>
        <v>68.014705882352942</v>
      </c>
      <c r="BX16" s="166">
        <f>IF(VLOOKUP($B16,'I-EmEC'!$A:$DD,MATCH(BX$1,'I-EmEC'!$A$1:$DD$1,0),FALSE)&lt;&gt;"",VLOOKUP($B16,'I-EmEC'!$A:$DD,MATCH(BX$1,'I-EmEC'!$A$1:$DD$1,0),FALSE),NA())</f>
        <v>81.431334622823982</v>
      </c>
      <c r="BY16" s="166">
        <f>IF(VLOOKUP($B16,'I-EmEC'!$A:$DD,MATCH(BY$1,'I-EmEC'!$A$1:$DD$1,0),FALSE)&lt;&gt;"",VLOOKUP($B16,'I-EmEC'!$A:$DD,MATCH(BY$1,'I-EmEC'!$A$1:$DD$1,0),FALSE),NA())</f>
        <v>81.431334622823982</v>
      </c>
      <c r="BZ16" s="166">
        <f>IF(VLOOKUP($B16,'I-EmEC'!$A:$DD,MATCH(BZ$1,'I-EmEC'!$A$1:$DD$1,0),FALSE)&lt;&gt;"",VLOOKUP($B16,'I-EmEC'!$A:$DD,MATCH(BZ$1,'I-EmEC'!$A$1:$DD$1,0),FALSE),NA())</f>
        <v>79.917184265010363</v>
      </c>
      <c r="CA16" s="166">
        <f>IF(VLOOKUP($B16,'I-EmEC'!$A:$DD,MATCH(CA$1,'I-EmEC'!$A$1:$DD$1,0),FALSE)&lt;&gt;"",VLOOKUP($B16,'I-EmEC'!$A:$DD,MATCH(CA$1,'I-EmEC'!$A$1:$DD$1,0),FALSE),NA())</f>
        <v>79.917184265010363</v>
      </c>
      <c r="CB16" s="166">
        <f>IF(VLOOKUP($B16,'I-EmEC'!$A:$DD,MATCH(CB$1,'I-EmEC'!$A$1:$DD$1,0),FALSE)&lt;&gt;"",VLOOKUP($B16,'I-EmEC'!$A:$DD,MATCH(CB$1,'I-EmEC'!$A$1:$DD$1,0),FALSE),NA())</f>
        <v>78.550724637681157</v>
      </c>
      <c r="CC16" s="166">
        <f>IF(VLOOKUP($B16,'I-EmEC'!$A:$DD,MATCH(CC$1,'I-EmEC'!$A$1:$DD$1,0),FALSE)&lt;&gt;"",VLOOKUP($B16,'I-EmEC'!$A:$DD,MATCH(CC$1,'I-EmEC'!$A$1:$DD$1,0),FALSE),NA())</f>
        <v>71.663244353182748</v>
      </c>
      <c r="CD16" s="166">
        <f>IF(VLOOKUP($B16,'I-EmEC'!$A:$DD,MATCH(CD$1,'I-EmEC'!$A$1:$DD$1,0),FALSE)&lt;&gt;"",VLOOKUP($B16,'I-EmEC'!$A:$DD,MATCH(CD$1,'I-EmEC'!$A$1:$DD$1,0),FALSE),NA())</f>
        <v>71.663244353182748</v>
      </c>
      <c r="CE16" s="166">
        <f>IF(VLOOKUP($B16,'I-EmEC'!$A:$DD,MATCH(CE$1,'I-EmEC'!$A$1:$DD$1,0),FALSE)&lt;&gt;"",VLOOKUP($B16,'I-EmEC'!$A:$DD,MATCH(CE$1,'I-EmEC'!$A$1:$DD$1,0),FALSE),NA())</f>
        <v>68.089887640449433</v>
      </c>
      <c r="CF16" s="166">
        <f>IF(VLOOKUP($B16,'I-EmEC'!$A:$DD,MATCH(CF$1,'I-EmEC'!$A$1:$DD$1,0),FALSE)&lt;&gt;"",VLOOKUP($B16,'I-EmEC'!$A:$DD,MATCH(CF$1,'I-EmEC'!$A$1:$DD$1,0),FALSE),NA())</f>
        <v>81.459566074950686</v>
      </c>
      <c r="CG16" s="166">
        <f>IF(VLOOKUP($B16,'I-EmEC'!$A:$DD,MATCH(CG$1,'I-EmEC'!$A$1:$DD$1,0),FALSE)&lt;&gt;"",VLOOKUP($B16,'I-EmEC'!$A:$DD,MATCH(CG$1,'I-EmEC'!$A$1:$DD$1,0),FALSE),NA())</f>
        <v>75.619047619047635</v>
      </c>
      <c r="CH16" s="166">
        <f>IF(VLOOKUP($B16,'I-EmEC'!$A:$DD,MATCH(CH$1,'I-EmEC'!$A$1:$DD$1,0),FALSE)&lt;&gt;"",VLOOKUP($B16,'I-EmEC'!$A:$DD,MATCH(CH$1,'I-EmEC'!$A$1:$DD$1,0),FALSE),NA())</f>
        <v>81.22529644268775</v>
      </c>
      <c r="CI16" s="161" t="str" cm="1">
        <f t="array" ref="CI16">SUBSTITUTE(SUBSTITUTE(SUBSTITUTE(INDEX(BW$1:CH$1,0,MATCH(_xlfn.AGGREGATE(4,6,BW16:CH16),BW16:CH16,0)),"I-Emax",""),"Min",""),"Max","")</f>
        <v xml:space="preserve">
G15</v>
      </c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5"/>
      <c r="CU16" s="155"/>
      <c r="CV16" s="155"/>
      <c r="CW16" s="155"/>
      <c r="CX16" s="155"/>
      <c r="CY16" s="155"/>
      <c r="CZ16" s="155"/>
      <c r="DA16" s="155"/>
      <c r="DB16" s="155"/>
      <c r="DC16" s="155"/>
      <c r="DD16" s="155"/>
      <c r="DE16" s="155"/>
      <c r="DF16" s="155"/>
      <c r="DG16" s="155"/>
    </row>
    <row r="17" spans="1:111" s="170" customFormat="1" x14ac:dyDescent="0.15">
      <c r="A17" s="155" t="str" cm="1">
        <f t="array" ref="A17">_xlfn.IFS(AND(SUMIF(E17:P17,"&lt;&gt;#N/A",E17:P17)&gt;0,SUMIF(S17:AD17,"&lt;&gt;#N/A",S17:AD17)&gt;0),"BI",AND(SUMIF(E17:P17,"&lt;&gt;#N/A",E17:P17)&gt;0,SUMIF(S17:AD17,"&lt;&gt;#N/A",S17:AD17)=0),"-B",AND(SUMIF(E17:P17,"&lt;&gt;#N/A",E17:P17)=0,SUMIF(S17:AD17,"&lt;&gt;#N/A",S17:AD17)&gt;0),"-I")</f>
        <v>BI</v>
      </c>
      <c r="B17" s="90" t="s">
        <v>245</v>
      </c>
      <c r="C17" s="156" t="str">
        <f>VLOOKUP(B17,RecNamesAll!A:E,5,FALSE)</f>
        <v>A</v>
      </c>
      <c r="D17" s="157" t="b">
        <f>VLOOKUP(B17,Ligands!A:B,2,FALSE)</f>
        <v>1</v>
      </c>
      <c r="E17" s="158">
        <f>IF(VLOOKUP($B17,'B-EmEC'!$A:$DC,MATCH(E$1,'B-EmEC'!$A$1:$DC$1,0),FALSE)&lt;&gt;"",VLOOKUP($B17,'B-EmEC'!$A:$DC,MATCH(E$1,'B-EmEC'!$A$1:$DC$1,0),FALSE),NA())</f>
        <v>5.8620000000000001</v>
      </c>
      <c r="F17" s="159">
        <f>IF(VLOOKUP($B17,'B-EmEC'!$A:$DC,MATCH(F$1,'B-EmEC'!$A$1:$DC$1,0),FALSE)&lt;&gt;"",VLOOKUP($B17,'B-EmEC'!$A:$DC,MATCH(F$1,'B-EmEC'!$A$1:$DC$1,0),FALSE),NA())</f>
        <v>8.5169999999999995</v>
      </c>
      <c r="G17" s="159">
        <f>IF(VLOOKUP($B17,'B-EmEC'!$A:$DC,MATCH(G$1,'B-EmEC'!$A$1:$DC$1,0),FALSE)&lt;&gt;"",VLOOKUP($B17,'B-EmEC'!$A:$DC,MATCH(G$1,'B-EmEC'!$A$1:$DC$1,0),FALSE),NA())</f>
        <v>8.5730000000000004</v>
      </c>
      <c r="H17" s="159">
        <f>IF(VLOOKUP($B17,'B-EmEC'!$A:$DC,MATCH(H$1,'B-EmEC'!$A$1:$DC$1,0),FALSE)&lt;&gt;"",VLOOKUP($B17,'B-EmEC'!$A:$DC,MATCH(H$1,'B-EmEC'!$A$1:$DC$1,0),FALSE),NA())</f>
        <v>8.859</v>
      </c>
      <c r="I17" s="159">
        <f>IF(VLOOKUP($B17,'B-EmEC'!$A:$DC,MATCH(I$1,'B-EmEC'!$A$1:$DC$1,0),FALSE)&lt;&gt;"",VLOOKUP($B17,'B-EmEC'!$A:$DC,MATCH(I$1,'B-EmEC'!$A$1:$DC$1,0),FALSE),NA())</f>
        <v>9.1460000000000008</v>
      </c>
      <c r="J17" s="159">
        <f>IF(VLOOKUP($B17,'B-EmEC'!$A:$DC,MATCH(J$1,'B-EmEC'!$A$1:$DC$1,0),FALSE)&lt;&gt;"",VLOOKUP($B17,'B-EmEC'!$A:$DC,MATCH(J$1,'B-EmEC'!$A$1:$DC$1,0),FALSE),NA())</f>
        <v>10.029999999999999</v>
      </c>
      <c r="K17" s="160">
        <f>IF(VLOOKUP($B17,'B-EmEC'!$A:$DC,MATCH(K$1,'B-EmEC'!$A$1:$DC$1,0),FALSE)&lt;&gt;"",VLOOKUP($B17,'B-EmEC'!$A:$DC,MATCH(K$1,'B-EmEC'!$A$1:$DC$1,0),FALSE),NA())</f>
        <v>5.8460000000000001</v>
      </c>
      <c r="L17" s="160">
        <f>IF(VLOOKUP($B17,'B-EmEC'!$A:$DC,MATCH(L$1,'B-EmEC'!$A$1:$DC$1,0),FALSE)&lt;&gt;"",VLOOKUP($B17,'B-EmEC'!$A:$DC,MATCH(L$1,'B-EmEC'!$A$1:$DC$1,0),FALSE),NA())</f>
        <v>5.9889999999999999</v>
      </c>
      <c r="M17" s="160">
        <f>IF(VLOOKUP($B17,'B-EmEC'!$A:$DC,MATCH(M$1,'B-EmEC'!$A$1:$DC$1,0),FALSE)&lt;&gt;"",VLOOKUP($B17,'B-EmEC'!$A:$DC,MATCH(M$1,'B-EmEC'!$A$1:$DC$1,0),FALSE),NA())</f>
        <v>5.649</v>
      </c>
      <c r="N17" s="159">
        <f>IF(VLOOKUP($B17,'B-EmEC'!$A:$DC,MATCH(N$1,'B-EmEC'!$A$1:$DC$1,0),FALSE)&lt;&gt;"",VLOOKUP($B17,'B-EmEC'!$A:$DC,MATCH(N$1,'B-EmEC'!$A$1:$DC$1,0),FALSE),NA())</f>
        <v>6.32</v>
      </c>
      <c r="O17" s="160">
        <f>IF(VLOOKUP($B17,'B-EmEC'!$A:$DC,MATCH(O$1,'B-EmEC'!$A$1:$DC$1,0),FALSE)&lt;&gt;"",VLOOKUP($B17,'B-EmEC'!$A:$DC,MATCH(O$1,'B-EmEC'!$A$1:$DC$1,0),FALSE),NA())</f>
        <v>6.194</v>
      </c>
      <c r="P17" s="160">
        <f>IF(VLOOKUP($B17,'B-EmEC'!$A:$DC,MATCH(P$1,'B-EmEC'!$A$1:$DC$1,0),FALSE)&lt;&gt;"",VLOOKUP($B17,'B-EmEC'!$A:$DC,MATCH(P$1,'B-EmEC'!$A$1:$DC$1,0),FALSE),NA())</f>
        <v>5.6550000000000002</v>
      </c>
      <c r="Q17" s="161" t="str" cm="1">
        <f t="array" ref="Q17">SUBSTITUTE(SUBSTITUTE(INDEX(E$1:P$1,0,MATCH(_xlfn.AGGREGATE(4,6,E17:P17),E17:P17,0)),"B-pEC50",""),"&gt;1.4SD","")</f>
        <v xml:space="preserve">
Gz</v>
      </c>
      <c r="R17" s="159"/>
      <c r="S17" s="162">
        <f>IF(VLOOKUP($B17,'I-EmEC'!$A:$DD,MATCH(S$1,'I-EmEC'!$A$1:$DD$1,0),FALSE)&lt;&gt;"",VLOOKUP($B17,'I-EmEC'!$A:$DD,MATCH(S$1,'I-EmEC'!$A$1:$DD$1,0),FALSE),NA())</f>
        <v>5.79</v>
      </c>
      <c r="T17" s="159">
        <f>IF(VLOOKUP($B17,'I-EmEC'!$A:$DD,MATCH(T$1,'I-EmEC'!$A$1:$DD$1,0),FALSE)&lt;&gt;"",VLOOKUP($B17,'I-EmEC'!$A:$DD,MATCH(T$1,'I-EmEC'!$A$1:$DD$1,0),FALSE),NA())</f>
        <v>8.07</v>
      </c>
      <c r="U17" s="159">
        <f>IF(VLOOKUP($B17,'I-EmEC'!$A:$DD,MATCH(U$1,'I-EmEC'!$A$1:$DD$1,0),FALSE)&lt;&gt;"",VLOOKUP($B17,'I-EmEC'!$A:$DD,MATCH(U$1,'I-EmEC'!$A$1:$DD$1,0),FALSE),NA())</f>
        <v>8.07</v>
      </c>
      <c r="V17" s="159">
        <f>IF(VLOOKUP($B17,'I-EmEC'!$A:$DD,MATCH(V$1,'I-EmEC'!$A$1:$DD$1,0),FALSE)&lt;&gt;"",VLOOKUP($B17,'I-EmEC'!$A:$DD,MATCH(V$1,'I-EmEC'!$A$1:$DD$1,0),FALSE),NA())</f>
        <v>7.73</v>
      </c>
      <c r="W17" s="159">
        <f>IF(VLOOKUP($B17,'I-EmEC'!$A:$DD,MATCH(W$1,'I-EmEC'!$A$1:$DD$1,0),FALSE)&lt;&gt;"",VLOOKUP($B17,'I-EmEC'!$A:$DD,MATCH(W$1,'I-EmEC'!$A$1:$DD$1,0),FALSE),NA())</f>
        <v>7.73</v>
      </c>
      <c r="X17" s="159">
        <f>IF(VLOOKUP($B17,'I-EmEC'!$A:$DD,MATCH(X$1,'I-EmEC'!$A$1:$DD$1,0),FALSE)&lt;&gt;"",VLOOKUP($B17,'I-EmEC'!$A:$DD,MATCH(X$1,'I-EmEC'!$A$1:$DD$1,0),FALSE),NA())</f>
        <v>8.5</v>
      </c>
      <c r="Y17" s="159">
        <f>IF(VLOOKUP($B17,'I-EmEC'!$A:$DD,MATCH(Y$1,'I-EmEC'!$A$1:$DD$1,0),FALSE)&lt;&gt;"",VLOOKUP($B17,'I-EmEC'!$A:$DD,MATCH(Y$1,'I-EmEC'!$A$1:$DD$1,0),FALSE),NA())</f>
        <v>6.08</v>
      </c>
      <c r="Z17" s="159">
        <f>IF(VLOOKUP($B17,'I-EmEC'!$A:$DD,MATCH(Z$1,'I-EmEC'!$A$1:$DD$1,0),FALSE)&lt;&gt;"",VLOOKUP($B17,'I-EmEC'!$A:$DD,MATCH(Z$1,'I-EmEC'!$A$1:$DD$1,0),FALSE),NA())</f>
        <v>6.08</v>
      </c>
      <c r="AA17" s="159">
        <f>IF(VLOOKUP($B17,'I-EmEC'!$A:$DD,MATCH(AA$1,'I-EmEC'!$A$1:$DD$1,0),FALSE)&lt;&gt;"",VLOOKUP($B17,'I-EmEC'!$A:$DD,MATCH(AA$1,'I-EmEC'!$A$1:$DD$1,0),FALSE),NA())</f>
        <v>6.19</v>
      </c>
      <c r="AB17" s="159">
        <f>IF(VLOOKUP($B17,'I-EmEC'!$A:$DD,MATCH(AB$1,'I-EmEC'!$A$1:$DD$1,0),FALSE)&lt;&gt;"",VLOOKUP($B17,'I-EmEC'!$A:$DD,MATCH(AB$1,'I-EmEC'!$A$1:$DD$1,0),FALSE),NA())</f>
        <v>6.31</v>
      </c>
      <c r="AC17" s="159">
        <f>IF(VLOOKUP($B17,'I-EmEC'!$A:$DD,MATCH(AC$1,'I-EmEC'!$A$1:$DD$1,0),FALSE)&lt;&gt;"",VLOOKUP($B17,'I-EmEC'!$A:$DD,MATCH(AC$1,'I-EmEC'!$A$1:$DD$1,0),FALSE),NA())</f>
        <v>6.44</v>
      </c>
      <c r="AD17" s="159">
        <f>IF(VLOOKUP($B17,'I-EmEC'!$A:$DD,MATCH(AD$1,'I-EmEC'!$A$1:$DD$1,0),FALSE)&lt;&gt;"",VLOOKUP($B17,'I-EmEC'!$A:$DD,MATCH(AD$1,'I-EmEC'!$A$1:$DD$1,0),FALSE),NA())</f>
        <v>6.37</v>
      </c>
      <c r="AE17" s="161" t="str" cm="1">
        <f t="array" ref="AE17">SUBSTITUTE(SUBSTITUTE(INDEX(S$1:AD$1,0,MATCH(_xlfn.AGGREGATE(4,6,S17:AD17),S17:AD17,0)),"I-pEC50",""),"&gt;1.4SD","")</f>
        <v xml:space="preserve">
Gz</v>
      </c>
      <c r="AF17" s="159"/>
      <c r="AG17" s="163">
        <f>IF(VLOOKUP($B17,'B-EmEC'!$A:$DC,MATCH(AG$1,'B-EmEC'!$A$1:$DC$1,0),FALSE)&lt;&gt;"",VLOOKUP($B17,'B-EmEC'!$A:$DC,MATCH(AG$1,'B-EmEC'!$A$1:$DC$1,0),FALSE),NA())</f>
        <v>18.02</v>
      </c>
      <c r="AH17" s="164">
        <f>IF(VLOOKUP($B17,'B-EmEC'!$A:$DC,MATCH(AH$1,'B-EmEC'!$A$1:$DC$1,0),FALSE)&lt;&gt;"",VLOOKUP($B17,'B-EmEC'!$A:$DC,MATCH(AH$1,'B-EmEC'!$A$1:$DC$1,0),FALSE),NA())</f>
        <v>861.2</v>
      </c>
      <c r="AI17" s="164">
        <f>IF(VLOOKUP($B17,'B-EmEC'!$A:$DC,MATCH(AI$1,'B-EmEC'!$A$1:$DC$1,0),FALSE)&lt;&gt;"",VLOOKUP($B17,'B-EmEC'!$A:$DC,MATCH(AI$1,'B-EmEC'!$A$1:$DC$1,0),FALSE),NA())</f>
        <v>486.1</v>
      </c>
      <c r="AJ17" s="164">
        <f>IF(VLOOKUP($B17,'B-EmEC'!$A:$DC,MATCH(AJ$1,'B-EmEC'!$A$1:$DC$1,0),FALSE)&lt;&gt;"",VLOOKUP($B17,'B-EmEC'!$A:$DC,MATCH(AJ$1,'B-EmEC'!$A$1:$DC$1,0),FALSE),NA())</f>
        <v>237.9</v>
      </c>
      <c r="AK17" s="164">
        <f>IF(VLOOKUP($B17,'B-EmEC'!$A:$DC,MATCH(AK$1,'B-EmEC'!$A$1:$DC$1,0),FALSE)&lt;&gt;"",VLOOKUP($B17,'B-EmEC'!$A:$DC,MATCH(AK$1,'B-EmEC'!$A$1:$DC$1,0),FALSE),NA())</f>
        <v>388.5</v>
      </c>
      <c r="AL17" s="164">
        <f>IF(VLOOKUP($B17,'B-EmEC'!$A:$DC,MATCH(AL$1,'B-EmEC'!$A$1:$DC$1,0),FALSE)&lt;&gt;"",VLOOKUP($B17,'B-EmEC'!$A:$DC,MATCH(AL$1,'B-EmEC'!$A$1:$DC$1,0),FALSE),NA())</f>
        <v>111.7</v>
      </c>
      <c r="AM17" s="164">
        <f>IF(VLOOKUP($B17,'B-EmEC'!$A:$DC,MATCH(AM$1,'B-EmEC'!$A$1:$DC$1,0),FALSE)&lt;&gt;"",VLOOKUP($B17,'B-EmEC'!$A:$DC,MATCH(AM$1,'B-EmEC'!$A$1:$DC$1,0),FALSE),NA())</f>
        <v>56.39</v>
      </c>
      <c r="AN17" s="164">
        <f>IF(VLOOKUP($B17,'B-EmEC'!$A:$DC,MATCH(AN$1,'B-EmEC'!$A$1:$DC$1,0),FALSE)&lt;&gt;"",VLOOKUP($B17,'B-EmEC'!$A:$DC,MATCH(AN$1,'B-EmEC'!$A$1:$DC$1,0),FALSE),NA())</f>
        <v>29.2</v>
      </c>
      <c r="AO17" s="164">
        <f>IF(VLOOKUP($B17,'B-EmEC'!$A:$DC,MATCH(AO$1,'B-EmEC'!$A$1:$DC$1,0),FALSE)&lt;&gt;"",VLOOKUP($B17,'B-EmEC'!$A:$DC,MATCH(AO$1,'B-EmEC'!$A$1:$DC$1,0),FALSE),NA())</f>
        <v>65.56</v>
      </c>
      <c r="AP17" s="164">
        <f>IF(VLOOKUP($B17,'B-EmEC'!$A:$DC,MATCH(AP$1,'B-EmEC'!$A$1:$DC$1,0),FALSE)&lt;&gt;"",VLOOKUP($B17,'B-EmEC'!$A:$DC,MATCH(AP$1,'B-EmEC'!$A$1:$DC$1,0),FALSE),NA())</f>
        <v>870.3</v>
      </c>
      <c r="AQ17" s="164">
        <f>IF(VLOOKUP($B17,'B-EmEC'!$A:$DC,MATCH(AQ$1,'B-EmEC'!$A$1:$DC$1,0),FALSE)&lt;&gt;"",VLOOKUP($B17,'B-EmEC'!$A:$DC,MATCH(AQ$1,'B-EmEC'!$A$1:$DC$1,0),FALSE),NA())</f>
        <v>67.7</v>
      </c>
      <c r="AR17" s="164">
        <f>IF(VLOOKUP($B17,'B-EmEC'!$A:$DC,MATCH(AR$1,'B-EmEC'!$A$1:$DC$1,0),FALSE)&lt;&gt;"",VLOOKUP($B17,'B-EmEC'!$A:$DC,MATCH(AR$1,'B-EmEC'!$A$1:$DC$1,0),FALSE),NA())</f>
        <v>452</v>
      </c>
      <c r="AS17" s="169" t="str" cm="1">
        <f t="array" ref="AS17">SUBSTITUTE(SUBSTITUTE(INDEX(AG$1:AR$1,0,MATCH(_xlfn.AGGREGATE(4,6,AG17:AR17),AG17:AR17,0)),"B-Emax",""),"&gt;1.4SD","")</f>
        <v xml:space="preserve">
G15</v>
      </c>
      <c r="AT17" s="164"/>
      <c r="AU17" s="165">
        <f>IF(VLOOKUP($B17,'I-EmEC'!$A:$DD,MATCH(AU$1,'I-EmEC'!$A$1:$DD$1,0),FALSE)&lt;&gt;"",VLOOKUP($B17,'I-EmEC'!$A:$DD,MATCH(AU$1,'I-EmEC'!$A$1:$DD$1,0),FALSE),NA())</f>
        <v>21.8</v>
      </c>
      <c r="AV17" s="166">
        <f>IF(VLOOKUP($B17,'I-EmEC'!$A:$DD,MATCH(AV$1,'I-EmEC'!$A$1:$DD$1,0),FALSE)&lt;&gt;"",VLOOKUP($B17,'I-EmEC'!$A:$DD,MATCH(AV$1,'I-EmEC'!$A$1:$DD$1,0),FALSE),NA())</f>
        <v>41.4</v>
      </c>
      <c r="AW17" s="166">
        <f>IF(VLOOKUP($B17,'I-EmEC'!$A:$DD,MATCH(AW$1,'I-EmEC'!$A$1:$DD$1,0),FALSE)&lt;&gt;"",VLOOKUP($B17,'I-EmEC'!$A:$DD,MATCH(AW$1,'I-EmEC'!$A$1:$DD$1,0),FALSE),NA())</f>
        <v>41.4</v>
      </c>
      <c r="AX17" s="166">
        <f>IF(VLOOKUP($B17,'I-EmEC'!$A:$DD,MATCH(AX$1,'I-EmEC'!$A$1:$DD$1,0),FALSE)&lt;&gt;"",VLOOKUP($B17,'I-EmEC'!$A:$DD,MATCH(AX$1,'I-EmEC'!$A$1:$DD$1,0),FALSE),NA())</f>
        <v>39.1</v>
      </c>
      <c r="AY17" s="166">
        <f>IF(VLOOKUP($B17,'I-EmEC'!$A:$DD,MATCH(AY$1,'I-EmEC'!$A$1:$DD$1,0),FALSE)&lt;&gt;"",VLOOKUP($B17,'I-EmEC'!$A:$DD,MATCH(AY$1,'I-EmEC'!$A$1:$DD$1,0),FALSE),NA())</f>
        <v>39.1</v>
      </c>
      <c r="AZ17" s="166">
        <f>IF(VLOOKUP($B17,'I-EmEC'!$A:$DD,MATCH(AZ$1,'I-EmEC'!$A$1:$DD$1,0),FALSE)&lt;&gt;"",VLOOKUP($B17,'I-EmEC'!$A:$DD,MATCH(AZ$1,'I-EmEC'!$A$1:$DD$1,0),FALSE),NA())</f>
        <v>29.1</v>
      </c>
      <c r="BA17" s="166">
        <f>IF(VLOOKUP($B17,'I-EmEC'!$A:$DD,MATCH(BA$1,'I-EmEC'!$A$1:$DD$1,0),FALSE)&lt;&gt;"",VLOOKUP($B17,'I-EmEC'!$A:$DD,MATCH(BA$1,'I-EmEC'!$A$1:$DD$1,0),FALSE),NA())</f>
        <v>32.5</v>
      </c>
      <c r="BB17" s="166">
        <f>IF(VLOOKUP($B17,'I-EmEC'!$A:$DD,MATCH(BB$1,'I-EmEC'!$A$1:$DD$1,0),FALSE)&lt;&gt;"",VLOOKUP($B17,'I-EmEC'!$A:$DD,MATCH(BB$1,'I-EmEC'!$A$1:$DD$1,0),FALSE),NA())</f>
        <v>32.5</v>
      </c>
      <c r="BC17" s="166">
        <f>IF(VLOOKUP($B17,'I-EmEC'!$A:$DD,MATCH(BC$1,'I-EmEC'!$A$1:$DD$1,0),FALSE)&lt;&gt;"",VLOOKUP($B17,'I-EmEC'!$A:$DD,MATCH(BC$1,'I-EmEC'!$A$1:$DD$1,0),FALSE),NA())</f>
        <v>28.8</v>
      </c>
      <c r="BD17" s="166">
        <f>IF(VLOOKUP($B17,'I-EmEC'!$A:$DD,MATCH(BD$1,'I-EmEC'!$A$1:$DD$1,0),FALSE)&lt;&gt;"",VLOOKUP($B17,'I-EmEC'!$A:$DD,MATCH(BD$1,'I-EmEC'!$A$1:$DD$1,0),FALSE),NA())</f>
        <v>41.2</v>
      </c>
      <c r="BE17" s="166">
        <f>IF(VLOOKUP($B17,'I-EmEC'!$A:$DD,MATCH(BE$1,'I-EmEC'!$A$1:$DD$1,0),FALSE)&lt;&gt;"",VLOOKUP($B17,'I-EmEC'!$A:$DD,MATCH(BE$1,'I-EmEC'!$A$1:$DD$1,0),FALSE),NA())</f>
        <v>40.200000000000003</v>
      </c>
      <c r="BF17" s="166">
        <f>IF(VLOOKUP($B17,'I-EmEC'!$A:$DD,MATCH(BF$1,'I-EmEC'!$A$1:$DD$1,0),FALSE)&lt;&gt;"",VLOOKUP($B17,'I-EmEC'!$A:$DD,MATCH(BF$1,'I-EmEC'!$A$1:$DD$1,0),FALSE),NA())</f>
        <v>38.5</v>
      </c>
      <c r="BG17" s="161" t="str" cm="1">
        <f t="array" ref="BG17">SUBSTITUTE(SUBSTITUTE(INDEX(AU$1:BF$1,0,MATCH(_xlfn.AGGREGATE(4,6,AU17:BF17),AU17:BF17,0)),"I-Emax",""),"&gt;1.4SD","")</f>
        <v xml:space="preserve">
Gi1</v>
      </c>
      <c r="BH17" s="159"/>
      <c r="BI17" s="167">
        <f>IF(VLOOKUP($B17,'B-EmEC'!$A:$DC,MATCH(BI$1,'B-EmEC'!$A$1:$DC$1,0),FALSE)="",NA(),VLOOKUP($B17,'B-EmEC'!$A:$DC,MATCH(BI$1,'B-EmEC'!$A$1:$DC$1,0),FALSE))</f>
        <v>27.587262706674835</v>
      </c>
      <c r="BJ17" s="168">
        <f>IF(VLOOKUP($B17,'B-EmEC'!$A:$DC,MATCH(BJ$1,'B-EmEC'!$A$1:$DC$1,0),FALSE)="",NA(),VLOOKUP($B17,'B-EmEC'!$A:$DC,MATCH(BJ$1,'B-EmEC'!$A$1:$DC$1,0),FALSE))</f>
        <v>93.304442036836406</v>
      </c>
      <c r="BK17" s="168">
        <f>IF(VLOOKUP($B17,'B-EmEC'!$A:$DC,MATCH(BK$1,'B-EmEC'!$A$1:$DC$1,0),FALSE)="",NA(),VLOOKUP($B17,'B-EmEC'!$A:$DC,MATCH(BK$1,'B-EmEC'!$A$1:$DC$1,0),FALSE))</f>
        <v>71.004966403739402</v>
      </c>
      <c r="BL17" s="168">
        <f>IF(VLOOKUP($B17,'B-EmEC'!$A:$DC,MATCH(BL$1,'B-EmEC'!$A$1:$DC$1,0),FALSE)="",NA(),VLOOKUP($B17,'B-EmEC'!$A:$DC,MATCH(BL$1,'B-EmEC'!$A$1:$DC$1,0),FALSE))</f>
        <v>63.951612903225808</v>
      </c>
      <c r="BM17" s="168">
        <f>IF(VLOOKUP($B17,'B-EmEC'!$A:$DC,MATCH(BM$1,'B-EmEC'!$A$1:$DC$1,0),FALSE)="",NA(),VLOOKUP($B17,'B-EmEC'!$A:$DC,MATCH(BM$1,'B-EmEC'!$A$1:$DC$1,0),FALSE))</f>
        <v>78.580097087378647</v>
      </c>
      <c r="BN17" s="168">
        <f>IF(VLOOKUP($B17,'B-EmEC'!$A:$DC,MATCH(BN$1,'B-EmEC'!$A$1:$DC$1,0),FALSE)="",NA(),VLOOKUP($B17,'B-EmEC'!$A:$DC,MATCH(BN$1,'B-EmEC'!$A$1:$DC$1,0),FALSE))</f>
        <v>32.395591647331784</v>
      </c>
      <c r="BO17" s="168">
        <f>IF(VLOOKUP($B17,'B-EmEC'!$A:$DC,MATCH(BO$1,'B-EmEC'!$A$1:$DC$1,0),FALSE)="",NA(),VLOOKUP($B17,'B-EmEC'!$A:$DC,MATCH(BO$1,'B-EmEC'!$A$1:$DC$1,0),FALSE))</f>
        <v>7.529710241687809</v>
      </c>
      <c r="BP17" s="168">
        <f>IF(VLOOKUP($B17,'B-EmEC'!$A:$DC,MATCH(BP$1,'B-EmEC'!$A$1:$DC$1,0),FALSE)="",NA(),VLOOKUP($B17,'B-EmEC'!$A:$DC,MATCH(BP$1,'B-EmEC'!$A$1:$DC$1,0),FALSE))</f>
        <v>3.4377207440546269</v>
      </c>
      <c r="BQ17" s="168">
        <f>IF(VLOOKUP($B17,'B-EmEC'!$A:$DC,MATCH(BQ$1,'B-EmEC'!$A$1:$DC$1,0),FALSE)="",NA(),VLOOKUP($B17,'B-EmEC'!$A:$DC,MATCH(BQ$1,'B-EmEC'!$A$1:$DC$1,0),FALSE))</f>
        <v>7.0944702954225729</v>
      </c>
      <c r="BR17" s="168">
        <f>IF(VLOOKUP($B17,'B-EmEC'!$A:$DC,MATCH(BR$1,'B-EmEC'!$A$1:$DC$1,0),FALSE)="",NA(),VLOOKUP($B17,'B-EmEC'!$A:$DC,MATCH(BR$1,'B-EmEC'!$A$1:$DC$1,0),FALSE))</f>
        <v>81.565135895032796</v>
      </c>
      <c r="BS17" s="168">
        <f>IF(VLOOKUP($B17,'B-EmEC'!$A:$DC,MATCH(BS$1,'B-EmEC'!$A$1:$DC$1,0),FALSE)="",NA(),VLOOKUP($B17,'B-EmEC'!$A:$DC,MATCH(BS$1,'B-EmEC'!$A$1:$DC$1,0),FALSE))</f>
        <v>55.491803278688522</v>
      </c>
      <c r="BT17" s="168">
        <f>IF(VLOOKUP($B17,'B-EmEC'!$A:$DC,MATCH(BT$1,'B-EmEC'!$A$1:$DC$1,0),FALSE)="",NA(),VLOOKUP($B17,'B-EmEC'!$A:$DC,MATCH(BT$1,'B-EmEC'!$A$1:$DC$1,0),FALSE))</f>
        <v>64.00453129425091</v>
      </c>
      <c r="BU17" s="161" t="str" cm="1">
        <f t="array" ref="BU17">SUBSTITUTE(SUBSTITUTE(SUBSTITUTE(INDEX(BI$1:BT$1,0,MATCH(_xlfn.AGGREGATE(4,6,BI17:BT17),BI17:BT17,0)),"B-Emax",""),"Min",""),"Max","")</f>
        <v xml:space="preserve">
Gi1</v>
      </c>
      <c r="BV17" s="168"/>
      <c r="BW17" s="165">
        <f>IF(VLOOKUP($B17,'I-EmEC'!$A:$DD,MATCH(BW$1,'I-EmEC'!$A$1:$DD$1,0),FALSE)&lt;&gt;"",VLOOKUP($B17,'I-EmEC'!$A:$DD,MATCH(BW$1,'I-EmEC'!$A$1:$DD$1,0),FALSE),NA())</f>
        <v>40.07352941176471</v>
      </c>
      <c r="BX17" s="166">
        <f>IF(VLOOKUP($B17,'I-EmEC'!$A:$DD,MATCH(BX$1,'I-EmEC'!$A$1:$DD$1,0),FALSE)&lt;&gt;"",VLOOKUP($B17,'I-EmEC'!$A:$DD,MATCH(BX$1,'I-EmEC'!$A$1:$DD$1,0),FALSE),NA())</f>
        <v>80.07736943907156</v>
      </c>
      <c r="BY17" s="166">
        <f>IF(VLOOKUP($B17,'I-EmEC'!$A:$DD,MATCH(BY$1,'I-EmEC'!$A$1:$DD$1,0),FALSE)&lt;&gt;"",VLOOKUP($B17,'I-EmEC'!$A:$DD,MATCH(BY$1,'I-EmEC'!$A$1:$DD$1,0),FALSE),NA())</f>
        <v>80.07736943907156</v>
      </c>
      <c r="BZ17" s="166">
        <f>IF(VLOOKUP($B17,'I-EmEC'!$A:$DD,MATCH(BZ$1,'I-EmEC'!$A$1:$DD$1,0),FALSE)&lt;&gt;"",VLOOKUP($B17,'I-EmEC'!$A:$DD,MATCH(BZ$1,'I-EmEC'!$A$1:$DD$1,0),FALSE),NA())</f>
        <v>80.952380952380963</v>
      </c>
      <c r="CA17" s="166">
        <f>IF(VLOOKUP($B17,'I-EmEC'!$A:$DD,MATCH(CA$1,'I-EmEC'!$A$1:$DD$1,0),FALSE)&lt;&gt;"",VLOOKUP($B17,'I-EmEC'!$A:$DD,MATCH(CA$1,'I-EmEC'!$A$1:$DD$1,0),FALSE),NA())</f>
        <v>80.952380952380963</v>
      </c>
      <c r="CB17" s="166">
        <f>IF(VLOOKUP($B17,'I-EmEC'!$A:$DD,MATCH(CB$1,'I-EmEC'!$A$1:$DD$1,0),FALSE)&lt;&gt;"",VLOOKUP($B17,'I-EmEC'!$A:$DD,MATCH(CB$1,'I-EmEC'!$A$1:$DD$1,0),FALSE),NA())</f>
        <v>84.347826086956516</v>
      </c>
      <c r="CC17" s="166">
        <f>IF(VLOOKUP($B17,'I-EmEC'!$A:$DD,MATCH(CC$1,'I-EmEC'!$A$1:$DD$1,0),FALSE)&lt;&gt;"",VLOOKUP($B17,'I-EmEC'!$A:$DD,MATCH(CC$1,'I-EmEC'!$A$1:$DD$1,0),FALSE),NA())</f>
        <v>66.735112936344962</v>
      </c>
      <c r="CD17" s="166">
        <f>IF(VLOOKUP($B17,'I-EmEC'!$A:$DD,MATCH(CD$1,'I-EmEC'!$A$1:$DD$1,0),FALSE)&lt;&gt;"",VLOOKUP($B17,'I-EmEC'!$A:$DD,MATCH(CD$1,'I-EmEC'!$A$1:$DD$1,0),FALSE),NA())</f>
        <v>66.735112936344962</v>
      </c>
      <c r="CE17" s="166">
        <f>IF(VLOOKUP($B17,'I-EmEC'!$A:$DD,MATCH(CE$1,'I-EmEC'!$A$1:$DD$1,0),FALSE)&lt;&gt;"",VLOOKUP($B17,'I-EmEC'!$A:$DD,MATCH(CE$1,'I-EmEC'!$A$1:$DD$1,0),FALSE),NA())</f>
        <v>64.719101123595507</v>
      </c>
      <c r="CF17" s="166">
        <f>IF(VLOOKUP($B17,'I-EmEC'!$A:$DD,MATCH(CF$1,'I-EmEC'!$A$1:$DD$1,0),FALSE)&lt;&gt;"",VLOOKUP($B17,'I-EmEC'!$A:$DD,MATCH(CF$1,'I-EmEC'!$A$1:$DD$1,0),FALSE),NA())</f>
        <v>81.262327416173562</v>
      </c>
      <c r="CG17" s="166">
        <f>IF(VLOOKUP($B17,'I-EmEC'!$A:$DD,MATCH(CG$1,'I-EmEC'!$A$1:$DD$1,0),FALSE)&lt;&gt;"",VLOOKUP($B17,'I-EmEC'!$A:$DD,MATCH(CG$1,'I-EmEC'!$A$1:$DD$1,0),FALSE),NA())</f>
        <v>76.571428571428584</v>
      </c>
      <c r="CH17" s="166">
        <f>IF(VLOOKUP($B17,'I-EmEC'!$A:$DD,MATCH(CH$1,'I-EmEC'!$A$1:$DD$1,0),FALSE)&lt;&gt;"",VLOOKUP($B17,'I-EmEC'!$A:$DD,MATCH(CH$1,'I-EmEC'!$A$1:$DD$1,0),FALSE),NA())</f>
        <v>76.086956521739125</v>
      </c>
      <c r="CI17" s="161" t="str" cm="1">
        <f t="array" ref="CI17">SUBSTITUTE(SUBSTITUTE(SUBSTITUTE(INDEX(BW$1:CH$1,0,MATCH(_xlfn.AGGREGATE(4,6,BW17:CH17),BW17:CH17,0)),"I-Emax",""),"Min",""),"Max","")</f>
        <v xml:space="preserve">
Gz</v>
      </c>
      <c r="CJ17" s="155"/>
      <c r="CK17" s="155"/>
      <c r="CL17" s="155"/>
      <c r="CM17" s="155"/>
      <c r="CN17" s="155"/>
      <c r="CO17" s="155"/>
      <c r="CP17" s="155"/>
      <c r="CQ17" s="155"/>
      <c r="CR17" s="155"/>
      <c r="CS17" s="155"/>
      <c r="CT17" s="155"/>
      <c r="CU17" s="155"/>
      <c r="CV17" s="155"/>
      <c r="CW17" s="155"/>
      <c r="CX17" s="155"/>
      <c r="CY17" s="155"/>
      <c r="CZ17" s="155"/>
      <c r="DA17" s="155"/>
      <c r="DB17" s="155"/>
      <c r="DC17" s="155"/>
      <c r="DD17" s="155"/>
      <c r="DE17" s="155"/>
      <c r="DF17" s="155"/>
      <c r="DG17" s="155"/>
    </row>
    <row r="18" spans="1:111" s="170" customFormat="1" x14ac:dyDescent="0.15">
      <c r="A18" s="155" t="str" cm="1">
        <f t="array" ref="A18">_xlfn.IFS(AND(SUMIF(E18:P18,"&lt;&gt;#N/A",E18:P18)&gt;0,SUMIF(S18:AD18,"&lt;&gt;#N/A",S18:AD18)&gt;0),"BI",AND(SUMIF(E18:P18,"&lt;&gt;#N/A",E18:P18)&gt;0,SUMIF(S18:AD18,"&lt;&gt;#N/A",S18:AD18)=0),"-B",AND(SUMIF(E18:P18,"&lt;&gt;#N/A",E18:P18)=0,SUMIF(S18:AD18,"&lt;&gt;#N/A",S18:AD18)&gt;0),"-I")</f>
        <v>BI</v>
      </c>
      <c r="B18" s="90" t="s">
        <v>248</v>
      </c>
      <c r="C18" s="156" t="str">
        <f>VLOOKUP(B18,RecNamesAll!A:E,5,FALSE)</f>
        <v>A</v>
      </c>
      <c r="D18" s="157" t="b">
        <f>VLOOKUP(B18,Ligands!A:B,2,FALSE)</f>
        <v>1</v>
      </c>
      <c r="E18" s="158" t="e">
        <f>IF(VLOOKUP($B18,'B-EmEC'!$A:$DC,MATCH(E$1,'B-EmEC'!$A$1:$DC$1,0),FALSE)&lt;&gt;"",VLOOKUP($B18,'B-EmEC'!$A:$DC,MATCH(E$1,'B-EmEC'!$A$1:$DC$1,0),FALSE),NA())</f>
        <v>#N/A</v>
      </c>
      <c r="F18" s="159">
        <f>IF(VLOOKUP($B18,'B-EmEC'!$A:$DC,MATCH(F$1,'B-EmEC'!$A$1:$DC$1,0),FALSE)&lt;&gt;"",VLOOKUP($B18,'B-EmEC'!$A:$DC,MATCH(F$1,'B-EmEC'!$A$1:$DC$1,0),FALSE),NA())</f>
        <v>7.6710000000000003</v>
      </c>
      <c r="G18" s="159">
        <f>IF(VLOOKUP($B18,'B-EmEC'!$A:$DC,MATCH(G$1,'B-EmEC'!$A$1:$DC$1,0),FALSE)&lt;&gt;"",VLOOKUP($B18,'B-EmEC'!$A:$DC,MATCH(G$1,'B-EmEC'!$A$1:$DC$1,0),FALSE),NA())</f>
        <v>7.609</v>
      </c>
      <c r="H18" s="159">
        <f>IF(VLOOKUP($B18,'B-EmEC'!$A:$DC,MATCH(H$1,'B-EmEC'!$A$1:$DC$1,0),FALSE)&lt;&gt;"",VLOOKUP($B18,'B-EmEC'!$A:$DC,MATCH(H$1,'B-EmEC'!$A$1:$DC$1,0),FALSE),NA())</f>
        <v>8.2829999999999995</v>
      </c>
      <c r="I18" s="159">
        <f>IF(VLOOKUP($B18,'B-EmEC'!$A:$DC,MATCH(I$1,'B-EmEC'!$A$1:$DC$1,0),FALSE)&lt;&gt;"",VLOOKUP($B18,'B-EmEC'!$A:$DC,MATCH(I$1,'B-EmEC'!$A$1:$DC$1,0),FALSE),NA())</f>
        <v>8.5670000000000002</v>
      </c>
      <c r="J18" s="159">
        <f>IF(VLOOKUP($B18,'B-EmEC'!$A:$DC,MATCH(J$1,'B-EmEC'!$A$1:$DC$1,0),FALSE)&lt;&gt;"",VLOOKUP($B18,'B-EmEC'!$A:$DC,MATCH(J$1,'B-EmEC'!$A$1:$DC$1,0),FALSE),NA())</f>
        <v>8.9540000000000006</v>
      </c>
      <c r="K18" s="160" t="e">
        <f>IF(VLOOKUP($B18,'B-EmEC'!$A:$DC,MATCH(K$1,'B-EmEC'!$A$1:$DC$1,0),FALSE)&lt;&gt;"",VLOOKUP($B18,'B-EmEC'!$A:$DC,MATCH(K$1,'B-EmEC'!$A$1:$DC$1,0),FALSE),NA())</f>
        <v>#N/A</v>
      </c>
      <c r="L18" s="160" t="e">
        <f>IF(VLOOKUP($B18,'B-EmEC'!$A:$DC,MATCH(L$1,'B-EmEC'!$A$1:$DC$1,0),FALSE)&lt;&gt;"",VLOOKUP($B18,'B-EmEC'!$A:$DC,MATCH(L$1,'B-EmEC'!$A$1:$DC$1,0),FALSE),NA())</f>
        <v>#N/A</v>
      </c>
      <c r="M18" s="160" t="e">
        <f>IF(VLOOKUP($B18,'B-EmEC'!$A:$DC,MATCH(M$1,'B-EmEC'!$A$1:$DC$1,0),FALSE)&lt;&gt;"",VLOOKUP($B18,'B-EmEC'!$A:$DC,MATCH(M$1,'B-EmEC'!$A$1:$DC$1,0),FALSE),NA())</f>
        <v>#N/A</v>
      </c>
      <c r="N18" s="159">
        <f>IF(VLOOKUP($B18,'B-EmEC'!$A:$DC,MATCH(N$1,'B-EmEC'!$A$1:$DC$1,0),FALSE)&lt;&gt;"",VLOOKUP($B18,'B-EmEC'!$A:$DC,MATCH(N$1,'B-EmEC'!$A$1:$DC$1,0),FALSE),NA())</f>
        <v>6.5430000000000001</v>
      </c>
      <c r="O18" s="160" t="e">
        <f>IF(VLOOKUP($B18,'B-EmEC'!$A:$DC,MATCH(O$1,'B-EmEC'!$A$1:$DC$1,0),FALSE)&lt;&gt;"",VLOOKUP($B18,'B-EmEC'!$A:$DC,MATCH(O$1,'B-EmEC'!$A$1:$DC$1,0),FALSE),NA())</f>
        <v>#N/A</v>
      </c>
      <c r="P18" s="160" t="e">
        <f>IF(VLOOKUP($B18,'B-EmEC'!$A:$DC,MATCH(P$1,'B-EmEC'!$A$1:$DC$1,0),FALSE)&lt;&gt;"",VLOOKUP($B18,'B-EmEC'!$A:$DC,MATCH(P$1,'B-EmEC'!$A$1:$DC$1,0),FALSE),NA())</f>
        <v>#N/A</v>
      </c>
      <c r="Q18" s="161" t="str" cm="1">
        <f t="array" ref="Q18">SUBSTITUTE(SUBSTITUTE(INDEX(E$1:P$1,0,MATCH(_xlfn.AGGREGATE(4,6,E18:P18),E18:P18,0)),"B-pEC50",""),"&gt;1.4SD","")</f>
        <v xml:space="preserve">
Gz</v>
      </c>
      <c r="R18" s="159"/>
      <c r="S18" s="162">
        <f>IF(VLOOKUP($B18,'I-EmEC'!$A:$DD,MATCH(S$1,'I-EmEC'!$A$1:$DD$1,0),FALSE)&lt;&gt;"",VLOOKUP($B18,'I-EmEC'!$A:$DD,MATCH(S$1,'I-EmEC'!$A$1:$DD$1,0),FALSE),NA())</f>
        <v>6.61</v>
      </c>
      <c r="T18" s="159">
        <f>IF(VLOOKUP($B18,'I-EmEC'!$A:$DD,MATCH(T$1,'I-EmEC'!$A$1:$DD$1,0),FALSE)&lt;&gt;"",VLOOKUP($B18,'I-EmEC'!$A:$DD,MATCH(T$1,'I-EmEC'!$A$1:$DD$1,0),FALSE),NA())</f>
        <v>8.14</v>
      </c>
      <c r="U18" s="159">
        <f>IF(VLOOKUP($B18,'I-EmEC'!$A:$DD,MATCH(U$1,'I-EmEC'!$A$1:$DD$1,0),FALSE)&lt;&gt;"",VLOOKUP($B18,'I-EmEC'!$A:$DD,MATCH(U$1,'I-EmEC'!$A$1:$DD$1,0),FALSE),NA())</f>
        <v>8.14</v>
      </c>
      <c r="V18" s="159">
        <f>IF(VLOOKUP($B18,'I-EmEC'!$A:$DD,MATCH(V$1,'I-EmEC'!$A$1:$DD$1,0),FALSE)&lt;&gt;"",VLOOKUP($B18,'I-EmEC'!$A:$DD,MATCH(V$1,'I-EmEC'!$A$1:$DD$1,0),FALSE),NA())</f>
        <v>8.1</v>
      </c>
      <c r="W18" s="159">
        <f>IF(VLOOKUP($B18,'I-EmEC'!$A:$DD,MATCH(W$1,'I-EmEC'!$A$1:$DD$1,0),FALSE)&lt;&gt;"",VLOOKUP($B18,'I-EmEC'!$A:$DD,MATCH(W$1,'I-EmEC'!$A$1:$DD$1,0),FALSE),NA())</f>
        <v>8.1</v>
      </c>
      <c r="X18" s="159">
        <f>IF(VLOOKUP($B18,'I-EmEC'!$A:$DD,MATCH(X$1,'I-EmEC'!$A$1:$DD$1,0),FALSE)&lt;&gt;"",VLOOKUP($B18,'I-EmEC'!$A:$DD,MATCH(X$1,'I-EmEC'!$A$1:$DD$1,0),FALSE),NA())</f>
        <v>8.02</v>
      </c>
      <c r="Y18" s="159">
        <f>IF(VLOOKUP($B18,'I-EmEC'!$A:$DD,MATCH(Y$1,'I-EmEC'!$A$1:$DD$1,0),FALSE)&lt;&gt;"",VLOOKUP($B18,'I-EmEC'!$A:$DD,MATCH(Y$1,'I-EmEC'!$A$1:$DD$1,0),FALSE),NA())</f>
        <v>6.86</v>
      </c>
      <c r="Z18" s="159">
        <f>IF(VLOOKUP($B18,'I-EmEC'!$A:$DD,MATCH(Z$1,'I-EmEC'!$A$1:$DD$1,0),FALSE)&lt;&gt;"",VLOOKUP($B18,'I-EmEC'!$A:$DD,MATCH(Z$1,'I-EmEC'!$A$1:$DD$1,0),FALSE),NA())</f>
        <v>6.86</v>
      </c>
      <c r="AA18" s="159">
        <f>IF(VLOOKUP($B18,'I-EmEC'!$A:$DD,MATCH(AA$1,'I-EmEC'!$A$1:$DD$1,0),FALSE)&lt;&gt;"",VLOOKUP($B18,'I-EmEC'!$A:$DD,MATCH(AA$1,'I-EmEC'!$A$1:$DD$1,0),FALSE),NA())</f>
        <v>7.24</v>
      </c>
      <c r="AB18" s="159">
        <f>IF(VLOOKUP($B18,'I-EmEC'!$A:$DD,MATCH(AB$1,'I-EmEC'!$A$1:$DD$1,0),FALSE)&lt;&gt;"",VLOOKUP($B18,'I-EmEC'!$A:$DD,MATCH(AB$1,'I-EmEC'!$A$1:$DD$1,0),FALSE),NA())</f>
        <v>6.58</v>
      </c>
      <c r="AC18" s="159">
        <f>IF(VLOOKUP($B18,'I-EmEC'!$A:$DD,MATCH(AC$1,'I-EmEC'!$A$1:$DD$1,0),FALSE)&lt;&gt;"",VLOOKUP($B18,'I-EmEC'!$A:$DD,MATCH(AC$1,'I-EmEC'!$A$1:$DD$1,0),FALSE),NA())</f>
        <v>7.65</v>
      </c>
      <c r="AD18" s="159">
        <f>IF(VLOOKUP($B18,'I-EmEC'!$A:$DD,MATCH(AD$1,'I-EmEC'!$A$1:$DD$1,0),FALSE)&lt;&gt;"",VLOOKUP($B18,'I-EmEC'!$A:$DD,MATCH(AD$1,'I-EmEC'!$A$1:$DD$1,0),FALSE),NA())</f>
        <v>7.23</v>
      </c>
      <c r="AE18" s="161" t="str" cm="1">
        <f t="array" ref="AE18">SUBSTITUTE(SUBSTITUTE(INDEX(S$1:AD$1,0,MATCH(_xlfn.AGGREGATE(4,6,S18:AD18),S18:AD18,0)),"I-pEC50",""),"&gt;1.4SD","")</f>
        <v xml:space="preserve">
Gi1</v>
      </c>
      <c r="AF18" s="159"/>
      <c r="AG18" s="163" t="e">
        <f>IF(VLOOKUP($B18,'B-EmEC'!$A:$DC,MATCH(AG$1,'B-EmEC'!$A$1:$DC$1,0),FALSE)&lt;&gt;"",VLOOKUP($B18,'B-EmEC'!$A:$DC,MATCH(AG$1,'B-EmEC'!$A$1:$DC$1,0),FALSE),NA())</f>
        <v>#N/A</v>
      </c>
      <c r="AH18" s="164">
        <f>IF(VLOOKUP($B18,'B-EmEC'!$A:$DC,MATCH(AH$1,'B-EmEC'!$A$1:$DC$1,0),FALSE)&lt;&gt;"",VLOOKUP($B18,'B-EmEC'!$A:$DC,MATCH(AH$1,'B-EmEC'!$A$1:$DC$1,0),FALSE),NA())</f>
        <v>620.79999999999995</v>
      </c>
      <c r="AI18" s="164">
        <f>IF(VLOOKUP($B18,'B-EmEC'!$A:$DC,MATCH(AI$1,'B-EmEC'!$A$1:$DC$1,0),FALSE)&lt;&gt;"",VLOOKUP($B18,'B-EmEC'!$A:$DC,MATCH(AI$1,'B-EmEC'!$A$1:$DC$1,0),FALSE),NA())</f>
        <v>318.5</v>
      </c>
      <c r="AJ18" s="164">
        <f>IF(VLOOKUP($B18,'B-EmEC'!$A:$DC,MATCH(AJ$1,'B-EmEC'!$A$1:$DC$1,0),FALSE)&lt;&gt;"",VLOOKUP($B18,'B-EmEC'!$A:$DC,MATCH(AJ$1,'B-EmEC'!$A$1:$DC$1,0),FALSE),NA())</f>
        <v>192.2</v>
      </c>
      <c r="AK18" s="164">
        <f>IF(VLOOKUP($B18,'B-EmEC'!$A:$DC,MATCH(AK$1,'B-EmEC'!$A$1:$DC$1,0),FALSE)&lt;&gt;"",VLOOKUP($B18,'B-EmEC'!$A:$DC,MATCH(AK$1,'B-EmEC'!$A$1:$DC$1,0),FALSE),NA())</f>
        <v>347</v>
      </c>
      <c r="AL18" s="164">
        <f>IF(VLOOKUP($B18,'B-EmEC'!$A:$DC,MATCH(AL$1,'B-EmEC'!$A$1:$DC$1,0),FALSE)&lt;&gt;"",VLOOKUP($B18,'B-EmEC'!$A:$DC,MATCH(AL$1,'B-EmEC'!$A$1:$DC$1,0),FALSE),NA())</f>
        <v>159.4</v>
      </c>
      <c r="AM18" s="164" t="e">
        <f>IF(VLOOKUP($B18,'B-EmEC'!$A:$DC,MATCH(AM$1,'B-EmEC'!$A$1:$DC$1,0),FALSE)&lt;&gt;"",VLOOKUP($B18,'B-EmEC'!$A:$DC,MATCH(AM$1,'B-EmEC'!$A$1:$DC$1,0),FALSE),NA())</f>
        <v>#N/A</v>
      </c>
      <c r="AN18" s="164" t="e">
        <f>IF(VLOOKUP($B18,'B-EmEC'!$A:$DC,MATCH(AN$1,'B-EmEC'!$A$1:$DC$1,0),FALSE)&lt;&gt;"",VLOOKUP($B18,'B-EmEC'!$A:$DC,MATCH(AN$1,'B-EmEC'!$A$1:$DC$1,0),FALSE),NA())</f>
        <v>#N/A</v>
      </c>
      <c r="AO18" s="164" t="e">
        <f>IF(VLOOKUP($B18,'B-EmEC'!$A:$DC,MATCH(AO$1,'B-EmEC'!$A$1:$DC$1,0),FALSE)&lt;&gt;"",VLOOKUP($B18,'B-EmEC'!$A:$DC,MATCH(AO$1,'B-EmEC'!$A$1:$DC$1,0),FALSE),NA())</f>
        <v>#N/A</v>
      </c>
      <c r="AP18" s="164">
        <f>IF(VLOOKUP($B18,'B-EmEC'!$A:$DC,MATCH(AP$1,'B-EmEC'!$A$1:$DC$1,0),FALSE)&lt;&gt;"",VLOOKUP($B18,'B-EmEC'!$A:$DC,MATCH(AP$1,'B-EmEC'!$A$1:$DC$1,0),FALSE),NA())</f>
        <v>264</v>
      </c>
      <c r="AQ18" s="164" t="e">
        <f>IF(VLOOKUP($B18,'B-EmEC'!$A:$DC,MATCH(AQ$1,'B-EmEC'!$A$1:$DC$1,0),FALSE)&lt;&gt;"",VLOOKUP($B18,'B-EmEC'!$A:$DC,MATCH(AQ$1,'B-EmEC'!$A$1:$DC$1,0),FALSE),NA())</f>
        <v>#N/A</v>
      </c>
      <c r="AR18" s="164" t="e">
        <f>IF(VLOOKUP($B18,'B-EmEC'!$A:$DC,MATCH(AR$1,'B-EmEC'!$A$1:$DC$1,0),FALSE)&lt;&gt;"",VLOOKUP($B18,'B-EmEC'!$A:$DC,MATCH(AR$1,'B-EmEC'!$A$1:$DC$1,0),FALSE),NA())</f>
        <v>#N/A</v>
      </c>
      <c r="AS18" s="169" t="str" cm="1">
        <f t="array" ref="AS18">SUBSTITUTE(SUBSTITUTE(INDEX(AG$1:AR$1,0,MATCH(_xlfn.AGGREGATE(4,6,AG18:AR18),AG18:AR18,0)),"B-Emax",""),"&gt;1.4SD","")</f>
        <v xml:space="preserve">
Gi1</v>
      </c>
      <c r="AT18" s="164"/>
      <c r="AU18" s="165">
        <f>IF(VLOOKUP($B18,'I-EmEC'!$A:$DD,MATCH(AU$1,'I-EmEC'!$A$1:$DD$1,0),FALSE)&lt;&gt;"",VLOOKUP($B18,'I-EmEC'!$A:$DD,MATCH(AU$1,'I-EmEC'!$A$1:$DD$1,0),FALSE),NA())</f>
        <v>27.7</v>
      </c>
      <c r="AV18" s="166">
        <f>IF(VLOOKUP($B18,'I-EmEC'!$A:$DD,MATCH(AV$1,'I-EmEC'!$A$1:$DD$1,0),FALSE)&lt;&gt;"",VLOOKUP($B18,'I-EmEC'!$A:$DD,MATCH(AV$1,'I-EmEC'!$A$1:$DD$1,0),FALSE),NA())</f>
        <v>37.799999999999997</v>
      </c>
      <c r="AW18" s="166">
        <f>IF(VLOOKUP($B18,'I-EmEC'!$A:$DD,MATCH(AW$1,'I-EmEC'!$A$1:$DD$1,0),FALSE)&lt;&gt;"",VLOOKUP($B18,'I-EmEC'!$A:$DD,MATCH(AW$1,'I-EmEC'!$A$1:$DD$1,0),FALSE),NA())</f>
        <v>37.799999999999997</v>
      </c>
      <c r="AX18" s="166">
        <f>IF(VLOOKUP($B18,'I-EmEC'!$A:$DD,MATCH(AX$1,'I-EmEC'!$A$1:$DD$1,0),FALSE)&lt;&gt;"",VLOOKUP($B18,'I-EmEC'!$A:$DD,MATCH(AX$1,'I-EmEC'!$A$1:$DD$1,0),FALSE),NA())</f>
        <v>36.700000000000003</v>
      </c>
      <c r="AY18" s="166">
        <f>IF(VLOOKUP($B18,'I-EmEC'!$A:$DD,MATCH(AY$1,'I-EmEC'!$A$1:$DD$1,0),FALSE)&lt;&gt;"",VLOOKUP($B18,'I-EmEC'!$A:$DD,MATCH(AY$1,'I-EmEC'!$A$1:$DD$1,0),FALSE),NA())</f>
        <v>36.700000000000003</v>
      </c>
      <c r="AZ18" s="166">
        <f>IF(VLOOKUP($B18,'I-EmEC'!$A:$DD,MATCH(AZ$1,'I-EmEC'!$A$1:$DD$1,0),FALSE)&lt;&gt;"",VLOOKUP($B18,'I-EmEC'!$A:$DD,MATCH(AZ$1,'I-EmEC'!$A$1:$DD$1,0),FALSE),NA())</f>
        <v>24.2</v>
      </c>
      <c r="BA18" s="166">
        <f>IF(VLOOKUP($B18,'I-EmEC'!$A:$DD,MATCH(BA$1,'I-EmEC'!$A$1:$DD$1,0),FALSE)&lt;&gt;"",VLOOKUP($B18,'I-EmEC'!$A:$DD,MATCH(BA$1,'I-EmEC'!$A$1:$DD$1,0),FALSE),NA())</f>
        <v>26.3</v>
      </c>
      <c r="BB18" s="166">
        <f>IF(VLOOKUP($B18,'I-EmEC'!$A:$DD,MATCH(BB$1,'I-EmEC'!$A$1:$DD$1,0),FALSE)&lt;&gt;"",VLOOKUP($B18,'I-EmEC'!$A:$DD,MATCH(BB$1,'I-EmEC'!$A$1:$DD$1,0),FALSE),NA())</f>
        <v>26.3</v>
      </c>
      <c r="BC18" s="166">
        <f>IF(VLOOKUP($B18,'I-EmEC'!$A:$DD,MATCH(BC$1,'I-EmEC'!$A$1:$DD$1,0),FALSE)&lt;&gt;"",VLOOKUP($B18,'I-EmEC'!$A:$DD,MATCH(BC$1,'I-EmEC'!$A$1:$DD$1,0),FALSE),NA())</f>
        <v>28.6</v>
      </c>
      <c r="BD18" s="166">
        <f>IF(VLOOKUP($B18,'I-EmEC'!$A:$DD,MATCH(BD$1,'I-EmEC'!$A$1:$DD$1,0),FALSE)&lt;&gt;"",VLOOKUP($B18,'I-EmEC'!$A:$DD,MATCH(BD$1,'I-EmEC'!$A$1:$DD$1,0),FALSE),NA())</f>
        <v>24.4</v>
      </c>
      <c r="BE18" s="166">
        <f>IF(VLOOKUP($B18,'I-EmEC'!$A:$DD,MATCH(BE$1,'I-EmEC'!$A$1:$DD$1,0),FALSE)&lt;&gt;"",VLOOKUP($B18,'I-EmEC'!$A:$DD,MATCH(BE$1,'I-EmEC'!$A$1:$DD$1,0),FALSE),NA())</f>
        <v>37.9</v>
      </c>
      <c r="BF18" s="166">
        <f>IF(VLOOKUP($B18,'I-EmEC'!$A:$DD,MATCH(BF$1,'I-EmEC'!$A$1:$DD$1,0),FALSE)&lt;&gt;"",VLOOKUP($B18,'I-EmEC'!$A:$DD,MATCH(BF$1,'I-EmEC'!$A$1:$DD$1,0),FALSE),NA())</f>
        <v>33.700000000000003</v>
      </c>
      <c r="BG18" s="161" t="str" cm="1">
        <f t="array" ref="BG18">SUBSTITUTE(SUBSTITUTE(INDEX(AU$1:BF$1,0,MATCH(_xlfn.AGGREGATE(4,6,AU18:BF18),AU18:BF18,0)),"I-Emax",""),"&gt;1.4SD","")</f>
        <v xml:space="preserve">
G12</v>
      </c>
      <c r="BH18" s="159"/>
      <c r="BI18" s="167" t="e">
        <f>IF(VLOOKUP($B18,'B-EmEC'!$A:$DC,MATCH(BI$1,'B-EmEC'!$A$1:$DC$1,0),FALSE)="",NA(),VLOOKUP($B18,'B-EmEC'!$A:$DC,MATCH(BI$1,'B-EmEC'!$A$1:$DC$1,0),FALSE))</f>
        <v>#N/A</v>
      </c>
      <c r="BJ18" s="168">
        <f>IF(VLOOKUP($B18,'B-EmEC'!$A:$DC,MATCH(BJ$1,'B-EmEC'!$A$1:$DC$1,0),FALSE)="",NA(),VLOOKUP($B18,'B-EmEC'!$A:$DC,MATCH(BJ$1,'B-EmEC'!$A$1:$DC$1,0),FALSE))</f>
        <v>67.258938244853724</v>
      </c>
      <c r="BK18" s="168">
        <f>IF(VLOOKUP($B18,'B-EmEC'!$A:$DC,MATCH(BK$1,'B-EmEC'!$A$1:$DC$1,0),FALSE)="",NA(),VLOOKUP($B18,'B-EmEC'!$A:$DC,MATCH(BK$1,'B-EmEC'!$A$1:$DC$1,0),FALSE))</f>
        <v>46.52351738241309</v>
      </c>
      <c r="BL18" s="168">
        <f>IF(VLOOKUP($B18,'B-EmEC'!$A:$DC,MATCH(BL$1,'B-EmEC'!$A$1:$DC$1,0),FALSE)="",NA(),VLOOKUP($B18,'B-EmEC'!$A:$DC,MATCH(BL$1,'B-EmEC'!$A$1:$DC$1,0),FALSE))</f>
        <v>51.666666666666664</v>
      </c>
      <c r="BM18" s="168">
        <f>IF(VLOOKUP($B18,'B-EmEC'!$A:$DC,MATCH(BM$1,'B-EmEC'!$A$1:$DC$1,0),FALSE)="",NA(),VLOOKUP($B18,'B-EmEC'!$A:$DC,MATCH(BM$1,'B-EmEC'!$A$1:$DC$1,0),FALSE))</f>
        <v>70.186084142394819</v>
      </c>
      <c r="BN18" s="168">
        <f>IF(VLOOKUP($B18,'B-EmEC'!$A:$DC,MATCH(BN$1,'B-EmEC'!$A$1:$DC$1,0),FALSE)="",NA(),VLOOKUP($B18,'B-EmEC'!$A:$DC,MATCH(BN$1,'B-EmEC'!$A$1:$DC$1,0),FALSE))</f>
        <v>46.229698375870065</v>
      </c>
      <c r="BO18" s="168" t="e">
        <f>IF(VLOOKUP($B18,'B-EmEC'!$A:$DC,MATCH(BO$1,'B-EmEC'!$A$1:$DC$1,0),FALSE)="",NA(),VLOOKUP($B18,'B-EmEC'!$A:$DC,MATCH(BO$1,'B-EmEC'!$A$1:$DC$1,0),FALSE))</f>
        <v>#N/A</v>
      </c>
      <c r="BP18" s="168" t="e">
        <f>IF(VLOOKUP($B18,'B-EmEC'!$A:$DC,MATCH(BP$1,'B-EmEC'!$A$1:$DC$1,0),FALSE)="",NA(),VLOOKUP($B18,'B-EmEC'!$A:$DC,MATCH(BP$1,'B-EmEC'!$A$1:$DC$1,0),FALSE))</f>
        <v>#N/A</v>
      </c>
      <c r="BQ18" s="168" t="e">
        <f>IF(VLOOKUP($B18,'B-EmEC'!$A:$DC,MATCH(BQ$1,'B-EmEC'!$A$1:$DC$1,0),FALSE)="",NA(),VLOOKUP($B18,'B-EmEC'!$A:$DC,MATCH(BQ$1,'B-EmEC'!$A$1:$DC$1,0),FALSE))</f>
        <v>#N/A</v>
      </c>
      <c r="BR18" s="168">
        <f>IF(VLOOKUP($B18,'B-EmEC'!$A:$DC,MATCH(BR$1,'B-EmEC'!$A$1:$DC$1,0),FALSE)="",NA(),VLOOKUP($B18,'B-EmEC'!$A:$DC,MATCH(BR$1,'B-EmEC'!$A$1:$DC$1,0),FALSE))</f>
        <v>24.742268041237114</v>
      </c>
      <c r="BS18" s="168" t="e">
        <f>IF(VLOOKUP($B18,'B-EmEC'!$A:$DC,MATCH(BS$1,'B-EmEC'!$A$1:$DC$1,0),FALSE)="",NA(),VLOOKUP($B18,'B-EmEC'!$A:$DC,MATCH(BS$1,'B-EmEC'!$A$1:$DC$1,0),FALSE))</f>
        <v>#N/A</v>
      </c>
      <c r="BT18" s="168" t="e">
        <f>IF(VLOOKUP($B18,'B-EmEC'!$A:$DC,MATCH(BT$1,'B-EmEC'!$A$1:$DC$1,0),FALSE)="",NA(),VLOOKUP($B18,'B-EmEC'!$A:$DC,MATCH(BT$1,'B-EmEC'!$A$1:$DC$1,0),FALSE))</f>
        <v>#N/A</v>
      </c>
      <c r="BU18" s="161" t="str" cm="1">
        <f t="array" ref="BU18">SUBSTITUTE(SUBSTITUTE(SUBSTITUTE(INDEX(BI$1:BT$1,0,MATCH(_xlfn.AGGREGATE(4,6,BI18:BT18),BI18:BT18,0)),"B-Emax",""),"Min",""),"Max","")</f>
        <v xml:space="preserve">
GoB</v>
      </c>
      <c r="BV18" s="168"/>
      <c r="BW18" s="165">
        <f>IF(VLOOKUP($B18,'I-EmEC'!$A:$DD,MATCH(BW$1,'I-EmEC'!$A$1:$DD$1,0),FALSE)&lt;&gt;"",VLOOKUP($B18,'I-EmEC'!$A:$DD,MATCH(BW$1,'I-EmEC'!$A$1:$DD$1,0),FALSE),NA())</f>
        <v>50.919117647058826</v>
      </c>
      <c r="BX18" s="166">
        <f>IF(VLOOKUP($B18,'I-EmEC'!$A:$DD,MATCH(BX$1,'I-EmEC'!$A$1:$DD$1,0),FALSE)&lt;&gt;"",VLOOKUP($B18,'I-EmEC'!$A:$DD,MATCH(BX$1,'I-EmEC'!$A$1:$DD$1,0),FALSE),NA())</f>
        <v>73.11411992263055</v>
      </c>
      <c r="BY18" s="166">
        <f>IF(VLOOKUP($B18,'I-EmEC'!$A:$DD,MATCH(BY$1,'I-EmEC'!$A$1:$DD$1,0),FALSE)&lt;&gt;"",VLOOKUP($B18,'I-EmEC'!$A:$DD,MATCH(BY$1,'I-EmEC'!$A$1:$DD$1,0),FALSE),NA())</f>
        <v>73.11411992263055</v>
      </c>
      <c r="BZ18" s="166">
        <f>IF(VLOOKUP($B18,'I-EmEC'!$A:$DD,MATCH(BZ$1,'I-EmEC'!$A$1:$DD$1,0),FALSE)&lt;&gt;"",VLOOKUP($B18,'I-EmEC'!$A:$DD,MATCH(BZ$1,'I-EmEC'!$A$1:$DD$1,0),FALSE),NA())</f>
        <v>75.98343685300209</v>
      </c>
      <c r="CA18" s="166">
        <f>IF(VLOOKUP($B18,'I-EmEC'!$A:$DD,MATCH(CA$1,'I-EmEC'!$A$1:$DD$1,0),FALSE)&lt;&gt;"",VLOOKUP($B18,'I-EmEC'!$A:$DD,MATCH(CA$1,'I-EmEC'!$A$1:$DD$1,0),FALSE),NA())</f>
        <v>75.98343685300209</v>
      </c>
      <c r="CB18" s="166">
        <f>IF(VLOOKUP($B18,'I-EmEC'!$A:$DD,MATCH(CB$1,'I-EmEC'!$A$1:$DD$1,0),FALSE)&lt;&gt;"",VLOOKUP($B18,'I-EmEC'!$A:$DD,MATCH(CB$1,'I-EmEC'!$A$1:$DD$1,0),FALSE),NA())</f>
        <v>70.14492753623189</v>
      </c>
      <c r="CC18" s="166">
        <f>IF(VLOOKUP($B18,'I-EmEC'!$A:$DD,MATCH(CC$1,'I-EmEC'!$A$1:$DD$1,0),FALSE)&lt;&gt;"",VLOOKUP($B18,'I-EmEC'!$A:$DD,MATCH(CC$1,'I-EmEC'!$A$1:$DD$1,0),FALSE),NA())</f>
        <v>54.004106776180699</v>
      </c>
      <c r="CD18" s="166">
        <f>IF(VLOOKUP($B18,'I-EmEC'!$A:$DD,MATCH(CD$1,'I-EmEC'!$A$1:$DD$1,0),FALSE)&lt;&gt;"",VLOOKUP($B18,'I-EmEC'!$A:$DD,MATCH(CD$1,'I-EmEC'!$A$1:$DD$1,0),FALSE),NA())</f>
        <v>54.004106776180699</v>
      </c>
      <c r="CE18" s="166">
        <f>IF(VLOOKUP($B18,'I-EmEC'!$A:$DD,MATCH(CE$1,'I-EmEC'!$A$1:$DD$1,0),FALSE)&lt;&gt;"",VLOOKUP($B18,'I-EmEC'!$A:$DD,MATCH(CE$1,'I-EmEC'!$A$1:$DD$1,0),FALSE),NA())</f>
        <v>64.269662921348313</v>
      </c>
      <c r="CF18" s="166">
        <f>IF(VLOOKUP($B18,'I-EmEC'!$A:$DD,MATCH(CF$1,'I-EmEC'!$A$1:$DD$1,0),FALSE)&lt;&gt;"",VLOOKUP($B18,'I-EmEC'!$A:$DD,MATCH(CF$1,'I-EmEC'!$A$1:$DD$1,0),FALSE),NA())</f>
        <v>48.126232741617358</v>
      </c>
      <c r="CG18" s="166">
        <f>IF(VLOOKUP($B18,'I-EmEC'!$A:$DD,MATCH(CG$1,'I-EmEC'!$A$1:$DD$1,0),FALSE)&lt;&gt;"",VLOOKUP($B18,'I-EmEC'!$A:$DD,MATCH(CG$1,'I-EmEC'!$A$1:$DD$1,0),FALSE),NA())</f>
        <v>72.19047619047619</v>
      </c>
      <c r="CH18" s="166">
        <f>IF(VLOOKUP($B18,'I-EmEC'!$A:$DD,MATCH(CH$1,'I-EmEC'!$A$1:$DD$1,0),FALSE)&lt;&gt;"",VLOOKUP($B18,'I-EmEC'!$A:$DD,MATCH(CH$1,'I-EmEC'!$A$1:$DD$1,0),FALSE),NA())</f>
        <v>66.600790513833999</v>
      </c>
      <c r="CI18" s="161" t="str" cm="1">
        <f t="array" ref="CI18">SUBSTITUTE(SUBSTITUTE(SUBSTITUTE(INDEX(BW$1:CH$1,0,MATCH(_xlfn.AGGREGATE(4,6,BW18:CH18),BW18:CH18,0)),"I-Emax",""),"Min",""),"Max","")</f>
        <v xml:space="preserve">
GoA</v>
      </c>
      <c r="CJ18" s="155"/>
      <c r="CK18" s="155"/>
      <c r="CL18" s="155"/>
      <c r="CM18" s="155"/>
      <c r="CN18" s="155"/>
      <c r="CO18" s="155"/>
      <c r="CP18" s="155"/>
      <c r="CQ18" s="155"/>
      <c r="CR18" s="155"/>
      <c r="CS18" s="155"/>
      <c r="CT18" s="155"/>
      <c r="CU18" s="155"/>
      <c r="CV18" s="155"/>
      <c r="CW18" s="155"/>
      <c r="CX18" s="155"/>
      <c r="CY18" s="155"/>
      <c r="CZ18" s="155"/>
      <c r="DA18" s="155"/>
      <c r="DB18" s="155"/>
      <c r="DC18" s="155"/>
      <c r="DD18" s="155"/>
      <c r="DE18" s="155"/>
      <c r="DF18" s="155"/>
      <c r="DG18" s="155"/>
    </row>
    <row r="19" spans="1:111" s="170" customFormat="1" x14ac:dyDescent="0.15">
      <c r="A19" s="155" t="str" cm="1">
        <f t="array" ref="A19">_xlfn.IFS(AND(SUMIF(E19:P19,"&lt;&gt;#N/A",E19:P19)&gt;0,SUMIF(S19:AD19,"&lt;&gt;#N/A",S19:AD19)&gt;0),"BI",AND(SUMIF(E19:P19,"&lt;&gt;#N/A",E19:P19)&gt;0,SUMIF(S19:AD19,"&lt;&gt;#N/A",S19:AD19)=0),"-B",AND(SUMIF(E19:P19,"&lt;&gt;#N/A",E19:P19)=0,SUMIF(S19:AD19,"&lt;&gt;#N/A",S19:AD19)&gt;0),"-I")</f>
        <v>BI</v>
      </c>
      <c r="B19" s="90" t="s">
        <v>251</v>
      </c>
      <c r="C19" s="156" t="str">
        <f>VLOOKUP(B19,RecNamesAll!A:E,5,FALSE)</f>
        <v>A</v>
      </c>
      <c r="D19" s="157" t="b">
        <f>VLOOKUP(B19,Ligands!A:B,2,FALSE)</f>
        <v>1</v>
      </c>
      <c r="E19" s="158" t="e">
        <f>IF(VLOOKUP($B19,'B-EmEC'!$A:$DC,MATCH(E$1,'B-EmEC'!$A$1:$DC$1,0),FALSE)&lt;&gt;"",VLOOKUP($B19,'B-EmEC'!$A:$DC,MATCH(E$1,'B-EmEC'!$A$1:$DC$1,0),FALSE),NA())</f>
        <v>#N/A</v>
      </c>
      <c r="F19" s="159">
        <f>IF(VLOOKUP($B19,'B-EmEC'!$A:$DC,MATCH(F$1,'B-EmEC'!$A$1:$DC$1,0),FALSE)&lt;&gt;"",VLOOKUP($B19,'B-EmEC'!$A:$DC,MATCH(F$1,'B-EmEC'!$A$1:$DC$1,0),FALSE),NA())</f>
        <v>8.5969999999999995</v>
      </c>
      <c r="G19" s="159">
        <f>IF(VLOOKUP($B19,'B-EmEC'!$A:$DC,MATCH(G$1,'B-EmEC'!$A$1:$DC$1,0),FALSE)&lt;&gt;"",VLOOKUP($B19,'B-EmEC'!$A:$DC,MATCH(G$1,'B-EmEC'!$A$1:$DC$1,0),FALSE),NA())</f>
        <v>8.7629999999999999</v>
      </c>
      <c r="H19" s="159">
        <f>IF(VLOOKUP($B19,'B-EmEC'!$A:$DC,MATCH(H$1,'B-EmEC'!$A$1:$DC$1,0),FALSE)&lt;&gt;"",VLOOKUP($B19,'B-EmEC'!$A:$DC,MATCH(H$1,'B-EmEC'!$A$1:$DC$1,0),FALSE),NA())</f>
        <v>9.3979999999999997</v>
      </c>
      <c r="I19" s="159">
        <f>IF(VLOOKUP($B19,'B-EmEC'!$A:$DC,MATCH(I$1,'B-EmEC'!$A$1:$DC$1,0),FALSE)&lt;&gt;"",VLOOKUP($B19,'B-EmEC'!$A:$DC,MATCH(I$1,'B-EmEC'!$A$1:$DC$1,0),FALSE),NA())</f>
        <v>9.7579999999999991</v>
      </c>
      <c r="J19" s="159">
        <f>IF(VLOOKUP($B19,'B-EmEC'!$A:$DC,MATCH(J$1,'B-EmEC'!$A$1:$DC$1,0),FALSE)&lt;&gt;"",VLOOKUP($B19,'B-EmEC'!$A:$DC,MATCH(J$1,'B-EmEC'!$A$1:$DC$1,0),FALSE),NA())</f>
        <v>10.33</v>
      </c>
      <c r="K19" s="160" t="e">
        <f>IF(VLOOKUP($B19,'B-EmEC'!$A:$DC,MATCH(K$1,'B-EmEC'!$A$1:$DC$1,0),FALSE)&lt;&gt;"",VLOOKUP($B19,'B-EmEC'!$A:$DC,MATCH(K$1,'B-EmEC'!$A$1:$DC$1,0),FALSE),NA())</f>
        <v>#N/A</v>
      </c>
      <c r="L19" s="160" t="e">
        <f>IF(VLOOKUP($B19,'B-EmEC'!$A:$DC,MATCH(L$1,'B-EmEC'!$A$1:$DC$1,0),FALSE)&lt;&gt;"",VLOOKUP($B19,'B-EmEC'!$A:$DC,MATCH(L$1,'B-EmEC'!$A$1:$DC$1,0),FALSE),NA())</f>
        <v>#N/A</v>
      </c>
      <c r="M19" s="160" t="e">
        <f>IF(VLOOKUP($B19,'B-EmEC'!$A:$DC,MATCH(M$1,'B-EmEC'!$A$1:$DC$1,0),FALSE)&lt;&gt;"",VLOOKUP($B19,'B-EmEC'!$A:$DC,MATCH(M$1,'B-EmEC'!$A$1:$DC$1,0),FALSE),NA())</f>
        <v>#N/A</v>
      </c>
      <c r="N19" s="159">
        <f>IF(VLOOKUP($B19,'B-EmEC'!$A:$DC,MATCH(N$1,'B-EmEC'!$A$1:$DC$1,0),FALSE)&lt;&gt;"",VLOOKUP($B19,'B-EmEC'!$A:$DC,MATCH(N$1,'B-EmEC'!$A$1:$DC$1,0),FALSE),NA())</f>
        <v>6.1580000000000004</v>
      </c>
      <c r="O19" s="160" t="e">
        <f>IF(VLOOKUP($B19,'B-EmEC'!$A:$DC,MATCH(O$1,'B-EmEC'!$A$1:$DC$1,0),FALSE)&lt;&gt;"",VLOOKUP($B19,'B-EmEC'!$A:$DC,MATCH(O$1,'B-EmEC'!$A$1:$DC$1,0),FALSE),NA())</f>
        <v>#N/A</v>
      </c>
      <c r="P19" s="160">
        <f>IF(VLOOKUP($B19,'B-EmEC'!$A:$DC,MATCH(P$1,'B-EmEC'!$A$1:$DC$1,0),FALSE)&lt;&gt;"",VLOOKUP($B19,'B-EmEC'!$A:$DC,MATCH(P$1,'B-EmEC'!$A$1:$DC$1,0),FALSE),NA())</f>
        <v>6.5780000000000003</v>
      </c>
      <c r="Q19" s="161" t="str" cm="1">
        <f t="array" ref="Q19">SUBSTITUTE(SUBSTITUTE(INDEX(E$1:P$1,0,MATCH(_xlfn.AGGREGATE(4,6,E19:P19),E19:P19,0)),"B-pEC50",""),"&gt;1.4SD","")</f>
        <v xml:space="preserve">
Gz</v>
      </c>
      <c r="R19" s="159"/>
      <c r="S19" s="162" t="e">
        <f>IF(VLOOKUP($B19,'I-EmEC'!$A:$DD,MATCH(S$1,'I-EmEC'!$A$1:$DD$1,0),FALSE)&lt;&gt;"",VLOOKUP($B19,'I-EmEC'!$A:$DD,MATCH(S$1,'I-EmEC'!$A$1:$DD$1,0),FALSE),NA())</f>
        <v>#N/A</v>
      </c>
      <c r="T19" s="159">
        <f>IF(VLOOKUP($B19,'I-EmEC'!$A:$DD,MATCH(T$1,'I-EmEC'!$A$1:$DD$1,0),FALSE)&lt;&gt;"",VLOOKUP($B19,'I-EmEC'!$A:$DD,MATCH(T$1,'I-EmEC'!$A$1:$DD$1,0),FALSE),NA())</f>
        <v>7.17</v>
      </c>
      <c r="U19" s="159">
        <f>IF(VLOOKUP($B19,'I-EmEC'!$A:$DD,MATCH(U$1,'I-EmEC'!$A$1:$DD$1,0),FALSE)&lt;&gt;"",VLOOKUP($B19,'I-EmEC'!$A:$DD,MATCH(U$1,'I-EmEC'!$A$1:$DD$1,0),FALSE),NA())</f>
        <v>7.17</v>
      </c>
      <c r="V19" s="159">
        <f>IF(VLOOKUP($B19,'I-EmEC'!$A:$DD,MATCH(V$1,'I-EmEC'!$A$1:$DD$1,0),FALSE)&lt;&gt;"",VLOOKUP($B19,'I-EmEC'!$A:$DD,MATCH(V$1,'I-EmEC'!$A$1:$DD$1,0),FALSE),NA())</f>
        <v>6.86</v>
      </c>
      <c r="W19" s="159">
        <f>IF(VLOOKUP($B19,'I-EmEC'!$A:$DD,MATCH(W$1,'I-EmEC'!$A$1:$DD$1,0),FALSE)&lt;&gt;"",VLOOKUP($B19,'I-EmEC'!$A:$DD,MATCH(W$1,'I-EmEC'!$A$1:$DD$1,0),FALSE),NA())</f>
        <v>6.86</v>
      </c>
      <c r="X19" s="159">
        <f>IF(VLOOKUP($B19,'I-EmEC'!$A:$DD,MATCH(X$1,'I-EmEC'!$A$1:$DD$1,0),FALSE)&lt;&gt;"",VLOOKUP($B19,'I-EmEC'!$A:$DD,MATCH(X$1,'I-EmEC'!$A$1:$DD$1,0),FALSE),NA())</f>
        <v>7.44</v>
      </c>
      <c r="Y19" s="159" t="e">
        <f>IF(VLOOKUP($B19,'I-EmEC'!$A:$DD,MATCH(Y$1,'I-EmEC'!$A$1:$DD$1,0),FALSE)&lt;&gt;"",VLOOKUP($B19,'I-EmEC'!$A:$DD,MATCH(Y$1,'I-EmEC'!$A$1:$DD$1,0),FALSE),NA())</f>
        <v>#N/A</v>
      </c>
      <c r="Z19" s="159" t="e">
        <f>IF(VLOOKUP($B19,'I-EmEC'!$A:$DD,MATCH(Z$1,'I-EmEC'!$A$1:$DD$1,0),FALSE)&lt;&gt;"",VLOOKUP($B19,'I-EmEC'!$A:$DD,MATCH(Z$1,'I-EmEC'!$A$1:$DD$1,0),FALSE),NA())</f>
        <v>#N/A</v>
      </c>
      <c r="AA19" s="159">
        <f>IF(VLOOKUP($B19,'I-EmEC'!$A:$DD,MATCH(AA$1,'I-EmEC'!$A$1:$DD$1,0),FALSE)&lt;&gt;"",VLOOKUP($B19,'I-EmEC'!$A:$DD,MATCH(AA$1,'I-EmEC'!$A$1:$DD$1,0),FALSE),NA())</f>
        <v>6.34</v>
      </c>
      <c r="AB19" s="159" t="e">
        <f>IF(VLOOKUP($B19,'I-EmEC'!$A:$DD,MATCH(AB$1,'I-EmEC'!$A$1:$DD$1,0),FALSE)&lt;&gt;"",VLOOKUP($B19,'I-EmEC'!$A:$DD,MATCH(AB$1,'I-EmEC'!$A$1:$DD$1,0),FALSE),NA())</f>
        <v>#N/A</v>
      </c>
      <c r="AC19" s="159" t="e">
        <f>IF(VLOOKUP($B19,'I-EmEC'!$A:$DD,MATCH(AC$1,'I-EmEC'!$A$1:$DD$1,0),FALSE)&lt;&gt;"",VLOOKUP($B19,'I-EmEC'!$A:$DD,MATCH(AC$1,'I-EmEC'!$A$1:$DD$1,0),FALSE),NA())</f>
        <v>#N/A</v>
      </c>
      <c r="AD19" s="159" t="e">
        <f>IF(VLOOKUP($B19,'I-EmEC'!$A:$DD,MATCH(AD$1,'I-EmEC'!$A$1:$DD$1,0),FALSE)&lt;&gt;"",VLOOKUP($B19,'I-EmEC'!$A:$DD,MATCH(AD$1,'I-EmEC'!$A$1:$DD$1,0),FALSE),NA())</f>
        <v>#N/A</v>
      </c>
      <c r="AE19" s="161" t="str" cm="1">
        <f t="array" ref="AE19">SUBSTITUTE(SUBSTITUTE(INDEX(S$1:AD$1,0,MATCH(_xlfn.AGGREGATE(4,6,S19:AD19),S19:AD19,0)),"I-pEC50",""),"&gt;1.4SD","")</f>
        <v xml:space="preserve">
Gz</v>
      </c>
      <c r="AF19" s="159"/>
      <c r="AG19" s="163" t="e">
        <f>IF(VLOOKUP($B19,'B-EmEC'!$A:$DC,MATCH(AG$1,'B-EmEC'!$A$1:$DC$1,0),FALSE)&lt;&gt;"",VLOOKUP($B19,'B-EmEC'!$A:$DC,MATCH(AG$1,'B-EmEC'!$A$1:$DC$1,0),FALSE),NA())</f>
        <v>#N/A</v>
      </c>
      <c r="AH19" s="164">
        <f>IF(VLOOKUP($B19,'B-EmEC'!$A:$DC,MATCH(AH$1,'B-EmEC'!$A$1:$DC$1,0),FALSE)&lt;&gt;"",VLOOKUP($B19,'B-EmEC'!$A:$DC,MATCH(AH$1,'B-EmEC'!$A$1:$DC$1,0),FALSE),NA())</f>
        <v>758.3</v>
      </c>
      <c r="AI19" s="164">
        <f>IF(VLOOKUP($B19,'B-EmEC'!$A:$DC,MATCH(AI$1,'B-EmEC'!$A$1:$DC$1,0),FALSE)&lt;&gt;"",VLOOKUP($B19,'B-EmEC'!$A:$DC,MATCH(AI$1,'B-EmEC'!$A$1:$DC$1,0),FALSE),NA())</f>
        <v>382.4</v>
      </c>
      <c r="AJ19" s="164">
        <f>IF(VLOOKUP($B19,'B-EmEC'!$A:$DC,MATCH(AJ$1,'B-EmEC'!$A$1:$DC$1,0),FALSE)&lt;&gt;"",VLOOKUP($B19,'B-EmEC'!$A:$DC,MATCH(AJ$1,'B-EmEC'!$A$1:$DC$1,0),FALSE),NA())</f>
        <v>278.60000000000002</v>
      </c>
      <c r="AK19" s="164">
        <f>IF(VLOOKUP($B19,'B-EmEC'!$A:$DC,MATCH(AK$1,'B-EmEC'!$A$1:$DC$1,0),FALSE)&lt;&gt;"",VLOOKUP($B19,'B-EmEC'!$A:$DC,MATCH(AK$1,'B-EmEC'!$A$1:$DC$1,0),FALSE),NA())</f>
        <v>361.8</v>
      </c>
      <c r="AL19" s="164">
        <f>IF(VLOOKUP($B19,'B-EmEC'!$A:$DC,MATCH(AL$1,'B-EmEC'!$A$1:$DC$1,0),FALSE)&lt;&gt;"",VLOOKUP($B19,'B-EmEC'!$A:$DC,MATCH(AL$1,'B-EmEC'!$A$1:$DC$1,0),FALSE),NA())</f>
        <v>136.80000000000001</v>
      </c>
      <c r="AM19" s="164" t="e">
        <f>IF(VLOOKUP($B19,'B-EmEC'!$A:$DC,MATCH(AM$1,'B-EmEC'!$A$1:$DC$1,0),FALSE)&lt;&gt;"",VLOOKUP($B19,'B-EmEC'!$A:$DC,MATCH(AM$1,'B-EmEC'!$A$1:$DC$1,0),FALSE),NA())</f>
        <v>#N/A</v>
      </c>
      <c r="AN19" s="164" t="e">
        <f>IF(VLOOKUP($B19,'B-EmEC'!$A:$DC,MATCH(AN$1,'B-EmEC'!$A$1:$DC$1,0),FALSE)&lt;&gt;"",VLOOKUP($B19,'B-EmEC'!$A:$DC,MATCH(AN$1,'B-EmEC'!$A$1:$DC$1,0),FALSE),NA())</f>
        <v>#N/A</v>
      </c>
      <c r="AO19" s="164" t="e">
        <f>IF(VLOOKUP($B19,'B-EmEC'!$A:$DC,MATCH(AO$1,'B-EmEC'!$A$1:$DC$1,0),FALSE)&lt;&gt;"",VLOOKUP($B19,'B-EmEC'!$A:$DC,MATCH(AO$1,'B-EmEC'!$A$1:$DC$1,0),FALSE),NA())</f>
        <v>#N/A</v>
      </c>
      <c r="AP19" s="164">
        <f>IF(VLOOKUP($B19,'B-EmEC'!$A:$DC,MATCH(AP$1,'B-EmEC'!$A$1:$DC$1,0),FALSE)&lt;&gt;"",VLOOKUP($B19,'B-EmEC'!$A:$DC,MATCH(AP$1,'B-EmEC'!$A$1:$DC$1,0),FALSE),NA())</f>
        <v>130.1</v>
      </c>
      <c r="AQ19" s="164" t="e">
        <f>IF(VLOOKUP($B19,'B-EmEC'!$A:$DC,MATCH(AQ$1,'B-EmEC'!$A$1:$DC$1,0),FALSE)&lt;&gt;"",VLOOKUP($B19,'B-EmEC'!$A:$DC,MATCH(AQ$1,'B-EmEC'!$A$1:$DC$1,0),FALSE),NA())</f>
        <v>#N/A</v>
      </c>
      <c r="AR19" s="164">
        <f>IF(VLOOKUP($B19,'B-EmEC'!$A:$DC,MATCH(AR$1,'B-EmEC'!$A$1:$DC$1,0),FALSE)&lt;&gt;"",VLOOKUP($B19,'B-EmEC'!$A:$DC,MATCH(AR$1,'B-EmEC'!$A$1:$DC$1,0),FALSE),NA())</f>
        <v>34.78</v>
      </c>
      <c r="AS19" s="169" t="str" cm="1">
        <f t="array" ref="AS19">SUBSTITUTE(SUBSTITUTE(INDEX(AG$1:AR$1,0,MATCH(_xlfn.AGGREGATE(4,6,AG19:AR19),AG19:AR19,0)),"B-Emax",""),"&gt;1.4SD","")</f>
        <v xml:space="preserve">
Gi1</v>
      </c>
      <c r="AT19" s="164"/>
      <c r="AU19" s="165" t="e">
        <f>IF(VLOOKUP($B19,'I-EmEC'!$A:$DD,MATCH(AU$1,'I-EmEC'!$A$1:$DD$1,0),FALSE)&lt;&gt;"",VLOOKUP($B19,'I-EmEC'!$A:$DD,MATCH(AU$1,'I-EmEC'!$A$1:$DD$1,0),FALSE),NA())</f>
        <v>#N/A</v>
      </c>
      <c r="AV19" s="166">
        <f>IF(VLOOKUP($B19,'I-EmEC'!$A:$DD,MATCH(AV$1,'I-EmEC'!$A$1:$DD$1,0),FALSE)&lt;&gt;"",VLOOKUP($B19,'I-EmEC'!$A:$DD,MATCH(AV$1,'I-EmEC'!$A$1:$DD$1,0),FALSE),NA())</f>
        <v>28.5</v>
      </c>
      <c r="AW19" s="166">
        <f>IF(VLOOKUP($B19,'I-EmEC'!$A:$DD,MATCH(AW$1,'I-EmEC'!$A$1:$DD$1,0),FALSE)&lt;&gt;"",VLOOKUP($B19,'I-EmEC'!$A:$DD,MATCH(AW$1,'I-EmEC'!$A$1:$DD$1,0),FALSE),NA())</f>
        <v>28.5</v>
      </c>
      <c r="AX19" s="166">
        <f>IF(VLOOKUP($B19,'I-EmEC'!$A:$DD,MATCH(AX$1,'I-EmEC'!$A$1:$DD$1,0),FALSE)&lt;&gt;"",VLOOKUP($B19,'I-EmEC'!$A:$DD,MATCH(AX$1,'I-EmEC'!$A$1:$DD$1,0),FALSE),NA())</f>
        <v>19.8</v>
      </c>
      <c r="AY19" s="166">
        <f>IF(VLOOKUP($B19,'I-EmEC'!$A:$DD,MATCH(AY$1,'I-EmEC'!$A$1:$DD$1,0),FALSE)&lt;&gt;"",VLOOKUP($B19,'I-EmEC'!$A:$DD,MATCH(AY$1,'I-EmEC'!$A$1:$DD$1,0),FALSE),NA())</f>
        <v>19.8</v>
      </c>
      <c r="AZ19" s="166">
        <f>IF(VLOOKUP($B19,'I-EmEC'!$A:$DD,MATCH(AZ$1,'I-EmEC'!$A$1:$DD$1,0),FALSE)&lt;&gt;"",VLOOKUP($B19,'I-EmEC'!$A:$DD,MATCH(AZ$1,'I-EmEC'!$A$1:$DD$1,0),FALSE),NA())</f>
        <v>26.8</v>
      </c>
      <c r="BA19" s="166" t="e">
        <f>IF(VLOOKUP($B19,'I-EmEC'!$A:$DD,MATCH(BA$1,'I-EmEC'!$A$1:$DD$1,0),FALSE)&lt;&gt;"",VLOOKUP($B19,'I-EmEC'!$A:$DD,MATCH(BA$1,'I-EmEC'!$A$1:$DD$1,0),FALSE),NA())</f>
        <v>#N/A</v>
      </c>
      <c r="BB19" s="166" t="e">
        <f>IF(VLOOKUP($B19,'I-EmEC'!$A:$DD,MATCH(BB$1,'I-EmEC'!$A$1:$DD$1,0),FALSE)&lt;&gt;"",VLOOKUP($B19,'I-EmEC'!$A:$DD,MATCH(BB$1,'I-EmEC'!$A$1:$DD$1,0),FALSE),NA())</f>
        <v>#N/A</v>
      </c>
      <c r="BC19" s="166">
        <f>IF(VLOOKUP($B19,'I-EmEC'!$A:$DD,MATCH(BC$1,'I-EmEC'!$A$1:$DD$1,0),FALSE)&lt;&gt;"",VLOOKUP($B19,'I-EmEC'!$A:$DD,MATCH(BC$1,'I-EmEC'!$A$1:$DD$1,0),FALSE),NA())</f>
        <v>10.8</v>
      </c>
      <c r="BD19" s="166" t="e">
        <f>IF(VLOOKUP($B19,'I-EmEC'!$A:$DD,MATCH(BD$1,'I-EmEC'!$A$1:$DD$1,0),FALSE)&lt;&gt;"",VLOOKUP($B19,'I-EmEC'!$A:$DD,MATCH(BD$1,'I-EmEC'!$A$1:$DD$1,0),FALSE),NA())</f>
        <v>#N/A</v>
      </c>
      <c r="BE19" s="166" t="e">
        <f>IF(VLOOKUP($B19,'I-EmEC'!$A:$DD,MATCH(BE$1,'I-EmEC'!$A$1:$DD$1,0),FALSE)&lt;&gt;"",VLOOKUP($B19,'I-EmEC'!$A:$DD,MATCH(BE$1,'I-EmEC'!$A$1:$DD$1,0),FALSE),NA())</f>
        <v>#N/A</v>
      </c>
      <c r="BF19" s="166" t="e">
        <f>IF(VLOOKUP($B19,'I-EmEC'!$A:$DD,MATCH(BF$1,'I-EmEC'!$A$1:$DD$1,0),FALSE)&lt;&gt;"",VLOOKUP($B19,'I-EmEC'!$A:$DD,MATCH(BF$1,'I-EmEC'!$A$1:$DD$1,0),FALSE),NA())</f>
        <v>#N/A</v>
      </c>
      <c r="BG19" s="161" t="str" cm="1">
        <f t="array" ref="BG19">SUBSTITUTE(SUBSTITUTE(INDEX(AU$1:BF$1,0,MATCH(_xlfn.AGGREGATE(4,6,AU19:BF19),AU19:BF19,0)),"I-Emax",""),"&gt;1.4SD","")</f>
        <v xml:space="preserve">
Gi1</v>
      </c>
      <c r="BH19" s="159"/>
      <c r="BI19" s="167" t="e">
        <f>IF(VLOOKUP($B19,'B-EmEC'!$A:$DC,MATCH(BI$1,'B-EmEC'!$A$1:$DC$1,0),FALSE)="",NA(),VLOOKUP($B19,'B-EmEC'!$A:$DC,MATCH(BI$1,'B-EmEC'!$A$1:$DC$1,0),FALSE))</f>
        <v>#N/A</v>
      </c>
      <c r="BJ19" s="168">
        <f>IF(VLOOKUP($B19,'B-EmEC'!$A:$DC,MATCH(BJ$1,'B-EmEC'!$A$1:$DC$1,0),FALSE)="",NA(),VLOOKUP($B19,'B-EmEC'!$A:$DC,MATCH(BJ$1,'B-EmEC'!$A$1:$DC$1,0),FALSE))</f>
        <v>82.156013001083423</v>
      </c>
      <c r="BK19" s="168">
        <f>IF(VLOOKUP($B19,'B-EmEC'!$A:$DC,MATCH(BK$1,'B-EmEC'!$A$1:$DC$1,0),FALSE)="",NA(),VLOOKUP($B19,'B-EmEC'!$A:$DC,MATCH(BK$1,'B-EmEC'!$A$1:$DC$1,0),FALSE))</f>
        <v>55.85743499853929</v>
      </c>
      <c r="BL19" s="168">
        <f>IF(VLOOKUP($B19,'B-EmEC'!$A:$DC,MATCH(BL$1,'B-EmEC'!$A$1:$DC$1,0),FALSE)="",NA(),VLOOKUP($B19,'B-EmEC'!$A:$DC,MATCH(BL$1,'B-EmEC'!$A$1:$DC$1,0),FALSE))</f>
        <v>74.892473118279582</v>
      </c>
      <c r="BM19" s="168">
        <f>IF(VLOOKUP($B19,'B-EmEC'!$A:$DC,MATCH(BM$1,'B-EmEC'!$A$1:$DC$1,0),FALSE)="",NA(),VLOOKUP($B19,'B-EmEC'!$A:$DC,MATCH(BM$1,'B-EmEC'!$A$1:$DC$1,0),FALSE))</f>
        <v>73.179611650485441</v>
      </c>
      <c r="BN19" s="168">
        <f>IF(VLOOKUP($B19,'B-EmEC'!$A:$DC,MATCH(BN$1,'B-EmEC'!$A$1:$DC$1,0),FALSE)="",NA(),VLOOKUP($B19,'B-EmEC'!$A:$DC,MATCH(BN$1,'B-EmEC'!$A$1:$DC$1,0),FALSE))</f>
        <v>39.675174013921115</v>
      </c>
      <c r="BO19" s="168" t="e">
        <f>IF(VLOOKUP($B19,'B-EmEC'!$A:$DC,MATCH(BO$1,'B-EmEC'!$A$1:$DC$1,0),FALSE)="",NA(),VLOOKUP($B19,'B-EmEC'!$A:$DC,MATCH(BO$1,'B-EmEC'!$A$1:$DC$1,0),FALSE))</f>
        <v>#N/A</v>
      </c>
      <c r="BP19" s="168" t="e">
        <f>IF(VLOOKUP($B19,'B-EmEC'!$A:$DC,MATCH(BP$1,'B-EmEC'!$A$1:$DC$1,0),FALSE)="",NA(),VLOOKUP($B19,'B-EmEC'!$A:$DC,MATCH(BP$1,'B-EmEC'!$A$1:$DC$1,0),FALSE))</f>
        <v>#N/A</v>
      </c>
      <c r="BQ19" s="168" t="e">
        <f>IF(VLOOKUP($B19,'B-EmEC'!$A:$DC,MATCH(BQ$1,'B-EmEC'!$A$1:$DC$1,0),FALSE)="",NA(),VLOOKUP($B19,'B-EmEC'!$A:$DC,MATCH(BQ$1,'B-EmEC'!$A$1:$DC$1,0),FALSE))</f>
        <v>#N/A</v>
      </c>
      <c r="BR19" s="168">
        <f>IF(VLOOKUP($B19,'B-EmEC'!$A:$DC,MATCH(BR$1,'B-EmEC'!$A$1:$DC$1,0),FALSE)="",NA(),VLOOKUP($B19,'B-EmEC'!$A:$DC,MATCH(BR$1,'B-EmEC'!$A$1:$DC$1,0),FALSE))</f>
        <v>12.193064667291472</v>
      </c>
      <c r="BS19" s="168" t="e">
        <f>IF(VLOOKUP($B19,'B-EmEC'!$A:$DC,MATCH(BS$1,'B-EmEC'!$A$1:$DC$1,0),FALSE)="",NA(),VLOOKUP($B19,'B-EmEC'!$A:$DC,MATCH(BS$1,'B-EmEC'!$A$1:$DC$1,0),FALSE))</f>
        <v>#N/A</v>
      </c>
      <c r="BT19" s="168">
        <f>IF(VLOOKUP($B19,'B-EmEC'!$A:$DC,MATCH(BT$1,'B-EmEC'!$A$1:$DC$1,0),FALSE)="",NA(),VLOOKUP($B19,'B-EmEC'!$A:$DC,MATCH(BT$1,'B-EmEC'!$A$1:$DC$1,0),FALSE))</f>
        <v>4.9249504389691303</v>
      </c>
      <c r="BU19" s="161" t="str" cm="1">
        <f t="array" ref="BU19">SUBSTITUTE(SUBSTITUTE(SUBSTITUTE(INDEX(BI$1:BT$1,0,MATCH(_xlfn.AGGREGATE(4,6,BI19:BT19),BI19:BT19,0)),"B-Emax",""),"Min",""),"Max","")</f>
        <v xml:space="preserve">
Gi1</v>
      </c>
      <c r="BV19" s="168"/>
      <c r="BW19" s="165" t="e">
        <f>IF(VLOOKUP($B19,'I-EmEC'!$A:$DD,MATCH(BW$1,'I-EmEC'!$A$1:$DD$1,0),FALSE)&lt;&gt;"",VLOOKUP($B19,'I-EmEC'!$A:$DD,MATCH(BW$1,'I-EmEC'!$A$1:$DD$1,0),FALSE),NA())</f>
        <v>#N/A</v>
      </c>
      <c r="BX19" s="166">
        <f>IF(VLOOKUP($B19,'I-EmEC'!$A:$DD,MATCH(BX$1,'I-EmEC'!$A$1:$DD$1,0),FALSE)&lt;&gt;"",VLOOKUP($B19,'I-EmEC'!$A:$DD,MATCH(BX$1,'I-EmEC'!$A$1:$DD$1,0),FALSE),NA())</f>
        <v>55.125725338491293</v>
      </c>
      <c r="BY19" s="166">
        <f>IF(VLOOKUP($B19,'I-EmEC'!$A:$DD,MATCH(BY$1,'I-EmEC'!$A$1:$DD$1,0),FALSE)&lt;&gt;"",VLOOKUP($B19,'I-EmEC'!$A:$DD,MATCH(BY$1,'I-EmEC'!$A$1:$DD$1,0),FALSE),NA())</f>
        <v>55.125725338491293</v>
      </c>
      <c r="BZ19" s="166">
        <f>IF(VLOOKUP($B19,'I-EmEC'!$A:$DD,MATCH(BZ$1,'I-EmEC'!$A$1:$DD$1,0),FALSE)&lt;&gt;"",VLOOKUP($B19,'I-EmEC'!$A:$DD,MATCH(BZ$1,'I-EmEC'!$A$1:$DD$1,0),FALSE),NA())</f>
        <v>40.993788819875782</v>
      </c>
      <c r="CA19" s="166">
        <f>IF(VLOOKUP($B19,'I-EmEC'!$A:$DD,MATCH(CA$1,'I-EmEC'!$A$1:$DD$1,0),FALSE)&lt;&gt;"",VLOOKUP($B19,'I-EmEC'!$A:$DD,MATCH(CA$1,'I-EmEC'!$A$1:$DD$1,0),FALSE),NA())</f>
        <v>40.993788819875782</v>
      </c>
      <c r="CB19" s="166">
        <f>IF(VLOOKUP($B19,'I-EmEC'!$A:$DD,MATCH(CB$1,'I-EmEC'!$A$1:$DD$1,0),FALSE)&lt;&gt;"",VLOOKUP($B19,'I-EmEC'!$A:$DD,MATCH(CB$1,'I-EmEC'!$A$1:$DD$1,0),FALSE),NA())</f>
        <v>77.681159420289859</v>
      </c>
      <c r="CC19" s="166" t="e">
        <f>IF(VLOOKUP($B19,'I-EmEC'!$A:$DD,MATCH(CC$1,'I-EmEC'!$A$1:$DD$1,0),FALSE)&lt;&gt;"",VLOOKUP($B19,'I-EmEC'!$A:$DD,MATCH(CC$1,'I-EmEC'!$A$1:$DD$1,0),FALSE),NA())</f>
        <v>#N/A</v>
      </c>
      <c r="CD19" s="166" t="e">
        <f>IF(VLOOKUP($B19,'I-EmEC'!$A:$DD,MATCH(CD$1,'I-EmEC'!$A$1:$DD$1,0),FALSE)&lt;&gt;"",VLOOKUP($B19,'I-EmEC'!$A:$DD,MATCH(CD$1,'I-EmEC'!$A$1:$DD$1,0),FALSE),NA())</f>
        <v>#N/A</v>
      </c>
      <c r="CE19" s="166">
        <f>IF(VLOOKUP($B19,'I-EmEC'!$A:$DD,MATCH(CE$1,'I-EmEC'!$A$1:$DD$1,0),FALSE)&lt;&gt;"",VLOOKUP($B19,'I-EmEC'!$A:$DD,MATCH(CE$1,'I-EmEC'!$A$1:$DD$1,0),FALSE),NA())</f>
        <v>24.269662921348313</v>
      </c>
      <c r="CF19" s="166" t="e">
        <f>IF(VLOOKUP($B19,'I-EmEC'!$A:$DD,MATCH(CF$1,'I-EmEC'!$A$1:$DD$1,0),FALSE)&lt;&gt;"",VLOOKUP($B19,'I-EmEC'!$A:$DD,MATCH(CF$1,'I-EmEC'!$A$1:$DD$1,0),FALSE),NA())</f>
        <v>#N/A</v>
      </c>
      <c r="CG19" s="166" t="e">
        <f>IF(VLOOKUP($B19,'I-EmEC'!$A:$DD,MATCH(CG$1,'I-EmEC'!$A$1:$DD$1,0),FALSE)&lt;&gt;"",VLOOKUP($B19,'I-EmEC'!$A:$DD,MATCH(CG$1,'I-EmEC'!$A$1:$DD$1,0),FALSE),NA())</f>
        <v>#N/A</v>
      </c>
      <c r="CH19" s="166" t="e">
        <f>IF(VLOOKUP($B19,'I-EmEC'!$A:$DD,MATCH(CH$1,'I-EmEC'!$A$1:$DD$1,0),FALSE)&lt;&gt;"",VLOOKUP($B19,'I-EmEC'!$A:$DD,MATCH(CH$1,'I-EmEC'!$A$1:$DD$1,0),FALSE),NA())</f>
        <v>#N/A</v>
      </c>
      <c r="CI19" s="161" t="str" cm="1">
        <f t="array" ref="CI19">SUBSTITUTE(SUBSTITUTE(SUBSTITUTE(INDEX(BW$1:CH$1,0,MATCH(_xlfn.AGGREGATE(4,6,BW19:CH19),BW19:CH19,0)),"I-Emax",""),"Min",""),"Max","")</f>
        <v xml:space="preserve">
Gz</v>
      </c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</row>
    <row r="20" spans="1:111" s="170" customFormat="1" x14ac:dyDescent="0.15">
      <c r="A20" s="155" t="str" cm="1">
        <f t="array" ref="A20">_xlfn.IFS(AND(SUMIF(E20:P20,"&lt;&gt;#N/A",E20:P20)&gt;0,SUMIF(S20:AD20,"&lt;&gt;#N/A",S20:AD20)&gt;0),"BI",AND(SUMIF(E20:P20,"&lt;&gt;#N/A",E20:P20)&gt;0,SUMIF(S20:AD20,"&lt;&gt;#N/A",S20:AD20)=0),"-B",AND(SUMIF(E20:P20,"&lt;&gt;#N/A",E20:P20)=0,SUMIF(S20:AD20,"&lt;&gt;#N/A",S20:AD20)&gt;0),"-I")</f>
        <v>BI</v>
      </c>
      <c r="B20" s="90" t="s">
        <v>254</v>
      </c>
      <c r="C20" s="156" t="str">
        <f>VLOOKUP(B20,RecNamesAll!A:E,5,FALSE)</f>
        <v>A</v>
      </c>
      <c r="D20" s="157" t="b">
        <f>VLOOKUP(B20,Ligands!A:B,2,FALSE)</f>
        <v>0</v>
      </c>
      <c r="E20" s="158">
        <f>IF(VLOOKUP($B20,'B-EmEC'!$A:$DC,MATCH(E$1,'B-EmEC'!$A$1:$DC$1,0),FALSE)&lt;&gt;"",VLOOKUP($B20,'B-EmEC'!$A:$DC,MATCH(E$1,'B-EmEC'!$A$1:$DC$1,0),FALSE),NA())</f>
        <v>9.7029999999999994</v>
      </c>
      <c r="F20" s="159" t="e">
        <f>IF(VLOOKUP($B20,'B-EmEC'!$A:$DC,MATCH(F$1,'B-EmEC'!$A$1:$DC$1,0),FALSE)&lt;&gt;"",VLOOKUP($B20,'B-EmEC'!$A:$DC,MATCH(F$1,'B-EmEC'!$A$1:$DC$1,0),FALSE),NA())</f>
        <v>#N/A</v>
      </c>
      <c r="G20" s="159" t="e">
        <f>IF(VLOOKUP($B20,'B-EmEC'!$A:$DC,MATCH(G$1,'B-EmEC'!$A$1:$DC$1,0),FALSE)&lt;&gt;"",VLOOKUP($B20,'B-EmEC'!$A:$DC,MATCH(G$1,'B-EmEC'!$A$1:$DC$1,0),FALSE),NA())</f>
        <v>#N/A</v>
      </c>
      <c r="H20" s="159">
        <f>IF(VLOOKUP($B20,'B-EmEC'!$A:$DC,MATCH(H$1,'B-EmEC'!$A$1:$DC$1,0),FALSE)&lt;&gt;"",VLOOKUP($B20,'B-EmEC'!$A:$DC,MATCH(H$1,'B-EmEC'!$A$1:$DC$1,0),FALSE),NA())</f>
        <v>6.5730000000000004</v>
      </c>
      <c r="I20" s="159">
        <f>IF(VLOOKUP($B20,'B-EmEC'!$A:$DC,MATCH(I$1,'B-EmEC'!$A$1:$DC$1,0),FALSE)&lt;&gt;"",VLOOKUP($B20,'B-EmEC'!$A:$DC,MATCH(I$1,'B-EmEC'!$A$1:$DC$1,0),FALSE),NA())</f>
        <v>6.5620000000000003</v>
      </c>
      <c r="J20" s="159">
        <f>IF(VLOOKUP($B20,'B-EmEC'!$A:$DC,MATCH(J$1,'B-EmEC'!$A$1:$DC$1,0),FALSE)&lt;&gt;"",VLOOKUP($B20,'B-EmEC'!$A:$DC,MATCH(J$1,'B-EmEC'!$A$1:$DC$1,0),FALSE),NA())</f>
        <v>6.915</v>
      </c>
      <c r="K20" s="160">
        <f>IF(VLOOKUP($B20,'B-EmEC'!$A:$DC,MATCH(K$1,'B-EmEC'!$A$1:$DC$1,0),FALSE)&lt;&gt;"",VLOOKUP($B20,'B-EmEC'!$A:$DC,MATCH(K$1,'B-EmEC'!$A$1:$DC$1,0),FALSE),NA())</f>
        <v>6.1029999999999998</v>
      </c>
      <c r="L20" s="160" t="e">
        <f>IF(VLOOKUP($B20,'B-EmEC'!$A:$DC,MATCH(L$1,'B-EmEC'!$A$1:$DC$1,0),FALSE)&lt;&gt;"",VLOOKUP($B20,'B-EmEC'!$A:$DC,MATCH(L$1,'B-EmEC'!$A$1:$DC$1,0),FALSE),NA())</f>
        <v>#N/A</v>
      </c>
      <c r="M20" s="160">
        <f>IF(VLOOKUP($B20,'B-EmEC'!$A:$DC,MATCH(M$1,'B-EmEC'!$A$1:$DC$1,0),FALSE)&lt;&gt;"",VLOOKUP($B20,'B-EmEC'!$A:$DC,MATCH(M$1,'B-EmEC'!$A$1:$DC$1,0),FALSE),NA())</f>
        <v>6.0940000000000003</v>
      </c>
      <c r="N20" s="159">
        <f>IF(VLOOKUP($B20,'B-EmEC'!$A:$DC,MATCH(N$1,'B-EmEC'!$A$1:$DC$1,0),FALSE)&lt;&gt;"",VLOOKUP($B20,'B-EmEC'!$A:$DC,MATCH(N$1,'B-EmEC'!$A$1:$DC$1,0),FALSE),NA())</f>
        <v>8.3800000000000008</v>
      </c>
      <c r="O20" s="160">
        <f>IF(VLOOKUP($B20,'B-EmEC'!$A:$DC,MATCH(O$1,'B-EmEC'!$A$1:$DC$1,0),FALSE)&lt;&gt;"",VLOOKUP($B20,'B-EmEC'!$A:$DC,MATCH(O$1,'B-EmEC'!$A$1:$DC$1,0),FALSE),NA())</f>
        <v>6.3920000000000003</v>
      </c>
      <c r="P20" s="160">
        <f>IF(VLOOKUP($B20,'B-EmEC'!$A:$DC,MATCH(P$1,'B-EmEC'!$A$1:$DC$1,0),FALSE)&lt;&gt;"",VLOOKUP($B20,'B-EmEC'!$A:$DC,MATCH(P$1,'B-EmEC'!$A$1:$DC$1,0),FALSE),NA())</f>
        <v>6.05</v>
      </c>
      <c r="Q20" s="161" t="str" cm="1">
        <f t="array" ref="Q20">SUBSTITUTE(SUBSTITUTE(INDEX(E$1:P$1,0,MATCH(_xlfn.AGGREGATE(4,6,E20:P20),E20:P20,0)),"B-pEC50",""),"&gt;1.4SD","")</f>
        <v xml:space="preserve">
Gs</v>
      </c>
      <c r="R20" s="159"/>
      <c r="S20" s="162">
        <f>IF(VLOOKUP($B20,'I-EmEC'!$A:$DD,MATCH(S$1,'I-EmEC'!$A$1:$DD$1,0),FALSE)&lt;&gt;"",VLOOKUP($B20,'I-EmEC'!$A:$DD,MATCH(S$1,'I-EmEC'!$A$1:$DD$1,0),FALSE),NA())</f>
        <v>8.08</v>
      </c>
      <c r="T20" s="159">
        <f>IF(VLOOKUP($B20,'I-EmEC'!$A:$DD,MATCH(T$1,'I-EmEC'!$A$1:$DD$1,0),FALSE)&lt;&gt;"",VLOOKUP($B20,'I-EmEC'!$A:$DD,MATCH(T$1,'I-EmEC'!$A$1:$DD$1,0),FALSE),NA())</f>
        <v>7.2</v>
      </c>
      <c r="U20" s="159">
        <f>IF(VLOOKUP($B20,'I-EmEC'!$A:$DD,MATCH(U$1,'I-EmEC'!$A$1:$DD$1,0),FALSE)&lt;&gt;"",VLOOKUP($B20,'I-EmEC'!$A:$DD,MATCH(U$1,'I-EmEC'!$A$1:$DD$1,0),FALSE),NA())</f>
        <v>7.2</v>
      </c>
      <c r="V20" s="159">
        <f>IF(VLOOKUP($B20,'I-EmEC'!$A:$DD,MATCH(V$1,'I-EmEC'!$A$1:$DD$1,0),FALSE)&lt;&gt;"",VLOOKUP($B20,'I-EmEC'!$A:$DD,MATCH(V$1,'I-EmEC'!$A$1:$DD$1,0),FALSE),NA())</f>
        <v>7.09</v>
      </c>
      <c r="W20" s="159">
        <f>IF(VLOOKUP($B20,'I-EmEC'!$A:$DD,MATCH(W$1,'I-EmEC'!$A$1:$DD$1,0),FALSE)&lt;&gt;"",VLOOKUP($B20,'I-EmEC'!$A:$DD,MATCH(W$1,'I-EmEC'!$A$1:$DD$1,0),FALSE),NA())</f>
        <v>7.09</v>
      </c>
      <c r="X20" s="159">
        <f>IF(VLOOKUP($B20,'I-EmEC'!$A:$DD,MATCH(X$1,'I-EmEC'!$A$1:$DD$1,0),FALSE)&lt;&gt;"",VLOOKUP($B20,'I-EmEC'!$A:$DD,MATCH(X$1,'I-EmEC'!$A$1:$DD$1,0),FALSE),NA())</f>
        <v>7.28</v>
      </c>
      <c r="Y20" s="159">
        <f>IF(VLOOKUP($B20,'I-EmEC'!$A:$DD,MATCH(Y$1,'I-EmEC'!$A$1:$DD$1,0),FALSE)&lt;&gt;"",VLOOKUP($B20,'I-EmEC'!$A:$DD,MATCH(Y$1,'I-EmEC'!$A$1:$DD$1,0),FALSE),NA())</f>
        <v>7.39</v>
      </c>
      <c r="Z20" s="159">
        <f>IF(VLOOKUP($B20,'I-EmEC'!$A:$DD,MATCH(Z$1,'I-EmEC'!$A$1:$DD$1,0),FALSE)&lt;&gt;"",VLOOKUP($B20,'I-EmEC'!$A:$DD,MATCH(Z$1,'I-EmEC'!$A$1:$DD$1,0),FALSE),NA())</f>
        <v>7.39</v>
      </c>
      <c r="AA20" s="159">
        <f>IF(VLOOKUP($B20,'I-EmEC'!$A:$DD,MATCH(AA$1,'I-EmEC'!$A$1:$DD$1,0),FALSE)&lt;&gt;"",VLOOKUP($B20,'I-EmEC'!$A:$DD,MATCH(AA$1,'I-EmEC'!$A$1:$DD$1,0),FALSE),NA())</f>
        <v>8.31</v>
      </c>
      <c r="AB20" s="159" t="e">
        <f>IF(VLOOKUP($B20,'I-EmEC'!$A:$DD,MATCH(AB$1,'I-EmEC'!$A$1:$DD$1,0),FALSE)&lt;&gt;"",VLOOKUP($B20,'I-EmEC'!$A:$DD,MATCH(AB$1,'I-EmEC'!$A$1:$DD$1,0),FALSE),NA())</f>
        <v>#N/A</v>
      </c>
      <c r="AC20" s="159" t="e">
        <f>IF(VLOOKUP($B20,'I-EmEC'!$A:$DD,MATCH(AC$1,'I-EmEC'!$A$1:$DD$1,0),FALSE)&lt;&gt;"",VLOOKUP($B20,'I-EmEC'!$A:$DD,MATCH(AC$1,'I-EmEC'!$A$1:$DD$1,0),FALSE),NA())</f>
        <v>#N/A</v>
      </c>
      <c r="AD20" s="159">
        <f>IF(VLOOKUP($B20,'I-EmEC'!$A:$DD,MATCH(AD$1,'I-EmEC'!$A$1:$DD$1,0),FALSE)&lt;&gt;"",VLOOKUP($B20,'I-EmEC'!$A:$DD,MATCH(AD$1,'I-EmEC'!$A$1:$DD$1,0),FALSE),NA())</f>
        <v>7.19</v>
      </c>
      <c r="AE20" s="161" t="str" cm="1">
        <f t="array" ref="AE20">SUBSTITUTE(SUBSTITUTE(INDEX(S$1:AD$1,0,MATCH(_xlfn.AGGREGATE(4,6,S20:AD20),S20:AD20,0)),"I-pEC50",""),"&gt;1.4SD","")</f>
        <v xml:space="preserve">
G14</v>
      </c>
      <c r="AF20" s="159"/>
      <c r="AG20" s="163">
        <f>IF(VLOOKUP($B20,'B-EmEC'!$A:$DC,MATCH(AG$1,'B-EmEC'!$A$1:$DC$1,0),FALSE)&lt;&gt;"",VLOOKUP($B20,'B-EmEC'!$A:$DC,MATCH(AG$1,'B-EmEC'!$A$1:$DC$1,0),FALSE),NA())</f>
        <v>55.19</v>
      </c>
      <c r="AH20" s="164" t="e">
        <f>IF(VLOOKUP($B20,'B-EmEC'!$A:$DC,MATCH(AH$1,'B-EmEC'!$A$1:$DC$1,0),FALSE)&lt;&gt;"",VLOOKUP($B20,'B-EmEC'!$A:$DC,MATCH(AH$1,'B-EmEC'!$A$1:$DC$1,0),FALSE),NA())</f>
        <v>#N/A</v>
      </c>
      <c r="AI20" s="164" t="e">
        <f>IF(VLOOKUP($B20,'B-EmEC'!$A:$DC,MATCH(AI$1,'B-EmEC'!$A$1:$DC$1,0),FALSE)&lt;&gt;"",VLOOKUP($B20,'B-EmEC'!$A:$DC,MATCH(AI$1,'B-EmEC'!$A$1:$DC$1,0),FALSE),NA())</f>
        <v>#N/A</v>
      </c>
      <c r="AJ20" s="164">
        <f>IF(VLOOKUP($B20,'B-EmEC'!$A:$DC,MATCH(AJ$1,'B-EmEC'!$A$1:$DC$1,0),FALSE)&lt;&gt;"",VLOOKUP($B20,'B-EmEC'!$A:$DC,MATCH(AJ$1,'B-EmEC'!$A$1:$DC$1,0),FALSE),NA())</f>
        <v>56.27</v>
      </c>
      <c r="AK20" s="164">
        <f>IF(VLOOKUP($B20,'B-EmEC'!$A:$DC,MATCH(AK$1,'B-EmEC'!$A$1:$DC$1,0),FALSE)&lt;&gt;"",VLOOKUP($B20,'B-EmEC'!$A:$DC,MATCH(AK$1,'B-EmEC'!$A$1:$DC$1,0),FALSE),NA())</f>
        <v>153.4</v>
      </c>
      <c r="AL20" s="164">
        <f>IF(VLOOKUP($B20,'B-EmEC'!$A:$DC,MATCH(AL$1,'B-EmEC'!$A$1:$DC$1,0),FALSE)&lt;&gt;"",VLOOKUP($B20,'B-EmEC'!$A:$DC,MATCH(AL$1,'B-EmEC'!$A$1:$DC$1,0),FALSE),NA())</f>
        <v>148.4</v>
      </c>
      <c r="AM20" s="164">
        <f>IF(VLOOKUP($B20,'B-EmEC'!$A:$DC,MATCH(AM$1,'B-EmEC'!$A$1:$DC$1,0),FALSE)&lt;&gt;"",VLOOKUP($B20,'B-EmEC'!$A:$DC,MATCH(AM$1,'B-EmEC'!$A$1:$DC$1,0),FALSE),NA())</f>
        <v>34.72</v>
      </c>
      <c r="AN20" s="164" t="e">
        <f>IF(VLOOKUP($B20,'B-EmEC'!$A:$DC,MATCH(AN$1,'B-EmEC'!$A$1:$DC$1,0),FALSE)&lt;&gt;"",VLOOKUP($B20,'B-EmEC'!$A:$DC,MATCH(AN$1,'B-EmEC'!$A$1:$DC$1,0),FALSE),NA())</f>
        <v>#N/A</v>
      </c>
      <c r="AO20" s="164">
        <f>IF(VLOOKUP($B20,'B-EmEC'!$A:$DC,MATCH(AO$1,'B-EmEC'!$A$1:$DC$1,0),FALSE)&lt;&gt;"",VLOOKUP($B20,'B-EmEC'!$A:$DC,MATCH(AO$1,'B-EmEC'!$A$1:$DC$1,0),FALSE),NA())</f>
        <v>192.9</v>
      </c>
      <c r="AP20" s="164">
        <f>IF(VLOOKUP($B20,'B-EmEC'!$A:$DC,MATCH(AP$1,'B-EmEC'!$A$1:$DC$1,0),FALSE)&lt;&gt;"",VLOOKUP($B20,'B-EmEC'!$A:$DC,MATCH(AP$1,'B-EmEC'!$A$1:$DC$1,0),FALSE),NA())</f>
        <v>704.4</v>
      </c>
      <c r="AQ20" s="164">
        <f>IF(VLOOKUP($B20,'B-EmEC'!$A:$DC,MATCH(AQ$1,'B-EmEC'!$A$1:$DC$1,0),FALSE)&lt;&gt;"",VLOOKUP($B20,'B-EmEC'!$A:$DC,MATCH(AQ$1,'B-EmEC'!$A$1:$DC$1,0),FALSE),NA())</f>
        <v>96.01</v>
      </c>
      <c r="AR20" s="164">
        <f>IF(VLOOKUP($B20,'B-EmEC'!$A:$DC,MATCH(AR$1,'B-EmEC'!$A$1:$DC$1,0),FALSE)&lt;&gt;"",VLOOKUP($B20,'B-EmEC'!$A:$DC,MATCH(AR$1,'B-EmEC'!$A$1:$DC$1,0),FALSE),NA())</f>
        <v>94.88</v>
      </c>
      <c r="AS20" s="169" t="str" cm="1">
        <f t="array" ref="AS20">SUBSTITUTE(SUBSTITUTE(INDEX(AG$1:AR$1,0,MATCH(_xlfn.AGGREGATE(4,6,AG20:AR20),AG20:AR20,0)),"B-Emax",""),"&gt;1.4SD","")</f>
        <v xml:space="preserve">
G15</v>
      </c>
      <c r="AT20" s="164"/>
      <c r="AU20" s="165">
        <f>IF(VLOOKUP($B20,'I-EmEC'!$A:$DD,MATCH(AU$1,'I-EmEC'!$A$1:$DD$1,0),FALSE)&lt;&gt;"",VLOOKUP($B20,'I-EmEC'!$A:$DD,MATCH(AU$1,'I-EmEC'!$A$1:$DD$1,0),FALSE),NA())</f>
        <v>37.700000000000003</v>
      </c>
      <c r="AV20" s="166">
        <f>IF(VLOOKUP($B20,'I-EmEC'!$A:$DD,MATCH(AV$1,'I-EmEC'!$A$1:$DD$1,0),FALSE)&lt;&gt;"",VLOOKUP($B20,'I-EmEC'!$A:$DD,MATCH(AV$1,'I-EmEC'!$A$1:$DD$1,0),FALSE),NA())</f>
        <v>14.2</v>
      </c>
      <c r="AW20" s="166">
        <f>IF(VLOOKUP($B20,'I-EmEC'!$A:$DD,MATCH(AW$1,'I-EmEC'!$A$1:$DD$1,0),FALSE)&lt;&gt;"",VLOOKUP($B20,'I-EmEC'!$A:$DD,MATCH(AW$1,'I-EmEC'!$A$1:$DD$1,0),FALSE),NA())</f>
        <v>14.2</v>
      </c>
      <c r="AX20" s="166">
        <f>IF(VLOOKUP($B20,'I-EmEC'!$A:$DD,MATCH(AX$1,'I-EmEC'!$A$1:$DD$1,0),FALSE)&lt;&gt;"",VLOOKUP($B20,'I-EmEC'!$A:$DD,MATCH(AX$1,'I-EmEC'!$A$1:$DD$1,0),FALSE),NA())</f>
        <v>10.6</v>
      </c>
      <c r="AY20" s="166">
        <f>IF(VLOOKUP($B20,'I-EmEC'!$A:$DD,MATCH(AY$1,'I-EmEC'!$A$1:$DD$1,0),FALSE)&lt;&gt;"",VLOOKUP($B20,'I-EmEC'!$A:$DD,MATCH(AY$1,'I-EmEC'!$A$1:$DD$1,0),FALSE),NA())</f>
        <v>10.6</v>
      </c>
      <c r="AZ20" s="166">
        <f>IF(VLOOKUP($B20,'I-EmEC'!$A:$DD,MATCH(AZ$1,'I-EmEC'!$A$1:$DD$1,0),FALSE)&lt;&gt;"",VLOOKUP($B20,'I-EmEC'!$A:$DD,MATCH(AZ$1,'I-EmEC'!$A$1:$DD$1,0),FALSE),NA())</f>
        <v>5.4</v>
      </c>
      <c r="BA20" s="166">
        <f>IF(VLOOKUP($B20,'I-EmEC'!$A:$DD,MATCH(BA$1,'I-EmEC'!$A$1:$DD$1,0),FALSE)&lt;&gt;"",VLOOKUP($B20,'I-EmEC'!$A:$DD,MATCH(BA$1,'I-EmEC'!$A$1:$DD$1,0),FALSE),NA())</f>
        <v>25.3</v>
      </c>
      <c r="BB20" s="166">
        <f>IF(VLOOKUP($B20,'I-EmEC'!$A:$DD,MATCH(BB$1,'I-EmEC'!$A$1:$DD$1,0),FALSE)&lt;&gt;"",VLOOKUP($B20,'I-EmEC'!$A:$DD,MATCH(BB$1,'I-EmEC'!$A$1:$DD$1,0),FALSE),NA())</f>
        <v>25.3</v>
      </c>
      <c r="BC20" s="166">
        <f>IF(VLOOKUP($B20,'I-EmEC'!$A:$DD,MATCH(BC$1,'I-EmEC'!$A$1:$DD$1,0),FALSE)&lt;&gt;"",VLOOKUP($B20,'I-EmEC'!$A:$DD,MATCH(BC$1,'I-EmEC'!$A$1:$DD$1,0),FALSE),NA())</f>
        <v>31.6</v>
      </c>
      <c r="BD20" s="166" t="e">
        <f>IF(VLOOKUP($B20,'I-EmEC'!$A:$DD,MATCH(BD$1,'I-EmEC'!$A$1:$DD$1,0),FALSE)&lt;&gt;"",VLOOKUP($B20,'I-EmEC'!$A:$DD,MATCH(BD$1,'I-EmEC'!$A$1:$DD$1,0),FALSE),NA())</f>
        <v>#N/A</v>
      </c>
      <c r="BE20" s="166" t="e">
        <f>IF(VLOOKUP($B20,'I-EmEC'!$A:$DD,MATCH(BE$1,'I-EmEC'!$A$1:$DD$1,0),FALSE)&lt;&gt;"",VLOOKUP($B20,'I-EmEC'!$A:$DD,MATCH(BE$1,'I-EmEC'!$A$1:$DD$1,0),FALSE),NA())</f>
        <v>#N/A</v>
      </c>
      <c r="BF20" s="166">
        <f>IF(VLOOKUP($B20,'I-EmEC'!$A:$DD,MATCH(BF$1,'I-EmEC'!$A$1:$DD$1,0),FALSE)&lt;&gt;"",VLOOKUP($B20,'I-EmEC'!$A:$DD,MATCH(BF$1,'I-EmEC'!$A$1:$DD$1,0),FALSE),NA())</f>
        <v>6.2</v>
      </c>
      <c r="BG20" s="161" t="str" cm="1">
        <f t="array" ref="BG20">SUBSTITUTE(SUBSTITUTE(INDEX(AU$1:BF$1,0,MATCH(_xlfn.AGGREGATE(4,6,AU20:BF20),AU20:BF20,0)),"I-Emax",""),"&gt;1.4SD","")</f>
        <v xml:space="preserve">
Gs</v>
      </c>
      <c r="BH20" s="159"/>
      <c r="BI20" s="167">
        <f>IF(VLOOKUP($B20,'B-EmEC'!$A:$DC,MATCH(BI$1,'B-EmEC'!$A$1:$DC$1,0),FALSE)="",NA(),VLOOKUP($B20,'B-EmEC'!$A:$DC,MATCH(BI$1,'B-EmEC'!$A$1:$DC$1,0),FALSE))</f>
        <v>84.491733006736084</v>
      </c>
      <c r="BJ20" s="168" t="e">
        <f>IF(VLOOKUP($B20,'B-EmEC'!$A:$DC,MATCH(BJ$1,'B-EmEC'!$A$1:$DC$1,0),FALSE)="",NA(),VLOOKUP($B20,'B-EmEC'!$A:$DC,MATCH(BJ$1,'B-EmEC'!$A$1:$DC$1,0),FALSE))</f>
        <v>#N/A</v>
      </c>
      <c r="BK20" s="168" t="e">
        <f>IF(VLOOKUP($B20,'B-EmEC'!$A:$DC,MATCH(BK$1,'B-EmEC'!$A$1:$DC$1,0),FALSE)="",NA(),VLOOKUP($B20,'B-EmEC'!$A:$DC,MATCH(BK$1,'B-EmEC'!$A$1:$DC$1,0),FALSE))</f>
        <v>#N/A</v>
      </c>
      <c r="BL20" s="168">
        <f>IF(VLOOKUP($B20,'B-EmEC'!$A:$DC,MATCH(BL$1,'B-EmEC'!$A$1:$DC$1,0),FALSE)="",NA(),VLOOKUP($B20,'B-EmEC'!$A:$DC,MATCH(BL$1,'B-EmEC'!$A$1:$DC$1,0),FALSE))</f>
        <v>15.126344086021506</v>
      </c>
      <c r="BM20" s="168">
        <f>IF(VLOOKUP($B20,'B-EmEC'!$A:$DC,MATCH(BM$1,'B-EmEC'!$A$1:$DC$1,0),FALSE)="",NA(),VLOOKUP($B20,'B-EmEC'!$A:$DC,MATCH(BM$1,'B-EmEC'!$A$1:$DC$1,0),FALSE))</f>
        <v>31.027508090614887</v>
      </c>
      <c r="BN20" s="168">
        <f>IF(VLOOKUP($B20,'B-EmEC'!$A:$DC,MATCH(BN$1,'B-EmEC'!$A$1:$DC$1,0),FALSE)="",NA(),VLOOKUP($B20,'B-EmEC'!$A:$DC,MATCH(BN$1,'B-EmEC'!$A$1:$DC$1,0),FALSE))</f>
        <v>43.039443155452432</v>
      </c>
      <c r="BO20" s="168">
        <f>IF(VLOOKUP($B20,'B-EmEC'!$A:$DC,MATCH(BO$1,'B-EmEC'!$A$1:$DC$1,0),FALSE)="",NA(),VLOOKUP($B20,'B-EmEC'!$A:$DC,MATCH(BO$1,'B-EmEC'!$A$1:$DC$1,0),FALSE))</f>
        <v>4.6361329950594206</v>
      </c>
      <c r="BP20" s="168" t="e">
        <f>IF(VLOOKUP($B20,'B-EmEC'!$A:$DC,MATCH(BP$1,'B-EmEC'!$A$1:$DC$1,0),FALSE)="",NA(),VLOOKUP($B20,'B-EmEC'!$A:$DC,MATCH(BP$1,'B-EmEC'!$A$1:$DC$1,0),FALSE))</f>
        <v>#N/A</v>
      </c>
      <c r="BQ20" s="168">
        <f>IF(VLOOKUP($B20,'B-EmEC'!$A:$DC,MATCH(BQ$1,'B-EmEC'!$A$1:$DC$1,0),FALSE)="",NA(),VLOOKUP($B20,'B-EmEC'!$A:$DC,MATCH(BQ$1,'B-EmEC'!$A$1:$DC$1,0),FALSE))</f>
        <v>20.874364246293691</v>
      </c>
      <c r="BR20" s="168">
        <f>IF(VLOOKUP($B20,'B-EmEC'!$A:$DC,MATCH(BR$1,'B-EmEC'!$A$1:$DC$1,0),FALSE)="",NA(),VLOOKUP($B20,'B-EmEC'!$A:$DC,MATCH(BR$1,'B-EmEC'!$A$1:$DC$1,0),FALSE))</f>
        <v>66.01686972820994</v>
      </c>
      <c r="BS20" s="168">
        <f>IF(VLOOKUP($B20,'B-EmEC'!$A:$DC,MATCH(BS$1,'B-EmEC'!$A$1:$DC$1,0),FALSE)="",NA(),VLOOKUP($B20,'B-EmEC'!$A:$DC,MATCH(BS$1,'B-EmEC'!$A$1:$DC$1,0),FALSE))</f>
        <v>78.696721311475414</v>
      </c>
      <c r="BT20" s="168">
        <f>IF(VLOOKUP($B20,'B-EmEC'!$A:$DC,MATCH(BT$1,'B-EmEC'!$A$1:$DC$1,0),FALSE)="",NA(),VLOOKUP($B20,'B-EmEC'!$A:$DC,MATCH(BT$1,'B-EmEC'!$A$1:$DC$1,0),FALSE))</f>
        <v>13.435287453979042</v>
      </c>
      <c r="BU20" s="161" t="str" cm="1">
        <f t="array" ref="BU20">SUBSTITUTE(SUBSTITUTE(SUBSTITUTE(INDEX(BI$1:BT$1,0,MATCH(_xlfn.AGGREGATE(4,6,BI20:BT20),BI20:BT20,0)),"B-Emax",""),"Min",""),"Max","")</f>
        <v xml:space="preserve">
Gs</v>
      </c>
      <c r="BV20" s="168"/>
      <c r="BW20" s="165">
        <f>IF(VLOOKUP($B20,'I-EmEC'!$A:$DD,MATCH(BW$1,'I-EmEC'!$A$1:$DD$1,0),FALSE)&lt;&gt;"",VLOOKUP($B20,'I-EmEC'!$A:$DD,MATCH(BW$1,'I-EmEC'!$A$1:$DD$1,0),FALSE),NA())</f>
        <v>69.301470588235304</v>
      </c>
      <c r="BX20" s="166">
        <f>IF(VLOOKUP($B20,'I-EmEC'!$A:$DD,MATCH(BX$1,'I-EmEC'!$A$1:$DD$1,0),FALSE)&lt;&gt;"",VLOOKUP($B20,'I-EmEC'!$A:$DD,MATCH(BX$1,'I-EmEC'!$A$1:$DD$1,0),FALSE),NA())</f>
        <v>27.466150870406189</v>
      </c>
      <c r="BY20" s="166">
        <f>IF(VLOOKUP($B20,'I-EmEC'!$A:$DD,MATCH(BY$1,'I-EmEC'!$A$1:$DD$1,0),FALSE)&lt;&gt;"",VLOOKUP($B20,'I-EmEC'!$A:$DD,MATCH(BY$1,'I-EmEC'!$A$1:$DD$1,0),FALSE),NA())</f>
        <v>27.466150870406189</v>
      </c>
      <c r="BZ20" s="166">
        <f>IF(VLOOKUP($B20,'I-EmEC'!$A:$DD,MATCH(BZ$1,'I-EmEC'!$A$1:$DD$1,0),FALSE)&lt;&gt;"",VLOOKUP($B20,'I-EmEC'!$A:$DD,MATCH(BZ$1,'I-EmEC'!$A$1:$DD$1,0),FALSE),NA())</f>
        <v>21.946169772256731</v>
      </c>
      <c r="CA20" s="166">
        <f>IF(VLOOKUP($B20,'I-EmEC'!$A:$DD,MATCH(CA$1,'I-EmEC'!$A$1:$DD$1,0),FALSE)&lt;&gt;"",VLOOKUP($B20,'I-EmEC'!$A:$DD,MATCH(CA$1,'I-EmEC'!$A$1:$DD$1,0),FALSE),NA())</f>
        <v>21.946169772256731</v>
      </c>
      <c r="CB20" s="166">
        <f>IF(VLOOKUP($B20,'I-EmEC'!$A:$DD,MATCH(CB$1,'I-EmEC'!$A$1:$DD$1,0),FALSE)&lt;&gt;"",VLOOKUP($B20,'I-EmEC'!$A:$DD,MATCH(CB$1,'I-EmEC'!$A$1:$DD$1,0),FALSE),NA())</f>
        <v>15.652173913043478</v>
      </c>
      <c r="CC20" s="166">
        <f>IF(VLOOKUP($B20,'I-EmEC'!$A:$DD,MATCH(CC$1,'I-EmEC'!$A$1:$DD$1,0),FALSE)&lt;&gt;"",VLOOKUP($B20,'I-EmEC'!$A:$DD,MATCH(CC$1,'I-EmEC'!$A$1:$DD$1,0),FALSE),NA())</f>
        <v>51.950718685831617</v>
      </c>
      <c r="CD20" s="166">
        <f>IF(VLOOKUP($B20,'I-EmEC'!$A:$DD,MATCH(CD$1,'I-EmEC'!$A$1:$DD$1,0),FALSE)&lt;&gt;"",VLOOKUP($B20,'I-EmEC'!$A:$DD,MATCH(CD$1,'I-EmEC'!$A$1:$DD$1,0),FALSE),NA())</f>
        <v>51.950718685831617</v>
      </c>
      <c r="CE20" s="166">
        <f>IF(VLOOKUP($B20,'I-EmEC'!$A:$DD,MATCH(CE$1,'I-EmEC'!$A$1:$DD$1,0),FALSE)&lt;&gt;"",VLOOKUP($B20,'I-EmEC'!$A:$DD,MATCH(CE$1,'I-EmEC'!$A$1:$DD$1,0),FALSE),NA())</f>
        <v>71.011235955056179</v>
      </c>
      <c r="CF20" s="166" t="e">
        <f>IF(VLOOKUP($B20,'I-EmEC'!$A:$DD,MATCH(CF$1,'I-EmEC'!$A$1:$DD$1,0),FALSE)&lt;&gt;"",VLOOKUP($B20,'I-EmEC'!$A:$DD,MATCH(CF$1,'I-EmEC'!$A$1:$DD$1,0),FALSE),NA())</f>
        <v>#N/A</v>
      </c>
      <c r="CG20" s="166" t="e">
        <f>IF(VLOOKUP($B20,'I-EmEC'!$A:$DD,MATCH(CG$1,'I-EmEC'!$A$1:$DD$1,0),FALSE)&lt;&gt;"",VLOOKUP($B20,'I-EmEC'!$A:$DD,MATCH(CG$1,'I-EmEC'!$A$1:$DD$1,0),FALSE),NA())</f>
        <v>#N/A</v>
      </c>
      <c r="CH20" s="166">
        <f>IF(VLOOKUP($B20,'I-EmEC'!$A:$DD,MATCH(CH$1,'I-EmEC'!$A$1:$DD$1,0),FALSE)&lt;&gt;"",VLOOKUP($B20,'I-EmEC'!$A:$DD,MATCH(CH$1,'I-EmEC'!$A$1:$DD$1,0),FALSE),NA())</f>
        <v>12.252964426877471</v>
      </c>
      <c r="CI20" s="161" t="str" cm="1">
        <f t="array" ref="CI20">SUBSTITUTE(SUBSTITUTE(SUBSTITUTE(INDEX(BW$1:CH$1,0,MATCH(_xlfn.AGGREGATE(4,6,BW20:CH20),BW20:CH20,0)),"I-Emax",""),"Min",""),"Max","")</f>
        <v xml:space="preserve">
G14</v>
      </c>
      <c r="CJ20" s="155"/>
      <c r="CK20" s="155"/>
      <c r="CL20" s="155"/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55"/>
      <c r="CZ20" s="155"/>
      <c r="DA20" s="155"/>
      <c r="DB20" s="155"/>
      <c r="DC20" s="155"/>
      <c r="DD20" s="155"/>
      <c r="DE20" s="155"/>
      <c r="DF20" s="155"/>
      <c r="DG20" s="155"/>
    </row>
    <row r="21" spans="1:111" s="170" customFormat="1" x14ac:dyDescent="0.15">
      <c r="A21" s="155" t="str" cm="1">
        <f t="array" ref="A21">_xlfn.IFS(AND(SUMIF(E21:P21,"&lt;&gt;#N/A",E21:P21)&gt;0,SUMIF(S21:AD21,"&lt;&gt;#N/A",S21:AD21)&gt;0),"BI",AND(SUMIF(E21:P21,"&lt;&gt;#N/A",E21:P21)&gt;0,SUMIF(S21:AD21,"&lt;&gt;#N/A",S21:AD21)=0),"-B",AND(SUMIF(E21:P21,"&lt;&gt;#N/A",E21:P21)=0,SUMIF(S21:AD21,"&lt;&gt;#N/A",S21:AD21)&gt;0),"-I")</f>
        <v>BI</v>
      </c>
      <c r="B21" s="90" t="s">
        <v>256</v>
      </c>
      <c r="C21" s="156" t="str">
        <f>VLOOKUP(B21,RecNamesAll!A:E,5,FALSE)</f>
        <v>A</v>
      </c>
      <c r="D21" s="157" t="b">
        <f>VLOOKUP(B21,Ligands!A:B,2,FALSE)</f>
        <v>0</v>
      </c>
      <c r="E21" s="158">
        <f>IF(VLOOKUP($B21,'B-EmEC'!$A:$DC,MATCH(E$1,'B-EmEC'!$A$1:$DC$1,0),FALSE)&lt;&gt;"",VLOOKUP($B21,'B-EmEC'!$A:$DC,MATCH(E$1,'B-EmEC'!$A$1:$DC$1,0),FALSE),NA())</f>
        <v>8.2750000000000004</v>
      </c>
      <c r="F21" s="159" t="e">
        <f>IF(VLOOKUP($B21,'B-EmEC'!$A:$DC,MATCH(F$1,'B-EmEC'!$A$1:$DC$1,0),FALSE)&lt;&gt;"",VLOOKUP($B21,'B-EmEC'!$A:$DC,MATCH(F$1,'B-EmEC'!$A$1:$DC$1,0),FALSE),NA())</f>
        <v>#N/A</v>
      </c>
      <c r="G21" s="159" t="e">
        <f>IF(VLOOKUP($B21,'B-EmEC'!$A:$DC,MATCH(G$1,'B-EmEC'!$A$1:$DC$1,0),FALSE)&lt;&gt;"",VLOOKUP($B21,'B-EmEC'!$A:$DC,MATCH(G$1,'B-EmEC'!$A$1:$DC$1,0),FALSE),NA())</f>
        <v>#N/A</v>
      </c>
      <c r="H21" s="159" t="e">
        <f>IF(VLOOKUP($B21,'B-EmEC'!$A:$DC,MATCH(H$1,'B-EmEC'!$A$1:$DC$1,0),FALSE)&lt;&gt;"",VLOOKUP($B21,'B-EmEC'!$A:$DC,MATCH(H$1,'B-EmEC'!$A$1:$DC$1,0),FALSE),NA())</f>
        <v>#N/A</v>
      </c>
      <c r="I21" s="159" t="e">
        <f>IF(VLOOKUP($B21,'B-EmEC'!$A:$DC,MATCH(I$1,'B-EmEC'!$A$1:$DC$1,0),FALSE)&lt;&gt;"",VLOOKUP($B21,'B-EmEC'!$A:$DC,MATCH(I$1,'B-EmEC'!$A$1:$DC$1,0),FALSE),NA())</f>
        <v>#N/A</v>
      </c>
      <c r="J21" s="159" t="e">
        <f>IF(VLOOKUP($B21,'B-EmEC'!$A:$DC,MATCH(J$1,'B-EmEC'!$A$1:$DC$1,0),FALSE)&lt;&gt;"",VLOOKUP($B21,'B-EmEC'!$A:$DC,MATCH(J$1,'B-EmEC'!$A$1:$DC$1,0),FALSE),NA())</f>
        <v>#N/A</v>
      </c>
      <c r="K21" s="160" t="e">
        <f>IF(VLOOKUP($B21,'B-EmEC'!$A:$DC,MATCH(K$1,'B-EmEC'!$A$1:$DC$1,0),FALSE)&lt;&gt;"",VLOOKUP($B21,'B-EmEC'!$A:$DC,MATCH(K$1,'B-EmEC'!$A$1:$DC$1,0),FALSE),NA())</f>
        <v>#N/A</v>
      </c>
      <c r="L21" s="160" t="e">
        <f>IF(VLOOKUP($B21,'B-EmEC'!$A:$DC,MATCH(L$1,'B-EmEC'!$A$1:$DC$1,0),FALSE)&lt;&gt;"",VLOOKUP($B21,'B-EmEC'!$A:$DC,MATCH(L$1,'B-EmEC'!$A$1:$DC$1,0),FALSE),NA())</f>
        <v>#N/A</v>
      </c>
      <c r="M21" s="160" t="e">
        <f>IF(VLOOKUP($B21,'B-EmEC'!$A:$DC,MATCH(M$1,'B-EmEC'!$A$1:$DC$1,0),FALSE)&lt;&gt;"",VLOOKUP($B21,'B-EmEC'!$A:$DC,MATCH(M$1,'B-EmEC'!$A$1:$DC$1,0),FALSE),NA())</f>
        <v>#N/A</v>
      </c>
      <c r="N21" s="159">
        <f>IF(VLOOKUP($B21,'B-EmEC'!$A:$DC,MATCH(N$1,'B-EmEC'!$A$1:$DC$1,0),FALSE)&lt;&gt;"",VLOOKUP($B21,'B-EmEC'!$A:$DC,MATCH(N$1,'B-EmEC'!$A$1:$DC$1,0),FALSE),NA())</f>
        <v>6.4509999999999996</v>
      </c>
      <c r="O21" s="160" t="e">
        <f>IF(VLOOKUP($B21,'B-EmEC'!$A:$DC,MATCH(O$1,'B-EmEC'!$A$1:$DC$1,0),FALSE)&lt;&gt;"",VLOOKUP($B21,'B-EmEC'!$A:$DC,MATCH(O$1,'B-EmEC'!$A$1:$DC$1,0),FALSE),NA())</f>
        <v>#N/A</v>
      </c>
      <c r="P21" s="160" t="e">
        <f>IF(VLOOKUP($B21,'B-EmEC'!$A:$DC,MATCH(P$1,'B-EmEC'!$A$1:$DC$1,0),FALSE)&lt;&gt;"",VLOOKUP($B21,'B-EmEC'!$A:$DC,MATCH(P$1,'B-EmEC'!$A$1:$DC$1,0),FALSE),NA())</f>
        <v>#N/A</v>
      </c>
      <c r="Q21" s="161" t="str" cm="1">
        <f t="array" ref="Q21">SUBSTITUTE(SUBSTITUTE(INDEX(E$1:P$1,0,MATCH(_xlfn.AGGREGATE(4,6,E21:P21),E21:P21,0)),"B-pEC50",""),"&gt;1.4SD","")</f>
        <v xml:space="preserve">
Gs</v>
      </c>
      <c r="R21" s="159"/>
      <c r="S21" s="162">
        <f>IF(VLOOKUP($B21,'I-EmEC'!$A:$DD,MATCH(S$1,'I-EmEC'!$A$1:$DD$1,0),FALSE)&lt;&gt;"",VLOOKUP($B21,'I-EmEC'!$A:$DD,MATCH(S$1,'I-EmEC'!$A$1:$DD$1,0),FALSE),NA())</f>
        <v>7.41</v>
      </c>
      <c r="T21" s="159" t="e">
        <f>IF(VLOOKUP($B21,'I-EmEC'!$A:$DD,MATCH(T$1,'I-EmEC'!$A$1:$DD$1,0),FALSE)&lt;&gt;"",VLOOKUP($B21,'I-EmEC'!$A:$DD,MATCH(T$1,'I-EmEC'!$A$1:$DD$1,0),FALSE),NA())</f>
        <v>#N/A</v>
      </c>
      <c r="U21" s="159" t="e">
        <f>IF(VLOOKUP($B21,'I-EmEC'!$A:$DD,MATCH(U$1,'I-EmEC'!$A$1:$DD$1,0),FALSE)&lt;&gt;"",VLOOKUP($B21,'I-EmEC'!$A:$DD,MATCH(U$1,'I-EmEC'!$A$1:$DD$1,0),FALSE),NA())</f>
        <v>#N/A</v>
      </c>
      <c r="V21" s="159" t="e">
        <f>IF(VLOOKUP($B21,'I-EmEC'!$A:$DD,MATCH(V$1,'I-EmEC'!$A$1:$DD$1,0),FALSE)&lt;&gt;"",VLOOKUP($B21,'I-EmEC'!$A:$DD,MATCH(V$1,'I-EmEC'!$A$1:$DD$1,0),FALSE),NA())</f>
        <v>#N/A</v>
      </c>
      <c r="W21" s="159" t="e">
        <f>IF(VLOOKUP($B21,'I-EmEC'!$A:$DD,MATCH(W$1,'I-EmEC'!$A$1:$DD$1,0),FALSE)&lt;&gt;"",VLOOKUP($B21,'I-EmEC'!$A:$DD,MATCH(W$1,'I-EmEC'!$A$1:$DD$1,0),FALSE),NA())</f>
        <v>#N/A</v>
      </c>
      <c r="X21" s="159" t="e">
        <f>IF(VLOOKUP($B21,'I-EmEC'!$A:$DD,MATCH(X$1,'I-EmEC'!$A$1:$DD$1,0),FALSE)&lt;&gt;"",VLOOKUP($B21,'I-EmEC'!$A:$DD,MATCH(X$1,'I-EmEC'!$A$1:$DD$1,0),FALSE),NA())</f>
        <v>#N/A</v>
      </c>
      <c r="Y21" s="159" t="e">
        <f>IF(VLOOKUP($B21,'I-EmEC'!$A:$DD,MATCH(Y$1,'I-EmEC'!$A$1:$DD$1,0),FALSE)&lt;&gt;"",VLOOKUP($B21,'I-EmEC'!$A:$DD,MATCH(Y$1,'I-EmEC'!$A$1:$DD$1,0),FALSE),NA())</f>
        <v>#N/A</v>
      </c>
      <c r="Z21" s="159" t="e">
        <f>IF(VLOOKUP($B21,'I-EmEC'!$A:$DD,MATCH(Z$1,'I-EmEC'!$A$1:$DD$1,0),FALSE)&lt;&gt;"",VLOOKUP($B21,'I-EmEC'!$A:$DD,MATCH(Z$1,'I-EmEC'!$A$1:$DD$1,0),FALSE),NA())</f>
        <v>#N/A</v>
      </c>
      <c r="AA21" s="159">
        <f>IF(VLOOKUP($B21,'I-EmEC'!$A:$DD,MATCH(AA$1,'I-EmEC'!$A$1:$DD$1,0),FALSE)&lt;&gt;"",VLOOKUP($B21,'I-EmEC'!$A:$DD,MATCH(AA$1,'I-EmEC'!$A$1:$DD$1,0),FALSE),NA())</f>
        <v>7.53</v>
      </c>
      <c r="AB21" s="159" t="e">
        <f>IF(VLOOKUP($B21,'I-EmEC'!$A:$DD,MATCH(AB$1,'I-EmEC'!$A$1:$DD$1,0),FALSE)&lt;&gt;"",VLOOKUP($B21,'I-EmEC'!$A:$DD,MATCH(AB$1,'I-EmEC'!$A$1:$DD$1,0),FALSE),NA())</f>
        <v>#N/A</v>
      </c>
      <c r="AC21" s="159" t="e">
        <f>IF(VLOOKUP($B21,'I-EmEC'!$A:$DD,MATCH(AC$1,'I-EmEC'!$A$1:$DD$1,0),FALSE)&lt;&gt;"",VLOOKUP($B21,'I-EmEC'!$A:$DD,MATCH(AC$1,'I-EmEC'!$A$1:$DD$1,0),FALSE),NA())</f>
        <v>#N/A</v>
      </c>
      <c r="AD21" s="159" t="e">
        <f>IF(VLOOKUP($B21,'I-EmEC'!$A:$DD,MATCH(AD$1,'I-EmEC'!$A$1:$DD$1,0),FALSE)&lt;&gt;"",VLOOKUP($B21,'I-EmEC'!$A:$DD,MATCH(AD$1,'I-EmEC'!$A$1:$DD$1,0),FALSE),NA())</f>
        <v>#N/A</v>
      </c>
      <c r="AE21" s="161" t="str" cm="1">
        <f t="array" ref="AE21">SUBSTITUTE(SUBSTITUTE(INDEX(S$1:AD$1,0,MATCH(_xlfn.AGGREGATE(4,6,S21:AD21),S21:AD21,0)),"I-pEC50",""),"&gt;1.4SD","")</f>
        <v xml:space="preserve">
G14</v>
      </c>
      <c r="AF21" s="159"/>
      <c r="AG21" s="163">
        <f>IF(VLOOKUP($B21,'B-EmEC'!$A:$DC,MATCH(AG$1,'B-EmEC'!$A$1:$DC$1,0),FALSE)&lt;&gt;"",VLOOKUP($B21,'B-EmEC'!$A:$DC,MATCH(AG$1,'B-EmEC'!$A$1:$DC$1,0),FALSE),NA())</f>
        <v>54.4</v>
      </c>
      <c r="AH21" s="164" t="e">
        <f>IF(VLOOKUP($B21,'B-EmEC'!$A:$DC,MATCH(AH$1,'B-EmEC'!$A$1:$DC$1,0),FALSE)&lt;&gt;"",VLOOKUP($B21,'B-EmEC'!$A:$DC,MATCH(AH$1,'B-EmEC'!$A$1:$DC$1,0),FALSE),NA())</f>
        <v>#N/A</v>
      </c>
      <c r="AI21" s="164" t="e">
        <f>IF(VLOOKUP($B21,'B-EmEC'!$A:$DC,MATCH(AI$1,'B-EmEC'!$A$1:$DC$1,0),FALSE)&lt;&gt;"",VLOOKUP($B21,'B-EmEC'!$A:$DC,MATCH(AI$1,'B-EmEC'!$A$1:$DC$1,0),FALSE),NA())</f>
        <v>#N/A</v>
      </c>
      <c r="AJ21" s="164" t="e">
        <f>IF(VLOOKUP($B21,'B-EmEC'!$A:$DC,MATCH(AJ$1,'B-EmEC'!$A$1:$DC$1,0),FALSE)&lt;&gt;"",VLOOKUP($B21,'B-EmEC'!$A:$DC,MATCH(AJ$1,'B-EmEC'!$A$1:$DC$1,0),FALSE),NA())</f>
        <v>#N/A</v>
      </c>
      <c r="AK21" s="164" t="e">
        <f>IF(VLOOKUP($B21,'B-EmEC'!$A:$DC,MATCH(AK$1,'B-EmEC'!$A$1:$DC$1,0),FALSE)&lt;&gt;"",VLOOKUP($B21,'B-EmEC'!$A:$DC,MATCH(AK$1,'B-EmEC'!$A$1:$DC$1,0),FALSE),NA())</f>
        <v>#N/A</v>
      </c>
      <c r="AL21" s="164" t="e">
        <f>IF(VLOOKUP($B21,'B-EmEC'!$A:$DC,MATCH(AL$1,'B-EmEC'!$A$1:$DC$1,0),FALSE)&lt;&gt;"",VLOOKUP($B21,'B-EmEC'!$A:$DC,MATCH(AL$1,'B-EmEC'!$A$1:$DC$1,0),FALSE),NA())</f>
        <v>#N/A</v>
      </c>
      <c r="AM21" s="164" t="e">
        <f>IF(VLOOKUP($B21,'B-EmEC'!$A:$DC,MATCH(AM$1,'B-EmEC'!$A$1:$DC$1,0),FALSE)&lt;&gt;"",VLOOKUP($B21,'B-EmEC'!$A:$DC,MATCH(AM$1,'B-EmEC'!$A$1:$DC$1,0),FALSE),NA())</f>
        <v>#N/A</v>
      </c>
      <c r="AN21" s="164" t="e">
        <f>IF(VLOOKUP($B21,'B-EmEC'!$A:$DC,MATCH(AN$1,'B-EmEC'!$A$1:$DC$1,0),FALSE)&lt;&gt;"",VLOOKUP($B21,'B-EmEC'!$A:$DC,MATCH(AN$1,'B-EmEC'!$A$1:$DC$1,0),FALSE),NA())</f>
        <v>#N/A</v>
      </c>
      <c r="AO21" s="164" t="e">
        <f>IF(VLOOKUP($B21,'B-EmEC'!$A:$DC,MATCH(AO$1,'B-EmEC'!$A$1:$DC$1,0),FALSE)&lt;&gt;"",VLOOKUP($B21,'B-EmEC'!$A:$DC,MATCH(AO$1,'B-EmEC'!$A$1:$DC$1,0),FALSE),NA())</f>
        <v>#N/A</v>
      </c>
      <c r="AP21" s="164">
        <f>IF(VLOOKUP($B21,'B-EmEC'!$A:$DC,MATCH(AP$1,'B-EmEC'!$A$1:$DC$1,0),FALSE)&lt;&gt;"",VLOOKUP($B21,'B-EmEC'!$A:$DC,MATCH(AP$1,'B-EmEC'!$A$1:$DC$1,0),FALSE),NA())</f>
        <v>767.2</v>
      </c>
      <c r="AQ21" s="164" t="e">
        <f>IF(VLOOKUP($B21,'B-EmEC'!$A:$DC,MATCH(AQ$1,'B-EmEC'!$A$1:$DC$1,0),FALSE)&lt;&gt;"",VLOOKUP($B21,'B-EmEC'!$A:$DC,MATCH(AQ$1,'B-EmEC'!$A$1:$DC$1,0),FALSE),NA())</f>
        <v>#N/A</v>
      </c>
      <c r="AR21" s="164" t="e">
        <f>IF(VLOOKUP($B21,'B-EmEC'!$A:$DC,MATCH(AR$1,'B-EmEC'!$A$1:$DC$1,0),FALSE)&lt;&gt;"",VLOOKUP($B21,'B-EmEC'!$A:$DC,MATCH(AR$1,'B-EmEC'!$A$1:$DC$1,0),FALSE),NA())</f>
        <v>#N/A</v>
      </c>
      <c r="AS21" s="169" t="str" cm="1">
        <f t="array" ref="AS21">SUBSTITUTE(SUBSTITUTE(INDEX(AG$1:AR$1,0,MATCH(_xlfn.AGGREGATE(4,6,AG21:AR21),AG21:AR21,0)),"B-Emax",""),"&gt;1.4SD","")</f>
        <v xml:space="preserve">
G15</v>
      </c>
      <c r="AT21" s="164"/>
      <c r="AU21" s="165">
        <f>IF(VLOOKUP($B21,'I-EmEC'!$A:$DD,MATCH(AU$1,'I-EmEC'!$A$1:$DD$1,0),FALSE)&lt;&gt;"",VLOOKUP($B21,'I-EmEC'!$A:$DD,MATCH(AU$1,'I-EmEC'!$A$1:$DD$1,0),FALSE),NA())</f>
        <v>18.3</v>
      </c>
      <c r="AV21" s="166" t="e">
        <f>IF(VLOOKUP($B21,'I-EmEC'!$A:$DD,MATCH(AV$1,'I-EmEC'!$A$1:$DD$1,0),FALSE)&lt;&gt;"",VLOOKUP($B21,'I-EmEC'!$A:$DD,MATCH(AV$1,'I-EmEC'!$A$1:$DD$1,0),FALSE),NA())</f>
        <v>#N/A</v>
      </c>
      <c r="AW21" s="166" t="e">
        <f>IF(VLOOKUP($B21,'I-EmEC'!$A:$DD,MATCH(AW$1,'I-EmEC'!$A$1:$DD$1,0),FALSE)&lt;&gt;"",VLOOKUP($B21,'I-EmEC'!$A:$DD,MATCH(AW$1,'I-EmEC'!$A$1:$DD$1,0),FALSE),NA())</f>
        <v>#N/A</v>
      </c>
      <c r="AX21" s="166" t="e">
        <f>IF(VLOOKUP($B21,'I-EmEC'!$A:$DD,MATCH(AX$1,'I-EmEC'!$A$1:$DD$1,0),FALSE)&lt;&gt;"",VLOOKUP($B21,'I-EmEC'!$A:$DD,MATCH(AX$1,'I-EmEC'!$A$1:$DD$1,0),FALSE),NA())</f>
        <v>#N/A</v>
      </c>
      <c r="AY21" s="166" t="e">
        <f>IF(VLOOKUP($B21,'I-EmEC'!$A:$DD,MATCH(AY$1,'I-EmEC'!$A$1:$DD$1,0),FALSE)&lt;&gt;"",VLOOKUP($B21,'I-EmEC'!$A:$DD,MATCH(AY$1,'I-EmEC'!$A$1:$DD$1,0),FALSE),NA())</f>
        <v>#N/A</v>
      </c>
      <c r="AZ21" s="166" t="e">
        <f>IF(VLOOKUP($B21,'I-EmEC'!$A:$DD,MATCH(AZ$1,'I-EmEC'!$A$1:$DD$1,0),FALSE)&lt;&gt;"",VLOOKUP($B21,'I-EmEC'!$A:$DD,MATCH(AZ$1,'I-EmEC'!$A$1:$DD$1,0),FALSE),NA())</f>
        <v>#N/A</v>
      </c>
      <c r="BA21" s="166" t="e">
        <f>IF(VLOOKUP($B21,'I-EmEC'!$A:$DD,MATCH(BA$1,'I-EmEC'!$A$1:$DD$1,0),FALSE)&lt;&gt;"",VLOOKUP($B21,'I-EmEC'!$A:$DD,MATCH(BA$1,'I-EmEC'!$A$1:$DD$1,0),FALSE),NA())</f>
        <v>#N/A</v>
      </c>
      <c r="BB21" s="166" t="e">
        <f>IF(VLOOKUP($B21,'I-EmEC'!$A:$DD,MATCH(BB$1,'I-EmEC'!$A$1:$DD$1,0),FALSE)&lt;&gt;"",VLOOKUP($B21,'I-EmEC'!$A:$DD,MATCH(BB$1,'I-EmEC'!$A$1:$DD$1,0),FALSE),NA())</f>
        <v>#N/A</v>
      </c>
      <c r="BC21" s="166">
        <f>IF(VLOOKUP($B21,'I-EmEC'!$A:$DD,MATCH(BC$1,'I-EmEC'!$A$1:$DD$1,0),FALSE)&lt;&gt;"",VLOOKUP($B21,'I-EmEC'!$A:$DD,MATCH(BC$1,'I-EmEC'!$A$1:$DD$1,0),FALSE),NA())</f>
        <v>15</v>
      </c>
      <c r="BD21" s="166" t="e">
        <f>IF(VLOOKUP($B21,'I-EmEC'!$A:$DD,MATCH(BD$1,'I-EmEC'!$A$1:$DD$1,0),FALSE)&lt;&gt;"",VLOOKUP($B21,'I-EmEC'!$A:$DD,MATCH(BD$1,'I-EmEC'!$A$1:$DD$1,0),FALSE),NA())</f>
        <v>#N/A</v>
      </c>
      <c r="BE21" s="166" t="e">
        <f>IF(VLOOKUP($B21,'I-EmEC'!$A:$DD,MATCH(BE$1,'I-EmEC'!$A$1:$DD$1,0),FALSE)&lt;&gt;"",VLOOKUP($B21,'I-EmEC'!$A:$DD,MATCH(BE$1,'I-EmEC'!$A$1:$DD$1,0),FALSE),NA())</f>
        <v>#N/A</v>
      </c>
      <c r="BF21" s="166" t="e">
        <f>IF(VLOOKUP($B21,'I-EmEC'!$A:$DD,MATCH(BF$1,'I-EmEC'!$A$1:$DD$1,0),FALSE)&lt;&gt;"",VLOOKUP($B21,'I-EmEC'!$A:$DD,MATCH(BF$1,'I-EmEC'!$A$1:$DD$1,0),FALSE),NA())</f>
        <v>#N/A</v>
      </c>
      <c r="BG21" s="161" t="str" cm="1">
        <f t="array" ref="BG21">SUBSTITUTE(SUBSTITUTE(INDEX(AU$1:BF$1,0,MATCH(_xlfn.AGGREGATE(4,6,AU21:BF21),AU21:BF21,0)),"I-Emax",""),"&gt;1.4SD","")</f>
        <v xml:space="preserve">
Gs</v>
      </c>
      <c r="BH21" s="159"/>
      <c r="BI21" s="167">
        <f>IF(VLOOKUP($B21,'B-EmEC'!$A:$DC,MATCH(BI$1,'B-EmEC'!$A$1:$DC$1,0),FALSE)="",NA(),VLOOKUP($B21,'B-EmEC'!$A:$DC,MATCH(BI$1,'B-EmEC'!$A$1:$DC$1,0),FALSE))</f>
        <v>83.282302510716477</v>
      </c>
      <c r="BJ21" s="168" t="e">
        <f>IF(VLOOKUP($B21,'B-EmEC'!$A:$DC,MATCH(BJ$1,'B-EmEC'!$A$1:$DC$1,0),FALSE)="",NA(),VLOOKUP($B21,'B-EmEC'!$A:$DC,MATCH(BJ$1,'B-EmEC'!$A$1:$DC$1,0),FALSE))</f>
        <v>#N/A</v>
      </c>
      <c r="BK21" s="168" t="e">
        <f>IF(VLOOKUP($B21,'B-EmEC'!$A:$DC,MATCH(BK$1,'B-EmEC'!$A$1:$DC$1,0),FALSE)="",NA(),VLOOKUP($B21,'B-EmEC'!$A:$DC,MATCH(BK$1,'B-EmEC'!$A$1:$DC$1,0),FALSE))</f>
        <v>#N/A</v>
      </c>
      <c r="BL21" s="168" t="e">
        <f>IF(VLOOKUP($B21,'B-EmEC'!$A:$DC,MATCH(BL$1,'B-EmEC'!$A$1:$DC$1,0),FALSE)="",NA(),VLOOKUP($B21,'B-EmEC'!$A:$DC,MATCH(BL$1,'B-EmEC'!$A$1:$DC$1,0),FALSE))</f>
        <v>#N/A</v>
      </c>
      <c r="BM21" s="168" t="e">
        <f>IF(VLOOKUP($B21,'B-EmEC'!$A:$DC,MATCH(BM$1,'B-EmEC'!$A$1:$DC$1,0),FALSE)="",NA(),VLOOKUP($B21,'B-EmEC'!$A:$DC,MATCH(BM$1,'B-EmEC'!$A$1:$DC$1,0),FALSE))</f>
        <v>#N/A</v>
      </c>
      <c r="BN21" s="168" t="e">
        <f>IF(VLOOKUP($B21,'B-EmEC'!$A:$DC,MATCH(BN$1,'B-EmEC'!$A$1:$DC$1,0),FALSE)="",NA(),VLOOKUP($B21,'B-EmEC'!$A:$DC,MATCH(BN$1,'B-EmEC'!$A$1:$DC$1,0),FALSE))</f>
        <v>#N/A</v>
      </c>
      <c r="BO21" s="168" t="e">
        <f>IF(VLOOKUP($B21,'B-EmEC'!$A:$DC,MATCH(BO$1,'B-EmEC'!$A$1:$DC$1,0),FALSE)="",NA(),VLOOKUP($B21,'B-EmEC'!$A:$DC,MATCH(BO$1,'B-EmEC'!$A$1:$DC$1,0),FALSE))</f>
        <v>#N/A</v>
      </c>
      <c r="BP21" s="168" t="e">
        <f>IF(VLOOKUP($B21,'B-EmEC'!$A:$DC,MATCH(BP$1,'B-EmEC'!$A$1:$DC$1,0),FALSE)="",NA(),VLOOKUP($B21,'B-EmEC'!$A:$DC,MATCH(BP$1,'B-EmEC'!$A$1:$DC$1,0),FALSE))</f>
        <v>#N/A</v>
      </c>
      <c r="BQ21" s="168" t="e">
        <f>IF(VLOOKUP($B21,'B-EmEC'!$A:$DC,MATCH(BQ$1,'B-EmEC'!$A$1:$DC$1,0),FALSE)="",NA(),VLOOKUP($B21,'B-EmEC'!$A:$DC,MATCH(BQ$1,'B-EmEC'!$A$1:$DC$1,0),FALSE))</f>
        <v>#N/A</v>
      </c>
      <c r="BR21" s="168">
        <f>IF(VLOOKUP($B21,'B-EmEC'!$A:$DC,MATCH(BR$1,'B-EmEC'!$A$1:$DC$1,0),FALSE)="",NA(),VLOOKUP($B21,'B-EmEC'!$A:$DC,MATCH(BR$1,'B-EmEC'!$A$1:$DC$1,0),FALSE))</f>
        <v>71.902530459231485</v>
      </c>
      <c r="BS21" s="168" t="e">
        <f>IF(VLOOKUP($B21,'B-EmEC'!$A:$DC,MATCH(BS$1,'B-EmEC'!$A$1:$DC$1,0),FALSE)="",NA(),VLOOKUP($B21,'B-EmEC'!$A:$DC,MATCH(BS$1,'B-EmEC'!$A$1:$DC$1,0),FALSE))</f>
        <v>#N/A</v>
      </c>
      <c r="BT21" s="168" t="e">
        <f>IF(VLOOKUP($B21,'B-EmEC'!$A:$DC,MATCH(BT$1,'B-EmEC'!$A$1:$DC$1,0),FALSE)="",NA(),VLOOKUP($B21,'B-EmEC'!$A:$DC,MATCH(BT$1,'B-EmEC'!$A$1:$DC$1,0),FALSE))</f>
        <v>#N/A</v>
      </c>
      <c r="BU21" s="161" t="str" cm="1">
        <f t="array" ref="BU21">SUBSTITUTE(SUBSTITUTE(SUBSTITUTE(INDEX(BI$1:BT$1,0,MATCH(_xlfn.AGGREGATE(4,6,BI21:BT21),BI21:BT21,0)),"B-Emax",""),"Min",""),"Max","")</f>
        <v xml:space="preserve">
Gs</v>
      </c>
      <c r="BV21" s="168"/>
      <c r="BW21" s="165">
        <f>IF(VLOOKUP($B21,'I-EmEC'!$A:$DD,MATCH(BW$1,'I-EmEC'!$A$1:$DD$1,0),FALSE)&lt;&gt;"",VLOOKUP($B21,'I-EmEC'!$A:$DD,MATCH(BW$1,'I-EmEC'!$A$1:$DD$1,0),FALSE),NA())</f>
        <v>33.639705882352942</v>
      </c>
      <c r="BX21" s="166" t="e">
        <f>IF(VLOOKUP($B21,'I-EmEC'!$A:$DD,MATCH(BX$1,'I-EmEC'!$A$1:$DD$1,0),FALSE)&lt;&gt;"",VLOOKUP($B21,'I-EmEC'!$A:$DD,MATCH(BX$1,'I-EmEC'!$A$1:$DD$1,0),FALSE),NA())</f>
        <v>#N/A</v>
      </c>
      <c r="BY21" s="166" t="e">
        <f>IF(VLOOKUP($B21,'I-EmEC'!$A:$DD,MATCH(BY$1,'I-EmEC'!$A$1:$DD$1,0),FALSE)&lt;&gt;"",VLOOKUP($B21,'I-EmEC'!$A:$DD,MATCH(BY$1,'I-EmEC'!$A$1:$DD$1,0),FALSE),NA())</f>
        <v>#N/A</v>
      </c>
      <c r="BZ21" s="166" t="e">
        <f>IF(VLOOKUP($B21,'I-EmEC'!$A:$DD,MATCH(BZ$1,'I-EmEC'!$A$1:$DD$1,0),FALSE)&lt;&gt;"",VLOOKUP($B21,'I-EmEC'!$A:$DD,MATCH(BZ$1,'I-EmEC'!$A$1:$DD$1,0),FALSE),NA())</f>
        <v>#N/A</v>
      </c>
      <c r="CA21" s="166" t="e">
        <f>IF(VLOOKUP($B21,'I-EmEC'!$A:$DD,MATCH(CA$1,'I-EmEC'!$A$1:$DD$1,0),FALSE)&lt;&gt;"",VLOOKUP($B21,'I-EmEC'!$A:$DD,MATCH(CA$1,'I-EmEC'!$A$1:$DD$1,0),FALSE),NA())</f>
        <v>#N/A</v>
      </c>
      <c r="CB21" s="166" t="e">
        <f>IF(VLOOKUP($B21,'I-EmEC'!$A:$DD,MATCH(CB$1,'I-EmEC'!$A$1:$DD$1,0),FALSE)&lt;&gt;"",VLOOKUP($B21,'I-EmEC'!$A:$DD,MATCH(CB$1,'I-EmEC'!$A$1:$DD$1,0),FALSE),NA())</f>
        <v>#N/A</v>
      </c>
      <c r="CC21" s="166" t="e">
        <f>IF(VLOOKUP($B21,'I-EmEC'!$A:$DD,MATCH(CC$1,'I-EmEC'!$A$1:$DD$1,0),FALSE)&lt;&gt;"",VLOOKUP($B21,'I-EmEC'!$A:$DD,MATCH(CC$1,'I-EmEC'!$A$1:$DD$1,0),FALSE),NA())</f>
        <v>#N/A</v>
      </c>
      <c r="CD21" s="166" t="e">
        <f>IF(VLOOKUP($B21,'I-EmEC'!$A:$DD,MATCH(CD$1,'I-EmEC'!$A$1:$DD$1,0),FALSE)&lt;&gt;"",VLOOKUP($B21,'I-EmEC'!$A:$DD,MATCH(CD$1,'I-EmEC'!$A$1:$DD$1,0),FALSE),NA())</f>
        <v>#N/A</v>
      </c>
      <c r="CE21" s="166">
        <f>IF(VLOOKUP($B21,'I-EmEC'!$A:$DD,MATCH(CE$1,'I-EmEC'!$A$1:$DD$1,0),FALSE)&lt;&gt;"",VLOOKUP($B21,'I-EmEC'!$A:$DD,MATCH(CE$1,'I-EmEC'!$A$1:$DD$1,0),FALSE),NA())</f>
        <v>33.707865168539328</v>
      </c>
      <c r="CF21" s="166" t="e">
        <f>IF(VLOOKUP($B21,'I-EmEC'!$A:$DD,MATCH(CF$1,'I-EmEC'!$A$1:$DD$1,0),FALSE)&lt;&gt;"",VLOOKUP($B21,'I-EmEC'!$A:$DD,MATCH(CF$1,'I-EmEC'!$A$1:$DD$1,0),FALSE),NA())</f>
        <v>#N/A</v>
      </c>
      <c r="CG21" s="166" t="e">
        <f>IF(VLOOKUP($B21,'I-EmEC'!$A:$DD,MATCH(CG$1,'I-EmEC'!$A$1:$DD$1,0),FALSE)&lt;&gt;"",VLOOKUP($B21,'I-EmEC'!$A:$DD,MATCH(CG$1,'I-EmEC'!$A$1:$DD$1,0),FALSE),NA())</f>
        <v>#N/A</v>
      </c>
      <c r="CH21" s="166" t="e">
        <f>IF(VLOOKUP($B21,'I-EmEC'!$A:$DD,MATCH(CH$1,'I-EmEC'!$A$1:$DD$1,0),FALSE)&lt;&gt;"",VLOOKUP($B21,'I-EmEC'!$A:$DD,MATCH(CH$1,'I-EmEC'!$A$1:$DD$1,0),FALSE),NA())</f>
        <v>#N/A</v>
      </c>
      <c r="CI21" s="161" t="str" cm="1">
        <f t="array" ref="CI21">SUBSTITUTE(SUBSTITUTE(SUBSTITUTE(INDEX(BW$1:CH$1,0,MATCH(_xlfn.AGGREGATE(4,6,BW21:CH21),BW21:CH21,0)),"I-Emax",""),"Min",""),"Max","")</f>
        <v xml:space="preserve">
G14</v>
      </c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</row>
    <row r="22" spans="1:111" s="170" customFormat="1" x14ac:dyDescent="0.15">
      <c r="A22" s="155" t="str" cm="1">
        <f t="array" ref="A22">_xlfn.IFS(AND(SUMIF(E22:P22,"&lt;&gt;#N/A",E22:P22)&gt;0,SUMIF(S22:AD22,"&lt;&gt;#N/A",S22:AD22)&gt;0),"BI",AND(SUMIF(E22:P22,"&lt;&gt;#N/A",E22:P22)&gt;0,SUMIF(S22:AD22,"&lt;&gt;#N/A",S22:AD22)=0),"-B",AND(SUMIF(E22:P22,"&lt;&gt;#N/A",E22:P22)=0,SUMIF(S22:AD22,"&lt;&gt;#N/A",S22:AD22)&gt;0),"-I")</f>
        <v>BI</v>
      </c>
      <c r="B22" s="90" t="s">
        <v>259</v>
      </c>
      <c r="C22" s="156" t="str">
        <f>VLOOKUP(B22,RecNamesAll!A:E,5,FALSE)</f>
        <v>A</v>
      </c>
      <c r="D22" s="157" t="b">
        <f>VLOOKUP(B22,Ligands!A:B,2,FALSE)</f>
        <v>1</v>
      </c>
      <c r="E22" s="158" t="e">
        <f>IF(VLOOKUP($B22,'B-EmEC'!$A:$DC,MATCH(E$1,'B-EmEC'!$A$1:$DC$1,0),FALSE)&lt;&gt;"",VLOOKUP($B22,'B-EmEC'!$A:$DC,MATCH(E$1,'B-EmEC'!$A$1:$DC$1,0),FALSE),NA())</f>
        <v>#N/A</v>
      </c>
      <c r="F22" s="159">
        <f>IF(VLOOKUP($B22,'B-EmEC'!$A:$DC,MATCH(F$1,'B-EmEC'!$A$1:$DC$1,0),FALSE)&lt;&gt;"",VLOOKUP($B22,'B-EmEC'!$A:$DC,MATCH(F$1,'B-EmEC'!$A$1:$DC$1,0),FALSE),NA())</f>
        <v>8.2680000000000007</v>
      </c>
      <c r="G22" s="159">
        <f>IF(VLOOKUP($B22,'B-EmEC'!$A:$DC,MATCH(G$1,'B-EmEC'!$A$1:$DC$1,0),FALSE)&lt;&gt;"",VLOOKUP($B22,'B-EmEC'!$A:$DC,MATCH(G$1,'B-EmEC'!$A$1:$DC$1,0),FALSE),NA())</f>
        <v>8.1639999999999997</v>
      </c>
      <c r="H22" s="159">
        <f>IF(VLOOKUP($B22,'B-EmEC'!$A:$DC,MATCH(H$1,'B-EmEC'!$A$1:$DC$1,0),FALSE)&lt;&gt;"",VLOOKUP($B22,'B-EmEC'!$A:$DC,MATCH(H$1,'B-EmEC'!$A$1:$DC$1,0),FALSE),NA())</f>
        <v>8.4209999999999994</v>
      </c>
      <c r="I22" s="159">
        <f>IF(VLOOKUP($B22,'B-EmEC'!$A:$DC,MATCH(I$1,'B-EmEC'!$A$1:$DC$1,0),FALSE)&lt;&gt;"",VLOOKUP($B22,'B-EmEC'!$A:$DC,MATCH(I$1,'B-EmEC'!$A$1:$DC$1,0),FALSE),NA())</f>
        <v>8.2690000000000001</v>
      </c>
      <c r="J22" s="159">
        <f>IF(VLOOKUP($B22,'B-EmEC'!$A:$DC,MATCH(J$1,'B-EmEC'!$A$1:$DC$1,0),FALSE)&lt;&gt;"",VLOOKUP($B22,'B-EmEC'!$A:$DC,MATCH(J$1,'B-EmEC'!$A$1:$DC$1,0),FALSE),NA())</f>
        <v>7.86</v>
      </c>
      <c r="K22" s="160">
        <f>IF(VLOOKUP($B22,'B-EmEC'!$A:$DC,MATCH(K$1,'B-EmEC'!$A$1:$DC$1,0),FALSE)&lt;&gt;"",VLOOKUP($B22,'B-EmEC'!$A:$DC,MATCH(K$1,'B-EmEC'!$A$1:$DC$1,0),FALSE),NA())</f>
        <v>9.3510000000000009</v>
      </c>
      <c r="L22" s="160">
        <f>IF(VLOOKUP($B22,'B-EmEC'!$A:$DC,MATCH(L$1,'B-EmEC'!$A$1:$DC$1,0),FALSE)&lt;&gt;"",VLOOKUP($B22,'B-EmEC'!$A:$DC,MATCH(L$1,'B-EmEC'!$A$1:$DC$1,0),FALSE),NA())</f>
        <v>9.3360000000000003</v>
      </c>
      <c r="M22" s="160">
        <f>IF(VLOOKUP($B22,'B-EmEC'!$A:$DC,MATCH(M$1,'B-EmEC'!$A$1:$DC$1,0),FALSE)&lt;&gt;"",VLOOKUP($B22,'B-EmEC'!$A:$DC,MATCH(M$1,'B-EmEC'!$A$1:$DC$1,0),FALSE),NA())</f>
        <v>8.8480000000000008</v>
      </c>
      <c r="N22" s="159">
        <f>IF(VLOOKUP($B22,'B-EmEC'!$A:$DC,MATCH(N$1,'B-EmEC'!$A$1:$DC$1,0),FALSE)&lt;&gt;"",VLOOKUP($B22,'B-EmEC'!$A:$DC,MATCH(N$1,'B-EmEC'!$A$1:$DC$1,0),FALSE),NA())</f>
        <v>8.9190000000000005</v>
      </c>
      <c r="O22" s="160">
        <f>IF(VLOOKUP($B22,'B-EmEC'!$A:$DC,MATCH(O$1,'B-EmEC'!$A$1:$DC$1,0),FALSE)&lt;&gt;"",VLOOKUP($B22,'B-EmEC'!$A:$DC,MATCH(O$1,'B-EmEC'!$A$1:$DC$1,0),FALSE),NA())</f>
        <v>9.07</v>
      </c>
      <c r="P22" s="160">
        <f>IF(VLOOKUP($B22,'B-EmEC'!$A:$DC,MATCH(P$1,'B-EmEC'!$A$1:$DC$1,0),FALSE)&lt;&gt;"",VLOOKUP($B22,'B-EmEC'!$A:$DC,MATCH(P$1,'B-EmEC'!$A$1:$DC$1,0),FALSE),NA())</f>
        <v>8.7289999999999992</v>
      </c>
      <c r="Q22" s="161" t="str" cm="1">
        <f t="array" ref="Q22">SUBSTITUTE(SUBSTITUTE(INDEX(E$1:P$1,0,MATCH(_xlfn.AGGREGATE(4,6,E22:P22),E22:P22,0)),"B-pEC50",""),"&gt;1.4SD","")</f>
        <v xml:space="preserve">
Gq</v>
      </c>
      <c r="R22" s="151"/>
      <c r="S22" s="162">
        <f>IF(VLOOKUP($B22,'I-EmEC'!$A:$DD,MATCH(S$1,'I-EmEC'!$A$1:$DD$1,0),FALSE)&lt;&gt;"",VLOOKUP($B22,'I-EmEC'!$A:$DD,MATCH(S$1,'I-EmEC'!$A$1:$DD$1,0),FALSE),NA())</f>
        <v>9.15</v>
      </c>
      <c r="T22" s="159">
        <f>IF(VLOOKUP($B22,'I-EmEC'!$A:$DD,MATCH(T$1,'I-EmEC'!$A$1:$DD$1,0),FALSE)&lt;&gt;"",VLOOKUP($B22,'I-EmEC'!$A:$DD,MATCH(T$1,'I-EmEC'!$A$1:$DD$1,0),FALSE),NA())</f>
        <v>10.01</v>
      </c>
      <c r="U22" s="159">
        <f>IF(VLOOKUP($B22,'I-EmEC'!$A:$DD,MATCH(U$1,'I-EmEC'!$A$1:$DD$1,0),FALSE)&lt;&gt;"",VLOOKUP($B22,'I-EmEC'!$A:$DD,MATCH(U$1,'I-EmEC'!$A$1:$DD$1,0),FALSE),NA())</f>
        <v>10.01</v>
      </c>
      <c r="V22" s="159">
        <f>IF(VLOOKUP($B22,'I-EmEC'!$A:$DD,MATCH(V$1,'I-EmEC'!$A$1:$DD$1,0),FALSE)&lt;&gt;"",VLOOKUP($B22,'I-EmEC'!$A:$DD,MATCH(V$1,'I-EmEC'!$A$1:$DD$1,0),FALSE),NA())</f>
        <v>9</v>
      </c>
      <c r="W22" s="159">
        <f>IF(VLOOKUP($B22,'I-EmEC'!$A:$DD,MATCH(W$1,'I-EmEC'!$A$1:$DD$1,0),FALSE)&lt;&gt;"",VLOOKUP($B22,'I-EmEC'!$A:$DD,MATCH(W$1,'I-EmEC'!$A$1:$DD$1,0),FALSE),NA())</f>
        <v>9</v>
      </c>
      <c r="X22" s="159">
        <f>IF(VLOOKUP($B22,'I-EmEC'!$A:$DD,MATCH(X$1,'I-EmEC'!$A$1:$DD$1,0),FALSE)&lt;&gt;"",VLOOKUP($B22,'I-EmEC'!$A:$DD,MATCH(X$1,'I-EmEC'!$A$1:$DD$1,0),FALSE),NA())</f>
        <v>8.6999999999999993</v>
      </c>
      <c r="Y22" s="159">
        <f>IF(VLOOKUP($B22,'I-EmEC'!$A:$DD,MATCH(Y$1,'I-EmEC'!$A$1:$DD$1,0),FALSE)&lt;&gt;"",VLOOKUP($B22,'I-EmEC'!$A:$DD,MATCH(Y$1,'I-EmEC'!$A$1:$DD$1,0),FALSE),NA())</f>
        <v>10.48</v>
      </c>
      <c r="Z22" s="159">
        <f>IF(VLOOKUP($B22,'I-EmEC'!$A:$DD,MATCH(Z$1,'I-EmEC'!$A$1:$DD$1,0),FALSE)&lt;&gt;"",VLOOKUP($B22,'I-EmEC'!$A:$DD,MATCH(Z$1,'I-EmEC'!$A$1:$DD$1,0),FALSE),NA())</f>
        <v>10.48</v>
      </c>
      <c r="AA22" s="159">
        <f>IF(VLOOKUP($B22,'I-EmEC'!$A:$DD,MATCH(AA$1,'I-EmEC'!$A$1:$DD$1,0),FALSE)&lt;&gt;"",VLOOKUP($B22,'I-EmEC'!$A:$DD,MATCH(AA$1,'I-EmEC'!$A$1:$DD$1,0),FALSE),NA())</f>
        <v>10.37</v>
      </c>
      <c r="AB22" s="159">
        <f>IF(VLOOKUP($B22,'I-EmEC'!$A:$DD,MATCH(AB$1,'I-EmEC'!$A$1:$DD$1,0),FALSE)&lt;&gt;"",VLOOKUP($B22,'I-EmEC'!$A:$DD,MATCH(AB$1,'I-EmEC'!$A$1:$DD$1,0),FALSE),NA())</f>
        <v>10.44</v>
      </c>
      <c r="AC22" s="159">
        <f>IF(VLOOKUP($B22,'I-EmEC'!$A:$DD,MATCH(AC$1,'I-EmEC'!$A$1:$DD$1,0),FALSE)&lt;&gt;"",VLOOKUP($B22,'I-EmEC'!$A:$DD,MATCH(AC$1,'I-EmEC'!$A$1:$DD$1,0),FALSE),NA())</f>
        <v>9.4499999999999993</v>
      </c>
      <c r="AD22" s="159">
        <f>IF(VLOOKUP($B22,'I-EmEC'!$A:$DD,MATCH(AD$1,'I-EmEC'!$A$1:$DD$1,0),FALSE)&lt;&gt;"",VLOOKUP($B22,'I-EmEC'!$A:$DD,MATCH(AD$1,'I-EmEC'!$A$1:$DD$1,0),FALSE),NA())</f>
        <v>9.2799999999999994</v>
      </c>
      <c r="AE22" s="161" t="str" cm="1">
        <f t="array" ref="AE22">SUBSTITUTE(SUBSTITUTE(INDEX(S$1:AD$1,0,MATCH(_xlfn.AGGREGATE(4,6,S22:AD22),S22:AD22,0)),"I-pEC50",""),"&gt;1.4SD","")</f>
        <v xml:space="preserve">
Gq</v>
      </c>
      <c r="AF22" s="159"/>
      <c r="AG22" s="163" t="e">
        <f>IF(VLOOKUP($B22,'B-EmEC'!$A:$DC,MATCH(AG$1,'B-EmEC'!$A$1:$DC$1,0),FALSE)&lt;&gt;"",VLOOKUP($B22,'B-EmEC'!$A:$DC,MATCH(AG$1,'B-EmEC'!$A$1:$DC$1,0),FALSE),NA())</f>
        <v>#N/A</v>
      </c>
      <c r="AH22" s="164">
        <f>IF(VLOOKUP($B22,'B-EmEC'!$A:$DC,MATCH(AH$1,'B-EmEC'!$A$1:$DC$1,0),FALSE)&lt;&gt;"",VLOOKUP($B22,'B-EmEC'!$A:$DC,MATCH(AH$1,'B-EmEC'!$A$1:$DC$1,0),FALSE),NA())</f>
        <v>36.590000000000003</v>
      </c>
      <c r="AI22" s="164">
        <f>IF(VLOOKUP($B22,'B-EmEC'!$A:$DC,MATCH(AI$1,'B-EmEC'!$A$1:$DC$1,0),FALSE)&lt;&gt;"",VLOOKUP($B22,'B-EmEC'!$A:$DC,MATCH(AI$1,'B-EmEC'!$A$1:$DC$1,0),FALSE),NA())</f>
        <v>42.17</v>
      </c>
      <c r="AJ22" s="164">
        <f>IF(VLOOKUP($B22,'B-EmEC'!$A:$DC,MATCH(AJ$1,'B-EmEC'!$A$1:$DC$1,0),FALSE)&lt;&gt;"",VLOOKUP($B22,'B-EmEC'!$A:$DC,MATCH(AJ$1,'B-EmEC'!$A$1:$DC$1,0),FALSE),NA())</f>
        <v>45.02</v>
      </c>
      <c r="AK22" s="164">
        <f>IF(VLOOKUP($B22,'B-EmEC'!$A:$DC,MATCH(AK$1,'B-EmEC'!$A$1:$DC$1,0),FALSE)&lt;&gt;"",VLOOKUP($B22,'B-EmEC'!$A:$DC,MATCH(AK$1,'B-EmEC'!$A$1:$DC$1,0),FALSE),NA())</f>
        <v>38.07</v>
      </c>
      <c r="AL22" s="164">
        <f>IF(VLOOKUP($B22,'B-EmEC'!$A:$DC,MATCH(AL$1,'B-EmEC'!$A$1:$DC$1,0),FALSE)&lt;&gt;"",VLOOKUP($B22,'B-EmEC'!$A:$DC,MATCH(AL$1,'B-EmEC'!$A$1:$DC$1,0),FALSE),NA())</f>
        <v>29.6</v>
      </c>
      <c r="AM22" s="164">
        <f>IF(VLOOKUP($B22,'B-EmEC'!$A:$DC,MATCH(AM$1,'B-EmEC'!$A$1:$DC$1,0),FALSE)&lt;&gt;"",VLOOKUP($B22,'B-EmEC'!$A:$DC,MATCH(AM$1,'B-EmEC'!$A$1:$DC$1,0),FALSE),NA())</f>
        <v>249.1</v>
      </c>
      <c r="AN22" s="164">
        <f>IF(VLOOKUP($B22,'B-EmEC'!$A:$DC,MATCH(AN$1,'B-EmEC'!$A$1:$DC$1,0),FALSE)&lt;&gt;"",VLOOKUP($B22,'B-EmEC'!$A:$DC,MATCH(AN$1,'B-EmEC'!$A$1:$DC$1,0),FALSE),NA())</f>
        <v>451.1</v>
      </c>
      <c r="AO22" s="164">
        <f>IF(VLOOKUP($B22,'B-EmEC'!$A:$DC,MATCH(AO$1,'B-EmEC'!$A$1:$DC$1,0),FALSE)&lt;&gt;"",VLOOKUP($B22,'B-EmEC'!$A:$DC,MATCH(AO$1,'B-EmEC'!$A$1:$DC$1,0),FALSE),NA())</f>
        <v>236.2</v>
      </c>
      <c r="AP22" s="164">
        <f>IF(VLOOKUP($B22,'B-EmEC'!$A:$DC,MATCH(AP$1,'B-EmEC'!$A$1:$DC$1,0),FALSE)&lt;&gt;"",VLOOKUP($B22,'B-EmEC'!$A:$DC,MATCH(AP$1,'B-EmEC'!$A$1:$DC$1,0),FALSE),NA())</f>
        <v>225.6</v>
      </c>
      <c r="AQ22" s="164">
        <f>IF(VLOOKUP($B22,'B-EmEC'!$A:$DC,MATCH(AQ$1,'B-EmEC'!$A$1:$DC$1,0),FALSE)&lt;&gt;"",VLOOKUP($B22,'B-EmEC'!$A:$DC,MATCH(AQ$1,'B-EmEC'!$A$1:$DC$1,0),FALSE),NA())</f>
        <v>122</v>
      </c>
      <c r="AR22" s="164">
        <f>IF(VLOOKUP($B22,'B-EmEC'!$A:$DC,MATCH(AR$1,'B-EmEC'!$A$1:$DC$1,0),FALSE)&lt;&gt;"",VLOOKUP($B22,'B-EmEC'!$A:$DC,MATCH(AR$1,'B-EmEC'!$A$1:$DC$1,0),FALSE),NA())</f>
        <v>580</v>
      </c>
      <c r="AS22" s="169" t="str" cm="1">
        <f t="array" ref="AS22">SUBSTITUTE(SUBSTITUTE(INDEX(AG$1:AR$1,0,MATCH(_xlfn.AGGREGATE(4,6,AG22:AR22),AG22:AR22,0)),"B-Emax",""),"&gt;1.4SD","")</f>
        <v xml:space="preserve">
G13</v>
      </c>
      <c r="AT22" s="164"/>
      <c r="AU22" s="165">
        <f>IF(VLOOKUP($B22,'I-EmEC'!$A:$DD,MATCH(AU$1,'I-EmEC'!$A$1:$DD$1,0),FALSE)&lt;&gt;"",VLOOKUP($B22,'I-EmEC'!$A:$DD,MATCH(AU$1,'I-EmEC'!$A$1:$DD$1,0),FALSE),NA())</f>
        <v>27.9</v>
      </c>
      <c r="AV22" s="166">
        <f>IF(VLOOKUP($B22,'I-EmEC'!$A:$DD,MATCH(AV$1,'I-EmEC'!$A$1:$DD$1,0),FALSE)&lt;&gt;"",VLOOKUP($B22,'I-EmEC'!$A:$DD,MATCH(AV$1,'I-EmEC'!$A$1:$DD$1,0),FALSE),NA())</f>
        <v>38.9</v>
      </c>
      <c r="AW22" s="166">
        <f>IF(VLOOKUP($B22,'I-EmEC'!$A:$DD,MATCH(AW$1,'I-EmEC'!$A$1:$DD$1,0),FALSE)&lt;&gt;"",VLOOKUP($B22,'I-EmEC'!$A:$DD,MATCH(AW$1,'I-EmEC'!$A$1:$DD$1,0),FALSE),NA())</f>
        <v>38.9</v>
      </c>
      <c r="AX22" s="166">
        <f>IF(VLOOKUP($B22,'I-EmEC'!$A:$DD,MATCH(AX$1,'I-EmEC'!$A$1:$DD$1,0),FALSE)&lt;&gt;"",VLOOKUP($B22,'I-EmEC'!$A:$DD,MATCH(AX$1,'I-EmEC'!$A$1:$DD$1,0),FALSE),NA())</f>
        <v>24.2</v>
      </c>
      <c r="AY22" s="166">
        <f>IF(VLOOKUP($B22,'I-EmEC'!$A:$DD,MATCH(AY$1,'I-EmEC'!$A$1:$DD$1,0),FALSE)&lt;&gt;"",VLOOKUP($B22,'I-EmEC'!$A:$DD,MATCH(AY$1,'I-EmEC'!$A$1:$DD$1,0),FALSE),NA())</f>
        <v>24.2</v>
      </c>
      <c r="AZ22" s="166">
        <f>IF(VLOOKUP($B22,'I-EmEC'!$A:$DD,MATCH(AZ$1,'I-EmEC'!$A$1:$DD$1,0),FALSE)&lt;&gt;"",VLOOKUP($B22,'I-EmEC'!$A:$DD,MATCH(AZ$1,'I-EmEC'!$A$1:$DD$1,0),FALSE),NA())</f>
        <v>8.6</v>
      </c>
      <c r="BA22" s="166">
        <f>IF(VLOOKUP($B22,'I-EmEC'!$A:$DD,MATCH(BA$1,'I-EmEC'!$A$1:$DD$1,0),FALSE)&lt;&gt;"",VLOOKUP($B22,'I-EmEC'!$A:$DD,MATCH(BA$1,'I-EmEC'!$A$1:$DD$1,0),FALSE),NA())</f>
        <v>32.6</v>
      </c>
      <c r="BB22" s="166">
        <f>IF(VLOOKUP($B22,'I-EmEC'!$A:$DD,MATCH(BB$1,'I-EmEC'!$A$1:$DD$1,0),FALSE)&lt;&gt;"",VLOOKUP($B22,'I-EmEC'!$A:$DD,MATCH(BB$1,'I-EmEC'!$A$1:$DD$1,0),FALSE),NA())</f>
        <v>32.6</v>
      </c>
      <c r="BC22" s="166">
        <f>IF(VLOOKUP($B22,'I-EmEC'!$A:$DD,MATCH(BC$1,'I-EmEC'!$A$1:$DD$1,0),FALSE)&lt;&gt;"",VLOOKUP($B22,'I-EmEC'!$A:$DD,MATCH(BC$1,'I-EmEC'!$A$1:$DD$1,0),FALSE),NA())</f>
        <v>32.4</v>
      </c>
      <c r="BD22" s="166">
        <f>IF(VLOOKUP($B22,'I-EmEC'!$A:$DD,MATCH(BD$1,'I-EmEC'!$A$1:$DD$1,0),FALSE)&lt;&gt;"",VLOOKUP($B22,'I-EmEC'!$A:$DD,MATCH(BD$1,'I-EmEC'!$A$1:$DD$1,0),FALSE),NA())</f>
        <v>39.4</v>
      </c>
      <c r="BE22" s="166">
        <f>IF(VLOOKUP($B22,'I-EmEC'!$A:$DD,MATCH(BE$1,'I-EmEC'!$A$1:$DD$1,0),FALSE)&lt;&gt;"",VLOOKUP($B22,'I-EmEC'!$A:$DD,MATCH(BE$1,'I-EmEC'!$A$1:$DD$1,0),FALSE),NA())</f>
        <v>36.5</v>
      </c>
      <c r="BF22" s="166">
        <f>IF(VLOOKUP($B22,'I-EmEC'!$A:$DD,MATCH(BF$1,'I-EmEC'!$A$1:$DD$1,0),FALSE)&lt;&gt;"",VLOOKUP($B22,'I-EmEC'!$A:$DD,MATCH(BF$1,'I-EmEC'!$A$1:$DD$1,0),FALSE),NA())</f>
        <v>29.9</v>
      </c>
      <c r="BG22" s="161" t="str" cm="1">
        <f t="array" ref="BG22">SUBSTITUTE(SUBSTITUTE(INDEX(AU$1:BF$1,0,MATCH(_xlfn.AGGREGATE(4,6,AU22:BF22),AU22:BF22,0)),"I-Emax",""),"&gt;1.4SD","")</f>
        <v xml:space="preserve">
G15</v>
      </c>
      <c r="BH22" s="159"/>
      <c r="BI22" s="167" t="e">
        <f>IF(VLOOKUP($B22,'B-EmEC'!$A:$DC,MATCH(BI$1,'B-EmEC'!$A$1:$DC$1,0),FALSE)="",NA(),VLOOKUP($B22,'B-EmEC'!$A:$DC,MATCH(BI$1,'B-EmEC'!$A$1:$DC$1,0),FALSE))</f>
        <v>#N/A</v>
      </c>
      <c r="BJ22" s="168">
        <f>IF(VLOOKUP($B22,'B-EmEC'!$A:$DC,MATCH(BJ$1,'B-EmEC'!$A$1:$DC$1,0),FALSE)="",NA(),VLOOKUP($B22,'B-EmEC'!$A:$DC,MATCH(BJ$1,'B-EmEC'!$A$1:$DC$1,0),FALSE))</f>
        <v>3.9642470205850491</v>
      </c>
      <c r="BK22" s="168">
        <f>IF(VLOOKUP($B22,'B-EmEC'!$A:$DC,MATCH(BK$1,'B-EmEC'!$A$1:$DC$1,0),FALSE)="",NA(),VLOOKUP($B22,'B-EmEC'!$A:$DC,MATCH(BK$1,'B-EmEC'!$A$1:$DC$1,0),FALSE))</f>
        <v>6.1598013438504235</v>
      </c>
      <c r="BL22" s="168">
        <f>IF(VLOOKUP($B22,'B-EmEC'!$A:$DC,MATCH(BL$1,'B-EmEC'!$A$1:$DC$1,0),FALSE)="",NA(),VLOOKUP($B22,'B-EmEC'!$A:$DC,MATCH(BL$1,'B-EmEC'!$A$1:$DC$1,0),FALSE))</f>
        <v>12.102150537634408</v>
      </c>
      <c r="BM22" s="168">
        <f>IF(VLOOKUP($B22,'B-EmEC'!$A:$DC,MATCH(BM$1,'B-EmEC'!$A$1:$DC$1,0),FALSE)="",NA(),VLOOKUP($B22,'B-EmEC'!$A:$DC,MATCH(BM$1,'B-EmEC'!$A$1:$DC$1,0),FALSE))</f>
        <v>7.700242718446602</v>
      </c>
      <c r="BN22" s="168">
        <f>IF(VLOOKUP($B22,'B-EmEC'!$A:$DC,MATCH(BN$1,'B-EmEC'!$A$1:$DC$1,0),FALSE)="",NA(),VLOOKUP($B22,'B-EmEC'!$A:$DC,MATCH(BN$1,'B-EmEC'!$A$1:$DC$1,0),FALSE))</f>
        <v>8.5846867749419946</v>
      </c>
      <c r="BO22" s="168">
        <f>IF(VLOOKUP($B22,'B-EmEC'!$A:$DC,MATCH(BO$1,'B-EmEC'!$A$1:$DC$1,0),FALSE)="",NA(),VLOOKUP($B22,'B-EmEC'!$A:$DC,MATCH(BO$1,'B-EmEC'!$A$1:$DC$1,0),FALSE))</f>
        <v>33.26211777273334</v>
      </c>
      <c r="BP22" s="168">
        <f>IF(VLOOKUP($B22,'B-EmEC'!$A:$DC,MATCH(BP$1,'B-EmEC'!$A$1:$DC$1,0),FALSE)="",NA(),VLOOKUP($B22,'B-EmEC'!$A:$DC,MATCH(BP$1,'B-EmEC'!$A$1:$DC$1,0),FALSE))</f>
        <v>53.108076289145281</v>
      </c>
      <c r="BQ22" s="168">
        <f>IF(VLOOKUP($B22,'B-EmEC'!$A:$DC,MATCH(BQ$1,'B-EmEC'!$A$1:$DC$1,0),FALSE)="",NA(),VLOOKUP($B22,'B-EmEC'!$A:$DC,MATCH(BQ$1,'B-EmEC'!$A$1:$DC$1,0),FALSE))</f>
        <v>25.560004328535872</v>
      </c>
      <c r="BR22" s="168">
        <f>IF(VLOOKUP($B22,'B-EmEC'!$A:$DC,MATCH(BR$1,'B-EmEC'!$A$1:$DC$1,0),FALSE)="",NA(),VLOOKUP($B22,'B-EmEC'!$A:$DC,MATCH(BR$1,'B-EmEC'!$A$1:$DC$1,0),FALSE))</f>
        <v>21.143392689784442</v>
      </c>
      <c r="BS22" s="168">
        <f>IF(VLOOKUP($B22,'B-EmEC'!$A:$DC,MATCH(BS$1,'B-EmEC'!$A$1:$DC$1,0),FALSE)="",NA(),VLOOKUP($B22,'B-EmEC'!$A:$DC,MATCH(BS$1,'B-EmEC'!$A$1:$DC$1,0),FALSE))</f>
        <v>100</v>
      </c>
      <c r="BT22" s="168">
        <f>IF(VLOOKUP($B22,'B-EmEC'!$A:$DC,MATCH(BT$1,'B-EmEC'!$A$1:$DC$1,0),FALSE)="",NA(),VLOOKUP($B22,'B-EmEC'!$A:$DC,MATCH(BT$1,'B-EmEC'!$A$1:$DC$1,0),FALSE))</f>
        <v>82.129708297932595</v>
      </c>
      <c r="BU22" s="161" t="str" cm="1">
        <f t="array" ref="BU22">SUBSTITUTE(SUBSTITUTE(SUBSTITUTE(INDEX(BI$1:BT$1,0,MATCH(_xlfn.AGGREGATE(4,6,BI22:BT22),BI22:BT22,0)),"B-Emax",""),"Min",""),"Max","")</f>
        <v xml:space="preserve">
G12</v>
      </c>
      <c r="BV22" s="168"/>
      <c r="BW22" s="165">
        <f>IF(VLOOKUP($B22,'I-EmEC'!$A:$DD,MATCH(BW$1,'I-EmEC'!$A$1:$DD$1,0),FALSE)&lt;&gt;"",VLOOKUP($B22,'I-EmEC'!$A:$DD,MATCH(BW$1,'I-EmEC'!$A$1:$DD$1,0),FALSE),NA())</f>
        <v>51.286764705882355</v>
      </c>
      <c r="BX22" s="166">
        <f>IF(VLOOKUP($B22,'I-EmEC'!$A:$DD,MATCH(BX$1,'I-EmEC'!$A$1:$DD$1,0),FALSE)&lt;&gt;"",VLOOKUP($B22,'I-EmEC'!$A:$DD,MATCH(BX$1,'I-EmEC'!$A$1:$DD$1,0),FALSE),NA())</f>
        <v>75.241779497098648</v>
      </c>
      <c r="BY22" s="166">
        <f>IF(VLOOKUP($B22,'I-EmEC'!$A:$DD,MATCH(BY$1,'I-EmEC'!$A$1:$DD$1,0),FALSE)&lt;&gt;"",VLOOKUP($B22,'I-EmEC'!$A:$DD,MATCH(BY$1,'I-EmEC'!$A$1:$DD$1,0),FALSE),NA())</f>
        <v>75.241779497098648</v>
      </c>
      <c r="BZ22" s="166">
        <f>IF(VLOOKUP($B22,'I-EmEC'!$A:$DD,MATCH(BZ$1,'I-EmEC'!$A$1:$DD$1,0),FALSE)&lt;&gt;"",VLOOKUP($B22,'I-EmEC'!$A:$DD,MATCH(BZ$1,'I-EmEC'!$A$1:$DD$1,0),FALSE),NA())</f>
        <v>50.103519668737064</v>
      </c>
      <c r="CA22" s="166">
        <f>IF(VLOOKUP($B22,'I-EmEC'!$A:$DD,MATCH(CA$1,'I-EmEC'!$A$1:$DD$1,0),FALSE)&lt;&gt;"",VLOOKUP($B22,'I-EmEC'!$A:$DD,MATCH(CA$1,'I-EmEC'!$A$1:$DD$1,0),FALSE),NA())</f>
        <v>50.103519668737064</v>
      </c>
      <c r="CB22" s="166">
        <f>IF(VLOOKUP($B22,'I-EmEC'!$A:$DD,MATCH(CB$1,'I-EmEC'!$A$1:$DD$1,0),FALSE)&lt;&gt;"",VLOOKUP($B22,'I-EmEC'!$A:$DD,MATCH(CB$1,'I-EmEC'!$A$1:$DD$1,0),FALSE),NA())</f>
        <v>24.927536231884059</v>
      </c>
      <c r="CC22" s="166">
        <f>IF(VLOOKUP($B22,'I-EmEC'!$A:$DD,MATCH(CC$1,'I-EmEC'!$A$1:$DD$1,0),FALSE)&lt;&gt;"",VLOOKUP($B22,'I-EmEC'!$A:$DD,MATCH(CC$1,'I-EmEC'!$A$1:$DD$1,0),FALSE),NA())</f>
        <v>66.940451745379875</v>
      </c>
      <c r="CD22" s="166">
        <f>IF(VLOOKUP($B22,'I-EmEC'!$A:$DD,MATCH(CD$1,'I-EmEC'!$A$1:$DD$1,0),FALSE)&lt;&gt;"",VLOOKUP($B22,'I-EmEC'!$A:$DD,MATCH(CD$1,'I-EmEC'!$A$1:$DD$1,0),FALSE),NA())</f>
        <v>66.940451745379875</v>
      </c>
      <c r="CE22" s="166">
        <f>IF(VLOOKUP($B22,'I-EmEC'!$A:$DD,MATCH(CE$1,'I-EmEC'!$A$1:$DD$1,0),FALSE)&lt;&gt;"",VLOOKUP($B22,'I-EmEC'!$A:$DD,MATCH(CE$1,'I-EmEC'!$A$1:$DD$1,0),FALSE),NA())</f>
        <v>72.80898876404494</v>
      </c>
      <c r="CF22" s="166">
        <f>IF(VLOOKUP($B22,'I-EmEC'!$A:$DD,MATCH(CF$1,'I-EmEC'!$A$1:$DD$1,0),FALSE)&lt;&gt;"",VLOOKUP($B22,'I-EmEC'!$A:$DD,MATCH(CF$1,'I-EmEC'!$A$1:$DD$1,0),FALSE),NA())</f>
        <v>77.712031558185402</v>
      </c>
      <c r="CG22" s="166">
        <f>IF(VLOOKUP($B22,'I-EmEC'!$A:$DD,MATCH(CG$1,'I-EmEC'!$A$1:$DD$1,0),FALSE)&lt;&gt;"",VLOOKUP($B22,'I-EmEC'!$A:$DD,MATCH(CG$1,'I-EmEC'!$A$1:$DD$1,0),FALSE),NA())</f>
        <v>69.523809523809518</v>
      </c>
      <c r="CH22" s="166">
        <f>IF(VLOOKUP($B22,'I-EmEC'!$A:$DD,MATCH(CH$1,'I-EmEC'!$A$1:$DD$1,0),FALSE)&lt;&gt;"",VLOOKUP($B22,'I-EmEC'!$A:$DD,MATCH(CH$1,'I-EmEC'!$A$1:$DD$1,0),FALSE),NA())</f>
        <v>59.090909090909086</v>
      </c>
      <c r="CI22" s="161" t="str" cm="1">
        <f t="array" ref="CI22">SUBSTITUTE(SUBSTITUTE(SUBSTITUTE(INDEX(BW$1:CH$1,0,MATCH(_xlfn.AGGREGATE(4,6,BW22:CH22),BW22:CH22,0)),"I-Emax",""),"Min",""),"Max","")</f>
        <v xml:space="preserve">
G15</v>
      </c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</row>
    <row r="23" spans="1:111" s="170" customFormat="1" x14ac:dyDescent="0.15">
      <c r="A23" s="155" t="str" cm="1">
        <f t="array" ref="A23">_xlfn.IFS(AND(SUMIF(E23:P23,"&lt;&gt;#N/A",E23:P23)&gt;0,SUMIF(S23:AD23,"&lt;&gt;#N/A",S23:AD23)&gt;0),"BI",AND(SUMIF(E23:P23,"&lt;&gt;#N/A",E23:P23)&gt;0,SUMIF(S23:AD23,"&lt;&gt;#N/A",S23:AD23)=0),"-B",AND(SUMIF(E23:P23,"&lt;&gt;#N/A",E23:P23)=0,SUMIF(S23:AD23,"&lt;&gt;#N/A",S23:AD23)&gt;0),"-I")</f>
        <v>BI</v>
      </c>
      <c r="B23" s="90" t="s">
        <v>0</v>
      </c>
      <c r="C23" s="156" t="str">
        <f>VLOOKUP(B23,RecNamesAll!A:E,5,FALSE)</f>
        <v>A</v>
      </c>
      <c r="D23" s="157" t="b">
        <f>VLOOKUP(B23,Ligands!A:B,2,FALSE)</f>
        <v>1</v>
      </c>
      <c r="E23" s="158" t="e">
        <f>IF(VLOOKUP($B23,'B-EmEC'!$A:$DC,MATCH(E$1,'B-EmEC'!$A$1:$DC$1,0),FALSE)&lt;&gt;"",VLOOKUP($B23,'B-EmEC'!$A:$DC,MATCH(E$1,'B-EmEC'!$A$1:$DC$1,0),FALSE),NA())</f>
        <v>#N/A</v>
      </c>
      <c r="F23" s="159">
        <f>IF(VLOOKUP($B23,'B-EmEC'!$A:$DC,MATCH(F$1,'B-EmEC'!$A$1:$DC$1,0),FALSE)&lt;&gt;"",VLOOKUP($B23,'B-EmEC'!$A:$DC,MATCH(F$1,'B-EmEC'!$A$1:$DC$1,0),FALSE),NA())</f>
        <v>9.5139999999999993</v>
      </c>
      <c r="G23" s="159">
        <f>IF(VLOOKUP($B23,'B-EmEC'!$A:$DC,MATCH(G$1,'B-EmEC'!$A$1:$DC$1,0),FALSE)&lt;&gt;"",VLOOKUP($B23,'B-EmEC'!$A:$DC,MATCH(G$1,'B-EmEC'!$A$1:$DC$1,0),FALSE),NA())</f>
        <v>9.6129999999999995</v>
      </c>
      <c r="H23" s="159">
        <f>IF(VLOOKUP($B23,'B-EmEC'!$A:$DC,MATCH(H$1,'B-EmEC'!$A$1:$DC$1,0),FALSE)&lt;&gt;"",VLOOKUP($B23,'B-EmEC'!$A:$DC,MATCH(H$1,'B-EmEC'!$A$1:$DC$1,0),FALSE),NA())</f>
        <v>9.4469999999999992</v>
      </c>
      <c r="I23" s="159">
        <f>IF(VLOOKUP($B23,'B-EmEC'!$A:$DC,MATCH(I$1,'B-EmEC'!$A$1:$DC$1,0),FALSE)&lt;&gt;"",VLOOKUP($B23,'B-EmEC'!$A:$DC,MATCH(I$1,'B-EmEC'!$A$1:$DC$1,0),FALSE),NA())</f>
        <v>9.4380000000000006</v>
      </c>
      <c r="J23" s="159">
        <f>IF(VLOOKUP($B23,'B-EmEC'!$A:$DC,MATCH(J$1,'B-EmEC'!$A$1:$DC$1,0),FALSE)&lt;&gt;"",VLOOKUP($B23,'B-EmEC'!$A:$DC,MATCH(J$1,'B-EmEC'!$A$1:$DC$1,0),FALSE),NA())</f>
        <v>8.7929999999999993</v>
      </c>
      <c r="K23" s="160" t="e">
        <f>IF(VLOOKUP($B23,'B-EmEC'!$A:$DC,MATCH(K$1,'B-EmEC'!$A$1:$DC$1,0),FALSE)&lt;&gt;"",VLOOKUP($B23,'B-EmEC'!$A:$DC,MATCH(K$1,'B-EmEC'!$A$1:$DC$1,0),FALSE),NA())</f>
        <v>#N/A</v>
      </c>
      <c r="L23" s="160" t="e">
        <f>IF(VLOOKUP($B23,'B-EmEC'!$A:$DC,MATCH(L$1,'B-EmEC'!$A$1:$DC$1,0),FALSE)&lt;&gt;"",VLOOKUP($B23,'B-EmEC'!$A:$DC,MATCH(L$1,'B-EmEC'!$A$1:$DC$1,0),FALSE),NA())</f>
        <v>#N/A</v>
      </c>
      <c r="M23" s="160" t="e">
        <f>IF(VLOOKUP($B23,'B-EmEC'!$A:$DC,MATCH(M$1,'B-EmEC'!$A$1:$DC$1,0),FALSE)&lt;&gt;"",VLOOKUP($B23,'B-EmEC'!$A:$DC,MATCH(M$1,'B-EmEC'!$A$1:$DC$1,0),FALSE),NA())</f>
        <v>#N/A</v>
      </c>
      <c r="N23" s="159">
        <f>IF(VLOOKUP($B23,'B-EmEC'!$A:$DC,MATCH(N$1,'B-EmEC'!$A$1:$DC$1,0),FALSE)&lt;&gt;"",VLOOKUP($B23,'B-EmEC'!$A:$DC,MATCH(N$1,'B-EmEC'!$A$1:$DC$1,0),FALSE),NA())</f>
        <v>7.2830000000000004</v>
      </c>
      <c r="O23" s="160">
        <f>IF(VLOOKUP($B23,'B-EmEC'!$A:$DC,MATCH(O$1,'B-EmEC'!$A$1:$DC$1,0),FALSE)&lt;&gt;"",VLOOKUP($B23,'B-EmEC'!$A:$DC,MATCH(O$1,'B-EmEC'!$A$1:$DC$1,0),FALSE),NA())</f>
        <v>8.2349999999999994</v>
      </c>
      <c r="P23" s="160">
        <f>IF(VLOOKUP($B23,'B-EmEC'!$A:$DC,MATCH(P$1,'B-EmEC'!$A$1:$DC$1,0),FALSE)&lt;&gt;"",VLOOKUP($B23,'B-EmEC'!$A:$DC,MATCH(P$1,'B-EmEC'!$A$1:$DC$1,0),FALSE),NA())</f>
        <v>7.25</v>
      </c>
      <c r="Q23" s="161" t="str" cm="1">
        <f t="array" ref="Q23">SUBSTITUTE(SUBSTITUTE(INDEX(E$1:P$1,0,MATCH(_xlfn.AGGREGATE(4,6,E23:P23),E23:P23,0)),"B-pEC50",""),"&gt;1.4SD","")</f>
        <v xml:space="preserve">
Gi2</v>
      </c>
      <c r="R23" s="151"/>
      <c r="S23" s="162" t="e">
        <f>IF(VLOOKUP($B23,'I-EmEC'!$A:$DD,MATCH(S$1,'I-EmEC'!$A$1:$DD$1,0),FALSE)&lt;&gt;"",VLOOKUP($B23,'I-EmEC'!$A:$DD,MATCH(S$1,'I-EmEC'!$A$1:$DD$1,0),FALSE),NA())</f>
        <v>#N/A</v>
      </c>
      <c r="T23" s="159">
        <f>IF(VLOOKUP($B23,'I-EmEC'!$A:$DD,MATCH(T$1,'I-EmEC'!$A$1:$DD$1,0),FALSE)&lt;&gt;"",VLOOKUP($B23,'I-EmEC'!$A:$DD,MATCH(T$1,'I-EmEC'!$A$1:$DD$1,0),FALSE),NA())</f>
        <v>7.8</v>
      </c>
      <c r="U23" s="159">
        <f>IF(VLOOKUP($B23,'I-EmEC'!$A:$DD,MATCH(U$1,'I-EmEC'!$A$1:$DD$1,0),FALSE)&lt;&gt;"",VLOOKUP($B23,'I-EmEC'!$A:$DD,MATCH(U$1,'I-EmEC'!$A$1:$DD$1,0),FALSE),NA())</f>
        <v>7.8</v>
      </c>
      <c r="V23" s="159">
        <f>IF(VLOOKUP($B23,'I-EmEC'!$A:$DD,MATCH(V$1,'I-EmEC'!$A$1:$DD$1,0),FALSE)&lt;&gt;"",VLOOKUP($B23,'I-EmEC'!$A:$DD,MATCH(V$1,'I-EmEC'!$A$1:$DD$1,0),FALSE),NA())</f>
        <v>7</v>
      </c>
      <c r="W23" s="159">
        <f>IF(VLOOKUP($B23,'I-EmEC'!$A:$DD,MATCH(W$1,'I-EmEC'!$A$1:$DD$1,0),FALSE)&lt;&gt;"",VLOOKUP($B23,'I-EmEC'!$A:$DD,MATCH(W$1,'I-EmEC'!$A$1:$DD$1,0),FALSE),NA())</f>
        <v>7</v>
      </c>
      <c r="X23" s="159">
        <f>IF(VLOOKUP($B23,'I-EmEC'!$A:$DD,MATCH(X$1,'I-EmEC'!$A$1:$DD$1,0),FALSE)&lt;&gt;"",VLOOKUP($B23,'I-EmEC'!$A:$DD,MATCH(X$1,'I-EmEC'!$A$1:$DD$1,0),FALSE),NA())</f>
        <v>7.01</v>
      </c>
      <c r="Y23" s="159">
        <f>IF(VLOOKUP($B23,'I-EmEC'!$A:$DD,MATCH(Y$1,'I-EmEC'!$A$1:$DD$1,0),FALSE)&lt;&gt;"",VLOOKUP($B23,'I-EmEC'!$A:$DD,MATCH(Y$1,'I-EmEC'!$A$1:$DD$1,0),FALSE),NA())</f>
        <v>7.31</v>
      </c>
      <c r="Z23" s="159">
        <f>IF(VLOOKUP($B23,'I-EmEC'!$A:$DD,MATCH(Z$1,'I-EmEC'!$A$1:$DD$1,0),FALSE)&lt;&gt;"",VLOOKUP($B23,'I-EmEC'!$A:$DD,MATCH(Z$1,'I-EmEC'!$A$1:$DD$1,0),FALSE),NA())</f>
        <v>7.31</v>
      </c>
      <c r="AA23" s="159" t="e">
        <f>IF(VLOOKUP($B23,'I-EmEC'!$A:$DD,MATCH(AA$1,'I-EmEC'!$A$1:$DD$1,0),FALSE)&lt;&gt;"",VLOOKUP($B23,'I-EmEC'!$A:$DD,MATCH(AA$1,'I-EmEC'!$A$1:$DD$1,0),FALSE),NA())</f>
        <v>#N/A</v>
      </c>
      <c r="AB23" s="159" t="e">
        <f>IF(VLOOKUP($B23,'I-EmEC'!$A:$DD,MATCH(AB$1,'I-EmEC'!$A$1:$DD$1,0),FALSE)&lt;&gt;"",VLOOKUP($B23,'I-EmEC'!$A:$DD,MATCH(AB$1,'I-EmEC'!$A$1:$DD$1,0),FALSE),NA())</f>
        <v>#N/A</v>
      </c>
      <c r="AC23" s="159">
        <f>IF(VLOOKUP($B23,'I-EmEC'!$A:$DD,MATCH(AC$1,'I-EmEC'!$A$1:$DD$1,0),FALSE)&lt;&gt;"",VLOOKUP($B23,'I-EmEC'!$A:$DD,MATCH(AC$1,'I-EmEC'!$A$1:$DD$1,0),FALSE),NA())</f>
        <v>6.58</v>
      </c>
      <c r="AD23" s="159" t="e">
        <f>IF(VLOOKUP($B23,'I-EmEC'!$A:$DD,MATCH(AD$1,'I-EmEC'!$A$1:$DD$1,0),FALSE)&lt;&gt;"",VLOOKUP($B23,'I-EmEC'!$A:$DD,MATCH(AD$1,'I-EmEC'!$A$1:$DD$1,0),FALSE),NA())</f>
        <v>#N/A</v>
      </c>
      <c r="AE23" s="161" t="str" cm="1">
        <f t="array" ref="AE23">SUBSTITUTE(SUBSTITUTE(INDEX(S$1:AD$1,0,MATCH(_xlfn.AGGREGATE(4,6,S23:AD23),S23:AD23,0)),"I-pEC50",""),"&gt;1.4SD","")</f>
        <v xml:space="preserve">
Gi1</v>
      </c>
      <c r="AF23" s="159"/>
      <c r="AG23" s="163" t="e">
        <f>IF(VLOOKUP($B23,'B-EmEC'!$A:$DC,MATCH(AG$1,'B-EmEC'!$A$1:$DC$1,0),FALSE)&lt;&gt;"",VLOOKUP($B23,'B-EmEC'!$A:$DC,MATCH(AG$1,'B-EmEC'!$A$1:$DC$1,0),FALSE),NA())</f>
        <v>#N/A</v>
      </c>
      <c r="AH23" s="164">
        <f>IF(VLOOKUP($B23,'B-EmEC'!$A:$DC,MATCH(AH$1,'B-EmEC'!$A$1:$DC$1,0),FALSE)&lt;&gt;"",VLOOKUP($B23,'B-EmEC'!$A:$DC,MATCH(AH$1,'B-EmEC'!$A$1:$DC$1,0),FALSE),NA())</f>
        <v>538.6</v>
      </c>
      <c r="AI23" s="164">
        <f>IF(VLOOKUP($B23,'B-EmEC'!$A:$DC,MATCH(AI$1,'B-EmEC'!$A$1:$DC$1,0),FALSE)&lt;&gt;"",VLOOKUP($B23,'B-EmEC'!$A:$DC,MATCH(AI$1,'B-EmEC'!$A$1:$DC$1,0),FALSE),NA())</f>
        <v>326.5</v>
      </c>
      <c r="AJ23" s="164">
        <f>IF(VLOOKUP($B23,'B-EmEC'!$A:$DC,MATCH(AJ$1,'B-EmEC'!$A$1:$DC$1,0),FALSE)&lt;&gt;"",VLOOKUP($B23,'B-EmEC'!$A:$DC,MATCH(AJ$1,'B-EmEC'!$A$1:$DC$1,0),FALSE),NA())</f>
        <v>158</v>
      </c>
      <c r="AK23" s="164">
        <f>IF(VLOOKUP($B23,'B-EmEC'!$A:$DC,MATCH(AK$1,'B-EmEC'!$A$1:$DC$1,0),FALSE)&lt;&gt;"",VLOOKUP($B23,'B-EmEC'!$A:$DC,MATCH(AK$1,'B-EmEC'!$A$1:$DC$1,0),FALSE),NA())</f>
        <v>275.89999999999998</v>
      </c>
      <c r="AL23" s="164">
        <f>IF(VLOOKUP($B23,'B-EmEC'!$A:$DC,MATCH(AL$1,'B-EmEC'!$A$1:$DC$1,0),FALSE)&lt;&gt;"",VLOOKUP($B23,'B-EmEC'!$A:$DC,MATCH(AL$1,'B-EmEC'!$A$1:$DC$1,0),FALSE),NA())</f>
        <v>127</v>
      </c>
      <c r="AM23" s="164" t="e">
        <f>IF(VLOOKUP($B23,'B-EmEC'!$A:$DC,MATCH(AM$1,'B-EmEC'!$A$1:$DC$1,0),FALSE)&lt;&gt;"",VLOOKUP($B23,'B-EmEC'!$A:$DC,MATCH(AM$1,'B-EmEC'!$A$1:$DC$1,0),FALSE),NA())</f>
        <v>#N/A</v>
      </c>
      <c r="AN23" s="164" t="e">
        <f>IF(VLOOKUP($B23,'B-EmEC'!$A:$DC,MATCH(AN$1,'B-EmEC'!$A$1:$DC$1,0),FALSE)&lt;&gt;"",VLOOKUP($B23,'B-EmEC'!$A:$DC,MATCH(AN$1,'B-EmEC'!$A$1:$DC$1,0),FALSE),NA())</f>
        <v>#N/A</v>
      </c>
      <c r="AO23" s="164" t="e">
        <f>IF(VLOOKUP($B23,'B-EmEC'!$A:$DC,MATCH(AO$1,'B-EmEC'!$A$1:$DC$1,0),FALSE)&lt;&gt;"",VLOOKUP($B23,'B-EmEC'!$A:$DC,MATCH(AO$1,'B-EmEC'!$A$1:$DC$1,0),FALSE),NA())</f>
        <v>#N/A</v>
      </c>
      <c r="AP23" s="164">
        <f>IF(VLOOKUP($B23,'B-EmEC'!$A:$DC,MATCH(AP$1,'B-EmEC'!$A$1:$DC$1,0),FALSE)&lt;&gt;"",VLOOKUP($B23,'B-EmEC'!$A:$DC,MATCH(AP$1,'B-EmEC'!$A$1:$DC$1,0),FALSE),NA())</f>
        <v>39.35</v>
      </c>
      <c r="AQ23" s="164">
        <f>IF(VLOOKUP($B23,'B-EmEC'!$A:$DC,MATCH(AQ$1,'B-EmEC'!$A$1:$DC$1,0),FALSE)&lt;&gt;"",VLOOKUP($B23,'B-EmEC'!$A:$DC,MATCH(AQ$1,'B-EmEC'!$A$1:$DC$1,0),FALSE),NA())</f>
        <v>21.37</v>
      </c>
      <c r="AR23" s="164">
        <f>IF(VLOOKUP($B23,'B-EmEC'!$A:$DC,MATCH(AR$1,'B-EmEC'!$A$1:$DC$1,0),FALSE)&lt;&gt;"",VLOOKUP($B23,'B-EmEC'!$A:$DC,MATCH(AR$1,'B-EmEC'!$A$1:$DC$1,0),FALSE),NA())</f>
        <v>32.15</v>
      </c>
      <c r="AS23" s="169" t="str" cm="1">
        <f t="array" ref="AS23">SUBSTITUTE(SUBSTITUTE(INDEX(AG$1:AR$1,0,MATCH(_xlfn.AGGREGATE(4,6,AG23:AR23),AG23:AR23,0)),"B-Emax",""),"&gt;1.4SD","")</f>
        <v xml:space="preserve">
Gi1</v>
      </c>
      <c r="AT23" s="164"/>
      <c r="AU23" s="165" t="e">
        <f>IF(VLOOKUP($B23,'I-EmEC'!$A:$DD,MATCH(AU$1,'I-EmEC'!$A$1:$DD$1,0),FALSE)&lt;&gt;"",VLOOKUP($B23,'I-EmEC'!$A:$DD,MATCH(AU$1,'I-EmEC'!$A$1:$DD$1,0),FALSE),NA())</f>
        <v>#N/A</v>
      </c>
      <c r="AV23" s="166">
        <f>IF(VLOOKUP($B23,'I-EmEC'!$A:$DD,MATCH(AV$1,'I-EmEC'!$A$1:$DD$1,0),FALSE)&lt;&gt;"",VLOOKUP($B23,'I-EmEC'!$A:$DD,MATCH(AV$1,'I-EmEC'!$A$1:$DD$1,0),FALSE),NA())</f>
        <v>32.4</v>
      </c>
      <c r="AW23" s="166">
        <f>IF(VLOOKUP($B23,'I-EmEC'!$A:$DD,MATCH(AW$1,'I-EmEC'!$A$1:$DD$1,0),FALSE)&lt;&gt;"",VLOOKUP($B23,'I-EmEC'!$A:$DD,MATCH(AW$1,'I-EmEC'!$A$1:$DD$1,0),FALSE),NA())</f>
        <v>32.4</v>
      </c>
      <c r="AX23" s="166">
        <f>IF(VLOOKUP($B23,'I-EmEC'!$A:$DD,MATCH(AX$1,'I-EmEC'!$A$1:$DD$1,0),FALSE)&lt;&gt;"",VLOOKUP($B23,'I-EmEC'!$A:$DD,MATCH(AX$1,'I-EmEC'!$A$1:$DD$1,0),FALSE),NA())</f>
        <v>15.3</v>
      </c>
      <c r="AY23" s="166">
        <f>IF(VLOOKUP($B23,'I-EmEC'!$A:$DD,MATCH(AY$1,'I-EmEC'!$A$1:$DD$1,0),FALSE)&lt;&gt;"",VLOOKUP($B23,'I-EmEC'!$A:$DD,MATCH(AY$1,'I-EmEC'!$A$1:$DD$1,0),FALSE),NA())</f>
        <v>15.3</v>
      </c>
      <c r="AZ23" s="166">
        <f>IF(VLOOKUP($B23,'I-EmEC'!$A:$DD,MATCH(AZ$1,'I-EmEC'!$A$1:$DD$1,0),FALSE)&lt;&gt;"",VLOOKUP($B23,'I-EmEC'!$A:$DD,MATCH(AZ$1,'I-EmEC'!$A$1:$DD$1,0),FALSE),NA())</f>
        <v>6.8</v>
      </c>
      <c r="BA23" s="166">
        <f>IF(VLOOKUP($B23,'I-EmEC'!$A:$DD,MATCH(BA$1,'I-EmEC'!$A$1:$DD$1,0),FALSE)&lt;&gt;"",VLOOKUP($B23,'I-EmEC'!$A:$DD,MATCH(BA$1,'I-EmEC'!$A$1:$DD$1,0),FALSE),NA())</f>
        <v>8</v>
      </c>
      <c r="BB23" s="166">
        <f>IF(VLOOKUP($B23,'I-EmEC'!$A:$DD,MATCH(BB$1,'I-EmEC'!$A$1:$DD$1,0),FALSE)&lt;&gt;"",VLOOKUP($B23,'I-EmEC'!$A:$DD,MATCH(BB$1,'I-EmEC'!$A$1:$DD$1,0),FALSE),NA())</f>
        <v>8</v>
      </c>
      <c r="BC23" s="166" t="e">
        <f>IF(VLOOKUP($B23,'I-EmEC'!$A:$DD,MATCH(BC$1,'I-EmEC'!$A$1:$DD$1,0),FALSE)&lt;&gt;"",VLOOKUP($B23,'I-EmEC'!$A:$DD,MATCH(BC$1,'I-EmEC'!$A$1:$DD$1,0),FALSE),NA())</f>
        <v>#N/A</v>
      </c>
      <c r="BD23" s="166" t="e">
        <f>IF(VLOOKUP($B23,'I-EmEC'!$A:$DD,MATCH(BD$1,'I-EmEC'!$A$1:$DD$1,0),FALSE)&lt;&gt;"",VLOOKUP($B23,'I-EmEC'!$A:$DD,MATCH(BD$1,'I-EmEC'!$A$1:$DD$1,0),FALSE),NA())</f>
        <v>#N/A</v>
      </c>
      <c r="BE23" s="166">
        <f>IF(VLOOKUP($B23,'I-EmEC'!$A:$DD,MATCH(BE$1,'I-EmEC'!$A$1:$DD$1,0),FALSE)&lt;&gt;"",VLOOKUP($B23,'I-EmEC'!$A:$DD,MATCH(BE$1,'I-EmEC'!$A$1:$DD$1,0),FALSE),NA())</f>
        <v>6.5</v>
      </c>
      <c r="BF23" s="166" t="e">
        <f>IF(VLOOKUP($B23,'I-EmEC'!$A:$DD,MATCH(BF$1,'I-EmEC'!$A$1:$DD$1,0),FALSE)&lt;&gt;"",VLOOKUP($B23,'I-EmEC'!$A:$DD,MATCH(BF$1,'I-EmEC'!$A$1:$DD$1,0),FALSE),NA())</f>
        <v>#N/A</v>
      </c>
      <c r="BG23" s="161" t="str" cm="1">
        <f t="array" ref="BG23">SUBSTITUTE(SUBSTITUTE(INDEX(AU$1:BF$1,0,MATCH(_xlfn.AGGREGATE(4,6,AU23:BF23),AU23:BF23,0)),"I-Emax",""),"&gt;1.4SD","")</f>
        <v xml:space="preserve">
Gi1</v>
      </c>
      <c r="BH23" s="159"/>
      <c r="BI23" s="167" t="e">
        <f>IF(VLOOKUP($B23,'B-EmEC'!$A:$DC,MATCH(BI$1,'B-EmEC'!$A$1:$DC$1,0),FALSE)="",NA(),VLOOKUP($B23,'B-EmEC'!$A:$DC,MATCH(BI$1,'B-EmEC'!$A$1:$DC$1,0),FALSE))</f>
        <v>#N/A</v>
      </c>
      <c r="BJ23" s="168">
        <f>IF(VLOOKUP($B23,'B-EmEC'!$A:$DC,MATCH(BJ$1,'B-EmEC'!$A$1:$DC$1,0),FALSE)="",NA(),VLOOKUP($B23,'B-EmEC'!$A:$DC,MATCH(BJ$1,'B-EmEC'!$A$1:$DC$1,0),FALSE))</f>
        <v>58.353196099674975</v>
      </c>
      <c r="BK23" s="168">
        <f>IF(VLOOKUP($B23,'B-EmEC'!$A:$DC,MATCH(BK$1,'B-EmEC'!$A$1:$DC$1,0),FALSE)="",NA(),VLOOKUP($B23,'B-EmEC'!$A:$DC,MATCH(BK$1,'B-EmEC'!$A$1:$DC$1,0),FALSE))</f>
        <v>47.692082968156583</v>
      </c>
      <c r="BL23" s="168">
        <f>IF(VLOOKUP($B23,'B-EmEC'!$A:$DC,MATCH(BL$1,'B-EmEC'!$A$1:$DC$1,0),FALSE)="",NA(),VLOOKUP($B23,'B-EmEC'!$A:$DC,MATCH(BL$1,'B-EmEC'!$A$1:$DC$1,0),FALSE))</f>
        <v>42.473118279569896</v>
      </c>
      <c r="BM23" s="168">
        <f>IF(VLOOKUP($B23,'B-EmEC'!$A:$DC,MATCH(BM$1,'B-EmEC'!$A$1:$DC$1,0),FALSE)="",NA(),VLOOKUP($B23,'B-EmEC'!$A:$DC,MATCH(BM$1,'B-EmEC'!$A$1:$DC$1,0),FALSE))</f>
        <v>55.805016181229767</v>
      </c>
      <c r="BN23" s="168">
        <f>IF(VLOOKUP($B23,'B-EmEC'!$A:$DC,MATCH(BN$1,'B-EmEC'!$A$1:$DC$1,0),FALSE)="",NA(),VLOOKUP($B23,'B-EmEC'!$A:$DC,MATCH(BN$1,'B-EmEC'!$A$1:$DC$1,0),FALSE))</f>
        <v>36.832946635730856</v>
      </c>
      <c r="BO23" s="168" t="e">
        <f>IF(VLOOKUP($B23,'B-EmEC'!$A:$DC,MATCH(BO$1,'B-EmEC'!$A$1:$DC$1,0),FALSE)="",NA(),VLOOKUP($B23,'B-EmEC'!$A:$DC,MATCH(BO$1,'B-EmEC'!$A$1:$DC$1,0),FALSE))</f>
        <v>#N/A</v>
      </c>
      <c r="BP23" s="168" t="e">
        <f>IF(VLOOKUP($B23,'B-EmEC'!$A:$DC,MATCH(BP$1,'B-EmEC'!$A$1:$DC$1,0),FALSE)="",NA(),VLOOKUP($B23,'B-EmEC'!$A:$DC,MATCH(BP$1,'B-EmEC'!$A$1:$DC$1,0),FALSE))</f>
        <v>#N/A</v>
      </c>
      <c r="BQ23" s="168" t="e">
        <f>IF(VLOOKUP($B23,'B-EmEC'!$A:$DC,MATCH(BQ$1,'B-EmEC'!$A$1:$DC$1,0),FALSE)="",NA(),VLOOKUP($B23,'B-EmEC'!$A:$DC,MATCH(BQ$1,'B-EmEC'!$A$1:$DC$1,0),FALSE))</f>
        <v>#N/A</v>
      </c>
      <c r="BR23" s="168">
        <f>IF(VLOOKUP($B23,'B-EmEC'!$A:$DC,MATCH(BR$1,'B-EmEC'!$A$1:$DC$1,0),FALSE)="",NA(),VLOOKUP($B23,'B-EmEC'!$A:$DC,MATCH(BR$1,'B-EmEC'!$A$1:$DC$1,0),FALSE))</f>
        <v>3.6879100281162138</v>
      </c>
      <c r="BS23" s="168">
        <f>IF(VLOOKUP($B23,'B-EmEC'!$A:$DC,MATCH(BS$1,'B-EmEC'!$A$1:$DC$1,0),FALSE)="",NA(),VLOOKUP($B23,'B-EmEC'!$A:$DC,MATCH(BS$1,'B-EmEC'!$A$1:$DC$1,0),FALSE))</f>
        <v>17.516393442622952</v>
      </c>
      <c r="BT23" s="168">
        <f>IF(VLOOKUP($B23,'B-EmEC'!$A:$DC,MATCH(BT$1,'B-EmEC'!$A$1:$DC$1,0),FALSE)="",NA(),VLOOKUP($B23,'B-EmEC'!$A:$DC,MATCH(BT$1,'B-EmEC'!$A$1:$DC$1,0),FALSE))</f>
        <v>4.5525346927216086</v>
      </c>
      <c r="BU23" s="161" t="str" cm="1">
        <f t="array" ref="BU23">SUBSTITUTE(SUBSTITUTE(SUBSTITUTE(INDEX(BI$1:BT$1,0,MATCH(_xlfn.AGGREGATE(4,6,BI23:BT23),BI23:BT23,0)),"B-Emax",""),"Min",""),"Max","")</f>
        <v xml:space="preserve">
Gi1</v>
      </c>
      <c r="BV23" s="168"/>
      <c r="BW23" s="165" t="e">
        <f>IF(VLOOKUP($B23,'I-EmEC'!$A:$DD,MATCH(BW$1,'I-EmEC'!$A$1:$DD$1,0),FALSE)&lt;&gt;"",VLOOKUP($B23,'I-EmEC'!$A:$DD,MATCH(BW$1,'I-EmEC'!$A$1:$DD$1,0),FALSE),NA())</f>
        <v>#N/A</v>
      </c>
      <c r="BX23" s="166">
        <f>IF(VLOOKUP($B23,'I-EmEC'!$A:$DD,MATCH(BX$1,'I-EmEC'!$A$1:$DD$1,0),FALSE)&lt;&gt;"",VLOOKUP($B23,'I-EmEC'!$A:$DD,MATCH(BX$1,'I-EmEC'!$A$1:$DD$1,0),FALSE),NA())</f>
        <v>62.669245647969049</v>
      </c>
      <c r="BY23" s="166">
        <f>IF(VLOOKUP($B23,'I-EmEC'!$A:$DD,MATCH(BY$1,'I-EmEC'!$A$1:$DD$1,0),FALSE)&lt;&gt;"",VLOOKUP($B23,'I-EmEC'!$A:$DD,MATCH(BY$1,'I-EmEC'!$A$1:$DD$1,0),FALSE),NA())</f>
        <v>62.669245647969049</v>
      </c>
      <c r="BZ23" s="166">
        <f>IF(VLOOKUP($B23,'I-EmEC'!$A:$DD,MATCH(BZ$1,'I-EmEC'!$A$1:$DD$1,0),FALSE)&lt;&gt;"",VLOOKUP($B23,'I-EmEC'!$A:$DD,MATCH(BZ$1,'I-EmEC'!$A$1:$DD$1,0),FALSE),NA())</f>
        <v>31.677018633540374</v>
      </c>
      <c r="CA23" s="166">
        <f>IF(VLOOKUP($B23,'I-EmEC'!$A:$DD,MATCH(CA$1,'I-EmEC'!$A$1:$DD$1,0),FALSE)&lt;&gt;"",VLOOKUP($B23,'I-EmEC'!$A:$DD,MATCH(CA$1,'I-EmEC'!$A$1:$DD$1,0),FALSE),NA())</f>
        <v>31.677018633540374</v>
      </c>
      <c r="CB23" s="166">
        <f>IF(VLOOKUP($B23,'I-EmEC'!$A:$DD,MATCH(CB$1,'I-EmEC'!$A$1:$DD$1,0),FALSE)&lt;&gt;"",VLOOKUP($B23,'I-EmEC'!$A:$DD,MATCH(CB$1,'I-EmEC'!$A$1:$DD$1,0),FALSE),NA())</f>
        <v>19.710144927536231</v>
      </c>
      <c r="CC23" s="166">
        <f>IF(VLOOKUP($B23,'I-EmEC'!$A:$DD,MATCH(CC$1,'I-EmEC'!$A$1:$DD$1,0),FALSE)&lt;&gt;"",VLOOKUP($B23,'I-EmEC'!$A:$DD,MATCH(CC$1,'I-EmEC'!$A$1:$DD$1,0),FALSE),NA())</f>
        <v>16.427104722792606</v>
      </c>
      <c r="CD23" s="166">
        <f>IF(VLOOKUP($B23,'I-EmEC'!$A:$DD,MATCH(CD$1,'I-EmEC'!$A$1:$DD$1,0),FALSE)&lt;&gt;"",VLOOKUP($B23,'I-EmEC'!$A:$DD,MATCH(CD$1,'I-EmEC'!$A$1:$DD$1,0),FALSE),NA())</f>
        <v>16.427104722792606</v>
      </c>
      <c r="CE23" s="166" t="e">
        <f>IF(VLOOKUP($B23,'I-EmEC'!$A:$DD,MATCH(CE$1,'I-EmEC'!$A$1:$DD$1,0),FALSE)&lt;&gt;"",VLOOKUP($B23,'I-EmEC'!$A:$DD,MATCH(CE$1,'I-EmEC'!$A$1:$DD$1,0),FALSE),NA())</f>
        <v>#N/A</v>
      </c>
      <c r="CF23" s="166" t="e">
        <f>IF(VLOOKUP($B23,'I-EmEC'!$A:$DD,MATCH(CF$1,'I-EmEC'!$A$1:$DD$1,0),FALSE)&lt;&gt;"",VLOOKUP($B23,'I-EmEC'!$A:$DD,MATCH(CF$1,'I-EmEC'!$A$1:$DD$1,0),FALSE),NA())</f>
        <v>#N/A</v>
      </c>
      <c r="CG23" s="166">
        <f>IF(VLOOKUP($B23,'I-EmEC'!$A:$DD,MATCH(CG$1,'I-EmEC'!$A$1:$DD$1,0),FALSE)&lt;&gt;"",VLOOKUP($B23,'I-EmEC'!$A:$DD,MATCH(CG$1,'I-EmEC'!$A$1:$DD$1,0),FALSE),NA())</f>
        <v>12.380952380952381</v>
      </c>
      <c r="CH23" s="166" t="e">
        <f>IF(VLOOKUP($B23,'I-EmEC'!$A:$DD,MATCH(CH$1,'I-EmEC'!$A$1:$DD$1,0),FALSE)&lt;&gt;"",VLOOKUP($B23,'I-EmEC'!$A:$DD,MATCH(CH$1,'I-EmEC'!$A$1:$DD$1,0),FALSE),NA())</f>
        <v>#N/A</v>
      </c>
      <c r="CI23" s="161" t="str" cm="1">
        <f t="array" ref="CI23">SUBSTITUTE(SUBSTITUTE(SUBSTITUTE(INDEX(BW$1:CH$1,0,MATCH(_xlfn.AGGREGATE(4,6,BW23:CH23),BW23:CH23,0)),"I-Emax",""),"Min",""),"Max","")</f>
        <v xml:space="preserve">
Gi1</v>
      </c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</row>
    <row r="24" spans="1:111" s="170" customFormat="1" x14ac:dyDescent="0.15">
      <c r="A24" s="155" t="str" cm="1">
        <f t="array" ref="A24">_xlfn.IFS(AND(SUMIF(E24:P24,"&lt;&gt;#N/A",E24:P24)&gt;0,SUMIF(S24:AD24,"&lt;&gt;#N/A",S24:AD24)&gt;0),"BI",AND(SUMIF(E24:P24,"&lt;&gt;#N/A",E24:P24)&gt;0,SUMIF(S24:AD24,"&lt;&gt;#N/A",S24:AD24)=0),"-B",AND(SUMIF(E24:P24,"&lt;&gt;#N/A",E24:P24)=0,SUMIF(S24:AD24,"&lt;&gt;#N/A",S24:AD24)&gt;0),"-I")</f>
        <v>BI</v>
      </c>
      <c r="B24" s="90" t="s">
        <v>276</v>
      </c>
      <c r="C24" s="156" t="str">
        <f>VLOOKUP(B24,RecNamesAll!A:E,5,FALSE)</f>
        <v>A</v>
      </c>
      <c r="D24" s="157" t="b">
        <f>VLOOKUP(B24,Ligands!A:B,2,FALSE)</f>
        <v>0</v>
      </c>
      <c r="E24" s="158" t="e">
        <f>IF(VLOOKUP($B24,'B-EmEC'!$A:$DC,MATCH(E$1,'B-EmEC'!$A$1:$DC$1,0),FALSE)&lt;&gt;"",VLOOKUP($B24,'B-EmEC'!$A:$DC,MATCH(E$1,'B-EmEC'!$A$1:$DC$1,0),FALSE),NA())</f>
        <v>#N/A</v>
      </c>
      <c r="F24" s="159">
        <f>IF(VLOOKUP($B24,'B-EmEC'!$A:$DC,MATCH(F$1,'B-EmEC'!$A$1:$DC$1,0),FALSE)&lt;&gt;"",VLOOKUP($B24,'B-EmEC'!$A:$DC,MATCH(F$1,'B-EmEC'!$A$1:$DC$1,0),FALSE),NA())</f>
        <v>6.6429999999999998</v>
      </c>
      <c r="G24" s="159">
        <f>IF(VLOOKUP($B24,'B-EmEC'!$A:$DC,MATCH(G$1,'B-EmEC'!$A$1:$DC$1,0),FALSE)&lt;&gt;"",VLOOKUP($B24,'B-EmEC'!$A:$DC,MATCH(G$1,'B-EmEC'!$A$1:$DC$1,0),FALSE),NA())</f>
        <v>6.7530000000000001</v>
      </c>
      <c r="H24" s="159">
        <f>IF(VLOOKUP($B24,'B-EmEC'!$A:$DC,MATCH(H$1,'B-EmEC'!$A$1:$DC$1,0),FALSE)&lt;&gt;"",VLOOKUP($B24,'B-EmEC'!$A:$DC,MATCH(H$1,'B-EmEC'!$A$1:$DC$1,0),FALSE),NA())</f>
        <v>6.7039999999999997</v>
      </c>
      <c r="I24" s="159">
        <f>IF(VLOOKUP($B24,'B-EmEC'!$A:$DC,MATCH(I$1,'B-EmEC'!$A$1:$DC$1,0),FALSE)&lt;&gt;"",VLOOKUP($B24,'B-EmEC'!$A:$DC,MATCH(I$1,'B-EmEC'!$A$1:$DC$1,0),FALSE),NA())</f>
        <v>6.7750000000000004</v>
      </c>
      <c r="J24" s="159">
        <f>IF(VLOOKUP($B24,'B-EmEC'!$A:$DC,MATCH(J$1,'B-EmEC'!$A$1:$DC$1,0),FALSE)&lt;&gt;"",VLOOKUP($B24,'B-EmEC'!$A:$DC,MATCH(J$1,'B-EmEC'!$A$1:$DC$1,0),FALSE),NA())</f>
        <v>6.9279999999999999</v>
      </c>
      <c r="K24" s="160">
        <f>IF(VLOOKUP($B24,'B-EmEC'!$A:$DC,MATCH(K$1,'B-EmEC'!$A$1:$DC$1,0),FALSE)&lt;&gt;"",VLOOKUP($B24,'B-EmEC'!$A:$DC,MATCH(K$1,'B-EmEC'!$A$1:$DC$1,0),FALSE),NA())</f>
        <v>6.9050000000000002</v>
      </c>
      <c r="L24" s="160">
        <f>IF(VLOOKUP($B24,'B-EmEC'!$A:$DC,MATCH(L$1,'B-EmEC'!$A$1:$DC$1,0),FALSE)&lt;&gt;"",VLOOKUP($B24,'B-EmEC'!$A:$DC,MATCH(L$1,'B-EmEC'!$A$1:$DC$1,0),FALSE),NA())</f>
        <v>6.8049999999999997</v>
      </c>
      <c r="M24" s="160">
        <f>IF(VLOOKUP($B24,'B-EmEC'!$A:$DC,MATCH(M$1,'B-EmEC'!$A$1:$DC$1,0),FALSE)&lt;&gt;"",VLOOKUP($B24,'B-EmEC'!$A:$DC,MATCH(M$1,'B-EmEC'!$A$1:$DC$1,0),FALSE),NA())</f>
        <v>6.883</v>
      </c>
      <c r="N24" s="159">
        <f>IF(VLOOKUP($B24,'B-EmEC'!$A:$DC,MATCH(N$1,'B-EmEC'!$A$1:$DC$1,0),FALSE)&lt;&gt;"",VLOOKUP($B24,'B-EmEC'!$A:$DC,MATCH(N$1,'B-EmEC'!$A$1:$DC$1,0),FALSE),NA())</f>
        <v>7.5359999999999996</v>
      </c>
      <c r="O24" s="160" t="e">
        <f>IF(VLOOKUP($B24,'B-EmEC'!$A:$DC,MATCH(O$1,'B-EmEC'!$A$1:$DC$1,0),FALSE)&lt;&gt;"",VLOOKUP($B24,'B-EmEC'!$A:$DC,MATCH(O$1,'B-EmEC'!$A$1:$DC$1,0),FALSE),NA())</f>
        <v>#N/A</v>
      </c>
      <c r="P24" s="160" t="e">
        <f>IF(VLOOKUP($B24,'B-EmEC'!$A:$DC,MATCH(P$1,'B-EmEC'!$A$1:$DC$1,0),FALSE)&lt;&gt;"",VLOOKUP($B24,'B-EmEC'!$A:$DC,MATCH(P$1,'B-EmEC'!$A$1:$DC$1,0),FALSE),NA())</f>
        <v>#N/A</v>
      </c>
      <c r="Q24" s="161" t="str" cm="1">
        <f t="array" ref="Q24">SUBSTITUTE(SUBSTITUTE(INDEX(E$1:P$1,0,MATCH(_xlfn.AGGREGATE(4,6,E24:P24),E24:P24,0)),"B-pEC50",""),"&gt;1.4SD","")</f>
        <v xml:space="preserve">
G15</v>
      </c>
      <c r="R24" s="151"/>
      <c r="S24" s="162">
        <f>IF(VLOOKUP($B24,'I-EmEC'!$A:$DD,MATCH(S$1,'I-EmEC'!$A$1:$DD$1,0),FALSE)&lt;&gt;"",VLOOKUP($B24,'I-EmEC'!$A:$DD,MATCH(S$1,'I-EmEC'!$A$1:$DD$1,0),FALSE),NA())</f>
        <v>7.79</v>
      </c>
      <c r="T24" s="159">
        <f>IF(VLOOKUP($B24,'I-EmEC'!$A:$DD,MATCH(T$1,'I-EmEC'!$A$1:$DD$1,0),FALSE)&lt;&gt;"",VLOOKUP($B24,'I-EmEC'!$A:$DD,MATCH(T$1,'I-EmEC'!$A$1:$DD$1,0),FALSE),NA())</f>
        <v>8.26</v>
      </c>
      <c r="U24" s="159">
        <f>IF(VLOOKUP($B24,'I-EmEC'!$A:$DD,MATCH(U$1,'I-EmEC'!$A$1:$DD$1,0),FALSE)&lt;&gt;"",VLOOKUP($B24,'I-EmEC'!$A:$DD,MATCH(U$1,'I-EmEC'!$A$1:$DD$1,0),FALSE),NA())</f>
        <v>8.26</v>
      </c>
      <c r="V24" s="159">
        <f>IF(VLOOKUP($B24,'I-EmEC'!$A:$DD,MATCH(V$1,'I-EmEC'!$A$1:$DD$1,0),FALSE)&lt;&gt;"",VLOOKUP($B24,'I-EmEC'!$A:$DD,MATCH(V$1,'I-EmEC'!$A$1:$DD$1,0),FALSE),NA())</f>
        <v>8.1199999999999992</v>
      </c>
      <c r="W24" s="159">
        <f>IF(VLOOKUP($B24,'I-EmEC'!$A:$DD,MATCH(W$1,'I-EmEC'!$A$1:$DD$1,0),FALSE)&lt;&gt;"",VLOOKUP($B24,'I-EmEC'!$A:$DD,MATCH(W$1,'I-EmEC'!$A$1:$DD$1,0),FALSE),NA())</f>
        <v>8.1199999999999992</v>
      </c>
      <c r="X24" s="159">
        <f>IF(VLOOKUP($B24,'I-EmEC'!$A:$DD,MATCH(X$1,'I-EmEC'!$A$1:$DD$1,0),FALSE)&lt;&gt;"",VLOOKUP($B24,'I-EmEC'!$A:$DD,MATCH(X$1,'I-EmEC'!$A$1:$DD$1,0),FALSE),NA())</f>
        <v>7.45</v>
      </c>
      <c r="Y24" s="159" t="e">
        <f>IF(VLOOKUP($B24,'I-EmEC'!$A:$DD,MATCH(Y$1,'I-EmEC'!$A$1:$DD$1,0),FALSE)&lt;&gt;"",VLOOKUP($B24,'I-EmEC'!$A:$DD,MATCH(Y$1,'I-EmEC'!$A$1:$DD$1,0),FALSE),NA())</f>
        <v>#N/A</v>
      </c>
      <c r="Z24" s="159" t="e">
        <f>IF(VLOOKUP($B24,'I-EmEC'!$A:$DD,MATCH(Z$1,'I-EmEC'!$A$1:$DD$1,0),FALSE)&lt;&gt;"",VLOOKUP($B24,'I-EmEC'!$A:$DD,MATCH(Z$1,'I-EmEC'!$A$1:$DD$1,0),FALSE),NA())</f>
        <v>#N/A</v>
      </c>
      <c r="AA24" s="159">
        <f>IF(VLOOKUP($B24,'I-EmEC'!$A:$DD,MATCH(AA$1,'I-EmEC'!$A$1:$DD$1,0),FALSE)&lt;&gt;"",VLOOKUP($B24,'I-EmEC'!$A:$DD,MATCH(AA$1,'I-EmEC'!$A$1:$DD$1,0),FALSE),NA())</f>
        <v>8.52</v>
      </c>
      <c r="AB24" s="159">
        <f>IF(VLOOKUP($B24,'I-EmEC'!$A:$DD,MATCH(AB$1,'I-EmEC'!$A$1:$DD$1,0),FALSE)&lt;&gt;"",VLOOKUP($B24,'I-EmEC'!$A:$DD,MATCH(AB$1,'I-EmEC'!$A$1:$DD$1,0),FALSE),NA())</f>
        <v>8.18</v>
      </c>
      <c r="AC24" s="159">
        <f>IF(VLOOKUP($B24,'I-EmEC'!$A:$DD,MATCH(AC$1,'I-EmEC'!$A$1:$DD$1,0),FALSE)&lt;&gt;"",VLOOKUP($B24,'I-EmEC'!$A:$DD,MATCH(AC$1,'I-EmEC'!$A$1:$DD$1,0),FALSE),NA())</f>
        <v>7.73</v>
      </c>
      <c r="AD24" s="159">
        <f>IF(VLOOKUP($B24,'I-EmEC'!$A:$DD,MATCH(AD$1,'I-EmEC'!$A$1:$DD$1,0),FALSE)&lt;&gt;"",VLOOKUP($B24,'I-EmEC'!$A:$DD,MATCH(AD$1,'I-EmEC'!$A$1:$DD$1,0),FALSE),NA())</f>
        <v>8</v>
      </c>
      <c r="AE24" s="161" t="str" cm="1">
        <f t="array" ref="AE24">SUBSTITUTE(SUBSTITUTE(INDEX(S$1:AD$1,0,MATCH(_xlfn.AGGREGATE(4,6,S24:AD24),S24:AD24,0)),"I-pEC50",""),"&gt;1.4SD","")</f>
        <v xml:space="preserve">
G14</v>
      </c>
      <c r="AF24" s="159"/>
      <c r="AG24" s="163" t="e">
        <f>IF(VLOOKUP($B24,'B-EmEC'!$A:$DC,MATCH(AG$1,'B-EmEC'!$A$1:$DC$1,0),FALSE)&lt;&gt;"",VLOOKUP($B24,'B-EmEC'!$A:$DC,MATCH(AG$1,'B-EmEC'!$A$1:$DC$1,0),FALSE),NA())</f>
        <v>#N/A</v>
      </c>
      <c r="AH24" s="164">
        <f>IF(VLOOKUP($B24,'B-EmEC'!$A:$DC,MATCH(AH$1,'B-EmEC'!$A$1:$DC$1,0),FALSE)&lt;&gt;"",VLOOKUP($B24,'B-EmEC'!$A:$DC,MATCH(AH$1,'B-EmEC'!$A$1:$DC$1,0),FALSE),NA())</f>
        <v>94.76</v>
      </c>
      <c r="AI24" s="164">
        <f>IF(VLOOKUP($B24,'B-EmEC'!$A:$DC,MATCH(AI$1,'B-EmEC'!$A$1:$DC$1,0),FALSE)&lt;&gt;"",VLOOKUP($B24,'B-EmEC'!$A:$DC,MATCH(AI$1,'B-EmEC'!$A$1:$DC$1,0),FALSE),NA())</f>
        <v>65.7</v>
      </c>
      <c r="AJ24" s="164">
        <f>IF(VLOOKUP($B24,'B-EmEC'!$A:$DC,MATCH(AJ$1,'B-EmEC'!$A$1:$DC$1,0),FALSE)&lt;&gt;"",VLOOKUP($B24,'B-EmEC'!$A:$DC,MATCH(AJ$1,'B-EmEC'!$A$1:$DC$1,0),FALSE),NA())</f>
        <v>81.3</v>
      </c>
      <c r="AK24" s="164">
        <f>IF(VLOOKUP($B24,'B-EmEC'!$A:$DC,MATCH(AK$1,'B-EmEC'!$A$1:$DC$1,0),FALSE)&lt;&gt;"",VLOOKUP($B24,'B-EmEC'!$A:$DC,MATCH(AK$1,'B-EmEC'!$A$1:$DC$1,0),FALSE),NA())</f>
        <v>161</v>
      </c>
      <c r="AL24" s="164">
        <f>IF(VLOOKUP($B24,'B-EmEC'!$A:$DC,MATCH(AL$1,'B-EmEC'!$A$1:$DC$1,0),FALSE)&lt;&gt;"",VLOOKUP($B24,'B-EmEC'!$A:$DC,MATCH(AL$1,'B-EmEC'!$A$1:$DC$1,0),FALSE),NA())</f>
        <v>32.32</v>
      </c>
      <c r="AM24" s="164">
        <f>IF(VLOOKUP($B24,'B-EmEC'!$A:$DC,MATCH(AM$1,'B-EmEC'!$A$1:$DC$1,0),FALSE)&lt;&gt;"",VLOOKUP($B24,'B-EmEC'!$A:$DC,MATCH(AM$1,'B-EmEC'!$A$1:$DC$1,0),FALSE),NA())</f>
        <v>171</v>
      </c>
      <c r="AN24" s="164">
        <f>IF(VLOOKUP($B24,'B-EmEC'!$A:$DC,MATCH(AN$1,'B-EmEC'!$A$1:$DC$1,0),FALSE)&lt;&gt;"",VLOOKUP($B24,'B-EmEC'!$A:$DC,MATCH(AN$1,'B-EmEC'!$A$1:$DC$1,0),FALSE),NA())</f>
        <v>201.4</v>
      </c>
      <c r="AO24" s="164">
        <f>IF(VLOOKUP($B24,'B-EmEC'!$A:$DC,MATCH(AO$1,'B-EmEC'!$A$1:$DC$1,0),FALSE)&lt;&gt;"",VLOOKUP($B24,'B-EmEC'!$A:$DC,MATCH(AO$1,'B-EmEC'!$A$1:$DC$1,0),FALSE),NA())</f>
        <v>161.80000000000001</v>
      </c>
      <c r="AP24" s="164">
        <f>IF(VLOOKUP($B24,'B-EmEC'!$A:$DC,MATCH(AP$1,'B-EmEC'!$A$1:$DC$1,0),FALSE)&lt;&gt;"",VLOOKUP($B24,'B-EmEC'!$A:$DC,MATCH(AP$1,'B-EmEC'!$A$1:$DC$1,0),FALSE),NA())</f>
        <v>78.92</v>
      </c>
      <c r="AQ24" s="164" t="e">
        <f>IF(VLOOKUP($B24,'B-EmEC'!$A:$DC,MATCH(AQ$1,'B-EmEC'!$A$1:$DC$1,0),FALSE)&lt;&gt;"",VLOOKUP($B24,'B-EmEC'!$A:$DC,MATCH(AQ$1,'B-EmEC'!$A$1:$DC$1,0),FALSE),NA())</f>
        <v>#N/A</v>
      </c>
      <c r="AR24" s="164" t="e">
        <f>IF(VLOOKUP($B24,'B-EmEC'!$A:$DC,MATCH(AR$1,'B-EmEC'!$A$1:$DC$1,0),FALSE)&lt;&gt;"",VLOOKUP($B24,'B-EmEC'!$A:$DC,MATCH(AR$1,'B-EmEC'!$A$1:$DC$1,0),FALSE),NA())</f>
        <v>#N/A</v>
      </c>
      <c r="AS24" s="169" t="str" cm="1">
        <f t="array" ref="AS24">SUBSTITUTE(SUBSTITUTE(INDEX(AG$1:AR$1,0,MATCH(_xlfn.AGGREGATE(4,6,AG24:AR24),AG24:AR24,0)),"B-Emax",""),"&gt;1.4SD","")</f>
        <v xml:space="preserve">
G11</v>
      </c>
      <c r="AT24" s="164"/>
      <c r="AU24" s="165">
        <f>IF(VLOOKUP($B24,'I-EmEC'!$A:$DD,MATCH(AU$1,'I-EmEC'!$A$1:$DD$1,0),FALSE)&lt;&gt;"",VLOOKUP($B24,'I-EmEC'!$A:$DD,MATCH(AU$1,'I-EmEC'!$A$1:$DD$1,0),FALSE),NA())</f>
        <v>20.399999999999999</v>
      </c>
      <c r="AV24" s="166">
        <f>IF(VLOOKUP($B24,'I-EmEC'!$A:$DD,MATCH(AV$1,'I-EmEC'!$A$1:$DD$1,0),FALSE)&lt;&gt;"",VLOOKUP($B24,'I-EmEC'!$A:$DD,MATCH(AV$1,'I-EmEC'!$A$1:$DD$1,0),FALSE),NA())</f>
        <v>19.899999999999999</v>
      </c>
      <c r="AW24" s="166">
        <f>IF(VLOOKUP($B24,'I-EmEC'!$A:$DD,MATCH(AW$1,'I-EmEC'!$A$1:$DD$1,0),FALSE)&lt;&gt;"",VLOOKUP($B24,'I-EmEC'!$A:$DD,MATCH(AW$1,'I-EmEC'!$A$1:$DD$1,0),FALSE),NA())</f>
        <v>19.899999999999999</v>
      </c>
      <c r="AX24" s="166">
        <f>IF(VLOOKUP($B24,'I-EmEC'!$A:$DD,MATCH(AX$1,'I-EmEC'!$A$1:$DD$1,0),FALSE)&lt;&gt;"",VLOOKUP($B24,'I-EmEC'!$A:$DD,MATCH(AX$1,'I-EmEC'!$A$1:$DD$1,0),FALSE),NA())</f>
        <v>23.2</v>
      </c>
      <c r="AY24" s="166">
        <f>IF(VLOOKUP($B24,'I-EmEC'!$A:$DD,MATCH(AY$1,'I-EmEC'!$A$1:$DD$1,0),FALSE)&lt;&gt;"",VLOOKUP($B24,'I-EmEC'!$A:$DD,MATCH(AY$1,'I-EmEC'!$A$1:$DD$1,0),FALSE),NA())</f>
        <v>23.2</v>
      </c>
      <c r="AZ24" s="166">
        <f>IF(VLOOKUP($B24,'I-EmEC'!$A:$DD,MATCH(AZ$1,'I-EmEC'!$A$1:$DD$1,0),FALSE)&lt;&gt;"",VLOOKUP($B24,'I-EmEC'!$A:$DD,MATCH(AZ$1,'I-EmEC'!$A$1:$DD$1,0),FALSE),NA())</f>
        <v>10.8</v>
      </c>
      <c r="BA24" s="166" t="e">
        <f>IF(VLOOKUP($B24,'I-EmEC'!$A:$DD,MATCH(BA$1,'I-EmEC'!$A$1:$DD$1,0),FALSE)&lt;&gt;"",VLOOKUP($B24,'I-EmEC'!$A:$DD,MATCH(BA$1,'I-EmEC'!$A$1:$DD$1,0),FALSE),NA())</f>
        <v>#N/A</v>
      </c>
      <c r="BB24" s="166" t="e">
        <f>IF(VLOOKUP($B24,'I-EmEC'!$A:$DD,MATCH(BB$1,'I-EmEC'!$A$1:$DD$1,0),FALSE)&lt;&gt;"",VLOOKUP($B24,'I-EmEC'!$A:$DD,MATCH(BB$1,'I-EmEC'!$A$1:$DD$1,0),FALSE),NA())</f>
        <v>#N/A</v>
      </c>
      <c r="BC24" s="166">
        <f>IF(VLOOKUP($B24,'I-EmEC'!$A:$DD,MATCH(BC$1,'I-EmEC'!$A$1:$DD$1,0),FALSE)&lt;&gt;"",VLOOKUP($B24,'I-EmEC'!$A:$DD,MATCH(BC$1,'I-EmEC'!$A$1:$DD$1,0),FALSE),NA())</f>
        <v>8</v>
      </c>
      <c r="BD24" s="166">
        <f>IF(VLOOKUP($B24,'I-EmEC'!$A:$DD,MATCH(BD$1,'I-EmEC'!$A$1:$DD$1,0),FALSE)&lt;&gt;"",VLOOKUP($B24,'I-EmEC'!$A:$DD,MATCH(BD$1,'I-EmEC'!$A$1:$DD$1,0),FALSE),NA())</f>
        <v>19.8</v>
      </c>
      <c r="BE24" s="166">
        <f>IF(VLOOKUP($B24,'I-EmEC'!$A:$DD,MATCH(BE$1,'I-EmEC'!$A$1:$DD$1,0),FALSE)&lt;&gt;"",VLOOKUP($B24,'I-EmEC'!$A:$DD,MATCH(BE$1,'I-EmEC'!$A$1:$DD$1,0),FALSE),NA())</f>
        <v>19.7</v>
      </c>
      <c r="BF24" s="166">
        <f>IF(VLOOKUP($B24,'I-EmEC'!$A:$DD,MATCH(BF$1,'I-EmEC'!$A$1:$DD$1,0),FALSE)&lt;&gt;"",VLOOKUP($B24,'I-EmEC'!$A:$DD,MATCH(BF$1,'I-EmEC'!$A$1:$DD$1,0),FALSE),NA())</f>
        <v>21.7</v>
      </c>
      <c r="BG24" s="161" t="str" cm="1">
        <f t="array" ref="BG24">SUBSTITUTE(SUBSTITUTE(INDEX(AU$1:BF$1,0,MATCH(_xlfn.AGGREGATE(4,6,AU24:BF24),AU24:BF24,0)),"I-Emax",""),"&gt;1.4SD","")</f>
        <v xml:space="preserve">
GoA</v>
      </c>
      <c r="BH24" s="159"/>
      <c r="BI24" s="167" t="e">
        <f>IF(VLOOKUP($B24,'B-EmEC'!$A:$DC,MATCH(BI$1,'B-EmEC'!$A$1:$DC$1,0),FALSE)="",NA(),VLOOKUP($B24,'B-EmEC'!$A:$DC,MATCH(BI$1,'B-EmEC'!$A$1:$DC$1,0),FALSE))</f>
        <v>#N/A</v>
      </c>
      <c r="BJ24" s="168">
        <f>IF(VLOOKUP($B24,'B-EmEC'!$A:$DC,MATCH(BJ$1,'B-EmEC'!$A$1:$DC$1,0),FALSE)="",NA(),VLOOKUP($B24,'B-EmEC'!$A:$DC,MATCH(BJ$1,'B-EmEC'!$A$1:$DC$1,0),FALSE))</f>
        <v>10.266522210184181</v>
      </c>
      <c r="BK24" s="168">
        <f>IF(VLOOKUP($B24,'B-EmEC'!$A:$DC,MATCH(BK$1,'B-EmEC'!$A$1:$DC$1,0),FALSE)="",NA(),VLOOKUP($B24,'B-EmEC'!$A:$DC,MATCH(BK$1,'B-EmEC'!$A$1:$DC$1,0),FALSE))</f>
        <v>9.5968448729184921</v>
      </c>
      <c r="BL24" s="168">
        <f>IF(VLOOKUP($B24,'B-EmEC'!$A:$DC,MATCH(BL$1,'B-EmEC'!$A$1:$DC$1,0),FALSE)="",NA(),VLOOKUP($B24,'B-EmEC'!$A:$DC,MATCH(BL$1,'B-EmEC'!$A$1:$DC$1,0),FALSE))</f>
        <v>21.85483870967742</v>
      </c>
      <c r="BM24" s="168">
        <f>IF(VLOOKUP($B24,'B-EmEC'!$A:$DC,MATCH(BM$1,'B-EmEC'!$A$1:$DC$1,0),FALSE)="",NA(),VLOOKUP($B24,'B-EmEC'!$A:$DC,MATCH(BM$1,'B-EmEC'!$A$1:$DC$1,0),FALSE))</f>
        <v>32.564724919093855</v>
      </c>
      <c r="BN24" s="168">
        <f>IF(VLOOKUP($B24,'B-EmEC'!$A:$DC,MATCH(BN$1,'B-EmEC'!$A$1:$DC$1,0),FALSE)="",NA(),VLOOKUP($B24,'B-EmEC'!$A:$DC,MATCH(BN$1,'B-EmEC'!$A$1:$DC$1,0),FALSE))</f>
        <v>9.3735498839907194</v>
      </c>
      <c r="BO24" s="168">
        <f>IF(VLOOKUP($B24,'B-EmEC'!$A:$DC,MATCH(BO$1,'B-EmEC'!$A$1:$DC$1,0),FALSE)="",NA(),VLOOKUP($B24,'B-EmEC'!$A:$DC,MATCH(BO$1,'B-EmEC'!$A$1:$DC$1,0),FALSE))</f>
        <v>22.833489117372146</v>
      </c>
      <c r="BP24" s="168">
        <f>IF(VLOOKUP($B24,'B-EmEC'!$A:$DC,MATCH(BP$1,'B-EmEC'!$A$1:$DC$1,0),FALSE)="",NA(),VLOOKUP($B24,'B-EmEC'!$A:$DC,MATCH(BP$1,'B-EmEC'!$A$1:$DC$1,0),FALSE))</f>
        <v>23.710854720979516</v>
      </c>
      <c r="BQ24" s="168">
        <f>IF(VLOOKUP($B24,'B-EmEC'!$A:$DC,MATCH(BQ$1,'B-EmEC'!$A$1:$DC$1,0),FALSE)="",NA(),VLOOKUP($B24,'B-EmEC'!$A:$DC,MATCH(BQ$1,'B-EmEC'!$A$1:$DC$1,0),FALSE))</f>
        <v>17.508927605237531</v>
      </c>
      <c r="BR24" s="168">
        <f>IF(VLOOKUP($B24,'B-EmEC'!$A:$DC,MATCH(BR$1,'B-EmEC'!$A$1:$DC$1,0),FALSE)="",NA(),VLOOKUP($B24,'B-EmEC'!$A:$DC,MATCH(BR$1,'B-EmEC'!$A$1:$DC$1,0),FALSE))</f>
        <v>7.3964386129334585</v>
      </c>
      <c r="BS24" s="168" t="e">
        <f>IF(VLOOKUP($B24,'B-EmEC'!$A:$DC,MATCH(BS$1,'B-EmEC'!$A$1:$DC$1,0),FALSE)="",NA(),VLOOKUP($B24,'B-EmEC'!$A:$DC,MATCH(BS$1,'B-EmEC'!$A$1:$DC$1,0),FALSE))</f>
        <v>#N/A</v>
      </c>
      <c r="BT24" s="168" t="e">
        <f>IF(VLOOKUP($B24,'B-EmEC'!$A:$DC,MATCH(BT$1,'B-EmEC'!$A$1:$DC$1,0),FALSE)="",NA(),VLOOKUP($B24,'B-EmEC'!$A:$DC,MATCH(BT$1,'B-EmEC'!$A$1:$DC$1,0),FALSE))</f>
        <v>#N/A</v>
      </c>
      <c r="BU24" s="161" t="str" cm="1">
        <f t="array" ref="BU24">SUBSTITUTE(SUBSTITUTE(SUBSTITUTE(INDEX(BI$1:BT$1,0,MATCH(_xlfn.AGGREGATE(4,6,BI24:BT24),BI24:BT24,0)),"B-Emax",""),"Min",""),"Max","")</f>
        <v xml:space="preserve">
GoB</v>
      </c>
      <c r="BV24" s="168"/>
      <c r="BW24" s="165">
        <f>IF(VLOOKUP($B24,'I-EmEC'!$A:$DD,MATCH(BW$1,'I-EmEC'!$A$1:$DD$1,0),FALSE)&lt;&gt;"",VLOOKUP($B24,'I-EmEC'!$A:$DD,MATCH(BW$1,'I-EmEC'!$A$1:$DD$1,0),FALSE),NA())</f>
        <v>37.5</v>
      </c>
      <c r="BX24" s="166">
        <f>IF(VLOOKUP($B24,'I-EmEC'!$A:$DD,MATCH(BX$1,'I-EmEC'!$A$1:$DD$1,0),FALSE)&lt;&gt;"",VLOOKUP($B24,'I-EmEC'!$A:$DD,MATCH(BX$1,'I-EmEC'!$A$1:$DD$1,0),FALSE),NA())</f>
        <v>38.491295938104443</v>
      </c>
      <c r="BY24" s="166">
        <f>IF(VLOOKUP($B24,'I-EmEC'!$A:$DD,MATCH(BY$1,'I-EmEC'!$A$1:$DD$1,0),FALSE)&lt;&gt;"",VLOOKUP($B24,'I-EmEC'!$A:$DD,MATCH(BY$1,'I-EmEC'!$A$1:$DD$1,0),FALSE),NA())</f>
        <v>38.491295938104443</v>
      </c>
      <c r="BZ24" s="166">
        <f>IF(VLOOKUP($B24,'I-EmEC'!$A:$DD,MATCH(BZ$1,'I-EmEC'!$A$1:$DD$1,0),FALSE)&lt;&gt;"",VLOOKUP($B24,'I-EmEC'!$A:$DD,MATCH(BZ$1,'I-EmEC'!$A$1:$DD$1,0),FALSE),NA())</f>
        <v>48.033126293995863</v>
      </c>
      <c r="CA24" s="166">
        <f>IF(VLOOKUP($B24,'I-EmEC'!$A:$DD,MATCH(CA$1,'I-EmEC'!$A$1:$DD$1,0),FALSE)&lt;&gt;"",VLOOKUP($B24,'I-EmEC'!$A:$DD,MATCH(CA$1,'I-EmEC'!$A$1:$DD$1,0),FALSE),NA())</f>
        <v>48.033126293995863</v>
      </c>
      <c r="CB24" s="166">
        <f>IF(VLOOKUP($B24,'I-EmEC'!$A:$DD,MATCH(CB$1,'I-EmEC'!$A$1:$DD$1,0),FALSE)&lt;&gt;"",VLOOKUP($B24,'I-EmEC'!$A:$DD,MATCH(CB$1,'I-EmEC'!$A$1:$DD$1,0),FALSE),NA())</f>
        <v>31.304347826086957</v>
      </c>
      <c r="CC24" s="166" t="e">
        <f>IF(VLOOKUP($B24,'I-EmEC'!$A:$DD,MATCH(CC$1,'I-EmEC'!$A$1:$DD$1,0),FALSE)&lt;&gt;"",VLOOKUP($B24,'I-EmEC'!$A:$DD,MATCH(CC$1,'I-EmEC'!$A$1:$DD$1,0),FALSE),NA())</f>
        <v>#N/A</v>
      </c>
      <c r="CD24" s="166" t="e">
        <f>IF(VLOOKUP($B24,'I-EmEC'!$A:$DD,MATCH(CD$1,'I-EmEC'!$A$1:$DD$1,0),FALSE)&lt;&gt;"",VLOOKUP($B24,'I-EmEC'!$A:$DD,MATCH(CD$1,'I-EmEC'!$A$1:$DD$1,0),FALSE),NA())</f>
        <v>#N/A</v>
      </c>
      <c r="CE24" s="166">
        <f>IF(VLOOKUP($B24,'I-EmEC'!$A:$DD,MATCH(CE$1,'I-EmEC'!$A$1:$DD$1,0),FALSE)&lt;&gt;"",VLOOKUP($B24,'I-EmEC'!$A:$DD,MATCH(CE$1,'I-EmEC'!$A$1:$DD$1,0),FALSE),NA())</f>
        <v>17.977528089887642</v>
      </c>
      <c r="CF24" s="166">
        <f>IF(VLOOKUP($B24,'I-EmEC'!$A:$DD,MATCH(CF$1,'I-EmEC'!$A$1:$DD$1,0),FALSE)&lt;&gt;"",VLOOKUP($B24,'I-EmEC'!$A:$DD,MATCH(CF$1,'I-EmEC'!$A$1:$DD$1,0),FALSE),NA())</f>
        <v>39.053254437869818</v>
      </c>
      <c r="CG24" s="166">
        <f>IF(VLOOKUP($B24,'I-EmEC'!$A:$DD,MATCH(CG$1,'I-EmEC'!$A$1:$DD$1,0),FALSE)&lt;&gt;"",VLOOKUP($B24,'I-EmEC'!$A:$DD,MATCH(CG$1,'I-EmEC'!$A$1:$DD$1,0),FALSE),NA())</f>
        <v>37.523809523809526</v>
      </c>
      <c r="CH24" s="166">
        <f>IF(VLOOKUP($B24,'I-EmEC'!$A:$DD,MATCH(CH$1,'I-EmEC'!$A$1:$DD$1,0),FALSE)&lt;&gt;"",VLOOKUP($B24,'I-EmEC'!$A:$DD,MATCH(CH$1,'I-EmEC'!$A$1:$DD$1,0),FALSE),NA())</f>
        <v>42.885375494071148</v>
      </c>
      <c r="CI24" s="161" t="str" cm="1">
        <f t="array" ref="CI24">SUBSTITUTE(SUBSTITUTE(SUBSTITUTE(INDEX(BW$1:CH$1,0,MATCH(_xlfn.AGGREGATE(4,6,BW24:CH24),BW24:CH24,0)),"I-Emax",""),"Min",""),"Max","")</f>
        <v xml:space="preserve">
GoA</v>
      </c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</row>
    <row r="25" spans="1:111" s="170" customFormat="1" x14ac:dyDescent="0.15">
      <c r="A25" s="155" t="str" cm="1">
        <f t="array" ref="A25">_xlfn.IFS(AND(SUMIF(E25:P25,"&lt;&gt;#N/A",E25:P25)&gt;0,SUMIF(S25:AD25,"&lt;&gt;#N/A",S25:AD25)&gt;0),"BI",AND(SUMIF(E25:P25,"&lt;&gt;#N/A",E25:P25)&gt;0,SUMIF(S25:AD25,"&lt;&gt;#N/A",S25:AD25)=0),"-B",AND(SUMIF(E25:P25,"&lt;&gt;#N/A",E25:P25)=0,SUMIF(S25:AD25,"&lt;&gt;#N/A",S25:AD25)&gt;0),"-I")</f>
        <v>BI</v>
      </c>
      <c r="B25" s="90" t="s">
        <v>280</v>
      </c>
      <c r="C25" s="156" t="str">
        <f>VLOOKUP(B25,RecNamesAll!A:E,5,FALSE)</f>
        <v>A</v>
      </c>
      <c r="D25" s="157" t="b">
        <f>VLOOKUP(B25,Ligands!A:B,2,FALSE)</f>
        <v>0</v>
      </c>
      <c r="E25" s="158" t="e">
        <f>IF(VLOOKUP($B25,'B-EmEC'!$A:$DC,MATCH(E$1,'B-EmEC'!$A$1:$DC$1,0),FALSE)&lt;&gt;"",VLOOKUP($B25,'B-EmEC'!$A:$DC,MATCH(E$1,'B-EmEC'!$A$1:$DC$1,0),FALSE),NA())</f>
        <v>#N/A</v>
      </c>
      <c r="F25" s="159">
        <f>IF(VLOOKUP($B25,'B-EmEC'!$A:$DC,MATCH(F$1,'B-EmEC'!$A$1:$DC$1,0),FALSE)&lt;&gt;"",VLOOKUP($B25,'B-EmEC'!$A:$DC,MATCH(F$1,'B-EmEC'!$A$1:$DC$1,0),FALSE),NA())</f>
        <v>8.1430000000000007</v>
      </c>
      <c r="G25" s="159">
        <f>IF(VLOOKUP($B25,'B-EmEC'!$A:$DC,MATCH(G$1,'B-EmEC'!$A$1:$DC$1,0),FALSE)&lt;&gt;"",VLOOKUP($B25,'B-EmEC'!$A:$DC,MATCH(G$1,'B-EmEC'!$A$1:$DC$1,0),FALSE),NA())</f>
        <v>7.8710000000000004</v>
      </c>
      <c r="H25" s="159">
        <f>IF(VLOOKUP($B25,'B-EmEC'!$A:$DC,MATCH(H$1,'B-EmEC'!$A$1:$DC$1,0),FALSE)&lt;&gt;"",VLOOKUP($B25,'B-EmEC'!$A:$DC,MATCH(H$1,'B-EmEC'!$A$1:$DC$1,0),FALSE),NA())</f>
        <v>7.8330000000000002</v>
      </c>
      <c r="I25" s="159">
        <f>IF(VLOOKUP($B25,'B-EmEC'!$A:$DC,MATCH(I$1,'B-EmEC'!$A$1:$DC$1,0),FALSE)&lt;&gt;"",VLOOKUP($B25,'B-EmEC'!$A:$DC,MATCH(I$1,'B-EmEC'!$A$1:$DC$1,0),FALSE),NA())</f>
        <v>8.1359999999999992</v>
      </c>
      <c r="J25" s="159">
        <f>IF(VLOOKUP($B25,'B-EmEC'!$A:$DC,MATCH(J$1,'B-EmEC'!$A$1:$DC$1,0),FALSE)&lt;&gt;"",VLOOKUP($B25,'B-EmEC'!$A:$DC,MATCH(J$1,'B-EmEC'!$A$1:$DC$1,0),FALSE),NA())</f>
        <v>8.6489999999999991</v>
      </c>
      <c r="K25" s="160">
        <f>IF(VLOOKUP($B25,'B-EmEC'!$A:$DC,MATCH(K$1,'B-EmEC'!$A$1:$DC$1,0),FALSE)&lt;&gt;"",VLOOKUP($B25,'B-EmEC'!$A:$DC,MATCH(K$1,'B-EmEC'!$A$1:$DC$1,0),FALSE),NA())</f>
        <v>9.7140000000000004</v>
      </c>
      <c r="L25" s="160">
        <f>IF(VLOOKUP($B25,'B-EmEC'!$A:$DC,MATCH(L$1,'B-EmEC'!$A$1:$DC$1,0),FALSE)&lt;&gt;"",VLOOKUP($B25,'B-EmEC'!$A:$DC,MATCH(L$1,'B-EmEC'!$A$1:$DC$1,0),FALSE),NA())</f>
        <v>9.5419999999999998</v>
      </c>
      <c r="M25" s="160">
        <f>IF(VLOOKUP($B25,'B-EmEC'!$A:$DC,MATCH(M$1,'B-EmEC'!$A$1:$DC$1,0),FALSE)&lt;&gt;"",VLOOKUP($B25,'B-EmEC'!$A:$DC,MATCH(M$1,'B-EmEC'!$A$1:$DC$1,0),FALSE),NA())</f>
        <v>9.5350000000000001</v>
      </c>
      <c r="N25" s="159">
        <f>IF(VLOOKUP($B25,'B-EmEC'!$A:$DC,MATCH(N$1,'B-EmEC'!$A$1:$DC$1,0),FALSE)&lt;&gt;"",VLOOKUP($B25,'B-EmEC'!$A:$DC,MATCH(N$1,'B-EmEC'!$A$1:$DC$1,0),FALSE),NA())</f>
        <v>8.7539999999999996</v>
      </c>
      <c r="O25" s="160">
        <f>IF(VLOOKUP($B25,'B-EmEC'!$A:$DC,MATCH(O$1,'B-EmEC'!$A$1:$DC$1,0),FALSE)&lt;&gt;"",VLOOKUP($B25,'B-EmEC'!$A:$DC,MATCH(O$1,'B-EmEC'!$A$1:$DC$1,0),FALSE),NA())</f>
        <v>10.16</v>
      </c>
      <c r="P25" s="160">
        <f>IF(VLOOKUP($B25,'B-EmEC'!$A:$DC,MATCH(P$1,'B-EmEC'!$A$1:$DC$1,0),FALSE)&lt;&gt;"",VLOOKUP($B25,'B-EmEC'!$A:$DC,MATCH(P$1,'B-EmEC'!$A$1:$DC$1,0),FALSE),NA())</f>
        <v>9.1579999999999995</v>
      </c>
      <c r="Q25" s="161" t="str" cm="1">
        <f t="array" ref="Q25">SUBSTITUTE(SUBSTITUTE(INDEX(E$1:P$1,0,MATCH(_xlfn.AGGREGATE(4,6,E25:P25),E25:P25,0)),"B-pEC50",""),"&gt;1.4SD","")</f>
        <v xml:space="preserve">
G12</v>
      </c>
      <c r="R25" s="151"/>
      <c r="S25" s="162">
        <f>IF(VLOOKUP($B25,'I-EmEC'!$A:$DD,MATCH(S$1,'I-EmEC'!$A$1:$DD$1,0),FALSE)&lt;&gt;"",VLOOKUP($B25,'I-EmEC'!$A:$DD,MATCH(S$1,'I-EmEC'!$A$1:$DD$1,0),FALSE),NA())</f>
        <v>8.48</v>
      </c>
      <c r="T25" s="159">
        <f>IF(VLOOKUP($B25,'I-EmEC'!$A:$DD,MATCH(T$1,'I-EmEC'!$A$1:$DD$1,0),FALSE)&lt;&gt;"",VLOOKUP($B25,'I-EmEC'!$A:$DD,MATCH(T$1,'I-EmEC'!$A$1:$DD$1,0),FALSE),NA())</f>
        <v>9.93</v>
      </c>
      <c r="U25" s="159">
        <f>IF(VLOOKUP($B25,'I-EmEC'!$A:$DD,MATCH(U$1,'I-EmEC'!$A$1:$DD$1,0),FALSE)&lt;&gt;"",VLOOKUP($B25,'I-EmEC'!$A:$DD,MATCH(U$1,'I-EmEC'!$A$1:$DD$1,0),FALSE),NA())</f>
        <v>9.93</v>
      </c>
      <c r="V25" s="159">
        <f>IF(VLOOKUP($B25,'I-EmEC'!$A:$DD,MATCH(V$1,'I-EmEC'!$A$1:$DD$1,0),FALSE)&lt;&gt;"",VLOOKUP($B25,'I-EmEC'!$A:$DD,MATCH(V$1,'I-EmEC'!$A$1:$DD$1,0),FALSE),NA())</f>
        <v>9.5</v>
      </c>
      <c r="W25" s="159">
        <f>IF(VLOOKUP($B25,'I-EmEC'!$A:$DD,MATCH(W$1,'I-EmEC'!$A$1:$DD$1,0),FALSE)&lt;&gt;"",VLOOKUP($B25,'I-EmEC'!$A:$DD,MATCH(W$1,'I-EmEC'!$A$1:$DD$1,0),FALSE),NA())</f>
        <v>9.5</v>
      </c>
      <c r="X25" s="159">
        <f>IF(VLOOKUP($B25,'I-EmEC'!$A:$DD,MATCH(X$1,'I-EmEC'!$A$1:$DD$1,0),FALSE)&lt;&gt;"",VLOOKUP($B25,'I-EmEC'!$A:$DD,MATCH(X$1,'I-EmEC'!$A$1:$DD$1,0),FALSE),NA())</f>
        <v>8.73</v>
      </c>
      <c r="Y25" s="159">
        <f>IF(VLOOKUP($B25,'I-EmEC'!$A:$DD,MATCH(Y$1,'I-EmEC'!$A$1:$DD$1,0),FALSE)&lt;&gt;"",VLOOKUP($B25,'I-EmEC'!$A:$DD,MATCH(Y$1,'I-EmEC'!$A$1:$DD$1,0),FALSE),NA())</f>
        <v>10.32</v>
      </c>
      <c r="Z25" s="159">
        <f>IF(VLOOKUP($B25,'I-EmEC'!$A:$DD,MATCH(Z$1,'I-EmEC'!$A$1:$DD$1,0),FALSE)&lt;&gt;"",VLOOKUP($B25,'I-EmEC'!$A:$DD,MATCH(Z$1,'I-EmEC'!$A$1:$DD$1,0),FALSE),NA())</f>
        <v>10.32</v>
      </c>
      <c r="AA25" s="159">
        <f>IF(VLOOKUP($B25,'I-EmEC'!$A:$DD,MATCH(AA$1,'I-EmEC'!$A$1:$DD$1,0),FALSE)&lt;&gt;"",VLOOKUP($B25,'I-EmEC'!$A:$DD,MATCH(AA$1,'I-EmEC'!$A$1:$DD$1,0),FALSE),NA())</f>
        <v>10.3</v>
      </c>
      <c r="AB25" s="159">
        <f>IF(VLOOKUP($B25,'I-EmEC'!$A:$DD,MATCH(AB$1,'I-EmEC'!$A$1:$DD$1,0),FALSE)&lt;&gt;"",VLOOKUP($B25,'I-EmEC'!$A:$DD,MATCH(AB$1,'I-EmEC'!$A$1:$DD$1,0),FALSE),NA())</f>
        <v>10.01</v>
      </c>
      <c r="AC25" s="159">
        <f>IF(VLOOKUP($B25,'I-EmEC'!$A:$DD,MATCH(AC$1,'I-EmEC'!$A$1:$DD$1,0),FALSE)&lt;&gt;"",VLOOKUP($B25,'I-EmEC'!$A:$DD,MATCH(AC$1,'I-EmEC'!$A$1:$DD$1,0),FALSE),NA())</f>
        <v>9.33</v>
      </c>
      <c r="AD25" s="159">
        <f>IF(VLOOKUP($B25,'I-EmEC'!$A:$DD,MATCH(AD$1,'I-EmEC'!$A$1:$DD$1,0),FALSE)&lt;&gt;"",VLOOKUP($B25,'I-EmEC'!$A:$DD,MATCH(AD$1,'I-EmEC'!$A$1:$DD$1,0),FALSE),NA())</f>
        <v>9.5500000000000007</v>
      </c>
      <c r="AE25" s="161" t="str" cm="1">
        <f t="array" ref="AE25">SUBSTITUTE(SUBSTITUTE(INDEX(S$1:AD$1,0,MATCH(_xlfn.AGGREGATE(4,6,S25:AD25),S25:AD25,0)),"I-pEC50",""),"&gt;1.4SD","")</f>
        <v xml:space="preserve">
Gq</v>
      </c>
      <c r="AF25" s="159"/>
      <c r="AG25" s="163" t="e">
        <f>IF(VLOOKUP($B25,'B-EmEC'!$A:$DC,MATCH(AG$1,'B-EmEC'!$A$1:$DC$1,0),FALSE)&lt;&gt;"",VLOOKUP($B25,'B-EmEC'!$A:$DC,MATCH(AG$1,'B-EmEC'!$A$1:$DC$1,0),FALSE),NA())</f>
        <v>#N/A</v>
      </c>
      <c r="AH25" s="164">
        <f>IF(VLOOKUP($B25,'B-EmEC'!$A:$DC,MATCH(AH$1,'B-EmEC'!$A$1:$DC$1,0),FALSE)&lt;&gt;"",VLOOKUP($B25,'B-EmEC'!$A:$DC,MATCH(AH$1,'B-EmEC'!$A$1:$DC$1,0),FALSE),NA())</f>
        <v>478</v>
      </c>
      <c r="AI25" s="164">
        <f>IF(VLOOKUP($B25,'B-EmEC'!$A:$DC,MATCH(AI$1,'B-EmEC'!$A$1:$DC$1,0),FALSE)&lt;&gt;"",VLOOKUP($B25,'B-EmEC'!$A:$DC,MATCH(AI$1,'B-EmEC'!$A$1:$DC$1,0),FALSE),NA())</f>
        <v>257.2</v>
      </c>
      <c r="AJ25" s="164">
        <f>IF(VLOOKUP($B25,'B-EmEC'!$A:$DC,MATCH(AJ$1,'B-EmEC'!$A$1:$DC$1,0),FALSE)&lt;&gt;"",VLOOKUP($B25,'B-EmEC'!$A:$DC,MATCH(AJ$1,'B-EmEC'!$A$1:$DC$1,0),FALSE),NA())</f>
        <v>148.9</v>
      </c>
      <c r="AK25" s="164">
        <f>IF(VLOOKUP($B25,'B-EmEC'!$A:$DC,MATCH(AK$1,'B-EmEC'!$A$1:$DC$1,0),FALSE)&lt;&gt;"",VLOOKUP($B25,'B-EmEC'!$A:$DC,MATCH(AK$1,'B-EmEC'!$A$1:$DC$1,0),FALSE),NA())</f>
        <v>360.3</v>
      </c>
      <c r="AL25" s="164">
        <f>IF(VLOOKUP($B25,'B-EmEC'!$A:$DC,MATCH(AL$1,'B-EmEC'!$A$1:$DC$1,0),FALSE)&lt;&gt;"",VLOOKUP($B25,'B-EmEC'!$A:$DC,MATCH(AL$1,'B-EmEC'!$A$1:$DC$1,0),FALSE),NA())</f>
        <v>203.9</v>
      </c>
      <c r="AM25" s="164">
        <f>IF(VLOOKUP($B25,'B-EmEC'!$A:$DC,MATCH(AM$1,'B-EmEC'!$A$1:$DC$1,0),FALSE)&lt;&gt;"",VLOOKUP($B25,'B-EmEC'!$A:$DC,MATCH(AM$1,'B-EmEC'!$A$1:$DC$1,0),FALSE),NA())</f>
        <v>576.1</v>
      </c>
      <c r="AN25" s="164">
        <f>IF(VLOOKUP($B25,'B-EmEC'!$A:$DC,MATCH(AN$1,'B-EmEC'!$A$1:$DC$1,0),FALSE)&lt;&gt;"",VLOOKUP($B25,'B-EmEC'!$A:$DC,MATCH(AN$1,'B-EmEC'!$A$1:$DC$1,0),FALSE),NA())</f>
        <v>801.5</v>
      </c>
      <c r="AO25" s="164">
        <f>IF(VLOOKUP($B25,'B-EmEC'!$A:$DC,MATCH(AO$1,'B-EmEC'!$A$1:$DC$1,0),FALSE)&lt;&gt;"",VLOOKUP($B25,'B-EmEC'!$A:$DC,MATCH(AO$1,'B-EmEC'!$A$1:$DC$1,0),FALSE),NA())</f>
        <v>871.2</v>
      </c>
      <c r="AP25" s="164">
        <f>IF(VLOOKUP($B25,'B-EmEC'!$A:$DC,MATCH(AP$1,'B-EmEC'!$A$1:$DC$1,0),FALSE)&lt;&gt;"",VLOOKUP($B25,'B-EmEC'!$A:$DC,MATCH(AP$1,'B-EmEC'!$A$1:$DC$1,0),FALSE),NA())</f>
        <v>1049</v>
      </c>
      <c r="AQ25" s="164">
        <f>IF(VLOOKUP($B25,'B-EmEC'!$A:$DC,MATCH(AQ$1,'B-EmEC'!$A$1:$DC$1,0),FALSE)&lt;&gt;"",VLOOKUP($B25,'B-EmEC'!$A:$DC,MATCH(AQ$1,'B-EmEC'!$A$1:$DC$1,0),FALSE),NA())</f>
        <v>83.18</v>
      </c>
      <c r="AR25" s="164">
        <f>IF(VLOOKUP($B25,'B-EmEC'!$A:$DC,MATCH(AR$1,'B-EmEC'!$A$1:$DC$1,0),FALSE)&lt;&gt;"",VLOOKUP($B25,'B-EmEC'!$A:$DC,MATCH(AR$1,'B-EmEC'!$A$1:$DC$1,0),FALSE),NA())</f>
        <v>484</v>
      </c>
      <c r="AS25" s="169" t="str" cm="1">
        <f t="array" ref="AS25">SUBSTITUTE(SUBSTITUTE(INDEX(AG$1:AR$1,0,MATCH(_xlfn.AGGREGATE(4,6,AG25:AR25),AG25:AR25,0)),"B-Emax",""),"&gt;1.4SD","")</f>
        <v xml:space="preserve">
G15</v>
      </c>
      <c r="AT25" s="164"/>
      <c r="AU25" s="165">
        <f>IF(VLOOKUP($B25,'I-EmEC'!$A:$DD,MATCH(AU$1,'I-EmEC'!$A$1:$DD$1,0),FALSE)&lt;&gt;"",VLOOKUP($B25,'I-EmEC'!$A:$DD,MATCH(AU$1,'I-EmEC'!$A$1:$DD$1,0),FALSE),NA())</f>
        <v>30.9</v>
      </c>
      <c r="AV25" s="166">
        <f>IF(VLOOKUP($B25,'I-EmEC'!$A:$DD,MATCH(AV$1,'I-EmEC'!$A$1:$DD$1,0),FALSE)&lt;&gt;"",VLOOKUP($B25,'I-EmEC'!$A:$DD,MATCH(AV$1,'I-EmEC'!$A$1:$DD$1,0),FALSE),NA())</f>
        <v>40.200000000000003</v>
      </c>
      <c r="AW25" s="166">
        <f>IF(VLOOKUP($B25,'I-EmEC'!$A:$DD,MATCH(AW$1,'I-EmEC'!$A$1:$DD$1,0),FALSE)&lt;&gt;"",VLOOKUP($B25,'I-EmEC'!$A:$DD,MATCH(AW$1,'I-EmEC'!$A$1:$DD$1,0),FALSE),NA())</f>
        <v>40.200000000000003</v>
      </c>
      <c r="AX25" s="166">
        <f>IF(VLOOKUP($B25,'I-EmEC'!$A:$DD,MATCH(AX$1,'I-EmEC'!$A$1:$DD$1,0),FALSE)&lt;&gt;"",VLOOKUP($B25,'I-EmEC'!$A:$DD,MATCH(AX$1,'I-EmEC'!$A$1:$DD$1,0),FALSE),NA())</f>
        <v>38.299999999999997</v>
      </c>
      <c r="AY25" s="166">
        <f>IF(VLOOKUP($B25,'I-EmEC'!$A:$DD,MATCH(AY$1,'I-EmEC'!$A$1:$DD$1,0),FALSE)&lt;&gt;"",VLOOKUP($B25,'I-EmEC'!$A:$DD,MATCH(AY$1,'I-EmEC'!$A$1:$DD$1,0),FALSE),NA())</f>
        <v>38.299999999999997</v>
      </c>
      <c r="AZ25" s="166">
        <f>IF(VLOOKUP($B25,'I-EmEC'!$A:$DD,MATCH(AZ$1,'I-EmEC'!$A$1:$DD$1,0),FALSE)&lt;&gt;"",VLOOKUP($B25,'I-EmEC'!$A:$DD,MATCH(AZ$1,'I-EmEC'!$A$1:$DD$1,0),FALSE),NA())</f>
        <v>24.7</v>
      </c>
      <c r="BA25" s="166">
        <f>IF(VLOOKUP($B25,'I-EmEC'!$A:$DD,MATCH(BA$1,'I-EmEC'!$A$1:$DD$1,0),FALSE)&lt;&gt;"",VLOOKUP($B25,'I-EmEC'!$A:$DD,MATCH(BA$1,'I-EmEC'!$A$1:$DD$1,0),FALSE),NA())</f>
        <v>30.8</v>
      </c>
      <c r="BB25" s="166">
        <f>IF(VLOOKUP($B25,'I-EmEC'!$A:$DD,MATCH(BB$1,'I-EmEC'!$A$1:$DD$1,0),FALSE)&lt;&gt;"",VLOOKUP($B25,'I-EmEC'!$A:$DD,MATCH(BB$1,'I-EmEC'!$A$1:$DD$1,0),FALSE),NA())</f>
        <v>30.8</v>
      </c>
      <c r="BC25" s="166">
        <f>IF(VLOOKUP($B25,'I-EmEC'!$A:$DD,MATCH(BC$1,'I-EmEC'!$A$1:$DD$1,0),FALSE)&lt;&gt;"",VLOOKUP($B25,'I-EmEC'!$A:$DD,MATCH(BC$1,'I-EmEC'!$A$1:$DD$1,0),FALSE),NA())</f>
        <v>29.4</v>
      </c>
      <c r="BD25" s="166">
        <f>IF(VLOOKUP($B25,'I-EmEC'!$A:$DD,MATCH(BD$1,'I-EmEC'!$A$1:$DD$1,0),FALSE)&lt;&gt;"",VLOOKUP($B25,'I-EmEC'!$A:$DD,MATCH(BD$1,'I-EmEC'!$A$1:$DD$1,0),FALSE),NA())</f>
        <v>42.3</v>
      </c>
      <c r="BE25" s="166">
        <f>IF(VLOOKUP($B25,'I-EmEC'!$A:$DD,MATCH(BE$1,'I-EmEC'!$A$1:$DD$1,0),FALSE)&lt;&gt;"",VLOOKUP($B25,'I-EmEC'!$A:$DD,MATCH(BE$1,'I-EmEC'!$A$1:$DD$1,0),FALSE),NA())</f>
        <v>40.6</v>
      </c>
      <c r="BF25" s="166">
        <f>IF(VLOOKUP($B25,'I-EmEC'!$A:$DD,MATCH(BF$1,'I-EmEC'!$A$1:$DD$1,0),FALSE)&lt;&gt;"",VLOOKUP($B25,'I-EmEC'!$A:$DD,MATCH(BF$1,'I-EmEC'!$A$1:$DD$1,0),FALSE),NA())</f>
        <v>38.6</v>
      </c>
      <c r="BG25" s="161" t="str" cm="1">
        <f t="array" ref="BG25">SUBSTITUTE(SUBSTITUTE(INDEX(AU$1:BF$1,0,MATCH(_xlfn.AGGREGATE(4,6,AU25:BF25),AU25:BF25,0)),"I-Emax",""),"&gt;1.4SD","")</f>
        <v xml:space="preserve">
G15</v>
      </c>
      <c r="BH25" s="159"/>
      <c r="BI25" s="167" t="e">
        <f>IF(VLOOKUP($B25,'B-EmEC'!$A:$DC,MATCH(BI$1,'B-EmEC'!$A$1:$DC$1,0),FALSE)="",NA(),VLOOKUP($B25,'B-EmEC'!$A:$DC,MATCH(BI$1,'B-EmEC'!$A$1:$DC$1,0),FALSE))</f>
        <v>#N/A</v>
      </c>
      <c r="BJ25" s="168">
        <f>IF(VLOOKUP($B25,'B-EmEC'!$A:$DC,MATCH(BJ$1,'B-EmEC'!$A$1:$DC$1,0),FALSE)="",NA(),VLOOKUP($B25,'B-EmEC'!$A:$DC,MATCH(BJ$1,'B-EmEC'!$A$1:$DC$1,0),FALSE))</f>
        <v>51.787648970747561</v>
      </c>
      <c r="BK25" s="168">
        <f>IF(VLOOKUP($B25,'B-EmEC'!$A:$DC,MATCH(BK$1,'B-EmEC'!$A$1:$DC$1,0),FALSE)="",NA(),VLOOKUP($B25,'B-EmEC'!$A:$DC,MATCH(BK$1,'B-EmEC'!$A$1:$DC$1,0),FALSE))</f>
        <v>37.569383581653518</v>
      </c>
      <c r="BL25" s="168">
        <f>IF(VLOOKUP($B25,'B-EmEC'!$A:$DC,MATCH(BL$1,'B-EmEC'!$A$1:$DC$1,0),FALSE)="",NA(),VLOOKUP($B25,'B-EmEC'!$A:$DC,MATCH(BL$1,'B-EmEC'!$A$1:$DC$1,0),FALSE))</f>
        <v>40.026881720430104</v>
      </c>
      <c r="BM25" s="168">
        <f>IF(VLOOKUP($B25,'B-EmEC'!$A:$DC,MATCH(BM$1,'B-EmEC'!$A$1:$DC$1,0),FALSE)="",NA(),VLOOKUP($B25,'B-EmEC'!$A:$DC,MATCH(BM$1,'B-EmEC'!$A$1:$DC$1,0),FALSE))</f>
        <v>72.876213592233015</v>
      </c>
      <c r="BN25" s="168">
        <f>IF(VLOOKUP($B25,'B-EmEC'!$A:$DC,MATCH(BN$1,'B-EmEC'!$A$1:$DC$1,0),FALSE)="",NA(),VLOOKUP($B25,'B-EmEC'!$A:$DC,MATCH(BN$1,'B-EmEC'!$A$1:$DC$1,0),FALSE))</f>
        <v>59.135730858468676</v>
      </c>
      <c r="BO25" s="168">
        <f>IF(VLOOKUP($B25,'B-EmEC'!$A:$DC,MATCH(BO$1,'B-EmEC'!$A$1:$DC$1,0),FALSE)="",NA(),VLOOKUP($B25,'B-EmEC'!$A:$DC,MATCH(BO$1,'B-EmEC'!$A$1:$DC$1,0),FALSE))</f>
        <v>76.926158365602888</v>
      </c>
      <c r="BP25" s="168">
        <f>IF(VLOOKUP($B25,'B-EmEC'!$A:$DC,MATCH(BP$1,'B-EmEC'!$A$1:$DC$1,0),FALSE)="",NA(),VLOOKUP($B25,'B-EmEC'!$A:$DC,MATCH(BP$1,'B-EmEC'!$A$1:$DC$1,0),FALSE))</f>
        <v>94.360725217800805</v>
      </c>
      <c r="BQ25" s="168">
        <f>IF(VLOOKUP($B25,'B-EmEC'!$A:$DC,MATCH(BQ$1,'B-EmEC'!$A$1:$DC$1,0),FALSE)="",NA(),VLOOKUP($B25,'B-EmEC'!$A:$DC,MATCH(BQ$1,'B-EmEC'!$A$1:$DC$1,0),FALSE))</f>
        <v>94.275511308299969</v>
      </c>
      <c r="BR25" s="168">
        <f>IF(VLOOKUP($B25,'B-EmEC'!$A:$DC,MATCH(BR$1,'B-EmEC'!$A$1:$DC$1,0),FALSE)="",NA(),VLOOKUP($B25,'B-EmEC'!$A:$DC,MATCH(BR$1,'B-EmEC'!$A$1:$DC$1,0),FALSE))</f>
        <v>98.313027179006554</v>
      </c>
      <c r="BS25" s="168">
        <f>IF(VLOOKUP($B25,'B-EmEC'!$A:$DC,MATCH(BS$1,'B-EmEC'!$A$1:$DC$1,0),FALSE)="",NA(),VLOOKUP($B25,'B-EmEC'!$A:$DC,MATCH(BS$1,'B-EmEC'!$A$1:$DC$1,0),FALSE))</f>
        <v>68.180327868852459</v>
      </c>
      <c r="BT25" s="168">
        <f>IF(VLOOKUP($B25,'B-EmEC'!$A:$DC,MATCH(BT$1,'B-EmEC'!$A$1:$DC$1,0),FALSE)="",NA(),VLOOKUP($B25,'B-EmEC'!$A:$DC,MATCH(BT$1,'B-EmEC'!$A$1:$DC$1,0),FALSE))</f>
        <v>68.535825545171335</v>
      </c>
      <c r="BU25" s="161" t="str" cm="1">
        <f t="array" ref="BU25">SUBSTITUTE(SUBSTITUTE(SUBSTITUTE(INDEX(BI$1:BT$1,0,MATCH(_xlfn.AGGREGATE(4,6,BI25:BT25),BI25:BT25,0)),"B-Emax",""),"Min",""),"Max","")</f>
        <v xml:space="preserve">
G15</v>
      </c>
      <c r="BV25" s="168"/>
      <c r="BW25" s="165">
        <f>IF(VLOOKUP($B25,'I-EmEC'!$A:$DD,MATCH(BW$1,'I-EmEC'!$A$1:$DD$1,0),FALSE)&lt;&gt;"",VLOOKUP($B25,'I-EmEC'!$A:$DD,MATCH(BW$1,'I-EmEC'!$A$1:$DD$1,0),FALSE),NA())</f>
        <v>56.801470588235297</v>
      </c>
      <c r="BX25" s="166">
        <f>IF(VLOOKUP($B25,'I-EmEC'!$A:$DD,MATCH(BX$1,'I-EmEC'!$A$1:$DD$1,0),FALSE)&lt;&gt;"",VLOOKUP($B25,'I-EmEC'!$A:$DD,MATCH(BX$1,'I-EmEC'!$A$1:$DD$1,0),FALSE),NA())</f>
        <v>77.756286266924576</v>
      </c>
      <c r="BY25" s="166">
        <f>IF(VLOOKUP($B25,'I-EmEC'!$A:$DD,MATCH(BY$1,'I-EmEC'!$A$1:$DD$1,0),FALSE)&lt;&gt;"",VLOOKUP($B25,'I-EmEC'!$A:$DD,MATCH(BY$1,'I-EmEC'!$A$1:$DD$1,0),FALSE),NA())</f>
        <v>77.756286266924576</v>
      </c>
      <c r="BZ25" s="166">
        <f>IF(VLOOKUP($B25,'I-EmEC'!$A:$DD,MATCH(BZ$1,'I-EmEC'!$A$1:$DD$1,0),FALSE)&lt;&gt;"",VLOOKUP($B25,'I-EmEC'!$A:$DD,MATCH(BZ$1,'I-EmEC'!$A$1:$DD$1,0),FALSE),NA())</f>
        <v>79.296066252587991</v>
      </c>
      <c r="CA25" s="166">
        <f>IF(VLOOKUP($B25,'I-EmEC'!$A:$DD,MATCH(CA$1,'I-EmEC'!$A$1:$DD$1,0),FALSE)&lt;&gt;"",VLOOKUP($B25,'I-EmEC'!$A:$DD,MATCH(CA$1,'I-EmEC'!$A$1:$DD$1,0),FALSE),NA())</f>
        <v>79.296066252587991</v>
      </c>
      <c r="CB25" s="166">
        <f>IF(VLOOKUP($B25,'I-EmEC'!$A:$DD,MATCH(CB$1,'I-EmEC'!$A$1:$DD$1,0),FALSE)&lt;&gt;"",VLOOKUP($B25,'I-EmEC'!$A:$DD,MATCH(CB$1,'I-EmEC'!$A$1:$DD$1,0),FALSE),NA())</f>
        <v>71.594202898550719</v>
      </c>
      <c r="CC25" s="166">
        <f>IF(VLOOKUP($B25,'I-EmEC'!$A:$DD,MATCH(CC$1,'I-EmEC'!$A$1:$DD$1,0),FALSE)&lt;&gt;"",VLOOKUP($B25,'I-EmEC'!$A:$DD,MATCH(CC$1,'I-EmEC'!$A$1:$DD$1,0),FALSE),NA())</f>
        <v>63.244353182751539</v>
      </c>
      <c r="CD25" s="166">
        <f>IF(VLOOKUP($B25,'I-EmEC'!$A:$DD,MATCH(CD$1,'I-EmEC'!$A$1:$DD$1,0),FALSE)&lt;&gt;"",VLOOKUP($B25,'I-EmEC'!$A:$DD,MATCH(CD$1,'I-EmEC'!$A$1:$DD$1,0),FALSE),NA())</f>
        <v>63.244353182751539</v>
      </c>
      <c r="CE25" s="166">
        <f>IF(VLOOKUP($B25,'I-EmEC'!$A:$DD,MATCH(CE$1,'I-EmEC'!$A$1:$DD$1,0),FALSE)&lt;&gt;"",VLOOKUP($B25,'I-EmEC'!$A:$DD,MATCH(CE$1,'I-EmEC'!$A$1:$DD$1,0),FALSE),NA())</f>
        <v>66.067415730337075</v>
      </c>
      <c r="CF25" s="166">
        <f>IF(VLOOKUP($B25,'I-EmEC'!$A:$DD,MATCH(CF$1,'I-EmEC'!$A$1:$DD$1,0),FALSE)&lt;&gt;"",VLOOKUP($B25,'I-EmEC'!$A:$DD,MATCH(CF$1,'I-EmEC'!$A$1:$DD$1,0),FALSE),NA())</f>
        <v>83.431952662721883</v>
      </c>
      <c r="CG25" s="166">
        <f>IF(VLOOKUP($B25,'I-EmEC'!$A:$DD,MATCH(CG$1,'I-EmEC'!$A$1:$DD$1,0),FALSE)&lt;&gt;"",VLOOKUP($B25,'I-EmEC'!$A:$DD,MATCH(CG$1,'I-EmEC'!$A$1:$DD$1,0),FALSE),NA())</f>
        <v>77.333333333333329</v>
      </c>
      <c r="CH25" s="166">
        <f>IF(VLOOKUP($B25,'I-EmEC'!$A:$DD,MATCH(CH$1,'I-EmEC'!$A$1:$DD$1,0),FALSE)&lt;&gt;"",VLOOKUP($B25,'I-EmEC'!$A:$DD,MATCH(CH$1,'I-EmEC'!$A$1:$DD$1,0),FALSE),NA())</f>
        <v>76.284584980237156</v>
      </c>
      <c r="CI25" s="161" t="str" cm="1">
        <f t="array" ref="CI25">SUBSTITUTE(SUBSTITUTE(SUBSTITUTE(INDEX(BW$1:CH$1,0,MATCH(_xlfn.AGGREGATE(4,6,BW25:CH25),BW25:CH25,0)),"I-Emax",""),"Min",""),"Max","")</f>
        <v xml:space="preserve">
G15</v>
      </c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</row>
    <row r="26" spans="1:111" s="170" customFormat="1" x14ac:dyDescent="0.15">
      <c r="A26" s="155" t="str" cm="1">
        <f t="array" ref="A26">_xlfn.IFS(AND(SUMIF(E26:P26,"&lt;&gt;#N/A",E26:P26)&gt;0,SUMIF(S26:AD26,"&lt;&gt;#N/A",S26:AD26)&gt;0),"BI",AND(SUMIF(E26:P26,"&lt;&gt;#N/A",E26:P26)&gt;0,SUMIF(S26:AD26,"&lt;&gt;#N/A",S26:AD26)=0),"-B",AND(SUMIF(E26:P26,"&lt;&gt;#N/A",E26:P26)=0,SUMIF(S26:AD26,"&lt;&gt;#N/A",S26:AD26)&gt;0),"-I")</f>
        <v>BI</v>
      </c>
      <c r="B26" s="90" t="s">
        <v>324</v>
      </c>
      <c r="C26" s="156" t="str">
        <f>VLOOKUP(B26,RecNamesAll!A:E,5,FALSE)</f>
        <v>A</v>
      </c>
      <c r="D26" s="157" t="b">
        <f>VLOOKUP(B26,Ligands!A:B,2,FALSE)</f>
        <v>1</v>
      </c>
      <c r="E26" s="158">
        <f>IF(VLOOKUP($B26,'B-EmEC'!$A:$DC,MATCH(E$1,'B-EmEC'!$A$1:$DC$1,0),FALSE)&lt;&gt;"",VLOOKUP($B26,'B-EmEC'!$A:$DC,MATCH(E$1,'B-EmEC'!$A$1:$DC$1,0),FALSE),NA())</f>
        <v>8.4770000000000003</v>
      </c>
      <c r="F26" s="159">
        <f>IF(VLOOKUP($B26,'B-EmEC'!$A:$DC,MATCH(F$1,'B-EmEC'!$A$1:$DC$1,0),FALSE)&lt;&gt;"",VLOOKUP($B26,'B-EmEC'!$A:$DC,MATCH(F$1,'B-EmEC'!$A$1:$DC$1,0),FALSE),NA())</f>
        <v>8.6950000000000003</v>
      </c>
      <c r="G26" s="159">
        <f>IF(VLOOKUP($B26,'B-EmEC'!$A:$DC,MATCH(G$1,'B-EmEC'!$A$1:$DC$1,0),FALSE)&lt;&gt;"",VLOOKUP($B26,'B-EmEC'!$A:$DC,MATCH(G$1,'B-EmEC'!$A$1:$DC$1,0),FALSE),NA())</f>
        <v>8.8520000000000003</v>
      </c>
      <c r="H26" s="159">
        <f>IF(VLOOKUP($B26,'B-EmEC'!$A:$DC,MATCH(H$1,'B-EmEC'!$A$1:$DC$1,0),FALSE)&lt;&gt;"",VLOOKUP($B26,'B-EmEC'!$A:$DC,MATCH(H$1,'B-EmEC'!$A$1:$DC$1,0),FALSE),NA())</f>
        <v>9.1289999999999996</v>
      </c>
      <c r="I26" s="159">
        <f>IF(VLOOKUP($B26,'B-EmEC'!$A:$DC,MATCH(I$1,'B-EmEC'!$A$1:$DC$1,0),FALSE)&lt;&gt;"",VLOOKUP($B26,'B-EmEC'!$A:$DC,MATCH(I$1,'B-EmEC'!$A$1:$DC$1,0),FALSE),NA())</f>
        <v>9.0380000000000003</v>
      </c>
      <c r="J26" s="159">
        <f>IF(VLOOKUP($B26,'B-EmEC'!$A:$DC,MATCH(J$1,'B-EmEC'!$A$1:$DC$1,0),FALSE)&lt;&gt;"",VLOOKUP($B26,'B-EmEC'!$A:$DC,MATCH(J$1,'B-EmEC'!$A$1:$DC$1,0),FALSE),NA())</f>
        <v>8.5329999999999995</v>
      </c>
      <c r="K26" s="160">
        <f>IF(VLOOKUP($B26,'B-EmEC'!$A:$DC,MATCH(K$1,'B-EmEC'!$A$1:$DC$1,0),FALSE)&lt;&gt;"",VLOOKUP($B26,'B-EmEC'!$A:$DC,MATCH(K$1,'B-EmEC'!$A$1:$DC$1,0),FALSE),NA())</f>
        <v>9.7289999999999992</v>
      </c>
      <c r="L26" s="160">
        <f>IF(VLOOKUP($B26,'B-EmEC'!$A:$DC,MATCH(L$1,'B-EmEC'!$A$1:$DC$1,0),FALSE)&lt;&gt;"",VLOOKUP($B26,'B-EmEC'!$A:$DC,MATCH(L$1,'B-EmEC'!$A$1:$DC$1,0),FALSE),NA())</f>
        <v>9.8859999999999992</v>
      </c>
      <c r="M26" s="160">
        <f>IF(VLOOKUP($B26,'B-EmEC'!$A:$DC,MATCH(M$1,'B-EmEC'!$A$1:$DC$1,0),FALSE)&lt;&gt;"",VLOOKUP($B26,'B-EmEC'!$A:$DC,MATCH(M$1,'B-EmEC'!$A$1:$DC$1,0),FALSE),NA())</f>
        <v>9.9250000000000007</v>
      </c>
      <c r="N26" s="159">
        <f>IF(VLOOKUP($B26,'B-EmEC'!$A:$DC,MATCH(N$1,'B-EmEC'!$A$1:$DC$1,0),FALSE)&lt;&gt;"",VLOOKUP($B26,'B-EmEC'!$A:$DC,MATCH(N$1,'B-EmEC'!$A$1:$DC$1,0),FALSE),NA())</f>
        <v>8.9109999999999996</v>
      </c>
      <c r="O26" s="160">
        <f>IF(VLOOKUP($B26,'B-EmEC'!$A:$DC,MATCH(O$1,'B-EmEC'!$A$1:$DC$1,0),FALSE)&lt;&gt;"",VLOOKUP($B26,'B-EmEC'!$A:$DC,MATCH(O$1,'B-EmEC'!$A$1:$DC$1,0),FALSE),NA())</f>
        <v>10.62</v>
      </c>
      <c r="P26" s="160">
        <f>IF(VLOOKUP($B26,'B-EmEC'!$A:$DC,MATCH(P$1,'B-EmEC'!$A$1:$DC$1,0),FALSE)&lt;&gt;"",VLOOKUP($B26,'B-EmEC'!$A:$DC,MATCH(P$1,'B-EmEC'!$A$1:$DC$1,0),FALSE),NA())</f>
        <v>9.1880000000000006</v>
      </c>
      <c r="Q26" s="161" t="str" cm="1">
        <f t="array" ref="Q26">SUBSTITUTE(SUBSTITUTE(INDEX(E$1:P$1,0,MATCH(_xlfn.AGGREGATE(4,6,E26:P26),E26:P26,0)),"B-pEC50",""),"&gt;1.4SD","")</f>
        <v xml:space="preserve">
G12</v>
      </c>
      <c r="R26" s="151"/>
      <c r="S26" s="162">
        <f>IF(VLOOKUP($B26,'I-EmEC'!$A:$DD,MATCH(S$1,'I-EmEC'!$A$1:$DD$1,0),FALSE)&lt;&gt;"",VLOOKUP($B26,'I-EmEC'!$A:$DD,MATCH(S$1,'I-EmEC'!$A$1:$DD$1,0),FALSE),NA())</f>
        <v>10.44</v>
      </c>
      <c r="T26" s="159">
        <f>IF(VLOOKUP($B26,'I-EmEC'!$A:$DD,MATCH(T$1,'I-EmEC'!$A$1:$DD$1,0),FALSE)&lt;&gt;"",VLOOKUP($B26,'I-EmEC'!$A:$DD,MATCH(T$1,'I-EmEC'!$A$1:$DD$1,0),FALSE),NA())</f>
        <v>10.85</v>
      </c>
      <c r="U26" s="159">
        <f>IF(VLOOKUP($B26,'I-EmEC'!$A:$DD,MATCH(U$1,'I-EmEC'!$A$1:$DD$1,0),FALSE)&lt;&gt;"",VLOOKUP($B26,'I-EmEC'!$A:$DD,MATCH(U$1,'I-EmEC'!$A$1:$DD$1,0),FALSE),NA())</f>
        <v>10.85</v>
      </c>
      <c r="V26" s="159">
        <f>IF(VLOOKUP($B26,'I-EmEC'!$A:$DD,MATCH(V$1,'I-EmEC'!$A$1:$DD$1,0),FALSE)&lt;&gt;"",VLOOKUP($B26,'I-EmEC'!$A:$DD,MATCH(V$1,'I-EmEC'!$A$1:$DD$1,0),FALSE),NA())</f>
        <v>10.220000000000001</v>
      </c>
      <c r="W26" s="159">
        <f>IF(VLOOKUP($B26,'I-EmEC'!$A:$DD,MATCH(W$1,'I-EmEC'!$A$1:$DD$1,0),FALSE)&lt;&gt;"",VLOOKUP($B26,'I-EmEC'!$A:$DD,MATCH(W$1,'I-EmEC'!$A$1:$DD$1,0),FALSE),NA())</f>
        <v>10.220000000000001</v>
      </c>
      <c r="X26" s="159">
        <f>IF(VLOOKUP($B26,'I-EmEC'!$A:$DD,MATCH(X$1,'I-EmEC'!$A$1:$DD$1,0),FALSE)&lt;&gt;"",VLOOKUP($B26,'I-EmEC'!$A:$DD,MATCH(X$1,'I-EmEC'!$A$1:$DD$1,0),FALSE),NA())</f>
        <v>9.83</v>
      </c>
      <c r="Y26" s="159">
        <f>IF(VLOOKUP($B26,'I-EmEC'!$A:$DD,MATCH(Y$1,'I-EmEC'!$A$1:$DD$1,0),FALSE)&lt;&gt;"",VLOOKUP($B26,'I-EmEC'!$A:$DD,MATCH(Y$1,'I-EmEC'!$A$1:$DD$1,0),FALSE),NA())</f>
        <v>10.83</v>
      </c>
      <c r="Z26" s="159">
        <f>IF(VLOOKUP($B26,'I-EmEC'!$A:$DD,MATCH(Z$1,'I-EmEC'!$A$1:$DD$1,0),FALSE)&lt;&gt;"",VLOOKUP($B26,'I-EmEC'!$A:$DD,MATCH(Z$1,'I-EmEC'!$A$1:$DD$1,0),FALSE),NA())</f>
        <v>10.83</v>
      </c>
      <c r="AA26" s="159">
        <f>IF(VLOOKUP($B26,'I-EmEC'!$A:$DD,MATCH(AA$1,'I-EmEC'!$A$1:$DD$1,0),FALSE)&lt;&gt;"",VLOOKUP($B26,'I-EmEC'!$A:$DD,MATCH(AA$1,'I-EmEC'!$A$1:$DD$1,0),FALSE),NA())</f>
        <v>11.12</v>
      </c>
      <c r="AB26" s="159">
        <f>IF(VLOOKUP($B26,'I-EmEC'!$A:$DD,MATCH(AB$1,'I-EmEC'!$A$1:$DD$1,0),FALSE)&lt;&gt;"",VLOOKUP($B26,'I-EmEC'!$A:$DD,MATCH(AB$1,'I-EmEC'!$A$1:$DD$1,0),FALSE),NA())</f>
        <v>10.28</v>
      </c>
      <c r="AC26" s="159">
        <f>IF(VLOOKUP($B26,'I-EmEC'!$A:$DD,MATCH(AC$1,'I-EmEC'!$A$1:$DD$1,0),FALSE)&lt;&gt;"",VLOOKUP($B26,'I-EmEC'!$A:$DD,MATCH(AC$1,'I-EmEC'!$A$1:$DD$1,0),FALSE),NA())</f>
        <v>10.39</v>
      </c>
      <c r="AD26" s="159">
        <f>IF(VLOOKUP($B26,'I-EmEC'!$A:$DD,MATCH(AD$1,'I-EmEC'!$A$1:$DD$1,0),FALSE)&lt;&gt;"",VLOOKUP($B26,'I-EmEC'!$A:$DD,MATCH(AD$1,'I-EmEC'!$A$1:$DD$1,0),FALSE),NA())</f>
        <v>10.039999999999999</v>
      </c>
      <c r="AE26" s="161" t="str" cm="1">
        <f t="array" ref="AE26">SUBSTITUTE(SUBSTITUTE(INDEX(S$1:AD$1,0,MATCH(_xlfn.AGGREGATE(4,6,S26:AD26),S26:AD26,0)),"I-pEC50",""),"&gt;1.4SD","")</f>
        <v xml:space="preserve">
G14</v>
      </c>
      <c r="AF26" s="159"/>
      <c r="AG26" s="163">
        <f>IF(VLOOKUP($B26,'B-EmEC'!$A:$DC,MATCH(AG$1,'B-EmEC'!$A$1:$DC$1,0),FALSE)&lt;&gt;"",VLOOKUP($B26,'B-EmEC'!$A:$DC,MATCH(AG$1,'B-EmEC'!$A$1:$DC$1,0),FALSE),NA())</f>
        <v>26.09</v>
      </c>
      <c r="AH26" s="164">
        <f>IF(VLOOKUP($B26,'B-EmEC'!$A:$DC,MATCH(AH$1,'B-EmEC'!$A$1:$DC$1,0),FALSE)&lt;&gt;"",VLOOKUP($B26,'B-EmEC'!$A:$DC,MATCH(AH$1,'B-EmEC'!$A$1:$DC$1,0),FALSE),NA())</f>
        <v>502</v>
      </c>
      <c r="AI26" s="164">
        <f>IF(VLOOKUP($B26,'B-EmEC'!$A:$DC,MATCH(AI$1,'B-EmEC'!$A$1:$DC$1,0),FALSE)&lt;&gt;"",VLOOKUP($B26,'B-EmEC'!$A:$DC,MATCH(AI$1,'B-EmEC'!$A$1:$DC$1,0),FALSE),NA())</f>
        <v>221.6</v>
      </c>
      <c r="AJ26" s="164">
        <f>IF(VLOOKUP($B26,'B-EmEC'!$A:$DC,MATCH(AJ$1,'B-EmEC'!$A$1:$DC$1,0),FALSE)&lt;&gt;"",VLOOKUP($B26,'B-EmEC'!$A:$DC,MATCH(AJ$1,'B-EmEC'!$A$1:$DC$1,0),FALSE),NA())</f>
        <v>235.4</v>
      </c>
      <c r="AK26" s="164">
        <f>IF(VLOOKUP($B26,'B-EmEC'!$A:$DC,MATCH(AK$1,'B-EmEC'!$A$1:$DC$1,0),FALSE)&lt;&gt;"",VLOOKUP($B26,'B-EmEC'!$A:$DC,MATCH(AK$1,'B-EmEC'!$A$1:$DC$1,0),FALSE),NA())</f>
        <v>240.5</v>
      </c>
      <c r="AL26" s="164">
        <f>IF(VLOOKUP($B26,'B-EmEC'!$A:$DC,MATCH(AL$1,'B-EmEC'!$A$1:$DC$1,0),FALSE)&lt;&gt;"",VLOOKUP($B26,'B-EmEC'!$A:$DC,MATCH(AL$1,'B-EmEC'!$A$1:$DC$1,0),FALSE),NA())</f>
        <v>168.4</v>
      </c>
      <c r="AM26" s="164">
        <f>IF(VLOOKUP($B26,'B-EmEC'!$A:$DC,MATCH(AM$1,'B-EmEC'!$A$1:$DC$1,0),FALSE)&lt;&gt;"",VLOOKUP($B26,'B-EmEC'!$A:$DC,MATCH(AM$1,'B-EmEC'!$A$1:$DC$1,0),FALSE),NA())</f>
        <v>457.1</v>
      </c>
      <c r="AN26" s="164">
        <f>IF(VLOOKUP($B26,'B-EmEC'!$A:$DC,MATCH(AN$1,'B-EmEC'!$A$1:$DC$1,0),FALSE)&lt;&gt;"",VLOOKUP($B26,'B-EmEC'!$A:$DC,MATCH(AN$1,'B-EmEC'!$A$1:$DC$1,0),FALSE),NA())</f>
        <v>547.9</v>
      </c>
      <c r="AO26" s="164">
        <f>IF(VLOOKUP($B26,'B-EmEC'!$A:$DC,MATCH(AO$1,'B-EmEC'!$A$1:$DC$1,0),FALSE)&lt;&gt;"",VLOOKUP($B26,'B-EmEC'!$A:$DC,MATCH(AO$1,'B-EmEC'!$A$1:$DC$1,0),FALSE),NA())</f>
        <v>601.5</v>
      </c>
      <c r="AP26" s="164">
        <f>IF(VLOOKUP($B26,'B-EmEC'!$A:$DC,MATCH(AP$1,'B-EmEC'!$A$1:$DC$1,0),FALSE)&lt;&gt;"",VLOOKUP($B26,'B-EmEC'!$A:$DC,MATCH(AP$1,'B-EmEC'!$A$1:$DC$1,0),FALSE),NA())</f>
        <v>848.4</v>
      </c>
      <c r="AQ26" s="164">
        <f>IF(VLOOKUP($B26,'B-EmEC'!$A:$DC,MATCH(AQ$1,'B-EmEC'!$A$1:$DC$1,0),FALSE)&lt;&gt;"",VLOOKUP($B26,'B-EmEC'!$A:$DC,MATCH(AQ$1,'B-EmEC'!$A$1:$DC$1,0),FALSE),NA())</f>
        <v>94.18</v>
      </c>
      <c r="AR26" s="164">
        <f>IF(VLOOKUP($B26,'B-EmEC'!$A:$DC,MATCH(AR$1,'B-EmEC'!$A$1:$DC$1,0),FALSE)&lt;&gt;"",VLOOKUP($B26,'B-EmEC'!$A:$DC,MATCH(AR$1,'B-EmEC'!$A$1:$DC$1,0),FALSE),NA())</f>
        <v>706.2</v>
      </c>
      <c r="AS26" s="169" t="str" cm="1">
        <f t="array" ref="AS26">SUBSTITUTE(SUBSTITUTE(INDEX(AG$1:AR$1,0,MATCH(_xlfn.AGGREGATE(4,6,AG26:AR26),AG26:AR26,0)),"B-Emax",""),"&gt;1.4SD","")</f>
        <v xml:space="preserve">
G15</v>
      </c>
      <c r="AT26" s="164"/>
      <c r="AU26" s="165">
        <f>IF(VLOOKUP($B26,'I-EmEC'!$A:$DD,MATCH(AU$1,'I-EmEC'!$A$1:$DD$1,0),FALSE)&lt;&gt;"",VLOOKUP($B26,'I-EmEC'!$A:$DD,MATCH(AU$1,'I-EmEC'!$A$1:$DD$1,0),FALSE),NA())</f>
        <v>54.4</v>
      </c>
      <c r="AV26" s="166">
        <f>IF(VLOOKUP($B26,'I-EmEC'!$A:$DD,MATCH(AV$1,'I-EmEC'!$A$1:$DD$1,0),FALSE)&lt;&gt;"",VLOOKUP($B26,'I-EmEC'!$A:$DD,MATCH(AV$1,'I-EmEC'!$A$1:$DD$1,0),FALSE),NA())</f>
        <v>51.7</v>
      </c>
      <c r="AW26" s="166">
        <f>IF(VLOOKUP($B26,'I-EmEC'!$A:$DD,MATCH(AW$1,'I-EmEC'!$A$1:$DD$1,0),FALSE)&lt;&gt;"",VLOOKUP($B26,'I-EmEC'!$A:$DD,MATCH(AW$1,'I-EmEC'!$A$1:$DD$1,0),FALSE),NA())</f>
        <v>51.7</v>
      </c>
      <c r="AX26" s="166">
        <f>IF(VLOOKUP($B26,'I-EmEC'!$A:$DD,MATCH(AX$1,'I-EmEC'!$A$1:$DD$1,0),FALSE)&lt;&gt;"",VLOOKUP($B26,'I-EmEC'!$A:$DD,MATCH(AX$1,'I-EmEC'!$A$1:$DD$1,0),FALSE),NA())</f>
        <v>48.3</v>
      </c>
      <c r="AY26" s="166">
        <f>IF(VLOOKUP($B26,'I-EmEC'!$A:$DD,MATCH(AY$1,'I-EmEC'!$A$1:$DD$1,0),FALSE)&lt;&gt;"",VLOOKUP($B26,'I-EmEC'!$A:$DD,MATCH(AY$1,'I-EmEC'!$A$1:$DD$1,0),FALSE),NA())</f>
        <v>48.3</v>
      </c>
      <c r="AZ26" s="166">
        <f>IF(VLOOKUP($B26,'I-EmEC'!$A:$DD,MATCH(AZ$1,'I-EmEC'!$A$1:$DD$1,0),FALSE)&lt;&gt;"",VLOOKUP($B26,'I-EmEC'!$A:$DD,MATCH(AZ$1,'I-EmEC'!$A$1:$DD$1,0),FALSE),NA())</f>
        <v>34</v>
      </c>
      <c r="BA26" s="166">
        <f>IF(VLOOKUP($B26,'I-EmEC'!$A:$DD,MATCH(BA$1,'I-EmEC'!$A$1:$DD$1,0),FALSE)&lt;&gt;"",VLOOKUP($B26,'I-EmEC'!$A:$DD,MATCH(BA$1,'I-EmEC'!$A$1:$DD$1,0),FALSE),NA())</f>
        <v>47.2</v>
      </c>
      <c r="BB26" s="166">
        <f>IF(VLOOKUP($B26,'I-EmEC'!$A:$DD,MATCH(BB$1,'I-EmEC'!$A$1:$DD$1,0),FALSE)&lt;&gt;"",VLOOKUP($B26,'I-EmEC'!$A:$DD,MATCH(BB$1,'I-EmEC'!$A$1:$DD$1,0),FALSE),NA())</f>
        <v>47.2</v>
      </c>
      <c r="BC26" s="166">
        <f>IF(VLOOKUP($B26,'I-EmEC'!$A:$DD,MATCH(BC$1,'I-EmEC'!$A$1:$DD$1,0),FALSE)&lt;&gt;"",VLOOKUP($B26,'I-EmEC'!$A:$DD,MATCH(BC$1,'I-EmEC'!$A$1:$DD$1,0),FALSE),NA())</f>
        <v>44.5</v>
      </c>
      <c r="BD26" s="166">
        <f>IF(VLOOKUP($B26,'I-EmEC'!$A:$DD,MATCH(BD$1,'I-EmEC'!$A$1:$DD$1,0),FALSE)&lt;&gt;"",VLOOKUP($B26,'I-EmEC'!$A:$DD,MATCH(BD$1,'I-EmEC'!$A$1:$DD$1,0),FALSE),NA())</f>
        <v>50.5</v>
      </c>
      <c r="BE26" s="166">
        <f>IF(VLOOKUP($B26,'I-EmEC'!$A:$DD,MATCH(BE$1,'I-EmEC'!$A$1:$DD$1,0),FALSE)&lt;&gt;"",VLOOKUP($B26,'I-EmEC'!$A:$DD,MATCH(BE$1,'I-EmEC'!$A$1:$DD$1,0),FALSE),NA())</f>
        <v>52.5</v>
      </c>
      <c r="BF26" s="166">
        <f>IF(VLOOKUP($B26,'I-EmEC'!$A:$DD,MATCH(BF$1,'I-EmEC'!$A$1:$DD$1,0),FALSE)&lt;&gt;"",VLOOKUP($B26,'I-EmEC'!$A:$DD,MATCH(BF$1,'I-EmEC'!$A$1:$DD$1,0),FALSE),NA())</f>
        <v>47.9</v>
      </c>
      <c r="BG26" s="161" t="str" cm="1">
        <f t="array" ref="BG26">SUBSTITUTE(SUBSTITUTE(INDEX(AU$1:BF$1,0,MATCH(_xlfn.AGGREGATE(4,6,AU26:BF26),AU26:BF26,0)),"I-Emax",""),"&gt;1.4SD","")</f>
        <v xml:space="preserve">
Gs</v>
      </c>
      <c r="BH26" s="159"/>
      <c r="BI26" s="167">
        <f>IF(VLOOKUP($B26,'B-EmEC'!$A:$DC,MATCH(BI$1,'B-EmEC'!$A$1:$DC$1,0),FALSE)="",NA(),VLOOKUP($B26,'B-EmEC'!$A:$DC,MATCH(BI$1,'B-EmEC'!$A$1:$DC$1,0),FALSE))</f>
        <v>39.941824862216784</v>
      </c>
      <c r="BJ26" s="168">
        <f>IF(VLOOKUP($B26,'B-EmEC'!$A:$DC,MATCH(BJ$1,'B-EmEC'!$A$1:$DC$1,0),FALSE)="",NA(),VLOOKUP($B26,'B-EmEC'!$A:$DC,MATCH(BJ$1,'B-EmEC'!$A$1:$DC$1,0),FALSE))</f>
        <v>54.387865655471288</v>
      </c>
      <c r="BK26" s="168">
        <f>IF(VLOOKUP($B26,'B-EmEC'!$A:$DC,MATCH(BK$1,'B-EmEC'!$A$1:$DC$1,0),FALSE)="",NA(),VLOOKUP($B26,'B-EmEC'!$A:$DC,MATCH(BK$1,'B-EmEC'!$A$1:$DC$1,0),FALSE))</f>
        <v>32.369266725094946</v>
      </c>
      <c r="BL26" s="168">
        <f>IF(VLOOKUP($B26,'B-EmEC'!$A:$DC,MATCH(BL$1,'B-EmEC'!$A$1:$DC$1,0),FALSE)="",NA(),VLOOKUP($B26,'B-EmEC'!$A:$DC,MATCH(BL$1,'B-EmEC'!$A$1:$DC$1,0),FALSE))</f>
        <v>63.27956989247312</v>
      </c>
      <c r="BM26" s="168">
        <f>IF(VLOOKUP($B26,'B-EmEC'!$A:$DC,MATCH(BM$1,'B-EmEC'!$A$1:$DC$1,0),FALSE)="",NA(),VLOOKUP($B26,'B-EmEC'!$A:$DC,MATCH(BM$1,'B-EmEC'!$A$1:$DC$1,0),FALSE))</f>
        <v>48.644822006472495</v>
      </c>
      <c r="BN26" s="168">
        <f>IF(VLOOKUP($B26,'B-EmEC'!$A:$DC,MATCH(BN$1,'B-EmEC'!$A$1:$DC$1,0),FALSE)="",NA(),VLOOKUP($B26,'B-EmEC'!$A:$DC,MATCH(BN$1,'B-EmEC'!$A$1:$DC$1,0),FALSE))</f>
        <v>48.839907192575403</v>
      </c>
      <c r="BO26" s="168">
        <f>IF(VLOOKUP($B26,'B-EmEC'!$A:$DC,MATCH(BO$1,'B-EmEC'!$A$1:$DC$1,0),FALSE)="",NA(),VLOOKUP($B26,'B-EmEC'!$A:$DC,MATCH(BO$1,'B-EmEC'!$A$1:$DC$1,0),FALSE))</f>
        <v>61.036186406729875</v>
      </c>
      <c r="BP26" s="168">
        <f>IF(VLOOKUP($B26,'B-EmEC'!$A:$DC,MATCH(BP$1,'B-EmEC'!$A$1:$DC$1,0),FALSE)="",NA(),VLOOKUP($B26,'B-EmEC'!$A:$DC,MATCH(BP$1,'B-EmEC'!$A$1:$DC$1,0),FALSE))</f>
        <v>64.5043560160113</v>
      </c>
      <c r="BQ26" s="168">
        <f>IF(VLOOKUP($B26,'B-EmEC'!$A:$DC,MATCH(BQ$1,'B-EmEC'!$A$1:$DC$1,0),FALSE)="",NA(),VLOOKUP($B26,'B-EmEC'!$A:$DC,MATCH(BQ$1,'B-EmEC'!$A$1:$DC$1,0),FALSE))</f>
        <v>65.090358186343465</v>
      </c>
      <c r="BR26" s="168">
        <f>IF(VLOOKUP($B26,'B-EmEC'!$A:$DC,MATCH(BR$1,'B-EmEC'!$A$1:$DC$1,0),FALSE)="",NA(),VLOOKUP($B26,'B-EmEC'!$A:$DC,MATCH(BR$1,'B-EmEC'!$A$1:$DC$1,0),FALSE))</f>
        <v>79.512652296157455</v>
      </c>
      <c r="BS26" s="168">
        <f>IF(VLOOKUP($B26,'B-EmEC'!$A:$DC,MATCH(BS$1,'B-EmEC'!$A$1:$DC$1,0),FALSE)="",NA(),VLOOKUP($B26,'B-EmEC'!$A:$DC,MATCH(BS$1,'B-EmEC'!$A$1:$DC$1,0),FALSE))</f>
        <v>77.196721311475414</v>
      </c>
      <c r="BT26" s="168">
        <f>IF(VLOOKUP($B26,'B-EmEC'!$A:$DC,MATCH(BT$1,'B-EmEC'!$A$1:$DC$1,0),FALSE)="",NA(),VLOOKUP($B26,'B-EmEC'!$A:$DC,MATCH(BT$1,'B-EmEC'!$A$1:$DC$1,0),FALSE))</f>
        <v>100</v>
      </c>
      <c r="BU26" s="161" t="str" cm="1">
        <f t="array" ref="BU26">SUBSTITUTE(SUBSTITUTE(SUBSTITUTE(INDEX(BI$1:BT$1,0,MATCH(_xlfn.AGGREGATE(4,6,BI26:BT26),BI26:BT26,0)),"B-Emax",""),"Min",""),"Max","")</f>
        <v xml:space="preserve">
G13</v>
      </c>
      <c r="BV26" s="168"/>
      <c r="BW26" s="165">
        <f>IF(VLOOKUP($B26,'I-EmEC'!$A:$DD,MATCH(BW$1,'I-EmEC'!$A$1:$DD$1,0),FALSE)&lt;&gt;"",VLOOKUP($B26,'I-EmEC'!$A:$DD,MATCH(BW$1,'I-EmEC'!$A$1:$DD$1,0),FALSE),NA())</f>
        <v>100</v>
      </c>
      <c r="BX26" s="166">
        <f>IF(VLOOKUP($B26,'I-EmEC'!$A:$DD,MATCH(BX$1,'I-EmEC'!$A$1:$DD$1,0),FALSE)&lt;&gt;"",VLOOKUP($B26,'I-EmEC'!$A:$DD,MATCH(BX$1,'I-EmEC'!$A$1:$DD$1,0),FALSE),NA())</f>
        <v>100</v>
      </c>
      <c r="BY26" s="166">
        <f>IF(VLOOKUP($B26,'I-EmEC'!$A:$DD,MATCH(BY$1,'I-EmEC'!$A$1:$DD$1,0),FALSE)&lt;&gt;"",VLOOKUP($B26,'I-EmEC'!$A:$DD,MATCH(BY$1,'I-EmEC'!$A$1:$DD$1,0),FALSE),NA())</f>
        <v>100</v>
      </c>
      <c r="BZ26" s="166">
        <f>IF(VLOOKUP($B26,'I-EmEC'!$A:$DD,MATCH(BZ$1,'I-EmEC'!$A$1:$DD$1,0),FALSE)&lt;&gt;"",VLOOKUP($B26,'I-EmEC'!$A:$DD,MATCH(BZ$1,'I-EmEC'!$A$1:$DD$1,0),FALSE),NA())</f>
        <v>100</v>
      </c>
      <c r="CA26" s="166">
        <f>IF(VLOOKUP($B26,'I-EmEC'!$A:$DD,MATCH(CA$1,'I-EmEC'!$A$1:$DD$1,0),FALSE)&lt;&gt;"",VLOOKUP($B26,'I-EmEC'!$A:$DD,MATCH(CA$1,'I-EmEC'!$A$1:$DD$1,0),FALSE),NA())</f>
        <v>100</v>
      </c>
      <c r="CB26" s="166">
        <f>IF(VLOOKUP($B26,'I-EmEC'!$A:$DD,MATCH(CB$1,'I-EmEC'!$A$1:$DD$1,0),FALSE)&lt;&gt;"",VLOOKUP($B26,'I-EmEC'!$A:$DD,MATCH(CB$1,'I-EmEC'!$A$1:$DD$1,0),FALSE),NA())</f>
        <v>98.550724637681157</v>
      </c>
      <c r="CC26" s="166">
        <f>IF(VLOOKUP($B26,'I-EmEC'!$A:$DD,MATCH(CC$1,'I-EmEC'!$A$1:$DD$1,0),FALSE)&lt;&gt;"",VLOOKUP($B26,'I-EmEC'!$A:$DD,MATCH(CC$1,'I-EmEC'!$A$1:$DD$1,0),FALSE),NA())</f>
        <v>96.919917864476375</v>
      </c>
      <c r="CD26" s="166">
        <f>IF(VLOOKUP($B26,'I-EmEC'!$A:$DD,MATCH(CD$1,'I-EmEC'!$A$1:$DD$1,0),FALSE)&lt;&gt;"",VLOOKUP($B26,'I-EmEC'!$A:$DD,MATCH(CD$1,'I-EmEC'!$A$1:$DD$1,0),FALSE),NA())</f>
        <v>96.919917864476375</v>
      </c>
      <c r="CE26" s="166">
        <f>IF(VLOOKUP($B26,'I-EmEC'!$A:$DD,MATCH(CE$1,'I-EmEC'!$A$1:$DD$1,0),FALSE)&lt;&gt;"",VLOOKUP($B26,'I-EmEC'!$A:$DD,MATCH(CE$1,'I-EmEC'!$A$1:$DD$1,0),FALSE),NA())</f>
        <v>100</v>
      </c>
      <c r="CF26" s="166">
        <f>IF(VLOOKUP($B26,'I-EmEC'!$A:$DD,MATCH(CF$1,'I-EmEC'!$A$1:$DD$1,0),FALSE)&lt;&gt;"",VLOOKUP($B26,'I-EmEC'!$A:$DD,MATCH(CF$1,'I-EmEC'!$A$1:$DD$1,0),FALSE),NA())</f>
        <v>99.605522682445752</v>
      </c>
      <c r="CG26" s="166">
        <f>IF(VLOOKUP($B26,'I-EmEC'!$A:$DD,MATCH(CG$1,'I-EmEC'!$A$1:$DD$1,0),FALSE)&lt;&gt;"",VLOOKUP($B26,'I-EmEC'!$A:$DD,MATCH(CG$1,'I-EmEC'!$A$1:$DD$1,0),FALSE),NA())</f>
        <v>100</v>
      </c>
      <c r="CH26" s="166">
        <f>IF(VLOOKUP($B26,'I-EmEC'!$A:$DD,MATCH(CH$1,'I-EmEC'!$A$1:$DD$1,0),FALSE)&lt;&gt;"",VLOOKUP($B26,'I-EmEC'!$A:$DD,MATCH(CH$1,'I-EmEC'!$A$1:$DD$1,0),FALSE),NA())</f>
        <v>94.664031620553359</v>
      </c>
      <c r="CI26" s="161" t="str" cm="1">
        <f t="array" ref="CI26">SUBSTITUTE(SUBSTITUTE(SUBSTITUTE(INDEX(BW$1:CH$1,0,MATCH(_xlfn.AGGREGATE(4,6,BW26:CH26),BW26:CH26,0)),"I-Emax",""),"Min",""),"Max","")</f>
        <v xml:space="preserve">
Gs</v>
      </c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</row>
    <row r="27" spans="1:111" s="170" customFormat="1" x14ac:dyDescent="0.15">
      <c r="A27" s="155" t="str" cm="1">
        <f t="array" ref="A27">_xlfn.IFS(AND(SUMIF(E27:P27,"&lt;&gt;#N/A",E27:P27)&gt;0,SUMIF(S27:AD27,"&lt;&gt;#N/A",S27:AD27)&gt;0),"BI",AND(SUMIF(E27:P27,"&lt;&gt;#N/A",E27:P27)&gt;0,SUMIF(S27:AD27,"&lt;&gt;#N/A",S27:AD27)=0),"-B",AND(SUMIF(E27:P27,"&lt;&gt;#N/A",E27:P27)=0,SUMIF(S27:AD27,"&lt;&gt;#N/A",S27:AD27)&gt;0),"-I")</f>
        <v>BI</v>
      </c>
      <c r="B27" s="90" t="s">
        <v>519</v>
      </c>
      <c r="C27" s="156" t="str">
        <f>VLOOKUP(B27,RecNamesAll!A:E,5,FALSE)</f>
        <v>A</v>
      </c>
      <c r="D27" s="157" t="b">
        <f>VLOOKUP(B27,Ligands!A:B,2,FALSE)</f>
        <v>1</v>
      </c>
      <c r="E27" s="158" t="e">
        <f>IF(VLOOKUP($B27,'B-EmEC'!$A:$DC,MATCH(E$1,'B-EmEC'!$A$1:$DC$1,0),FALSE)&lt;&gt;"",VLOOKUP($B27,'B-EmEC'!$A:$DC,MATCH(E$1,'B-EmEC'!$A$1:$DC$1,0),FALSE),NA())</f>
        <v>#N/A</v>
      </c>
      <c r="F27" s="159">
        <f>IF(VLOOKUP($B27,'B-EmEC'!$A:$DC,MATCH(F$1,'B-EmEC'!$A$1:$DC$1,0),FALSE)&lt;&gt;"",VLOOKUP($B27,'B-EmEC'!$A:$DC,MATCH(F$1,'B-EmEC'!$A$1:$DC$1,0),FALSE),NA())</f>
        <v>8.1620000000000008</v>
      </c>
      <c r="G27" s="159">
        <f>IF(VLOOKUP($B27,'B-EmEC'!$A:$DC,MATCH(G$1,'B-EmEC'!$A$1:$DC$1,0),FALSE)&lt;&gt;"",VLOOKUP($B27,'B-EmEC'!$A:$DC,MATCH(G$1,'B-EmEC'!$A$1:$DC$1,0),FALSE),NA())</f>
        <v>8.5760000000000005</v>
      </c>
      <c r="H27" s="159">
        <f>IF(VLOOKUP($B27,'B-EmEC'!$A:$DC,MATCH(H$1,'B-EmEC'!$A$1:$DC$1,0),FALSE)&lt;&gt;"",VLOOKUP($B27,'B-EmEC'!$A:$DC,MATCH(H$1,'B-EmEC'!$A$1:$DC$1,0),FALSE),NA())</f>
        <v>8.1010000000000009</v>
      </c>
      <c r="I27" s="159">
        <f>IF(VLOOKUP($B27,'B-EmEC'!$A:$DC,MATCH(I$1,'B-EmEC'!$A$1:$DC$1,0),FALSE)&lt;&gt;"",VLOOKUP($B27,'B-EmEC'!$A:$DC,MATCH(I$1,'B-EmEC'!$A$1:$DC$1,0),FALSE),NA())</f>
        <v>8.4510000000000005</v>
      </c>
      <c r="J27" s="159">
        <f>IF(VLOOKUP($B27,'B-EmEC'!$A:$DC,MATCH(J$1,'B-EmEC'!$A$1:$DC$1,0),FALSE)&lt;&gt;"",VLOOKUP($B27,'B-EmEC'!$A:$DC,MATCH(J$1,'B-EmEC'!$A$1:$DC$1,0),FALSE),NA())</f>
        <v>8.9629999999999992</v>
      </c>
      <c r="K27" s="160">
        <f>IF(VLOOKUP($B27,'B-EmEC'!$A:$DC,MATCH(K$1,'B-EmEC'!$A$1:$DC$1,0),FALSE)&lt;&gt;"",VLOOKUP($B27,'B-EmEC'!$A:$DC,MATCH(K$1,'B-EmEC'!$A$1:$DC$1,0),FALSE),NA())</f>
        <v>7.2469999999999999</v>
      </c>
      <c r="L27" s="160">
        <f>IF(VLOOKUP($B27,'B-EmEC'!$A:$DC,MATCH(L$1,'B-EmEC'!$A$1:$DC$1,0),FALSE)&lt;&gt;"",VLOOKUP($B27,'B-EmEC'!$A:$DC,MATCH(L$1,'B-EmEC'!$A$1:$DC$1,0),FALSE),NA())</f>
        <v>7.0549999999999997</v>
      </c>
      <c r="M27" s="160">
        <f>IF(VLOOKUP($B27,'B-EmEC'!$A:$DC,MATCH(M$1,'B-EmEC'!$A$1:$DC$1,0),FALSE)&lt;&gt;"",VLOOKUP($B27,'B-EmEC'!$A:$DC,MATCH(M$1,'B-EmEC'!$A$1:$DC$1,0),FALSE),NA())</f>
        <v>7.01</v>
      </c>
      <c r="N27" s="159">
        <f>IF(VLOOKUP($B27,'B-EmEC'!$A:$DC,MATCH(N$1,'B-EmEC'!$A$1:$DC$1,0),FALSE)&lt;&gt;"",VLOOKUP($B27,'B-EmEC'!$A:$DC,MATCH(N$1,'B-EmEC'!$A$1:$DC$1,0),FALSE),NA())</f>
        <v>7.4829999999999997</v>
      </c>
      <c r="O27" s="160" t="e">
        <f>IF(VLOOKUP($B27,'B-EmEC'!$A:$DC,MATCH(O$1,'B-EmEC'!$A$1:$DC$1,0),FALSE)&lt;&gt;"",VLOOKUP($B27,'B-EmEC'!$A:$DC,MATCH(O$1,'B-EmEC'!$A$1:$DC$1,0),FALSE),NA())</f>
        <v>#N/A</v>
      </c>
      <c r="P27" s="160" t="e">
        <f>IF(VLOOKUP($B27,'B-EmEC'!$A:$DC,MATCH(P$1,'B-EmEC'!$A$1:$DC$1,0),FALSE)&lt;&gt;"",VLOOKUP($B27,'B-EmEC'!$A:$DC,MATCH(P$1,'B-EmEC'!$A$1:$DC$1,0),FALSE),NA())</f>
        <v>#N/A</v>
      </c>
      <c r="Q27" s="161" t="str" cm="1">
        <f t="array" ref="Q27">SUBSTITUTE(SUBSTITUTE(INDEX(E$1:P$1,0,MATCH(_xlfn.AGGREGATE(4,6,E27:P27),E27:P27,0)),"B-pEC50",""),"&gt;1.4SD","")</f>
        <v xml:space="preserve">
Gz</v>
      </c>
      <c r="R27" s="151"/>
      <c r="S27" s="162">
        <f>IF(VLOOKUP($B27,'I-EmEC'!$A:$DD,MATCH(S$1,'I-EmEC'!$A$1:$DD$1,0),FALSE)&lt;&gt;"",VLOOKUP($B27,'I-EmEC'!$A:$DD,MATCH(S$1,'I-EmEC'!$A$1:$DD$1,0),FALSE),NA())</f>
        <v>8.34</v>
      </c>
      <c r="T27" s="159">
        <f>IF(VLOOKUP($B27,'I-EmEC'!$A:$DD,MATCH(T$1,'I-EmEC'!$A$1:$DD$1,0),FALSE)&lt;&gt;"",VLOOKUP($B27,'I-EmEC'!$A:$DD,MATCH(T$1,'I-EmEC'!$A$1:$DD$1,0),FALSE),NA())</f>
        <v>8.58</v>
      </c>
      <c r="U27" s="159">
        <f>IF(VLOOKUP($B27,'I-EmEC'!$A:$DD,MATCH(U$1,'I-EmEC'!$A$1:$DD$1,0),FALSE)&lt;&gt;"",VLOOKUP($B27,'I-EmEC'!$A:$DD,MATCH(U$1,'I-EmEC'!$A$1:$DD$1,0),FALSE),NA())</f>
        <v>8.58</v>
      </c>
      <c r="V27" s="159">
        <f>IF(VLOOKUP($B27,'I-EmEC'!$A:$DD,MATCH(V$1,'I-EmEC'!$A$1:$DD$1,0),FALSE)&lt;&gt;"",VLOOKUP($B27,'I-EmEC'!$A:$DD,MATCH(V$1,'I-EmEC'!$A$1:$DD$1,0),FALSE),NA())</f>
        <v>8.41</v>
      </c>
      <c r="W27" s="159">
        <f>IF(VLOOKUP($B27,'I-EmEC'!$A:$DD,MATCH(W$1,'I-EmEC'!$A$1:$DD$1,0),FALSE)&lt;&gt;"",VLOOKUP($B27,'I-EmEC'!$A:$DD,MATCH(W$1,'I-EmEC'!$A$1:$DD$1,0),FALSE),NA())</f>
        <v>8.41</v>
      </c>
      <c r="X27" s="159">
        <f>IF(VLOOKUP($B27,'I-EmEC'!$A:$DD,MATCH(X$1,'I-EmEC'!$A$1:$DD$1,0),FALSE)&lt;&gt;"",VLOOKUP($B27,'I-EmEC'!$A:$DD,MATCH(X$1,'I-EmEC'!$A$1:$DD$1,0),FALSE),NA())</f>
        <v>8.35</v>
      </c>
      <c r="Y27" s="159">
        <f>IF(VLOOKUP($B27,'I-EmEC'!$A:$DD,MATCH(Y$1,'I-EmEC'!$A$1:$DD$1,0),FALSE)&lt;&gt;"",VLOOKUP($B27,'I-EmEC'!$A:$DD,MATCH(Y$1,'I-EmEC'!$A$1:$DD$1,0),FALSE),NA())</f>
        <v>9.41</v>
      </c>
      <c r="Z27" s="159">
        <f>IF(VLOOKUP($B27,'I-EmEC'!$A:$DD,MATCH(Z$1,'I-EmEC'!$A$1:$DD$1,0),FALSE)&lt;&gt;"",VLOOKUP($B27,'I-EmEC'!$A:$DD,MATCH(Z$1,'I-EmEC'!$A$1:$DD$1,0),FALSE),NA())</f>
        <v>9.41</v>
      </c>
      <c r="AA27" s="159">
        <f>IF(VLOOKUP($B27,'I-EmEC'!$A:$DD,MATCH(AA$1,'I-EmEC'!$A$1:$DD$1,0),FALSE)&lt;&gt;"",VLOOKUP($B27,'I-EmEC'!$A:$DD,MATCH(AA$1,'I-EmEC'!$A$1:$DD$1,0),FALSE),NA())</f>
        <v>9.32</v>
      </c>
      <c r="AB27" s="159">
        <f>IF(VLOOKUP($B27,'I-EmEC'!$A:$DD,MATCH(AB$1,'I-EmEC'!$A$1:$DD$1,0),FALSE)&lt;&gt;"",VLOOKUP($B27,'I-EmEC'!$A:$DD,MATCH(AB$1,'I-EmEC'!$A$1:$DD$1,0),FALSE),NA())</f>
        <v>8.82</v>
      </c>
      <c r="AC27" s="159">
        <f>IF(VLOOKUP($B27,'I-EmEC'!$A:$DD,MATCH(AC$1,'I-EmEC'!$A$1:$DD$1,0),FALSE)&lt;&gt;"",VLOOKUP($B27,'I-EmEC'!$A:$DD,MATCH(AC$1,'I-EmEC'!$A$1:$DD$1,0),FALSE),NA())</f>
        <v>8.2899999999999991</v>
      </c>
      <c r="AD27" s="159" t="e">
        <f>IF(VLOOKUP($B27,'I-EmEC'!$A:$DD,MATCH(AD$1,'I-EmEC'!$A$1:$DD$1,0),FALSE)&lt;&gt;"",VLOOKUP($B27,'I-EmEC'!$A:$DD,MATCH(AD$1,'I-EmEC'!$A$1:$DD$1,0),FALSE),NA())</f>
        <v>#N/A</v>
      </c>
      <c r="AE27" s="161" t="str" cm="1">
        <f t="array" ref="AE27">SUBSTITUTE(SUBSTITUTE(INDEX(S$1:AD$1,0,MATCH(_xlfn.AGGREGATE(4,6,S27:AD27),S27:AD27,0)),"I-pEC50",""),"&gt;1.4SD","")</f>
        <v xml:space="preserve">
Gq</v>
      </c>
      <c r="AF27" s="159"/>
      <c r="AG27" s="163" t="e">
        <f>IF(VLOOKUP($B27,'B-EmEC'!$A:$DC,MATCH(AG$1,'B-EmEC'!$A$1:$DC$1,0),FALSE)&lt;&gt;"",VLOOKUP($B27,'B-EmEC'!$A:$DC,MATCH(AG$1,'B-EmEC'!$A$1:$DC$1,0),FALSE),NA())</f>
        <v>#N/A</v>
      </c>
      <c r="AH27" s="164">
        <f>IF(VLOOKUP($B27,'B-EmEC'!$A:$DC,MATCH(AH$1,'B-EmEC'!$A$1:$DC$1,0),FALSE)&lt;&gt;"",VLOOKUP($B27,'B-EmEC'!$A:$DC,MATCH(AH$1,'B-EmEC'!$A$1:$DC$1,0),FALSE),NA())</f>
        <v>917</v>
      </c>
      <c r="AI27" s="164">
        <f>IF(VLOOKUP($B27,'B-EmEC'!$A:$DC,MATCH(AI$1,'B-EmEC'!$A$1:$DC$1,0),FALSE)&lt;&gt;"",VLOOKUP($B27,'B-EmEC'!$A:$DC,MATCH(AI$1,'B-EmEC'!$A$1:$DC$1,0),FALSE),NA())</f>
        <v>323.7</v>
      </c>
      <c r="AJ27" s="164">
        <f>IF(VLOOKUP($B27,'B-EmEC'!$A:$DC,MATCH(AJ$1,'B-EmEC'!$A$1:$DC$1,0),FALSE)&lt;&gt;"",VLOOKUP($B27,'B-EmEC'!$A:$DC,MATCH(AJ$1,'B-EmEC'!$A$1:$DC$1,0),FALSE),NA())</f>
        <v>315.3</v>
      </c>
      <c r="AK27" s="164">
        <f>IF(VLOOKUP($B27,'B-EmEC'!$A:$DC,MATCH(AK$1,'B-EmEC'!$A$1:$DC$1,0),FALSE)&lt;&gt;"",VLOOKUP($B27,'B-EmEC'!$A:$DC,MATCH(AK$1,'B-EmEC'!$A$1:$DC$1,0),FALSE),NA())</f>
        <v>437</v>
      </c>
      <c r="AL27" s="164">
        <f>IF(VLOOKUP($B27,'B-EmEC'!$A:$DC,MATCH(AL$1,'B-EmEC'!$A$1:$DC$1,0),FALSE)&lt;&gt;"",VLOOKUP($B27,'B-EmEC'!$A:$DC,MATCH(AL$1,'B-EmEC'!$A$1:$DC$1,0),FALSE),NA())</f>
        <v>195.1</v>
      </c>
      <c r="AM27" s="164">
        <f>IF(VLOOKUP($B27,'B-EmEC'!$A:$DC,MATCH(AM$1,'B-EmEC'!$A$1:$DC$1,0),FALSE)&lt;&gt;"",VLOOKUP($B27,'B-EmEC'!$A:$DC,MATCH(AM$1,'B-EmEC'!$A$1:$DC$1,0),FALSE),NA())</f>
        <v>656.1</v>
      </c>
      <c r="AN27" s="164">
        <f>IF(VLOOKUP($B27,'B-EmEC'!$A:$DC,MATCH(AN$1,'B-EmEC'!$A$1:$DC$1,0),FALSE)&lt;&gt;"",VLOOKUP($B27,'B-EmEC'!$A:$DC,MATCH(AN$1,'B-EmEC'!$A$1:$DC$1,0),FALSE),NA())</f>
        <v>784.6</v>
      </c>
      <c r="AO27" s="164">
        <f>IF(VLOOKUP($B27,'B-EmEC'!$A:$DC,MATCH(AO$1,'B-EmEC'!$A$1:$DC$1,0),FALSE)&lt;&gt;"",VLOOKUP($B27,'B-EmEC'!$A:$DC,MATCH(AO$1,'B-EmEC'!$A$1:$DC$1,0),FALSE),NA())</f>
        <v>462.6</v>
      </c>
      <c r="AP27" s="164">
        <f>IF(VLOOKUP($B27,'B-EmEC'!$A:$DC,MATCH(AP$1,'B-EmEC'!$A$1:$DC$1,0),FALSE)&lt;&gt;"",VLOOKUP($B27,'B-EmEC'!$A:$DC,MATCH(AP$1,'B-EmEC'!$A$1:$DC$1,0),FALSE),NA())</f>
        <v>770.7</v>
      </c>
      <c r="AQ27" s="164" t="e">
        <f>IF(VLOOKUP($B27,'B-EmEC'!$A:$DC,MATCH(AQ$1,'B-EmEC'!$A$1:$DC$1,0),FALSE)&lt;&gt;"",VLOOKUP($B27,'B-EmEC'!$A:$DC,MATCH(AQ$1,'B-EmEC'!$A$1:$DC$1,0),FALSE),NA())</f>
        <v>#N/A</v>
      </c>
      <c r="AR27" s="164" t="e">
        <f>IF(VLOOKUP($B27,'B-EmEC'!$A:$DC,MATCH(AR$1,'B-EmEC'!$A$1:$DC$1,0),FALSE)&lt;&gt;"",VLOOKUP($B27,'B-EmEC'!$A:$DC,MATCH(AR$1,'B-EmEC'!$A$1:$DC$1,0),FALSE),NA())</f>
        <v>#N/A</v>
      </c>
      <c r="AS27" s="169" t="str" cm="1">
        <f t="array" ref="AS27">SUBSTITUTE(SUBSTITUTE(INDEX(AG$1:AR$1,0,MATCH(_xlfn.AGGREGATE(4,6,AG27:AR27),AG27:AR27,0)),"B-Emax",""),"&gt;1.4SD","")</f>
        <v xml:space="preserve">
Gi1</v>
      </c>
      <c r="AT27" s="164"/>
      <c r="AU27" s="165">
        <f>IF(VLOOKUP($B27,'I-EmEC'!$A:$DD,MATCH(AU$1,'I-EmEC'!$A$1:$DD$1,0),FALSE)&lt;&gt;"",VLOOKUP($B27,'I-EmEC'!$A:$DD,MATCH(AU$1,'I-EmEC'!$A$1:$DD$1,0),FALSE),NA())</f>
        <v>21.2</v>
      </c>
      <c r="AV27" s="166">
        <f>IF(VLOOKUP($B27,'I-EmEC'!$A:$DD,MATCH(AV$1,'I-EmEC'!$A$1:$DD$1,0),FALSE)&lt;&gt;"",VLOOKUP($B27,'I-EmEC'!$A:$DD,MATCH(AV$1,'I-EmEC'!$A$1:$DD$1,0),FALSE),NA())</f>
        <v>27.8</v>
      </c>
      <c r="AW27" s="166">
        <f>IF(VLOOKUP($B27,'I-EmEC'!$A:$DD,MATCH(AW$1,'I-EmEC'!$A$1:$DD$1,0),FALSE)&lt;&gt;"",VLOOKUP($B27,'I-EmEC'!$A:$DD,MATCH(AW$1,'I-EmEC'!$A$1:$DD$1,0),FALSE),NA())</f>
        <v>27.8</v>
      </c>
      <c r="AX27" s="166">
        <f>IF(VLOOKUP($B27,'I-EmEC'!$A:$DD,MATCH(AX$1,'I-EmEC'!$A$1:$DD$1,0),FALSE)&lt;&gt;"",VLOOKUP($B27,'I-EmEC'!$A:$DD,MATCH(AX$1,'I-EmEC'!$A$1:$DD$1,0),FALSE),NA())</f>
        <v>15.8</v>
      </c>
      <c r="AY27" s="166">
        <f>IF(VLOOKUP($B27,'I-EmEC'!$A:$DD,MATCH(AY$1,'I-EmEC'!$A$1:$DD$1,0),FALSE)&lt;&gt;"",VLOOKUP($B27,'I-EmEC'!$A:$DD,MATCH(AY$1,'I-EmEC'!$A$1:$DD$1,0),FALSE),NA())</f>
        <v>15.8</v>
      </c>
      <c r="AZ27" s="166">
        <f>IF(VLOOKUP($B27,'I-EmEC'!$A:$DD,MATCH(AZ$1,'I-EmEC'!$A$1:$DD$1,0),FALSE)&lt;&gt;"",VLOOKUP($B27,'I-EmEC'!$A:$DD,MATCH(AZ$1,'I-EmEC'!$A$1:$DD$1,0),FALSE),NA())</f>
        <v>7</v>
      </c>
      <c r="BA27" s="166">
        <f>IF(VLOOKUP($B27,'I-EmEC'!$A:$DD,MATCH(BA$1,'I-EmEC'!$A$1:$DD$1,0),FALSE)&lt;&gt;"",VLOOKUP($B27,'I-EmEC'!$A:$DD,MATCH(BA$1,'I-EmEC'!$A$1:$DD$1,0),FALSE),NA())</f>
        <v>35.5</v>
      </c>
      <c r="BB27" s="166">
        <f>IF(VLOOKUP($B27,'I-EmEC'!$A:$DD,MATCH(BB$1,'I-EmEC'!$A$1:$DD$1,0),FALSE)&lt;&gt;"",VLOOKUP($B27,'I-EmEC'!$A:$DD,MATCH(BB$1,'I-EmEC'!$A$1:$DD$1,0),FALSE),NA())</f>
        <v>35.5</v>
      </c>
      <c r="BC27" s="166">
        <f>IF(VLOOKUP($B27,'I-EmEC'!$A:$DD,MATCH(BC$1,'I-EmEC'!$A$1:$DD$1,0),FALSE)&lt;&gt;"",VLOOKUP($B27,'I-EmEC'!$A:$DD,MATCH(BC$1,'I-EmEC'!$A$1:$DD$1,0),FALSE),NA())</f>
        <v>27.9</v>
      </c>
      <c r="BD27" s="166">
        <f>IF(VLOOKUP($B27,'I-EmEC'!$A:$DD,MATCH(BD$1,'I-EmEC'!$A$1:$DD$1,0),FALSE)&lt;&gt;"",VLOOKUP($B27,'I-EmEC'!$A:$DD,MATCH(BD$1,'I-EmEC'!$A$1:$DD$1,0),FALSE),NA())</f>
        <v>28.2</v>
      </c>
      <c r="BE27" s="166">
        <f>IF(VLOOKUP($B27,'I-EmEC'!$A:$DD,MATCH(BE$1,'I-EmEC'!$A$1:$DD$1,0),FALSE)&lt;&gt;"",VLOOKUP($B27,'I-EmEC'!$A:$DD,MATCH(BE$1,'I-EmEC'!$A$1:$DD$1,0),FALSE),NA())</f>
        <v>5</v>
      </c>
      <c r="BF27" s="166" t="e">
        <f>IF(VLOOKUP($B27,'I-EmEC'!$A:$DD,MATCH(BF$1,'I-EmEC'!$A$1:$DD$1,0),FALSE)&lt;&gt;"",VLOOKUP($B27,'I-EmEC'!$A:$DD,MATCH(BF$1,'I-EmEC'!$A$1:$DD$1,0),FALSE),NA())</f>
        <v>#N/A</v>
      </c>
      <c r="BG27" s="161" t="str" cm="1">
        <f t="array" ref="BG27">SUBSTITUTE(SUBSTITUTE(INDEX(AU$1:BF$1,0,MATCH(_xlfn.AGGREGATE(4,6,AU27:BF27),AU27:BF27,0)),"I-Emax",""),"&gt;1.4SD","")</f>
        <v xml:space="preserve">
Gq</v>
      </c>
      <c r="BH27" s="159"/>
      <c r="BI27" s="167" t="e">
        <f>IF(VLOOKUP($B27,'B-EmEC'!$A:$DC,MATCH(BI$1,'B-EmEC'!$A$1:$DC$1,0),FALSE)="",NA(),VLOOKUP($B27,'B-EmEC'!$A:$DC,MATCH(BI$1,'B-EmEC'!$A$1:$DC$1,0),FALSE))</f>
        <v>#N/A</v>
      </c>
      <c r="BJ27" s="168">
        <f>IF(VLOOKUP($B27,'B-EmEC'!$A:$DC,MATCH(BJ$1,'B-EmEC'!$A$1:$DC$1,0),FALSE)="",NA(),VLOOKUP($B27,'B-EmEC'!$A:$DC,MATCH(BJ$1,'B-EmEC'!$A$1:$DC$1,0),FALSE))</f>
        <v>99.349945828819074</v>
      </c>
      <c r="BK27" s="168">
        <f>IF(VLOOKUP($B27,'B-EmEC'!$A:$DC,MATCH(BK$1,'B-EmEC'!$A$1:$DC$1,0),FALSE)="",NA(),VLOOKUP($B27,'B-EmEC'!$A:$DC,MATCH(BK$1,'B-EmEC'!$A$1:$DC$1,0),FALSE))</f>
        <v>47.283085013146362</v>
      </c>
      <c r="BL27" s="168">
        <f>IF(VLOOKUP($B27,'B-EmEC'!$A:$DC,MATCH(BL$1,'B-EmEC'!$A$1:$DC$1,0),FALSE)="",NA(),VLOOKUP($B27,'B-EmEC'!$A:$DC,MATCH(BL$1,'B-EmEC'!$A$1:$DC$1,0),FALSE))</f>
        <v>84.758064516129039</v>
      </c>
      <c r="BM27" s="168">
        <f>IF(VLOOKUP($B27,'B-EmEC'!$A:$DC,MATCH(BM$1,'B-EmEC'!$A$1:$DC$1,0),FALSE)="",NA(),VLOOKUP($B27,'B-EmEC'!$A:$DC,MATCH(BM$1,'B-EmEC'!$A$1:$DC$1,0),FALSE))</f>
        <v>88.389967637540451</v>
      </c>
      <c r="BN27" s="168">
        <f>IF(VLOOKUP($B27,'B-EmEC'!$A:$DC,MATCH(BN$1,'B-EmEC'!$A$1:$DC$1,0),FALSE)="",NA(),VLOOKUP($B27,'B-EmEC'!$A:$DC,MATCH(BN$1,'B-EmEC'!$A$1:$DC$1,0),FALSE))</f>
        <v>56.583526682134568</v>
      </c>
      <c r="BO27" s="168">
        <f>IF(VLOOKUP($B27,'B-EmEC'!$A:$DC,MATCH(BO$1,'B-EmEC'!$A$1:$DC$1,0),FALSE)="",NA(),VLOOKUP($B27,'B-EmEC'!$A:$DC,MATCH(BO$1,'B-EmEC'!$A$1:$DC$1,0),FALSE))</f>
        <v>87.608492455601549</v>
      </c>
      <c r="BP27" s="168">
        <f>IF(VLOOKUP($B27,'B-EmEC'!$A:$DC,MATCH(BP$1,'B-EmEC'!$A$1:$DC$1,0),FALSE)="",NA(),VLOOKUP($B27,'B-EmEC'!$A:$DC,MATCH(BP$1,'B-EmEC'!$A$1:$DC$1,0),FALSE))</f>
        <v>92.37108547209796</v>
      </c>
      <c r="BQ27" s="168">
        <f>IF(VLOOKUP($B27,'B-EmEC'!$A:$DC,MATCH(BQ$1,'B-EmEC'!$A$1:$DC$1,0),FALSE)="",NA(),VLOOKUP($B27,'B-EmEC'!$A:$DC,MATCH(BQ$1,'B-EmEC'!$A$1:$DC$1,0),FALSE))</f>
        <v>50.059517368250191</v>
      </c>
      <c r="BR27" s="168">
        <f>IF(VLOOKUP($B27,'B-EmEC'!$A:$DC,MATCH(BR$1,'B-EmEC'!$A$1:$DC$1,0),FALSE)="",NA(),VLOOKUP($B27,'B-EmEC'!$A:$DC,MATCH(BR$1,'B-EmEC'!$A$1:$DC$1,0),FALSE))</f>
        <v>72.23055295220243</v>
      </c>
      <c r="BS27" s="168" t="e">
        <f>IF(VLOOKUP($B27,'B-EmEC'!$A:$DC,MATCH(BS$1,'B-EmEC'!$A$1:$DC$1,0),FALSE)="",NA(),VLOOKUP($B27,'B-EmEC'!$A:$DC,MATCH(BS$1,'B-EmEC'!$A$1:$DC$1,0),FALSE))</f>
        <v>#N/A</v>
      </c>
      <c r="BT27" s="168" t="e">
        <f>IF(VLOOKUP($B27,'B-EmEC'!$A:$DC,MATCH(BT$1,'B-EmEC'!$A$1:$DC$1,0),FALSE)="",NA(),VLOOKUP($B27,'B-EmEC'!$A:$DC,MATCH(BT$1,'B-EmEC'!$A$1:$DC$1,0),FALSE))</f>
        <v>#N/A</v>
      </c>
      <c r="BU27" s="161" t="str" cm="1">
        <f t="array" ref="BU27">SUBSTITUTE(SUBSTITUTE(SUBSTITUTE(INDEX(BI$1:BT$1,0,MATCH(_xlfn.AGGREGATE(4,6,BI27:BT27),BI27:BT27,0)),"B-Emax",""),"Min",""),"Max","")</f>
        <v xml:space="preserve">
Gi1</v>
      </c>
      <c r="BV27" s="168"/>
      <c r="BW27" s="165">
        <f>IF(VLOOKUP($B27,'I-EmEC'!$A:$DD,MATCH(BW$1,'I-EmEC'!$A$1:$DD$1,0),FALSE)&lt;&gt;"",VLOOKUP($B27,'I-EmEC'!$A:$DD,MATCH(BW$1,'I-EmEC'!$A$1:$DD$1,0),FALSE),NA())</f>
        <v>38.970588235294116</v>
      </c>
      <c r="BX27" s="166">
        <f>IF(VLOOKUP($B27,'I-EmEC'!$A:$DD,MATCH(BX$1,'I-EmEC'!$A$1:$DD$1,0),FALSE)&lt;&gt;"",VLOOKUP($B27,'I-EmEC'!$A:$DD,MATCH(BX$1,'I-EmEC'!$A$1:$DD$1,0),FALSE),NA())</f>
        <v>53.771760154738878</v>
      </c>
      <c r="BY27" s="166">
        <f>IF(VLOOKUP($B27,'I-EmEC'!$A:$DD,MATCH(BY$1,'I-EmEC'!$A$1:$DD$1,0),FALSE)&lt;&gt;"",VLOOKUP($B27,'I-EmEC'!$A:$DD,MATCH(BY$1,'I-EmEC'!$A$1:$DD$1,0),FALSE),NA())</f>
        <v>53.771760154738878</v>
      </c>
      <c r="BZ27" s="166">
        <f>IF(VLOOKUP($B27,'I-EmEC'!$A:$DD,MATCH(BZ$1,'I-EmEC'!$A$1:$DD$1,0),FALSE)&lt;&gt;"",VLOOKUP($B27,'I-EmEC'!$A:$DD,MATCH(BZ$1,'I-EmEC'!$A$1:$DD$1,0),FALSE),NA())</f>
        <v>32.712215320910978</v>
      </c>
      <c r="CA27" s="166">
        <f>IF(VLOOKUP($B27,'I-EmEC'!$A:$DD,MATCH(CA$1,'I-EmEC'!$A$1:$DD$1,0),FALSE)&lt;&gt;"",VLOOKUP($B27,'I-EmEC'!$A:$DD,MATCH(CA$1,'I-EmEC'!$A$1:$DD$1,0),FALSE),NA())</f>
        <v>32.712215320910978</v>
      </c>
      <c r="CB27" s="166">
        <f>IF(VLOOKUP($B27,'I-EmEC'!$A:$DD,MATCH(CB$1,'I-EmEC'!$A$1:$DD$1,0),FALSE)&lt;&gt;"",VLOOKUP($B27,'I-EmEC'!$A:$DD,MATCH(CB$1,'I-EmEC'!$A$1:$DD$1,0),FALSE),NA())</f>
        <v>20.289855072463769</v>
      </c>
      <c r="CC27" s="166">
        <f>IF(VLOOKUP($B27,'I-EmEC'!$A:$DD,MATCH(CC$1,'I-EmEC'!$A$1:$DD$1,0),FALSE)&lt;&gt;"",VLOOKUP($B27,'I-EmEC'!$A:$DD,MATCH(CC$1,'I-EmEC'!$A$1:$DD$1,0),FALSE),NA())</f>
        <v>72.895277207392198</v>
      </c>
      <c r="CD27" s="166">
        <f>IF(VLOOKUP($B27,'I-EmEC'!$A:$DD,MATCH(CD$1,'I-EmEC'!$A$1:$DD$1,0),FALSE)&lt;&gt;"",VLOOKUP($B27,'I-EmEC'!$A:$DD,MATCH(CD$1,'I-EmEC'!$A$1:$DD$1,0),FALSE),NA())</f>
        <v>72.895277207392198</v>
      </c>
      <c r="CE27" s="166">
        <f>IF(VLOOKUP($B27,'I-EmEC'!$A:$DD,MATCH(CE$1,'I-EmEC'!$A$1:$DD$1,0),FALSE)&lt;&gt;"",VLOOKUP($B27,'I-EmEC'!$A:$DD,MATCH(CE$1,'I-EmEC'!$A$1:$DD$1,0),FALSE),NA())</f>
        <v>62.696629213483149</v>
      </c>
      <c r="CF27" s="166">
        <f>IF(VLOOKUP($B27,'I-EmEC'!$A:$DD,MATCH(CF$1,'I-EmEC'!$A$1:$DD$1,0),FALSE)&lt;&gt;"",VLOOKUP($B27,'I-EmEC'!$A:$DD,MATCH(CF$1,'I-EmEC'!$A$1:$DD$1,0),FALSE),NA())</f>
        <v>55.621301775147927</v>
      </c>
      <c r="CG27" s="166">
        <f>IF(VLOOKUP($B27,'I-EmEC'!$A:$DD,MATCH(CG$1,'I-EmEC'!$A$1:$DD$1,0),FALSE)&lt;&gt;"",VLOOKUP($B27,'I-EmEC'!$A:$DD,MATCH(CG$1,'I-EmEC'!$A$1:$DD$1,0),FALSE),NA())</f>
        <v>9.5238095238095237</v>
      </c>
      <c r="CH27" s="166" t="e">
        <f>IF(VLOOKUP($B27,'I-EmEC'!$A:$DD,MATCH(CH$1,'I-EmEC'!$A$1:$DD$1,0),FALSE)&lt;&gt;"",VLOOKUP($B27,'I-EmEC'!$A:$DD,MATCH(CH$1,'I-EmEC'!$A$1:$DD$1,0),FALSE),NA())</f>
        <v>#N/A</v>
      </c>
      <c r="CI27" s="161" t="str" cm="1">
        <f t="array" ref="CI27">SUBSTITUTE(SUBSTITUTE(SUBSTITUTE(INDEX(BW$1:CH$1,0,MATCH(_xlfn.AGGREGATE(4,6,BW27:CH27),BW27:CH27,0)),"I-Emax",""),"Min",""),"Max","")</f>
        <v xml:space="preserve">
Gq</v>
      </c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</row>
    <row r="28" spans="1:111" s="170" customFormat="1" x14ac:dyDescent="0.15">
      <c r="A28" s="155" t="str" cm="1">
        <f t="array" ref="A28">_xlfn.IFS(AND(SUMIF(E28:P28,"&lt;&gt;#N/A",E28:P28)&gt;0,SUMIF(S28:AD28,"&lt;&gt;#N/A",S28:AD28)&gt;0),"BI",AND(SUMIF(E28:P28,"&lt;&gt;#N/A",E28:P28)&gt;0,SUMIF(S28:AD28,"&lt;&gt;#N/A",S28:AD28)=0),"-B",AND(SUMIF(E28:P28,"&lt;&gt;#N/A",E28:P28)=0,SUMIF(S28:AD28,"&lt;&gt;#N/A",S28:AD28)&gt;0),"-I")</f>
        <v>BI</v>
      </c>
      <c r="B28" s="90" t="s">
        <v>523</v>
      </c>
      <c r="C28" s="156" t="str">
        <f>VLOOKUP(B28,RecNamesAll!A:E,5,FALSE)</f>
        <v>A</v>
      </c>
      <c r="D28" s="157" t="b">
        <f>VLOOKUP(B28,Ligands!A:B,2,FALSE)</f>
        <v>1</v>
      </c>
      <c r="E28" s="158" t="e">
        <f>IF(VLOOKUP($B28,'B-EmEC'!$A:$DC,MATCH(E$1,'B-EmEC'!$A$1:$DC$1,0),FALSE)&lt;&gt;"",VLOOKUP($B28,'B-EmEC'!$A:$DC,MATCH(E$1,'B-EmEC'!$A$1:$DC$1,0),FALSE),NA())</f>
        <v>#N/A</v>
      </c>
      <c r="F28" s="159">
        <f>IF(VLOOKUP($B28,'B-EmEC'!$A:$DC,MATCH(F$1,'B-EmEC'!$A$1:$DC$1,0),FALSE)&lt;&gt;"",VLOOKUP($B28,'B-EmEC'!$A:$DC,MATCH(F$1,'B-EmEC'!$A$1:$DC$1,0),FALSE),NA())</f>
        <v>7.18</v>
      </c>
      <c r="G28" s="159">
        <f>IF(VLOOKUP($B28,'B-EmEC'!$A:$DC,MATCH(G$1,'B-EmEC'!$A$1:$DC$1,0),FALSE)&lt;&gt;"",VLOOKUP($B28,'B-EmEC'!$A:$DC,MATCH(G$1,'B-EmEC'!$A$1:$DC$1,0),FALSE),NA())</f>
        <v>7.2880000000000003</v>
      </c>
      <c r="H28" s="159">
        <f>IF(VLOOKUP($B28,'B-EmEC'!$A:$DC,MATCH(H$1,'B-EmEC'!$A$1:$DC$1,0),FALSE)&lt;&gt;"",VLOOKUP($B28,'B-EmEC'!$A:$DC,MATCH(H$1,'B-EmEC'!$A$1:$DC$1,0),FALSE),NA())</f>
        <v>7.4029999999999996</v>
      </c>
      <c r="I28" s="159">
        <f>IF(VLOOKUP($B28,'B-EmEC'!$A:$DC,MATCH(I$1,'B-EmEC'!$A$1:$DC$1,0),FALSE)&lt;&gt;"",VLOOKUP($B28,'B-EmEC'!$A:$DC,MATCH(I$1,'B-EmEC'!$A$1:$DC$1,0),FALSE),NA())</f>
        <v>7.7969999999999997</v>
      </c>
      <c r="J28" s="159">
        <f>IF(VLOOKUP($B28,'B-EmEC'!$A:$DC,MATCH(J$1,'B-EmEC'!$A$1:$DC$1,0),FALSE)&lt;&gt;"",VLOOKUP($B28,'B-EmEC'!$A:$DC,MATCH(J$1,'B-EmEC'!$A$1:$DC$1,0),FALSE),NA())</f>
        <v>9.0869999999999997</v>
      </c>
      <c r="K28" s="160">
        <f>IF(VLOOKUP($B28,'B-EmEC'!$A:$DC,MATCH(K$1,'B-EmEC'!$A$1:$DC$1,0),FALSE)&lt;&gt;"",VLOOKUP($B28,'B-EmEC'!$A:$DC,MATCH(K$1,'B-EmEC'!$A$1:$DC$1,0),FALSE),NA())</f>
        <v>8.9339999999999993</v>
      </c>
      <c r="L28" s="160">
        <f>IF(VLOOKUP($B28,'B-EmEC'!$A:$DC,MATCH(L$1,'B-EmEC'!$A$1:$DC$1,0),FALSE)&lt;&gt;"",VLOOKUP($B28,'B-EmEC'!$A:$DC,MATCH(L$1,'B-EmEC'!$A$1:$DC$1,0),FALSE),NA())</f>
        <v>8.4969999999999999</v>
      </c>
      <c r="M28" s="160">
        <f>IF(VLOOKUP($B28,'B-EmEC'!$A:$DC,MATCH(M$1,'B-EmEC'!$A$1:$DC$1,0),FALSE)&lt;&gt;"",VLOOKUP($B28,'B-EmEC'!$A:$DC,MATCH(M$1,'B-EmEC'!$A$1:$DC$1,0),FALSE),NA())</f>
        <v>8.9719999999999995</v>
      </c>
      <c r="N28" s="159">
        <f>IF(VLOOKUP($B28,'B-EmEC'!$A:$DC,MATCH(N$1,'B-EmEC'!$A$1:$DC$1,0),FALSE)&lt;&gt;"",VLOOKUP($B28,'B-EmEC'!$A:$DC,MATCH(N$1,'B-EmEC'!$A$1:$DC$1,0),FALSE),NA())</f>
        <v>9.6180000000000003</v>
      </c>
      <c r="O28" s="160">
        <f>IF(VLOOKUP($B28,'B-EmEC'!$A:$DC,MATCH(O$1,'B-EmEC'!$A$1:$DC$1,0),FALSE)&lt;&gt;"",VLOOKUP($B28,'B-EmEC'!$A:$DC,MATCH(O$1,'B-EmEC'!$A$1:$DC$1,0),FALSE),NA())</f>
        <v>9.6319999999999997</v>
      </c>
      <c r="P28" s="160">
        <f>IF(VLOOKUP($B28,'B-EmEC'!$A:$DC,MATCH(P$1,'B-EmEC'!$A$1:$DC$1,0),FALSE)&lt;&gt;"",VLOOKUP($B28,'B-EmEC'!$A:$DC,MATCH(P$1,'B-EmEC'!$A$1:$DC$1,0),FALSE),NA())</f>
        <v>8.1630000000000003</v>
      </c>
      <c r="Q28" s="161" t="str" cm="1">
        <f t="array" ref="Q28">SUBSTITUTE(SUBSTITUTE(INDEX(E$1:P$1,0,MATCH(_xlfn.AGGREGATE(4,6,E28:P28),E28:P28,0)),"B-pEC50",""),"&gt;1.4SD","")</f>
        <v xml:space="preserve">
G12</v>
      </c>
      <c r="R28" s="151"/>
      <c r="S28" s="162" t="e">
        <f>IF(VLOOKUP($B28,'I-EmEC'!$A:$DD,MATCH(S$1,'I-EmEC'!$A$1:$DD$1,0),FALSE)&lt;&gt;"",VLOOKUP($B28,'I-EmEC'!$A:$DD,MATCH(S$1,'I-EmEC'!$A$1:$DD$1,0),FALSE),NA())</f>
        <v>#N/A</v>
      </c>
      <c r="T28" s="159">
        <f>IF(VLOOKUP($B28,'I-EmEC'!$A:$DD,MATCH(T$1,'I-EmEC'!$A$1:$DD$1,0),FALSE)&lt;&gt;"",VLOOKUP($B28,'I-EmEC'!$A:$DD,MATCH(T$1,'I-EmEC'!$A$1:$DD$1,0),FALSE),NA())</f>
        <v>7.4</v>
      </c>
      <c r="U28" s="159">
        <f>IF(VLOOKUP($B28,'I-EmEC'!$A:$DD,MATCH(U$1,'I-EmEC'!$A$1:$DD$1,0),FALSE)&lt;&gt;"",VLOOKUP($B28,'I-EmEC'!$A:$DD,MATCH(U$1,'I-EmEC'!$A$1:$DD$1,0),FALSE),NA())</f>
        <v>7.4</v>
      </c>
      <c r="V28" s="159">
        <f>IF(VLOOKUP($B28,'I-EmEC'!$A:$DD,MATCH(V$1,'I-EmEC'!$A$1:$DD$1,0),FALSE)&lt;&gt;"",VLOOKUP($B28,'I-EmEC'!$A:$DD,MATCH(V$1,'I-EmEC'!$A$1:$DD$1,0),FALSE),NA())</f>
        <v>7.28</v>
      </c>
      <c r="W28" s="159">
        <f>IF(VLOOKUP($B28,'I-EmEC'!$A:$DD,MATCH(W$1,'I-EmEC'!$A$1:$DD$1,0),FALSE)&lt;&gt;"",VLOOKUP($B28,'I-EmEC'!$A:$DD,MATCH(W$1,'I-EmEC'!$A$1:$DD$1,0),FALSE),NA())</f>
        <v>7.28</v>
      </c>
      <c r="X28" s="159">
        <f>IF(VLOOKUP($B28,'I-EmEC'!$A:$DD,MATCH(X$1,'I-EmEC'!$A$1:$DD$1,0),FALSE)&lt;&gt;"",VLOOKUP($B28,'I-EmEC'!$A:$DD,MATCH(X$1,'I-EmEC'!$A$1:$DD$1,0),FALSE),NA())</f>
        <v>8.31</v>
      </c>
      <c r="Y28" s="159">
        <f>IF(VLOOKUP($B28,'I-EmEC'!$A:$DD,MATCH(Y$1,'I-EmEC'!$A$1:$DD$1,0),FALSE)&lt;&gt;"",VLOOKUP($B28,'I-EmEC'!$A:$DD,MATCH(Y$1,'I-EmEC'!$A$1:$DD$1,0),FALSE),NA())</f>
        <v>8.64</v>
      </c>
      <c r="Z28" s="159">
        <f>IF(VLOOKUP($B28,'I-EmEC'!$A:$DD,MATCH(Z$1,'I-EmEC'!$A$1:$DD$1,0),FALSE)&lt;&gt;"",VLOOKUP($B28,'I-EmEC'!$A:$DD,MATCH(Z$1,'I-EmEC'!$A$1:$DD$1,0),FALSE),NA())</f>
        <v>8.64</v>
      </c>
      <c r="AA28" s="159">
        <f>IF(VLOOKUP($B28,'I-EmEC'!$A:$DD,MATCH(AA$1,'I-EmEC'!$A$1:$DD$1,0),FALSE)&lt;&gt;"",VLOOKUP($B28,'I-EmEC'!$A:$DD,MATCH(AA$1,'I-EmEC'!$A$1:$DD$1,0),FALSE),NA())</f>
        <v>8.61</v>
      </c>
      <c r="AB28" s="159">
        <f>IF(VLOOKUP($B28,'I-EmEC'!$A:$DD,MATCH(AB$1,'I-EmEC'!$A$1:$DD$1,0),FALSE)&lt;&gt;"",VLOOKUP($B28,'I-EmEC'!$A:$DD,MATCH(AB$1,'I-EmEC'!$A$1:$DD$1,0),FALSE),NA())</f>
        <v>7.09</v>
      </c>
      <c r="AC28" s="159">
        <f>IF(VLOOKUP($B28,'I-EmEC'!$A:$DD,MATCH(AC$1,'I-EmEC'!$A$1:$DD$1,0),FALSE)&lt;&gt;"",VLOOKUP($B28,'I-EmEC'!$A:$DD,MATCH(AC$1,'I-EmEC'!$A$1:$DD$1,0),FALSE),NA())</f>
        <v>7.09</v>
      </c>
      <c r="AD28" s="159">
        <f>IF(VLOOKUP($B28,'I-EmEC'!$A:$DD,MATCH(AD$1,'I-EmEC'!$A$1:$DD$1,0),FALSE)&lt;&gt;"",VLOOKUP($B28,'I-EmEC'!$A:$DD,MATCH(AD$1,'I-EmEC'!$A$1:$DD$1,0),FALSE),NA())</f>
        <v>6.58</v>
      </c>
      <c r="AE28" s="161" t="str" cm="1">
        <f t="array" ref="AE28">SUBSTITUTE(SUBSTITUTE(INDEX(S$1:AD$1,0,MATCH(_xlfn.AGGREGATE(4,6,S28:AD28),S28:AD28,0)),"I-pEC50",""),"&gt;1.4SD","")</f>
        <v xml:space="preserve">
Gq</v>
      </c>
      <c r="AF28" s="159"/>
      <c r="AG28" s="163" t="e">
        <f>IF(VLOOKUP($B28,'B-EmEC'!$A:$DC,MATCH(AG$1,'B-EmEC'!$A$1:$DC$1,0),FALSE)&lt;&gt;"",VLOOKUP($B28,'B-EmEC'!$A:$DC,MATCH(AG$1,'B-EmEC'!$A$1:$DC$1,0),FALSE),NA())</f>
        <v>#N/A</v>
      </c>
      <c r="AH28" s="164">
        <f>IF(VLOOKUP($B28,'B-EmEC'!$A:$DC,MATCH(AH$1,'B-EmEC'!$A$1:$DC$1,0),FALSE)&lt;&gt;"",VLOOKUP($B28,'B-EmEC'!$A:$DC,MATCH(AH$1,'B-EmEC'!$A$1:$DC$1,0),FALSE),NA())</f>
        <v>474.1</v>
      </c>
      <c r="AI28" s="164">
        <f>IF(VLOOKUP($B28,'B-EmEC'!$A:$DC,MATCH(AI$1,'B-EmEC'!$A$1:$DC$1,0),FALSE)&lt;&gt;"",VLOOKUP($B28,'B-EmEC'!$A:$DC,MATCH(AI$1,'B-EmEC'!$A$1:$DC$1,0),FALSE),NA())</f>
        <v>196.9</v>
      </c>
      <c r="AJ28" s="164">
        <f>IF(VLOOKUP($B28,'B-EmEC'!$A:$DC,MATCH(AJ$1,'B-EmEC'!$A$1:$DC$1,0),FALSE)&lt;&gt;"",VLOOKUP($B28,'B-EmEC'!$A:$DC,MATCH(AJ$1,'B-EmEC'!$A$1:$DC$1,0),FALSE),NA())</f>
        <v>232.5</v>
      </c>
      <c r="AK28" s="164">
        <f>IF(VLOOKUP($B28,'B-EmEC'!$A:$DC,MATCH(AK$1,'B-EmEC'!$A$1:$DC$1,0),FALSE)&lt;&gt;"",VLOOKUP($B28,'B-EmEC'!$A:$DC,MATCH(AK$1,'B-EmEC'!$A$1:$DC$1,0),FALSE),NA())</f>
        <v>416.7</v>
      </c>
      <c r="AL28" s="164">
        <f>IF(VLOOKUP($B28,'B-EmEC'!$A:$DC,MATCH(AL$1,'B-EmEC'!$A$1:$DC$1,0),FALSE)&lt;&gt;"",VLOOKUP($B28,'B-EmEC'!$A:$DC,MATCH(AL$1,'B-EmEC'!$A$1:$DC$1,0),FALSE),NA())</f>
        <v>177.5</v>
      </c>
      <c r="AM28" s="164">
        <f>IF(VLOOKUP($B28,'B-EmEC'!$A:$DC,MATCH(AM$1,'B-EmEC'!$A$1:$DC$1,0),FALSE)&lt;&gt;"",VLOOKUP($B28,'B-EmEC'!$A:$DC,MATCH(AM$1,'B-EmEC'!$A$1:$DC$1,0),FALSE),NA())</f>
        <v>371.5</v>
      </c>
      <c r="AN28" s="164">
        <f>IF(VLOOKUP($B28,'B-EmEC'!$A:$DC,MATCH(AN$1,'B-EmEC'!$A$1:$DC$1,0),FALSE)&lt;&gt;"",VLOOKUP($B28,'B-EmEC'!$A:$DC,MATCH(AN$1,'B-EmEC'!$A$1:$DC$1,0),FALSE),NA())</f>
        <v>783.6</v>
      </c>
      <c r="AO28" s="164">
        <f>IF(VLOOKUP($B28,'B-EmEC'!$A:$DC,MATCH(AO$1,'B-EmEC'!$A$1:$DC$1,0),FALSE)&lt;&gt;"",VLOOKUP($B28,'B-EmEC'!$A:$DC,MATCH(AO$1,'B-EmEC'!$A$1:$DC$1,0),FALSE),NA())</f>
        <v>619.6</v>
      </c>
      <c r="AP28" s="164">
        <f>IF(VLOOKUP($B28,'B-EmEC'!$A:$DC,MATCH(AP$1,'B-EmEC'!$A$1:$DC$1,0),FALSE)&lt;&gt;"",VLOOKUP($B28,'B-EmEC'!$A:$DC,MATCH(AP$1,'B-EmEC'!$A$1:$DC$1,0),FALSE),NA())</f>
        <v>497.1</v>
      </c>
      <c r="AQ28" s="164">
        <f>IF(VLOOKUP($B28,'B-EmEC'!$A:$DC,MATCH(AQ$1,'B-EmEC'!$A$1:$DC$1,0),FALSE)&lt;&gt;"",VLOOKUP($B28,'B-EmEC'!$A:$DC,MATCH(AQ$1,'B-EmEC'!$A$1:$DC$1,0),FALSE),NA())</f>
        <v>97.24</v>
      </c>
      <c r="AR28" s="164">
        <f>IF(VLOOKUP($B28,'B-EmEC'!$A:$DC,MATCH(AR$1,'B-EmEC'!$A$1:$DC$1,0),FALSE)&lt;&gt;"",VLOOKUP($B28,'B-EmEC'!$A:$DC,MATCH(AR$1,'B-EmEC'!$A$1:$DC$1,0),FALSE),NA())</f>
        <v>609.70000000000005</v>
      </c>
      <c r="AS28" s="169" t="str" cm="1">
        <f t="array" ref="AS28">SUBSTITUTE(SUBSTITUTE(INDEX(AG$1:AR$1,0,MATCH(_xlfn.AGGREGATE(4,6,AG28:AR28),AG28:AR28,0)),"B-Emax",""),"&gt;1.4SD","")</f>
        <v xml:space="preserve">
G11</v>
      </c>
      <c r="AT28" s="164"/>
      <c r="AU28" s="165" t="e">
        <f>IF(VLOOKUP($B28,'I-EmEC'!$A:$DD,MATCH(AU$1,'I-EmEC'!$A$1:$DD$1,0),FALSE)&lt;&gt;"",VLOOKUP($B28,'I-EmEC'!$A:$DD,MATCH(AU$1,'I-EmEC'!$A$1:$DD$1,0),FALSE),NA())</f>
        <v>#N/A</v>
      </c>
      <c r="AV28" s="166">
        <f>IF(VLOOKUP($B28,'I-EmEC'!$A:$DD,MATCH(AV$1,'I-EmEC'!$A$1:$DD$1,0),FALSE)&lt;&gt;"",VLOOKUP($B28,'I-EmEC'!$A:$DD,MATCH(AV$1,'I-EmEC'!$A$1:$DD$1,0),FALSE),NA())</f>
        <v>21.9</v>
      </c>
      <c r="AW28" s="166">
        <f>IF(VLOOKUP($B28,'I-EmEC'!$A:$DD,MATCH(AW$1,'I-EmEC'!$A$1:$DD$1,0),FALSE)&lt;&gt;"",VLOOKUP($B28,'I-EmEC'!$A:$DD,MATCH(AW$1,'I-EmEC'!$A$1:$DD$1,0),FALSE),NA())</f>
        <v>21.9</v>
      </c>
      <c r="AX28" s="166">
        <f>IF(VLOOKUP($B28,'I-EmEC'!$A:$DD,MATCH(AX$1,'I-EmEC'!$A$1:$DD$1,0),FALSE)&lt;&gt;"",VLOOKUP($B28,'I-EmEC'!$A:$DD,MATCH(AX$1,'I-EmEC'!$A$1:$DD$1,0),FALSE),NA())</f>
        <v>19.399999999999999</v>
      </c>
      <c r="AY28" s="166">
        <f>IF(VLOOKUP($B28,'I-EmEC'!$A:$DD,MATCH(AY$1,'I-EmEC'!$A$1:$DD$1,0),FALSE)&lt;&gt;"",VLOOKUP($B28,'I-EmEC'!$A:$DD,MATCH(AY$1,'I-EmEC'!$A$1:$DD$1,0),FALSE),NA())</f>
        <v>19.399999999999999</v>
      </c>
      <c r="AZ28" s="166">
        <f>IF(VLOOKUP($B28,'I-EmEC'!$A:$DD,MATCH(AZ$1,'I-EmEC'!$A$1:$DD$1,0),FALSE)&lt;&gt;"",VLOOKUP($B28,'I-EmEC'!$A:$DD,MATCH(AZ$1,'I-EmEC'!$A$1:$DD$1,0),FALSE),NA())</f>
        <v>18.100000000000001</v>
      </c>
      <c r="BA28" s="166">
        <f>IF(VLOOKUP($B28,'I-EmEC'!$A:$DD,MATCH(BA$1,'I-EmEC'!$A$1:$DD$1,0),FALSE)&lt;&gt;"",VLOOKUP($B28,'I-EmEC'!$A:$DD,MATCH(BA$1,'I-EmEC'!$A$1:$DD$1,0),FALSE),NA())</f>
        <v>35.6</v>
      </c>
      <c r="BB28" s="166">
        <f>IF(VLOOKUP($B28,'I-EmEC'!$A:$DD,MATCH(BB$1,'I-EmEC'!$A$1:$DD$1,0),FALSE)&lt;&gt;"",VLOOKUP($B28,'I-EmEC'!$A:$DD,MATCH(BB$1,'I-EmEC'!$A$1:$DD$1,0),FALSE),NA())</f>
        <v>35.6</v>
      </c>
      <c r="BC28" s="166">
        <f>IF(VLOOKUP($B28,'I-EmEC'!$A:$DD,MATCH(BC$1,'I-EmEC'!$A$1:$DD$1,0),FALSE)&lt;&gt;"",VLOOKUP($B28,'I-EmEC'!$A:$DD,MATCH(BC$1,'I-EmEC'!$A$1:$DD$1,0),FALSE),NA())</f>
        <v>29</v>
      </c>
      <c r="BD28" s="166">
        <f>IF(VLOOKUP($B28,'I-EmEC'!$A:$DD,MATCH(BD$1,'I-EmEC'!$A$1:$DD$1,0),FALSE)&lt;&gt;"",VLOOKUP($B28,'I-EmEC'!$A:$DD,MATCH(BD$1,'I-EmEC'!$A$1:$DD$1,0),FALSE),NA())</f>
        <v>19.899999999999999</v>
      </c>
      <c r="BE28" s="166">
        <f>IF(VLOOKUP($B28,'I-EmEC'!$A:$DD,MATCH(BE$1,'I-EmEC'!$A$1:$DD$1,0),FALSE)&lt;&gt;"",VLOOKUP($B28,'I-EmEC'!$A:$DD,MATCH(BE$1,'I-EmEC'!$A$1:$DD$1,0),FALSE),NA())</f>
        <v>8.1</v>
      </c>
      <c r="BF28" s="166">
        <f>IF(VLOOKUP($B28,'I-EmEC'!$A:$DD,MATCH(BF$1,'I-EmEC'!$A$1:$DD$1,0),FALSE)&lt;&gt;"",VLOOKUP($B28,'I-EmEC'!$A:$DD,MATCH(BF$1,'I-EmEC'!$A$1:$DD$1,0),FALSE),NA())</f>
        <v>15.8</v>
      </c>
      <c r="BG28" s="161" t="str" cm="1">
        <f t="array" ref="BG28">SUBSTITUTE(SUBSTITUTE(INDEX(AU$1:BF$1,0,MATCH(_xlfn.AGGREGATE(4,6,AU28:BF28),AU28:BF28,0)),"I-Emax",""),"&gt;1.4SD","")</f>
        <v xml:space="preserve">
Gq</v>
      </c>
      <c r="BH28" s="159"/>
      <c r="BI28" s="167" t="e">
        <f>IF(VLOOKUP($B28,'B-EmEC'!$A:$DC,MATCH(BI$1,'B-EmEC'!$A$1:$DC$1,0),FALSE)="",NA(),VLOOKUP($B28,'B-EmEC'!$A:$DC,MATCH(BI$1,'B-EmEC'!$A$1:$DC$1,0),FALSE))</f>
        <v>#N/A</v>
      </c>
      <c r="BJ28" s="168">
        <f>IF(VLOOKUP($B28,'B-EmEC'!$A:$DC,MATCH(BJ$1,'B-EmEC'!$A$1:$DC$1,0),FALSE)="",NA(),VLOOKUP($B28,'B-EmEC'!$A:$DC,MATCH(BJ$1,'B-EmEC'!$A$1:$DC$1,0),FALSE))</f>
        <v>51.365113759479954</v>
      </c>
      <c r="BK28" s="168">
        <f>IF(VLOOKUP($B28,'B-EmEC'!$A:$DC,MATCH(BK$1,'B-EmEC'!$A$1:$DC$1,0),FALSE)="",NA(),VLOOKUP($B28,'B-EmEC'!$A:$DC,MATCH(BK$1,'B-EmEC'!$A$1:$DC$1,0),FALSE))</f>
        <v>28.761320479111887</v>
      </c>
      <c r="BL28" s="168">
        <f>IF(VLOOKUP($B28,'B-EmEC'!$A:$DC,MATCH(BL$1,'B-EmEC'!$A$1:$DC$1,0),FALSE)="",NA(),VLOOKUP($B28,'B-EmEC'!$A:$DC,MATCH(BL$1,'B-EmEC'!$A$1:$DC$1,0),FALSE))</f>
        <v>62.5</v>
      </c>
      <c r="BM28" s="168">
        <f>IF(VLOOKUP($B28,'B-EmEC'!$A:$DC,MATCH(BM$1,'B-EmEC'!$A$1:$DC$1,0),FALSE)="",NA(),VLOOKUP($B28,'B-EmEC'!$A:$DC,MATCH(BM$1,'B-EmEC'!$A$1:$DC$1,0),FALSE))</f>
        <v>84.283980582524279</v>
      </c>
      <c r="BN28" s="168">
        <f>IF(VLOOKUP($B28,'B-EmEC'!$A:$DC,MATCH(BN$1,'B-EmEC'!$A$1:$DC$1,0),FALSE)="",NA(),VLOOKUP($B28,'B-EmEC'!$A:$DC,MATCH(BN$1,'B-EmEC'!$A$1:$DC$1,0),FALSE))</f>
        <v>51.479118329466353</v>
      </c>
      <c r="BO28" s="168">
        <f>IF(VLOOKUP($B28,'B-EmEC'!$A:$DC,MATCH(BO$1,'B-EmEC'!$A$1:$DC$1,0),FALSE)="",NA(),VLOOKUP($B28,'B-EmEC'!$A:$DC,MATCH(BO$1,'B-EmEC'!$A$1:$DC$1,0),FALSE))</f>
        <v>49.606088930431298</v>
      </c>
      <c r="BP28" s="168">
        <f>IF(VLOOKUP($B28,'B-EmEC'!$A:$DC,MATCH(BP$1,'B-EmEC'!$A$1:$DC$1,0),FALSE)="",NA(),VLOOKUP($B28,'B-EmEC'!$A:$DC,MATCH(BP$1,'B-EmEC'!$A$1:$DC$1,0),FALSE))</f>
        <v>92.253355309630336</v>
      </c>
      <c r="BQ28" s="168">
        <f>IF(VLOOKUP($B28,'B-EmEC'!$A:$DC,MATCH(BQ$1,'B-EmEC'!$A$1:$DC$1,0),FALSE)="",NA(),VLOOKUP($B28,'B-EmEC'!$A:$DC,MATCH(BQ$1,'B-EmEC'!$A$1:$DC$1,0),FALSE))</f>
        <v>67.049020668758786</v>
      </c>
      <c r="BR28" s="168">
        <f>IF(VLOOKUP($B28,'B-EmEC'!$A:$DC,MATCH(BR$1,'B-EmEC'!$A$1:$DC$1,0),FALSE)="",NA(),VLOOKUP($B28,'B-EmEC'!$A:$DC,MATCH(BR$1,'B-EmEC'!$A$1:$DC$1,0),FALSE))</f>
        <v>46.588566073102157</v>
      </c>
      <c r="BS28" s="168">
        <f>IF(VLOOKUP($B28,'B-EmEC'!$A:$DC,MATCH(BS$1,'B-EmEC'!$A$1:$DC$1,0),FALSE)="",NA(),VLOOKUP($B28,'B-EmEC'!$A:$DC,MATCH(BS$1,'B-EmEC'!$A$1:$DC$1,0),FALSE))</f>
        <v>79.704918032786878</v>
      </c>
      <c r="BT28" s="168">
        <f>IF(VLOOKUP($B28,'B-EmEC'!$A:$DC,MATCH(BT$1,'B-EmEC'!$A$1:$DC$1,0),FALSE)="",NA(),VLOOKUP($B28,'B-EmEC'!$A:$DC,MATCH(BT$1,'B-EmEC'!$A$1:$DC$1,0),FALSE))</f>
        <v>86.335315774568116</v>
      </c>
      <c r="BU28" s="161" t="str" cm="1">
        <f t="array" ref="BU28">SUBSTITUTE(SUBSTITUTE(SUBSTITUTE(INDEX(BI$1:BT$1,0,MATCH(_xlfn.AGGREGATE(4,6,BI28:BT28),BI28:BT28,0)),"B-Emax",""),"Min",""),"Max","")</f>
        <v xml:space="preserve">
G11</v>
      </c>
      <c r="BV28" s="168"/>
      <c r="BW28" s="165" t="e">
        <f>IF(VLOOKUP($B28,'I-EmEC'!$A:$DD,MATCH(BW$1,'I-EmEC'!$A$1:$DD$1,0),FALSE)&lt;&gt;"",VLOOKUP($B28,'I-EmEC'!$A:$DD,MATCH(BW$1,'I-EmEC'!$A$1:$DD$1,0),FALSE),NA())</f>
        <v>#N/A</v>
      </c>
      <c r="BX28" s="166">
        <f>IF(VLOOKUP($B28,'I-EmEC'!$A:$DD,MATCH(BX$1,'I-EmEC'!$A$1:$DD$1,0),FALSE)&lt;&gt;"",VLOOKUP($B28,'I-EmEC'!$A:$DD,MATCH(BX$1,'I-EmEC'!$A$1:$DD$1,0),FALSE),NA())</f>
        <v>42.359767891682786</v>
      </c>
      <c r="BY28" s="166">
        <f>IF(VLOOKUP($B28,'I-EmEC'!$A:$DD,MATCH(BY$1,'I-EmEC'!$A$1:$DD$1,0),FALSE)&lt;&gt;"",VLOOKUP($B28,'I-EmEC'!$A:$DD,MATCH(BY$1,'I-EmEC'!$A$1:$DD$1,0),FALSE),NA())</f>
        <v>42.359767891682786</v>
      </c>
      <c r="BZ28" s="166">
        <f>IF(VLOOKUP($B28,'I-EmEC'!$A:$DD,MATCH(BZ$1,'I-EmEC'!$A$1:$DD$1,0),FALSE)&lt;&gt;"",VLOOKUP($B28,'I-EmEC'!$A:$DD,MATCH(BZ$1,'I-EmEC'!$A$1:$DD$1,0),FALSE),NA())</f>
        <v>40.165631469979296</v>
      </c>
      <c r="CA28" s="166">
        <f>IF(VLOOKUP($B28,'I-EmEC'!$A:$DD,MATCH(CA$1,'I-EmEC'!$A$1:$DD$1,0),FALSE)&lt;&gt;"",VLOOKUP($B28,'I-EmEC'!$A:$DD,MATCH(CA$1,'I-EmEC'!$A$1:$DD$1,0),FALSE),NA())</f>
        <v>40.165631469979296</v>
      </c>
      <c r="CB28" s="166">
        <f>IF(VLOOKUP($B28,'I-EmEC'!$A:$DD,MATCH(CB$1,'I-EmEC'!$A$1:$DD$1,0),FALSE)&lt;&gt;"",VLOOKUP($B28,'I-EmEC'!$A:$DD,MATCH(CB$1,'I-EmEC'!$A$1:$DD$1,0),FALSE),NA())</f>
        <v>52.463768115942038</v>
      </c>
      <c r="CC28" s="166">
        <f>IF(VLOOKUP($B28,'I-EmEC'!$A:$DD,MATCH(CC$1,'I-EmEC'!$A$1:$DD$1,0),FALSE)&lt;&gt;"",VLOOKUP($B28,'I-EmEC'!$A:$DD,MATCH(CC$1,'I-EmEC'!$A$1:$DD$1,0),FALSE),NA())</f>
        <v>73.100616016427097</v>
      </c>
      <c r="CD28" s="166">
        <f>IF(VLOOKUP($B28,'I-EmEC'!$A:$DD,MATCH(CD$1,'I-EmEC'!$A$1:$DD$1,0),FALSE)&lt;&gt;"",VLOOKUP($B28,'I-EmEC'!$A:$DD,MATCH(CD$1,'I-EmEC'!$A$1:$DD$1,0),FALSE),NA())</f>
        <v>73.100616016427097</v>
      </c>
      <c r="CE28" s="166">
        <f>IF(VLOOKUP($B28,'I-EmEC'!$A:$DD,MATCH(CE$1,'I-EmEC'!$A$1:$DD$1,0),FALSE)&lt;&gt;"",VLOOKUP($B28,'I-EmEC'!$A:$DD,MATCH(CE$1,'I-EmEC'!$A$1:$DD$1,0),FALSE),NA())</f>
        <v>65.168539325842701</v>
      </c>
      <c r="CF28" s="166">
        <f>IF(VLOOKUP($B28,'I-EmEC'!$A:$DD,MATCH(CF$1,'I-EmEC'!$A$1:$DD$1,0),FALSE)&lt;&gt;"",VLOOKUP($B28,'I-EmEC'!$A:$DD,MATCH(CF$1,'I-EmEC'!$A$1:$DD$1,0),FALSE),NA())</f>
        <v>39.250493096646935</v>
      </c>
      <c r="CG28" s="166">
        <f>IF(VLOOKUP($B28,'I-EmEC'!$A:$DD,MATCH(CG$1,'I-EmEC'!$A$1:$DD$1,0),FALSE)&lt;&gt;"",VLOOKUP($B28,'I-EmEC'!$A:$DD,MATCH(CG$1,'I-EmEC'!$A$1:$DD$1,0),FALSE),NA())</f>
        <v>15.428571428571429</v>
      </c>
      <c r="CH28" s="166">
        <f>IF(VLOOKUP($B28,'I-EmEC'!$A:$DD,MATCH(CH$1,'I-EmEC'!$A$1:$DD$1,0),FALSE)&lt;&gt;"",VLOOKUP($B28,'I-EmEC'!$A:$DD,MATCH(CH$1,'I-EmEC'!$A$1:$DD$1,0),FALSE),NA())</f>
        <v>31.225296442687746</v>
      </c>
      <c r="CI28" s="161" t="str" cm="1">
        <f t="array" ref="CI28">SUBSTITUTE(SUBSTITUTE(SUBSTITUTE(INDEX(BW$1:CH$1,0,MATCH(_xlfn.AGGREGATE(4,6,BW28:CH28),BW28:CH28,0)),"I-Emax",""),"Min",""),"Max","")</f>
        <v xml:space="preserve">
Gq</v>
      </c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</row>
    <row r="29" spans="1:111" s="170" customFormat="1" x14ac:dyDescent="0.15">
      <c r="A29" s="155" t="str" cm="1">
        <f t="array" ref="A29">_xlfn.IFS(AND(SUMIF(E29:P29,"&lt;&gt;#N/A",E29:P29)&gt;0,SUMIF(S29:AD29,"&lt;&gt;#N/A",S29:AD29)&gt;0),"BI",AND(SUMIF(E29:P29,"&lt;&gt;#N/A",E29:P29)&gt;0,SUMIF(S29:AD29,"&lt;&gt;#N/A",S29:AD29)=0),"-B",AND(SUMIF(E29:P29,"&lt;&gt;#N/A",E29:P29)=0,SUMIF(S29:AD29,"&lt;&gt;#N/A",S29:AD29)&gt;0),"-I")</f>
        <v>BI</v>
      </c>
      <c r="B29" s="90" t="s">
        <v>290</v>
      </c>
      <c r="C29" s="156" t="str">
        <f>VLOOKUP(B29,RecNamesAll!A:E,5,FALSE)</f>
        <v>A</v>
      </c>
      <c r="D29" s="157" t="b">
        <f>VLOOKUP(B29,Ligands!A:B,2,FALSE)</f>
        <v>0</v>
      </c>
      <c r="E29" s="158" t="e">
        <f>IF(VLOOKUP($B29,'B-EmEC'!$A:$DC,MATCH(E$1,'B-EmEC'!$A$1:$DC$1,0),FALSE)&lt;&gt;"",VLOOKUP($B29,'B-EmEC'!$A:$DC,MATCH(E$1,'B-EmEC'!$A$1:$DC$1,0),FALSE),NA())</f>
        <v>#N/A</v>
      </c>
      <c r="F29" s="159">
        <f>IF(VLOOKUP($B29,'B-EmEC'!$A:$DC,MATCH(F$1,'B-EmEC'!$A$1:$DC$1,0),FALSE)&lt;&gt;"",VLOOKUP($B29,'B-EmEC'!$A:$DC,MATCH(F$1,'B-EmEC'!$A$1:$DC$1,0),FALSE),NA())</f>
        <v>7.7859999999999996</v>
      </c>
      <c r="G29" s="159">
        <f>IF(VLOOKUP($B29,'B-EmEC'!$A:$DC,MATCH(G$1,'B-EmEC'!$A$1:$DC$1,0),FALSE)&lt;&gt;"",VLOOKUP($B29,'B-EmEC'!$A:$DC,MATCH(G$1,'B-EmEC'!$A$1:$DC$1,0),FALSE),NA())</f>
        <v>7.5270000000000001</v>
      </c>
      <c r="H29" s="159">
        <f>IF(VLOOKUP($B29,'B-EmEC'!$A:$DC,MATCH(H$1,'B-EmEC'!$A$1:$DC$1,0),FALSE)&lt;&gt;"",VLOOKUP($B29,'B-EmEC'!$A:$DC,MATCH(H$1,'B-EmEC'!$A$1:$DC$1,0),FALSE),NA())</f>
        <v>8</v>
      </c>
      <c r="I29" s="159">
        <f>IF(VLOOKUP($B29,'B-EmEC'!$A:$DC,MATCH(I$1,'B-EmEC'!$A$1:$DC$1,0),FALSE)&lt;&gt;"",VLOOKUP($B29,'B-EmEC'!$A:$DC,MATCH(I$1,'B-EmEC'!$A$1:$DC$1,0),FALSE),NA())</f>
        <v>8.0180000000000007</v>
      </c>
      <c r="J29" s="159">
        <f>IF(VLOOKUP($B29,'B-EmEC'!$A:$DC,MATCH(J$1,'B-EmEC'!$A$1:$DC$1,0),FALSE)&lt;&gt;"",VLOOKUP($B29,'B-EmEC'!$A:$DC,MATCH(J$1,'B-EmEC'!$A$1:$DC$1,0),FALSE),NA())</f>
        <v>8.1280000000000001</v>
      </c>
      <c r="K29" s="160" t="e">
        <f>IF(VLOOKUP($B29,'B-EmEC'!$A:$DC,MATCH(K$1,'B-EmEC'!$A$1:$DC$1,0),FALSE)&lt;&gt;"",VLOOKUP($B29,'B-EmEC'!$A:$DC,MATCH(K$1,'B-EmEC'!$A$1:$DC$1,0),FALSE),NA())</f>
        <v>#N/A</v>
      </c>
      <c r="L29" s="160" t="e">
        <f>IF(VLOOKUP($B29,'B-EmEC'!$A:$DC,MATCH(L$1,'B-EmEC'!$A$1:$DC$1,0),FALSE)&lt;&gt;"",VLOOKUP($B29,'B-EmEC'!$A:$DC,MATCH(L$1,'B-EmEC'!$A$1:$DC$1,0),FALSE),NA())</f>
        <v>#N/A</v>
      </c>
      <c r="M29" s="160">
        <f>IF(VLOOKUP($B29,'B-EmEC'!$A:$DC,MATCH(M$1,'B-EmEC'!$A$1:$DC$1,0),FALSE)&lt;&gt;"",VLOOKUP($B29,'B-EmEC'!$A:$DC,MATCH(M$1,'B-EmEC'!$A$1:$DC$1,0),FALSE),NA())</f>
        <v>5.234</v>
      </c>
      <c r="N29" s="159">
        <f>IF(VLOOKUP($B29,'B-EmEC'!$A:$DC,MATCH(N$1,'B-EmEC'!$A$1:$DC$1,0),FALSE)&lt;&gt;"",VLOOKUP($B29,'B-EmEC'!$A:$DC,MATCH(N$1,'B-EmEC'!$A$1:$DC$1,0),FALSE),NA())</f>
        <v>7.9749999999999996</v>
      </c>
      <c r="O29" s="160">
        <f>IF(VLOOKUP($B29,'B-EmEC'!$A:$DC,MATCH(O$1,'B-EmEC'!$A$1:$DC$1,0),FALSE)&lt;&gt;"",VLOOKUP($B29,'B-EmEC'!$A:$DC,MATCH(O$1,'B-EmEC'!$A$1:$DC$1,0),FALSE),NA())</f>
        <v>8.0389999999999997</v>
      </c>
      <c r="P29" s="160">
        <f>IF(VLOOKUP($B29,'B-EmEC'!$A:$DC,MATCH(P$1,'B-EmEC'!$A$1:$DC$1,0),FALSE)&lt;&gt;"",VLOOKUP($B29,'B-EmEC'!$A:$DC,MATCH(P$1,'B-EmEC'!$A$1:$DC$1,0),FALSE),NA())</f>
        <v>7.1660000000000004</v>
      </c>
      <c r="Q29" s="161" t="str" cm="1">
        <f t="array" ref="Q29">SUBSTITUTE(SUBSTITUTE(INDEX(E$1:P$1,0,MATCH(_xlfn.AGGREGATE(4,6,E29:P29),E29:P29,0)),"B-pEC50",""),"&gt;1.4SD","")</f>
        <v xml:space="preserve">
Gz</v>
      </c>
      <c r="R29" s="151"/>
      <c r="S29" s="162" t="e">
        <f>IF(VLOOKUP($B29,'I-EmEC'!$A:$DD,MATCH(S$1,'I-EmEC'!$A$1:$DD$1,0),FALSE)&lt;&gt;"",VLOOKUP($B29,'I-EmEC'!$A:$DD,MATCH(S$1,'I-EmEC'!$A$1:$DD$1,0),FALSE),NA())</f>
        <v>#N/A</v>
      </c>
      <c r="T29" s="159">
        <f>IF(VLOOKUP($B29,'I-EmEC'!$A:$DD,MATCH(T$1,'I-EmEC'!$A$1:$DD$1,0),FALSE)&lt;&gt;"",VLOOKUP($B29,'I-EmEC'!$A:$DD,MATCH(T$1,'I-EmEC'!$A$1:$DD$1,0),FALSE),NA())</f>
        <v>7.88</v>
      </c>
      <c r="U29" s="159">
        <f>IF(VLOOKUP($B29,'I-EmEC'!$A:$DD,MATCH(U$1,'I-EmEC'!$A$1:$DD$1,0),FALSE)&lt;&gt;"",VLOOKUP($B29,'I-EmEC'!$A:$DD,MATCH(U$1,'I-EmEC'!$A$1:$DD$1,0),FALSE),NA())</f>
        <v>7.88</v>
      </c>
      <c r="V29" s="159">
        <f>IF(VLOOKUP($B29,'I-EmEC'!$A:$DD,MATCH(V$1,'I-EmEC'!$A$1:$DD$1,0),FALSE)&lt;&gt;"",VLOOKUP($B29,'I-EmEC'!$A:$DD,MATCH(V$1,'I-EmEC'!$A$1:$DD$1,0),FALSE),NA())</f>
        <v>7.94</v>
      </c>
      <c r="W29" s="159">
        <f>IF(VLOOKUP($B29,'I-EmEC'!$A:$DD,MATCH(W$1,'I-EmEC'!$A$1:$DD$1,0),FALSE)&lt;&gt;"",VLOOKUP($B29,'I-EmEC'!$A:$DD,MATCH(W$1,'I-EmEC'!$A$1:$DD$1,0),FALSE),NA())</f>
        <v>7.94</v>
      </c>
      <c r="X29" s="159" t="e">
        <f>IF(VLOOKUP($B29,'I-EmEC'!$A:$DD,MATCH(X$1,'I-EmEC'!$A$1:$DD$1,0),FALSE)&lt;&gt;"",VLOOKUP($B29,'I-EmEC'!$A:$DD,MATCH(X$1,'I-EmEC'!$A$1:$DD$1,0),FALSE),NA())</f>
        <v>#N/A</v>
      </c>
      <c r="Y29" s="159" t="e">
        <f>IF(VLOOKUP($B29,'I-EmEC'!$A:$DD,MATCH(Y$1,'I-EmEC'!$A$1:$DD$1,0),FALSE)&lt;&gt;"",VLOOKUP($B29,'I-EmEC'!$A:$DD,MATCH(Y$1,'I-EmEC'!$A$1:$DD$1,0),FALSE),NA())</f>
        <v>#N/A</v>
      </c>
      <c r="Z29" s="159" t="e">
        <f>IF(VLOOKUP($B29,'I-EmEC'!$A:$DD,MATCH(Z$1,'I-EmEC'!$A$1:$DD$1,0),FALSE)&lt;&gt;"",VLOOKUP($B29,'I-EmEC'!$A:$DD,MATCH(Z$1,'I-EmEC'!$A$1:$DD$1,0),FALSE),NA())</f>
        <v>#N/A</v>
      </c>
      <c r="AA29" s="159">
        <f>IF(VLOOKUP($B29,'I-EmEC'!$A:$DD,MATCH(AA$1,'I-EmEC'!$A$1:$DD$1,0),FALSE)&lt;&gt;"",VLOOKUP($B29,'I-EmEC'!$A:$DD,MATCH(AA$1,'I-EmEC'!$A$1:$DD$1,0),FALSE),NA())</f>
        <v>7.31</v>
      </c>
      <c r="AB29" s="159" t="e">
        <f>IF(VLOOKUP($B29,'I-EmEC'!$A:$DD,MATCH(AB$1,'I-EmEC'!$A$1:$DD$1,0),FALSE)&lt;&gt;"",VLOOKUP($B29,'I-EmEC'!$A:$DD,MATCH(AB$1,'I-EmEC'!$A$1:$DD$1,0),FALSE),NA())</f>
        <v>#N/A</v>
      </c>
      <c r="AC29" s="159">
        <f>IF(VLOOKUP($B29,'I-EmEC'!$A:$DD,MATCH(AC$1,'I-EmEC'!$A$1:$DD$1,0),FALSE)&lt;&gt;"",VLOOKUP($B29,'I-EmEC'!$A:$DD,MATCH(AC$1,'I-EmEC'!$A$1:$DD$1,0),FALSE),NA())</f>
        <v>7.85</v>
      </c>
      <c r="AD29" s="159">
        <f>IF(VLOOKUP($B29,'I-EmEC'!$A:$DD,MATCH(AD$1,'I-EmEC'!$A$1:$DD$1,0),FALSE)&lt;&gt;"",VLOOKUP($B29,'I-EmEC'!$A:$DD,MATCH(AD$1,'I-EmEC'!$A$1:$DD$1,0),FALSE),NA())</f>
        <v>7.72</v>
      </c>
      <c r="AE29" s="161" t="str" cm="1">
        <f t="array" ref="AE29">SUBSTITUTE(SUBSTITUTE(INDEX(S$1:AD$1,0,MATCH(_xlfn.AGGREGATE(4,6,S29:AD29),S29:AD29,0)),"I-pEC50",""),"&gt;1.4SD","")</f>
        <v xml:space="preserve">
GoA</v>
      </c>
      <c r="AF29" s="159"/>
      <c r="AG29" s="163" t="e">
        <f>IF(VLOOKUP($B29,'B-EmEC'!$A:$DC,MATCH(AG$1,'B-EmEC'!$A$1:$DC$1,0),FALSE)&lt;&gt;"",VLOOKUP($B29,'B-EmEC'!$A:$DC,MATCH(AG$1,'B-EmEC'!$A$1:$DC$1,0),FALSE),NA())</f>
        <v>#N/A</v>
      </c>
      <c r="AH29" s="164">
        <f>IF(VLOOKUP($B29,'B-EmEC'!$A:$DC,MATCH(AH$1,'B-EmEC'!$A$1:$DC$1,0),FALSE)&lt;&gt;"",VLOOKUP($B29,'B-EmEC'!$A:$DC,MATCH(AH$1,'B-EmEC'!$A$1:$DC$1,0),FALSE),NA())</f>
        <v>560</v>
      </c>
      <c r="AI29" s="164">
        <f>IF(VLOOKUP($B29,'B-EmEC'!$A:$DC,MATCH(AI$1,'B-EmEC'!$A$1:$DC$1,0),FALSE)&lt;&gt;"",VLOOKUP($B29,'B-EmEC'!$A:$DC,MATCH(AI$1,'B-EmEC'!$A$1:$DC$1,0),FALSE),NA())</f>
        <v>313.60000000000002</v>
      </c>
      <c r="AJ29" s="164">
        <f>IF(VLOOKUP($B29,'B-EmEC'!$A:$DC,MATCH(AJ$1,'B-EmEC'!$A$1:$DC$1,0),FALSE)&lt;&gt;"",VLOOKUP($B29,'B-EmEC'!$A:$DC,MATCH(AJ$1,'B-EmEC'!$A$1:$DC$1,0),FALSE),NA())</f>
        <v>214.7</v>
      </c>
      <c r="AK29" s="164">
        <f>IF(VLOOKUP($B29,'B-EmEC'!$A:$DC,MATCH(AK$1,'B-EmEC'!$A$1:$DC$1,0),FALSE)&lt;&gt;"",VLOOKUP($B29,'B-EmEC'!$A:$DC,MATCH(AK$1,'B-EmEC'!$A$1:$DC$1,0),FALSE),NA())</f>
        <v>303</v>
      </c>
      <c r="AL29" s="164">
        <f>IF(VLOOKUP($B29,'B-EmEC'!$A:$DC,MATCH(AL$1,'B-EmEC'!$A$1:$DC$1,0),FALSE)&lt;&gt;"",VLOOKUP($B29,'B-EmEC'!$A:$DC,MATCH(AL$1,'B-EmEC'!$A$1:$DC$1,0),FALSE),NA())</f>
        <v>67.44</v>
      </c>
      <c r="AM29" s="164" t="e">
        <f>IF(VLOOKUP($B29,'B-EmEC'!$A:$DC,MATCH(AM$1,'B-EmEC'!$A$1:$DC$1,0),FALSE)&lt;&gt;"",VLOOKUP($B29,'B-EmEC'!$A:$DC,MATCH(AM$1,'B-EmEC'!$A$1:$DC$1,0),FALSE),NA())</f>
        <v>#N/A</v>
      </c>
      <c r="AN29" s="164" t="e">
        <f>IF(VLOOKUP($B29,'B-EmEC'!$A:$DC,MATCH(AN$1,'B-EmEC'!$A$1:$DC$1,0),FALSE)&lt;&gt;"",VLOOKUP($B29,'B-EmEC'!$A:$DC,MATCH(AN$1,'B-EmEC'!$A$1:$DC$1,0),FALSE),NA())</f>
        <v>#N/A</v>
      </c>
      <c r="AO29" s="164">
        <f>IF(VLOOKUP($B29,'B-EmEC'!$A:$DC,MATCH(AO$1,'B-EmEC'!$A$1:$DC$1,0),FALSE)&lt;&gt;"",VLOOKUP($B29,'B-EmEC'!$A:$DC,MATCH(AO$1,'B-EmEC'!$A$1:$DC$1,0),FALSE),NA())</f>
        <v>26.03</v>
      </c>
      <c r="AP29" s="164">
        <f>IF(VLOOKUP($B29,'B-EmEC'!$A:$DC,MATCH(AP$1,'B-EmEC'!$A$1:$DC$1,0),FALSE)&lt;&gt;"",VLOOKUP($B29,'B-EmEC'!$A:$DC,MATCH(AP$1,'B-EmEC'!$A$1:$DC$1,0),FALSE),NA())</f>
        <v>424</v>
      </c>
      <c r="AQ29" s="164">
        <f>IF(VLOOKUP($B29,'B-EmEC'!$A:$DC,MATCH(AQ$1,'B-EmEC'!$A$1:$DC$1,0),FALSE)&lt;&gt;"",VLOOKUP($B29,'B-EmEC'!$A:$DC,MATCH(AQ$1,'B-EmEC'!$A$1:$DC$1,0),FALSE),NA())</f>
        <v>51.84</v>
      </c>
      <c r="AR29" s="164">
        <f>IF(VLOOKUP($B29,'B-EmEC'!$A:$DC,MATCH(AR$1,'B-EmEC'!$A$1:$DC$1,0),FALSE)&lt;&gt;"",VLOOKUP($B29,'B-EmEC'!$A:$DC,MATCH(AR$1,'B-EmEC'!$A$1:$DC$1,0),FALSE),NA())</f>
        <v>226.7</v>
      </c>
      <c r="AS29" s="169" t="str" cm="1">
        <f t="array" ref="AS29">SUBSTITUTE(SUBSTITUTE(INDEX(AG$1:AR$1,0,MATCH(_xlfn.AGGREGATE(4,6,AG29:AR29),AG29:AR29,0)),"B-Emax",""),"&gt;1.4SD","")</f>
        <v xml:space="preserve">
Gi1</v>
      </c>
      <c r="AT29" s="164"/>
      <c r="AU29" s="165" t="e">
        <f>IF(VLOOKUP($B29,'I-EmEC'!$A:$DD,MATCH(AU$1,'I-EmEC'!$A$1:$DD$1,0),FALSE)&lt;&gt;"",VLOOKUP($B29,'I-EmEC'!$A:$DD,MATCH(AU$1,'I-EmEC'!$A$1:$DD$1,0),FALSE),NA())</f>
        <v>#N/A</v>
      </c>
      <c r="AV29" s="166">
        <f>IF(VLOOKUP($B29,'I-EmEC'!$A:$DD,MATCH(AV$1,'I-EmEC'!$A$1:$DD$1,0),FALSE)&lt;&gt;"",VLOOKUP($B29,'I-EmEC'!$A:$DD,MATCH(AV$1,'I-EmEC'!$A$1:$DD$1,0),FALSE),NA())</f>
        <v>11.2</v>
      </c>
      <c r="AW29" s="166">
        <f>IF(VLOOKUP($B29,'I-EmEC'!$A:$DD,MATCH(AW$1,'I-EmEC'!$A$1:$DD$1,0),FALSE)&lt;&gt;"",VLOOKUP($B29,'I-EmEC'!$A:$DD,MATCH(AW$1,'I-EmEC'!$A$1:$DD$1,0),FALSE),NA())</f>
        <v>11.2</v>
      </c>
      <c r="AX29" s="166">
        <f>IF(VLOOKUP($B29,'I-EmEC'!$A:$DD,MATCH(AX$1,'I-EmEC'!$A$1:$DD$1,0),FALSE)&lt;&gt;"",VLOOKUP($B29,'I-EmEC'!$A:$DD,MATCH(AX$1,'I-EmEC'!$A$1:$DD$1,0),FALSE),NA())</f>
        <v>10.6</v>
      </c>
      <c r="AY29" s="166">
        <f>IF(VLOOKUP($B29,'I-EmEC'!$A:$DD,MATCH(AY$1,'I-EmEC'!$A$1:$DD$1,0),FALSE)&lt;&gt;"",VLOOKUP($B29,'I-EmEC'!$A:$DD,MATCH(AY$1,'I-EmEC'!$A$1:$DD$1,0),FALSE),NA())</f>
        <v>10.6</v>
      </c>
      <c r="AZ29" s="166" t="e">
        <f>IF(VLOOKUP($B29,'I-EmEC'!$A:$DD,MATCH(AZ$1,'I-EmEC'!$A$1:$DD$1,0),FALSE)&lt;&gt;"",VLOOKUP($B29,'I-EmEC'!$A:$DD,MATCH(AZ$1,'I-EmEC'!$A$1:$DD$1,0),FALSE),NA())</f>
        <v>#N/A</v>
      </c>
      <c r="BA29" s="166" t="e">
        <f>IF(VLOOKUP($B29,'I-EmEC'!$A:$DD,MATCH(BA$1,'I-EmEC'!$A$1:$DD$1,0),FALSE)&lt;&gt;"",VLOOKUP($B29,'I-EmEC'!$A:$DD,MATCH(BA$1,'I-EmEC'!$A$1:$DD$1,0),FALSE),NA())</f>
        <v>#N/A</v>
      </c>
      <c r="BB29" s="166" t="e">
        <f>IF(VLOOKUP($B29,'I-EmEC'!$A:$DD,MATCH(BB$1,'I-EmEC'!$A$1:$DD$1,0),FALSE)&lt;&gt;"",VLOOKUP($B29,'I-EmEC'!$A:$DD,MATCH(BB$1,'I-EmEC'!$A$1:$DD$1,0),FALSE),NA())</f>
        <v>#N/A</v>
      </c>
      <c r="BC29" s="166">
        <f>IF(VLOOKUP($B29,'I-EmEC'!$A:$DD,MATCH(BC$1,'I-EmEC'!$A$1:$DD$1,0),FALSE)&lt;&gt;"",VLOOKUP($B29,'I-EmEC'!$A:$DD,MATCH(BC$1,'I-EmEC'!$A$1:$DD$1,0),FALSE),NA())</f>
        <v>8.1</v>
      </c>
      <c r="BD29" s="166" t="e">
        <f>IF(VLOOKUP($B29,'I-EmEC'!$A:$DD,MATCH(BD$1,'I-EmEC'!$A$1:$DD$1,0),FALSE)&lt;&gt;"",VLOOKUP($B29,'I-EmEC'!$A:$DD,MATCH(BD$1,'I-EmEC'!$A$1:$DD$1,0),FALSE),NA())</f>
        <v>#N/A</v>
      </c>
      <c r="BE29" s="166">
        <f>IF(VLOOKUP($B29,'I-EmEC'!$A:$DD,MATCH(BE$1,'I-EmEC'!$A$1:$DD$1,0),FALSE)&lt;&gt;"",VLOOKUP($B29,'I-EmEC'!$A:$DD,MATCH(BE$1,'I-EmEC'!$A$1:$DD$1,0),FALSE),NA())</f>
        <v>11.5</v>
      </c>
      <c r="BF29" s="166">
        <f>IF(VLOOKUP($B29,'I-EmEC'!$A:$DD,MATCH(BF$1,'I-EmEC'!$A$1:$DD$1,0),FALSE)&lt;&gt;"",VLOOKUP($B29,'I-EmEC'!$A:$DD,MATCH(BF$1,'I-EmEC'!$A$1:$DD$1,0),FALSE),NA())</f>
        <v>10.199999999999999</v>
      </c>
      <c r="BG29" s="161" t="str" cm="1">
        <f t="array" ref="BG29">SUBSTITUTE(SUBSTITUTE(INDEX(AU$1:BF$1,0,MATCH(_xlfn.AGGREGATE(4,6,AU29:BF29),AU29:BF29,0)),"I-Emax",""),"&gt;1.4SD","")</f>
        <v xml:space="preserve">
G12</v>
      </c>
      <c r="BH29" s="159"/>
      <c r="BI29" s="167" t="e">
        <f>IF(VLOOKUP($B29,'B-EmEC'!$A:$DC,MATCH(BI$1,'B-EmEC'!$A$1:$DC$1,0),FALSE)="",NA(),VLOOKUP($B29,'B-EmEC'!$A:$DC,MATCH(BI$1,'B-EmEC'!$A$1:$DC$1,0),FALSE))</f>
        <v>#N/A</v>
      </c>
      <c r="BJ29" s="168">
        <f>IF(VLOOKUP($B29,'B-EmEC'!$A:$DC,MATCH(BJ$1,'B-EmEC'!$A$1:$DC$1,0),FALSE)="",NA(),VLOOKUP($B29,'B-EmEC'!$A:$DC,MATCH(BJ$1,'B-EmEC'!$A$1:$DC$1,0),FALSE))</f>
        <v>60.671722643553629</v>
      </c>
      <c r="BK29" s="168">
        <f>IF(VLOOKUP($B29,'B-EmEC'!$A:$DC,MATCH(BK$1,'B-EmEC'!$A$1:$DC$1,0),FALSE)="",NA(),VLOOKUP($B29,'B-EmEC'!$A:$DC,MATCH(BK$1,'B-EmEC'!$A$1:$DC$1,0),FALSE))</f>
        <v>45.807770961145195</v>
      </c>
      <c r="BL29" s="168">
        <f>IF(VLOOKUP($B29,'B-EmEC'!$A:$DC,MATCH(BL$1,'B-EmEC'!$A$1:$DC$1,0),FALSE)="",NA(),VLOOKUP($B29,'B-EmEC'!$A:$DC,MATCH(BL$1,'B-EmEC'!$A$1:$DC$1,0),FALSE))</f>
        <v>57.715053763440864</v>
      </c>
      <c r="BM29" s="168">
        <f>IF(VLOOKUP($B29,'B-EmEC'!$A:$DC,MATCH(BM$1,'B-EmEC'!$A$1:$DC$1,0),FALSE)="",NA(),VLOOKUP($B29,'B-EmEC'!$A:$DC,MATCH(BM$1,'B-EmEC'!$A$1:$DC$1,0),FALSE))</f>
        <v>61.286407766990294</v>
      </c>
      <c r="BN29" s="168">
        <f>IF(VLOOKUP($B29,'B-EmEC'!$A:$DC,MATCH(BN$1,'B-EmEC'!$A$1:$DC$1,0),FALSE)="",NA(),VLOOKUP($B29,'B-EmEC'!$A:$DC,MATCH(BN$1,'B-EmEC'!$A$1:$DC$1,0),FALSE))</f>
        <v>19.559164733178655</v>
      </c>
      <c r="BO29" s="168" t="e">
        <f>IF(VLOOKUP($B29,'B-EmEC'!$A:$DC,MATCH(BO$1,'B-EmEC'!$A$1:$DC$1,0),FALSE)="",NA(),VLOOKUP($B29,'B-EmEC'!$A:$DC,MATCH(BO$1,'B-EmEC'!$A$1:$DC$1,0),FALSE))</f>
        <v>#N/A</v>
      </c>
      <c r="BP29" s="168" t="e">
        <f>IF(VLOOKUP($B29,'B-EmEC'!$A:$DC,MATCH(BP$1,'B-EmEC'!$A$1:$DC$1,0),FALSE)="",NA(),VLOOKUP($B29,'B-EmEC'!$A:$DC,MATCH(BP$1,'B-EmEC'!$A$1:$DC$1,0),FALSE))</f>
        <v>#N/A</v>
      </c>
      <c r="BQ29" s="168">
        <f>IF(VLOOKUP($B29,'B-EmEC'!$A:$DC,MATCH(BQ$1,'B-EmEC'!$A$1:$DC$1,0),FALSE)="",NA(),VLOOKUP($B29,'B-EmEC'!$A:$DC,MATCH(BQ$1,'B-EmEC'!$A$1:$DC$1,0),FALSE))</f>
        <v>2.8167947191862353</v>
      </c>
      <c r="BR29" s="168">
        <f>IF(VLOOKUP($B29,'B-EmEC'!$A:$DC,MATCH(BR$1,'B-EmEC'!$A$1:$DC$1,0),FALSE)="",NA(),VLOOKUP($B29,'B-EmEC'!$A:$DC,MATCH(BR$1,'B-EmEC'!$A$1:$DC$1,0),FALSE))</f>
        <v>39.737582005623246</v>
      </c>
      <c r="BS29" s="168">
        <f>IF(VLOOKUP($B29,'B-EmEC'!$A:$DC,MATCH(BS$1,'B-EmEC'!$A$1:$DC$1,0),FALSE)="",NA(),VLOOKUP($B29,'B-EmEC'!$A:$DC,MATCH(BS$1,'B-EmEC'!$A$1:$DC$1,0),FALSE))</f>
        <v>42.491803278688522</v>
      </c>
      <c r="BT29" s="168">
        <f>IF(VLOOKUP($B29,'B-EmEC'!$A:$DC,MATCH(BT$1,'B-EmEC'!$A$1:$DC$1,0),FALSE)="",NA(),VLOOKUP($B29,'B-EmEC'!$A:$DC,MATCH(BT$1,'B-EmEC'!$A$1:$DC$1,0),FALSE))</f>
        <v>32.101387708864344</v>
      </c>
      <c r="BU29" s="161" t="str" cm="1">
        <f t="array" ref="BU29">SUBSTITUTE(SUBSTITUTE(SUBSTITUTE(INDEX(BI$1:BT$1,0,MATCH(_xlfn.AGGREGATE(4,6,BI29:BT29),BI29:BT29,0)),"B-Emax",""),"Min",""),"Max","")</f>
        <v xml:space="preserve">
GoB</v>
      </c>
      <c r="BV29" s="168"/>
      <c r="BW29" s="165" t="e">
        <f>IF(VLOOKUP($B29,'I-EmEC'!$A:$DD,MATCH(BW$1,'I-EmEC'!$A$1:$DD$1,0),FALSE)&lt;&gt;"",VLOOKUP($B29,'I-EmEC'!$A:$DD,MATCH(BW$1,'I-EmEC'!$A$1:$DD$1,0),FALSE),NA())</f>
        <v>#N/A</v>
      </c>
      <c r="BX29" s="166">
        <f>IF(VLOOKUP($B29,'I-EmEC'!$A:$DD,MATCH(BX$1,'I-EmEC'!$A$1:$DD$1,0),FALSE)&lt;&gt;"",VLOOKUP($B29,'I-EmEC'!$A:$DD,MATCH(BX$1,'I-EmEC'!$A$1:$DD$1,0),FALSE),NA())</f>
        <v>21.663442940038685</v>
      </c>
      <c r="BY29" s="166">
        <f>IF(VLOOKUP($B29,'I-EmEC'!$A:$DD,MATCH(BY$1,'I-EmEC'!$A$1:$DD$1,0),FALSE)&lt;&gt;"",VLOOKUP($B29,'I-EmEC'!$A:$DD,MATCH(BY$1,'I-EmEC'!$A$1:$DD$1,0),FALSE),NA())</f>
        <v>21.663442940038685</v>
      </c>
      <c r="BZ29" s="166">
        <f>IF(VLOOKUP($B29,'I-EmEC'!$A:$DD,MATCH(BZ$1,'I-EmEC'!$A$1:$DD$1,0),FALSE)&lt;&gt;"",VLOOKUP($B29,'I-EmEC'!$A:$DD,MATCH(BZ$1,'I-EmEC'!$A$1:$DD$1,0),FALSE),NA())</f>
        <v>21.946169772256731</v>
      </c>
      <c r="CA29" s="166">
        <f>IF(VLOOKUP($B29,'I-EmEC'!$A:$DD,MATCH(CA$1,'I-EmEC'!$A$1:$DD$1,0),FALSE)&lt;&gt;"",VLOOKUP($B29,'I-EmEC'!$A:$DD,MATCH(CA$1,'I-EmEC'!$A$1:$DD$1,0),FALSE),NA())</f>
        <v>21.946169772256731</v>
      </c>
      <c r="CB29" s="166" t="e">
        <f>IF(VLOOKUP($B29,'I-EmEC'!$A:$DD,MATCH(CB$1,'I-EmEC'!$A$1:$DD$1,0),FALSE)&lt;&gt;"",VLOOKUP($B29,'I-EmEC'!$A:$DD,MATCH(CB$1,'I-EmEC'!$A$1:$DD$1,0),FALSE),NA())</f>
        <v>#N/A</v>
      </c>
      <c r="CC29" s="166" t="e">
        <f>IF(VLOOKUP($B29,'I-EmEC'!$A:$DD,MATCH(CC$1,'I-EmEC'!$A$1:$DD$1,0),FALSE)&lt;&gt;"",VLOOKUP($B29,'I-EmEC'!$A:$DD,MATCH(CC$1,'I-EmEC'!$A$1:$DD$1,0),FALSE),NA())</f>
        <v>#N/A</v>
      </c>
      <c r="CD29" s="166" t="e">
        <f>IF(VLOOKUP($B29,'I-EmEC'!$A:$DD,MATCH(CD$1,'I-EmEC'!$A$1:$DD$1,0),FALSE)&lt;&gt;"",VLOOKUP($B29,'I-EmEC'!$A:$DD,MATCH(CD$1,'I-EmEC'!$A$1:$DD$1,0),FALSE),NA())</f>
        <v>#N/A</v>
      </c>
      <c r="CE29" s="166">
        <f>IF(VLOOKUP($B29,'I-EmEC'!$A:$DD,MATCH(CE$1,'I-EmEC'!$A$1:$DD$1,0),FALSE)&lt;&gt;"",VLOOKUP($B29,'I-EmEC'!$A:$DD,MATCH(CE$1,'I-EmEC'!$A$1:$DD$1,0),FALSE),NA())</f>
        <v>18.202247191011235</v>
      </c>
      <c r="CF29" s="166" t="e">
        <f>IF(VLOOKUP($B29,'I-EmEC'!$A:$DD,MATCH(CF$1,'I-EmEC'!$A$1:$DD$1,0),FALSE)&lt;&gt;"",VLOOKUP($B29,'I-EmEC'!$A:$DD,MATCH(CF$1,'I-EmEC'!$A$1:$DD$1,0),FALSE),NA())</f>
        <v>#N/A</v>
      </c>
      <c r="CG29" s="166">
        <f>IF(VLOOKUP($B29,'I-EmEC'!$A:$DD,MATCH(CG$1,'I-EmEC'!$A$1:$DD$1,0),FALSE)&lt;&gt;"",VLOOKUP($B29,'I-EmEC'!$A:$DD,MATCH(CG$1,'I-EmEC'!$A$1:$DD$1,0),FALSE),NA())</f>
        <v>21.904761904761905</v>
      </c>
      <c r="CH29" s="166">
        <f>IF(VLOOKUP($B29,'I-EmEC'!$A:$DD,MATCH(CH$1,'I-EmEC'!$A$1:$DD$1,0),FALSE)&lt;&gt;"",VLOOKUP($B29,'I-EmEC'!$A:$DD,MATCH(CH$1,'I-EmEC'!$A$1:$DD$1,0),FALSE),NA())</f>
        <v>20.158102766798415</v>
      </c>
      <c r="CI29" s="161" t="str" cm="1">
        <f t="array" ref="CI29">SUBSTITUTE(SUBSTITUTE(SUBSTITUTE(INDEX(BW$1:CH$1,0,MATCH(_xlfn.AGGREGATE(4,6,BW29:CH29),BW29:CH29,0)),"I-Emax",""),"Min",""),"Max","")</f>
        <v xml:space="preserve">
GoA</v>
      </c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</row>
    <row r="30" spans="1:111" s="170" customFormat="1" x14ac:dyDescent="0.15">
      <c r="A30" s="155" t="str" cm="1">
        <f t="array" ref="A30">_xlfn.IFS(AND(SUMIF(E30:P30,"&lt;&gt;#N/A",E30:P30)&gt;0,SUMIF(S30:AD30,"&lt;&gt;#N/A",S30:AD30)&gt;0),"BI",AND(SUMIF(E30:P30,"&lt;&gt;#N/A",E30:P30)&gt;0,SUMIF(S30:AD30,"&lt;&gt;#N/A",S30:AD30)=0),"-B",AND(SUMIF(E30:P30,"&lt;&gt;#N/A",E30:P30)=0,SUMIF(S30:AD30,"&lt;&gt;#N/A",S30:AD30)&gt;0),"-I")</f>
        <v>BI</v>
      </c>
      <c r="B30" s="90" t="s">
        <v>294</v>
      </c>
      <c r="C30" s="156" t="str">
        <f>VLOOKUP(B30,RecNamesAll!A:E,5,FALSE)</f>
        <v>A</v>
      </c>
      <c r="D30" s="157" t="b">
        <f>VLOOKUP(B30,Ligands!A:B,2,FALSE)</f>
        <v>0</v>
      </c>
      <c r="E30" s="158" t="e">
        <f>IF(VLOOKUP($B30,'B-EmEC'!$A:$DC,MATCH(E$1,'B-EmEC'!$A$1:$DC$1,0),FALSE)&lt;&gt;"",VLOOKUP($B30,'B-EmEC'!$A:$DC,MATCH(E$1,'B-EmEC'!$A$1:$DC$1,0),FALSE),NA())</f>
        <v>#N/A</v>
      </c>
      <c r="F30" s="159">
        <f>IF(VLOOKUP($B30,'B-EmEC'!$A:$DC,MATCH(F$1,'B-EmEC'!$A$1:$DC$1,0),FALSE)&lt;&gt;"",VLOOKUP($B30,'B-EmEC'!$A:$DC,MATCH(F$1,'B-EmEC'!$A$1:$DC$1,0),FALSE),NA())</f>
        <v>9.43</v>
      </c>
      <c r="G30" s="159">
        <f>IF(VLOOKUP($B30,'B-EmEC'!$A:$DC,MATCH(G$1,'B-EmEC'!$A$1:$DC$1,0),FALSE)&lt;&gt;"",VLOOKUP($B30,'B-EmEC'!$A:$DC,MATCH(G$1,'B-EmEC'!$A$1:$DC$1,0),FALSE),NA())</f>
        <v>9.5120000000000005</v>
      </c>
      <c r="H30" s="159">
        <f>IF(VLOOKUP($B30,'B-EmEC'!$A:$DC,MATCH(H$1,'B-EmEC'!$A$1:$DC$1,0),FALSE)&lt;&gt;"",VLOOKUP($B30,'B-EmEC'!$A:$DC,MATCH(H$1,'B-EmEC'!$A$1:$DC$1,0),FALSE),NA())</f>
        <v>8.8729999999999993</v>
      </c>
      <c r="I30" s="159">
        <f>IF(VLOOKUP($B30,'B-EmEC'!$A:$DC,MATCH(I$1,'B-EmEC'!$A$1:$DC$1,0),FALSE)&lt;&gt;"",VLOOKUP($B30,'B-EmEC'!$A:$DC,MATCH(I$1,'B-EmEC'!$A$1:$DC$1,0),FALSE),NA())</f>
        <v>9.2769999999999992</v>
      </c>
      <c r="J30" s="159">
        <f>IF(VLOOKUP($B30,'B-EmEC'!$A:$DC,MATCH(J$1,'B-EmEC'!$A$1:$DC$1,0),FALSE)&lt;&gt;"",VLOOKUP($B30,'B-EmEC'!$A:$DC,MATCH(J$1,'B-EmEC'!$A$1:$DC$1,0),FALSE),NA())</f>
        <v>9.4489999999999998</v>
      </c>
      <c r="K30" s="160" t="e">
        <f>IF(VLOOKUP($B30,'B-EmEC'!$A:$DC,MATCH(K$1,'B-EmEC'!$A$1:$DC$1,0),FALSE)&lt;&gt;"",VLOOKUP($B30,'B-EmEC'!$A:$DC,MATCH(K$1,'B-EmEC'!$A$1:$DC$1,0),FALSE),NA())</f>
        <v>#N/A</v>
      </c>
      <c r="L30" s="160" t="e">
        <f>IF(VLOOKUP($B30,'B-EmEC'!$A:$DC,MATCH(L$1,'B-EmEC'!$A$1:$DC$1,0),FALSE)&lt;&gt;"",VLOOKUP($B30,'B-EmEC'!$A:$DC,MATCH(L$1,'B-EmEC'!$A$1:$DC$1,0),FALSE),NA())</f>
        <v>#N/A</v>
      </c>
      <c r="M30" s="160" t="e">
        <f>IF(VLOOKUP($B30,'B-EmEC'!$A:$DC,MATCH(M$1,'B-EmEC'!$A$1:$DC$1,0),FALSE)&lt;&gt;"",VLOOKUP($B30,'B-EmEC'!$A:$DC,MATCH(M$1,'B-EmEC'!$A$1:$DC$1,0),FALSE),NA())</f>
        <v>#N/A</v>
      </c>
      <c r="N30" s="159">
        <f>IF(VLOOKUP($B30,'B-EmEC'!$A:$DC,MATCH(N$1,'B-EmEC'!$A$1:$DC$1,0),FALSE)&lt;&gt;"",VLOOKUP($B30,'B-EmEC'!$A:$DC,MATCH(N$1,'B-EmEC'!$A$1:$DC$1,0),FALSE),NA())</f>
        <v>7.2</v>
      </c>
      <c r="O30" s="160" t="e">
        <f>IF(VLOOKUP($B30,'B-EmEC'!$A:$DC,MATCH(O$1,'B-EmEC'!$A$1:$DC$1,0),FALSE)&lt;&gt;"",VLOOKUP($B30,'B-EmEC'!$A:$DC,MATCH(O$1,'B-EmEC'!$A$1:$DC$1,0),FALSE),NA())</f>
        <v>#N/A</v>
      </c>
      <c r="P30" s="160" t="e">
        <f>IF(VLOOKUP($B30,'B-EmEC'!$A:$DC,MATCH(P$1,'B-EmEC'!$A$1:$DC$1,0),FALSE)&lt;&gt;"",VLOOKUP($B30,'B-EmEC'!$A:$DC,MATCH(P$1,'B-EmEC'!$A$1:$DC$1,0),FALSE),NA())</f>
        <v>#N/A</v>
      </c>
      <c r="Q30" s="161" t="str" cm="1">
        <f t="array" ref="Q30">SUBSTITUTE(SUBSTITUTE(INDEX(E$1:P$1,0,MATCH(_xlfn.AGGREGATE(4,6,E30:P30),E30:P30,0)),"B-pEC50",""),"&gt;1.4SD","")</f>
        <v xml:space="preserve">
Gi2</v>
      </c>
      <c r="R30" s="151"/>
      <c r="S30" s="162" t="e">
        <f>IF(VLOOKUP($B30,'I-EmEC'!$A:$DD,MATCH(S$1,'I-EmEC'!$A$1:$DD$1,0),FALSE)&lt;&gt;"",VLOOKUP($B30,'I-EmEC'!$A:$DD,MATCH(S$1,'I-EmEC'!$A$1:$DD$1,0),FALSE),NA())</f>
        <v>#N/A</v>
      </c>
      <c r="T30" s="159">
        <f>IF(VLOOKUP($B30,'I-EmEC'!$A:$DD,MATCH(T$1,'I-EmEC'!$A$1:$DD$1,0),FALSE)&lt;&gt;"",VLOOKUP($B30,'I-EmEC'!$A:$DD,MATCH(T$1,'I-EmEC'!$A$1:$DD$1,0),FALSE),NA())</f>
        <v>8.16</v>
      </c>
      <c r="U30" s="159">
        <f>IF(VLOOKUP($B30,'I-EmEC'!$A:$DD,MATCH(U$1,'I-EmEC'!$A$1:$DD$1,0),FALSE)&lt;&gt;"",VLOOKUP($B30,'I-EmEC'!$A:$DD,MATCH(U$1,'I-EmEC'!$A$1:$DD$1,0),FALSE),NA())</f>
        <v>8.16</v>
      </c>
      <c r="V30" s="159">
        <f>IF(VLOOKUP($B30,'I-EmEC'!$A:$DD,MATCH(V$1,'I-EmEC'!$A$1:$DD$1,0),FALSE)&lt;&gt;"",VLOOKUP($B30,'I-EmEC'!$A:$DD,MATCH(V$1,'I-EmEC'!$A$1:$DD$1,0),FALSE),NA())</f>
        <v>7.95</v>
      </c>
      <c r="W30" s="159">
        <f>IF(VLOOKUP($B30,'I-EmEC'!$A:$DD,MATCH(W$1,'I-EmEC'!$A$1:$DD$1,0),FALSE)&lt;&gt;"",VLOOKUP($B30,'I-EmEC'!$A:$DD,MATCH(W$1,'I-EmEC'!$A$1:$DD$1,0),FALSE),NA())</f>
        <v>7.95</v>
      </c>
      <c r="X30" s="159">
        <f>IF(VLOOKUP($B30,'I-EmEC'!$A:$DD,MATCH(X$1,'I-EmEC'!$A$1:$DD$1,0),FALSE)&lt;&gt;"",VLOOKUP($B30,'I-EmEC'!$A:$DD,MATCH(X$1,'I-EmEC'!$A$1:$DD$1,0),FALSE),NA())</f>
        <v>7.86</v>
      </c>
      <c r="Y30" s="159" t="e">
        <f>IF(VLOOKUP($B30,'I-EmEC'!$A:$DD,MATCH(Y$1,'I-EmEC'!$A$1:$DD$1,0),FALSE)&lt;&gt;"",VLOOKUP($B30,'I-EmEC'!$A:$DD,MATCH(Y$1,'I-EmEC'!$A$1:$DD$1,0),FALSE),NA())</f>
        <v>#N/A</v>
      </c>
      <c r="Z30" s="159" t="e">
        <f>IF(VLOOKUP($B30,'I-EmEC'!$A:$DD,MATCH(Z$1,'I-EmEC'!$A$1:$DD$1,0),FALSE)&lt;&gt;"",VLOOKUP($B30,'I-EmEC'!$A:$DD,MATCH(Z$1,'I-EmEC'!$A$1:$DD$1,0),FALSE),NA())</f>
        <v>#N/A</v>
      </c>
      <c r="AA30" s="159" t="e">
        <f>IF(VLOOKUP($B30,'I-EmEC'!$A:$DD,MATCH(AA$1,'I-EmEC'!$A$1:$DD$1,0),FALSE)&lt;&gt;"",VLOOKUP($B30,'I-EmEC'!$A:$DD,MATCH(AA$1,'I-EmEC'!$A$1:$DD$1,0),FALSE),NA())</f>
        <v>#N/A</v>
      </c>
      <c r="AB30" s="159" t="e">
        <f>IF(VLOOKUP($B30,'I-EmEC'!$A:$DD,MATCH(AB$1,'I-EmEC'!$A$1:$DD$1,0),FALSE)&lt;&gt;"",VLOOKUP($B30,'I-EmEC'!$A:$DD,MATCH(AB$1,'I-EmEC'!$A$1:$DD$1,0),FALSE),NA())</f>
        <v>#N/A</v>
      </c>
      <c r="AC30" s="159" t="e">
        <f>IF(VLOOKUP($B30,'I-EmEC'!$A:$DD,MATCH(AC$1,'I-EmEC'!$A$1:$DD$1,0),FALSE)&lt;&gt;"",VLOOKUP($B30,'I-EmEC'!$A:$DD,MATCH(AC$1,'I-EmEC'!$A$1:$DD$1,0),FALSE),NA())</f>
        <v>#N/A</v>
      </c>
      <c r="AD30" s="159" t="e">
        <f>IF(VLOOKUP($B30,'I-EmEC'!$A:$DD,MATCH(AD$1,'I-EmEC'!$A$1:$DD$1,0),FALSE)&lt;&gt;"",VLOOKUP($B30,'I-EmEC'!$A:$DD,MATCH(AD$1,'I-EmEC'!$A$1:$DD$1,0),FALSE),NA())</f>
        <v>#N/A</v>
      </c>
      <c r="AE30" s="161" t="str" cm="1">
        <f t="array" ref="AE30">SUBSTITUTE(SUBSTITUTE(INDEX(S$1:AD$1,0,MATCH(_xlfn.AGGREGATE(4,6,S30:AD30),S30:AD30,0)),"I-pEC50",""),"&gt;1.4SD","")</f>
        <v xml:space="preserve">
Gi1</v>
      </c>
      <c r="AF30" s="159"/>
      <c r="AG30" s="163" t="e">
        <f>IF(VLOOKUP($B30,'B-EmEC'!$A:$DC,MATCH(AG$1,'B-EmEC'!$A$1:$DC$1,0),FALSE)&lt;&gt;"",VLOOKUP($B30,'B-EmEC'!$A:$DC,MATCH(AG$1,'B-EmEC'!$A$1:$DC$1,0),FALSE),NA())</f>
        <v>#N/A</v>
      </c>
      <c r="AH30" s="164">
        <f>IF(VLOOKUP($B30,'B-EmEC'!$A:$DC,MATCH(AH$1,'B-EmEC'!$A$1:$DC$1,0),FALSE)&lt;&gt;"",VLOOKUP($B30,'B-EmEC'!$A:$DC,MATCH(AH$1,'B-EmEC'!$A$1:$DC$1,0),FALSE),NA())</f>
        <v>266.7</v>
      </c>
      <c r="AI30" s="164">
        <f>IF(VLOOKUP($B30,'B-EmEC'!$A:$DC,MATCH(AI$1,'B-EmEC'!$A$1:$DC$1,0),FALSE)&lt;&gt;"",VLOOKUP($B30,'B-EmEC'!$A:$DC,MATCH(AI$1,'B-EmEC'!$A$1:$DC$1,0),FALSE),NA())</f>
        <v>147.19999999999999</v>
      </c>
      <c r="AJ30" s="164">
        <f>IF(VLOOKUP($B30,'B-EmEC'!$A:$DC,MATCH(AJ$1,'B-EmEC'!$A$1:$DC$1,0),FALSE)&lt;&gt;"",VLOOKUP($B30,'B-EmEC'!$A:$DC,MATCH(AJ$1,'B-EmEC'!$A$1:$DC$1,0),FALSE),NA())</f>
        <v>152.9</v>
      </c>
      <c r="AK30" s="164">
        <f>IF(VLOOKUP($B30,'B-EmEC'!$A:$DC,MATCH(AK$1,'B-EmEC'!$A$1:$DC$1,0),FALSE)&lt;&gt;"",VLOOKUP($B30,'B-EmEC'!$A:$DC,MATCH(AK$1,'B-EmEC'!$A$1:$DC$1,0),FALSE),NA())</f>
        <v>218.1</v>
      </c>
      <c r="AL30" s="164">
        <f>IF(VLOOKUP($B30,'B-EmEC'!$A:$DC,MATCH(AL$1,'B-EmEC'!$A$1:$DC$1,0),FALSE)&lt;&gt;"",VLOOKUP($B30,'B-EmEC'!$A:$DC,MATCH(AL$1,'B-EmEC'!$A$1:$DC$1,0),FALSE),NA())</f>
        <v>60.27</v>
      </c>
      <c r="AM30" s="164" t="e">
        <f>IF(VLOOKUP($B30,'B-EmEC'!$A:$DC,MATCH(AM$1,'B-EmEC'!$A$1:$DC$1,0),FALSE)&lt;&gt;"",VLOOKUP($B30,'B-EmEC'!$A:$DC,MATCH(AM$1,'B-EmEC'!$A$1:$DC$1,0),FALSE),NA())</f>
        <v>#N/A</v>
      </c>
      <c r="AN30" s="164" t="e">
        <f>IF(VLOOKUP($B30,'B-EmEC'!$A:$DC,MATCH(AN$1,'B-EmEC'!$A$1:$DC$1,0),FALSE)&lt;&gt;"",VLOOKUP($B30,'B-EmEC'!$A:$DC,MATCH(AN$1,'B-EmEC'!$A$1:$DC$1,0),FALSE),NA())</f>
        <v>#N/A</v>
      </c>
      <c r="AO30" s="164" t="e">
        <f>IF(VLOOKUP($B30,'B-EmEC'!$A:$DC,MATCH(AO$1,'B-EmEC'!$A$1:$DC$1,0),FALSE)&lt;&gt;"",VLOOKUP($B30,'B-EmEC'!$A:$DC,MATCH(AO$1,'B-EmEC'!$A$1:$DC$1,0),FALSE),NA())</f>
        <v>#N/A</v>
      </c>
      <c r="AP30" s="164">
        <f>IF(VLOOKUP($B30,'B-EmEC'!$A:$DC,MATCH(AP$1,'B-EmEC'!$A$1:$DC$1,0),FALSE)&lt;&gt;"",VLOOKUP($B30,'B-EmEC'!$A:$DC,MATCH(AP$1,'B-EmEC'!$A$1:$DC$1,0),FALSE),NA())</f>
        <v>16</v>
      </c>
      <c r="AQ30" s="164" t="e">
        <f>IF(VLOOKUP($B30,'B-EmEC'!$A:$DC,MATCH(AQ$1,'B-EmEC'!$A$1:$DC$1,0),FALSE)&lt;&gt;"",VLOOKUP($B30,'B-EmEC'!$A:$DC,MATCH(AQ$1,'B-EmEC'!$A$1:$DC$1,0),FALSE),NA())</f>
        <v>#N/A</v>
      </c>
      <c r="AR30" s="164" t="e">
        <f>IF(VLOOKUP($B30,'B-EmEC'!$A:$DC,MATCH(AR$1,'B-EmEC'!$A$1:$DC$1,0),FALSE)&lt;&gt;"",VLOOKUP($B30,'B-EmEC'!$A:$DC,MATCH(AR$1,'B-EmEC'!$A$1:$DC$1,0),FALSE),NA())</f>
        <v>#N/A</v>
      </c>
      <c r="AS30" s="169" t="str" cm="1">
        <f t="array" ref="AS30">SUBSTITUTE(SUBSTITUTE(INDEX(AG$1:AR$1,0,MATCH(_xlfn.AGGREGATE(4,6,AG30:AR30),AG30:AR30,0)),"B-Emax",""),"&gt;1.4SD","")</f>
        <v xml:space="preserve">
Gi1</v>
      </c>
      <c r="AT30" s="164"/>
      <c r="AU30" s="165" t="e">
        <f>IF(VLOOKUP($B30,'I-EmEC'!$A:$DD,MATCH(AU$1,'I-EmEC'!$A$1:$DD$1,0),FALSE)&lt;&gt;"",VLOOKUP($B30,'I-EmEC'!$A:$DD,MATCH(AU$1,'I-EmEC'!$A$1:$DD$1,0),FALSE),NA())</f>
        <v>#N/A</v>
      </c>
      <c r="AV30" s="166">
        <f>IF(VLOOKUP($B30,'I-EmEC'!$A:$DD,MATCH(AV$1,'I-EmEC'!$A$1:$DD$1,0),FALSE)&lt;&gt;"",VLOOKUP($B30,'I-EmEC'!$A:$DD,MATCH(AV$1,'I-EmEC'!$A$1:$DD$1,0),FALSE),NA())</f>
        <v>16.2</v>
      </c>
      <c r="AW30" s="166">
        <f>IF(VLOOKUP($B30,'I-EmEC'!$A:$DD,MATCH(AW$1,'I-EmEC'!$A$1:$DD$1,0),FALSE)&lt;&gt;"",VLOOKUP($B30,'I-EmEC'!$A:$DD,MATCH(AW$1,'I-EmEC'!$A$1:$DD$1,0),FALSE),NA())</f>
        <v>16.2</v>
      </c>
      <c r="AX30" s="166">
        <f>IF(VLOOKUP($B30,'I-EmEC'!$A:$DD,MATCH(AX$1,'I-EmEC'!$A$1:$DD$1,0),FALSE)&lt;&gt;"",VLOOKUP($B30,'I-EmEC'!$A:$DD,MATCH(AX$1,'I-EmEC'!$A$1:$DD$1,0),FALSE),NA())</f>
        <v>14.5</v>
      </c>
      <c r="AY30" s="166">
        <f>IF(VLOOKUP($B30,'I-EmEC'!$A:$DD,MATCH(AY$1,'I-EmEC'!$A$1:$DD$1,0),FALSE)&lt;&gt;"",VLOOKUP($B30,'I-EmEC'!$A:$DD,MATCH(AY$1,'I-EmEC'!$A$1:$DD$1,0),FALSE),NA())</f>
        <v>14.5</v>
      </c>
      <c r="AZ30" s="166">
        <f>IF(VLOOKUP($B30,'I-EmEC'!$A:$DD,MATCH(AZ$1,'I-EmEC'!$A$1:$DD$1,0),FALSE)&lt;&gt;"",VLOOKUP($B30,'I-EmEC'!$A:$DD,MATCH(AZ$1,'I-EmEC'!$A$1:$DD$1,0),FALSE),NA())</f>
        <v>7.5</v>
      </c>
      <c r="BA30" s="166" t="e">
        <f>IF(VLOOKUP($B30,'I-EmEC'!$A:$DD,MATCH(BA$1,'I-EmEC'!$A$1:$DD$1,0),FALSE)&lt;&gt;"",VLOOKUP($B30,'I-EmEC'!$A:$DD,MATCH(BA$1,'I-EmEC'!$A$1:$DD$1,0),FALSE),NA())</f>
        <v>#N/A</v>
      </c>
      <c r="BB30" s="166" t="e">
        <f>IF(VLOOKUP($B30,'I-EmEC'!$A:$DD,MATCH(BB$1,'I-EmEC'!$A$1:$DD$1,0),FALSE)&lt;&gt;"",VLOOKUP($B30,'I-EmEC'!$A:$DD,MATCH(BB$1,'I-EmEC'!$A$1:$DD$1,0),FALSE),NA())</f>
        <v>#N/A</v>
      </c>
      <c r="BC30" s="166" t="e">
        <f>IF(VLOOKUP($B30,'I-EmEC'!$A:$DD,MATCH(BC$1,'I-EmEC'!$A$1:$DD$1,0),FALSE)&lt;&gt;"",VLOOKUP($B30,'I-EmEC'!$A:$DD,MATCH(BC$1,'I-EmEC'!$A$1:$DD$1,0),FALSE),NA())</f>
        <v>#N/A</v>
      </c>
      <c r="BD30" s="166" t="e">
        <f>IF(VLOOKUP($B30,'I-EmEC'!$A:$DD,MATCH(BD$1,'I-EmEC'!$A$1:$DD$1,0),FALSE)&lt;&gt;"",VLOOKUP($B30,'I-EmEC'!$A:$DD,MATCH(BD$1,'I-EmEC'!$A$1:$DD$1,0),FALSE),NA())</f>
        <v>#N/A</v>
      </c>
      <c r="BE30" s="166" t="e">
        <f>IF(VLOOKUP($B30,'I-EmEC'!$A:$DD,MATCH(BE$1,'I-EmEC'!$A$1:$DD$1,0),FALSE)&lt;&gt;"",VLOOKUP($B30,'I-EmEC'!$A:$DD,MATCH(BE$1,'I-EmEC'!$A$1:$DD$1,0),FALSE),NA())</f>
        <v>#N/A</v>
      </c>
      <c r="BF30" s="166" t="e">
        <f>IF(VLOOKUP($B30,'I-EmEC'!$A:$DD,MATCH(BF$1,'I-EmEC'!$A$1:$DD$1,0),FALSE)&lt;&gt;"",VLOOKUP($B30,'I-EmEC'!$A:$DD,MATCH(BF$1,'I-EmEC'!$A$1:$DD$1,0),FALSE),NA())</f>
        <v>#N/A</v>
      </c>
      <c r="BG30" s="161" t="str" cm="1">
        <f t="array" ref="BG30">SUBSTITUTE(SUBSTITUTE(INDEX(AU$1:BF$1,0,MATCH(_xlfn.AGGREGATE(4,6,AU30:BF30),AU30:BF30,0)),"I-Emax",""),"&gt;1.4SD","")</f>
        <v xml:space="preserve">
Gi1</v>
      </c>
      <c r="BH30" s="159"/>
      <c r="BI30" s="167" t="e">
        <f>IF(VLOOKUP($B30,'B-EmEC'!$A:$DC,MATCH(BI$1,'B-EmEC'!$A$1:$DC$1,0),FALSE)="",NA(),VLOOKUP($B30,'B-EmEC'!$A:$DC,MATCH(BI$1,'B-EmEC'!$A$1:$DC$1,0),FALSE))</f>
        <v>#N/A</v>
      </c>
      <c r="BJ30" s="168">
        <f>IF(VLOOKUP($B30,'B-EmEC'!$A:$DC,MATCH(BJ$1,'B-EmEC'!$A$1:$DC$1,0),FALSE)="",NA(),VLOOKUP($B30,'B-EmEC'!$A:$DC,MATCH(BJ$1,'B-EmEC'!$A$1:$DC$1,0),FALSE))</f>
        <v>28.894907908992415</v>
      </c>
      <c r="BK30" s="168">
        <f>IF(VLOOKUP($B30,'B-EmEC'!$A:$DC,MATCH(BK$1,'B-EmEC'!$A$1:$DC$1,0),FALSE)="",NA(),VLOOKUP($B30,'B-EmEC'!$A:$DC,MATCH(BK$1,'B-EmEC'!$A$1:$DC$1,0),FALSE))</f>
        <v>21.501606777680394</v>
      </c>
      <c r="BL30" s="168">
        <f>IF(VLOOKUP($B30,'B-EmEC'!$A:$DC,MATCH(BL$1,'B-EmEC'!$A$1:$DC$1,0),FALSE)="",NA(),VLOOKUP($B30,'B-EmEC'!$A:$DC,MATCH(BL$1,'B-EmEC'!$A$1:$DC$1,0),FALSE))</f>
        <v>41.102150537634408</v>
      </c>
      <c r="BM30" s="168">
        <f>IF(VLOOKUP($B30,'B-EmEC'!$A:$DC,MATCH(BM$1,'B-EmEC'!$A$1:$DC$1,0),FALSE)="",NA(),VLOOKUP($B30,'B-EmEC'!$A:$DC,MATCH(BM$1,'B-EmEC'!$A$1:$DC$1,0),FALSE))</f>
        <v>44.114077669902912</v>
      </c>
      <c r="BN30" s="168">
        <f>IF(VLOOKUP($B30,'B-EmEC'!$A:$DC,MATCH(BN$1,'B-EmEC'!$A$1:$DC$1,0),FALSE)="",NA(),VLOOKUP($B30,'B-EmEC'!$A:$DC,MATCH(BN$1,'B-EmEC'!$A$1:$DC$1,0),FALSE))</f>
        <v>17.479698375870068</v>
      </c>
      <c r="BO30" s="168" t="e">
        <f>IF(VLOOKUP($B30,'B-EmEC'!$A:$DC,MATCH(BO$1,'B-EmEC'!$A$1:$DC$1,0),FALSE)="",NA(),VLOOKUP($B30,'B-EmEC'!$A:$DC,MATCH(BO$1,'B-EmEC'!$A$1:$DC$1,0),FALSE))</f>
        <v>#N/A</v>
      </c>
      <c r="BP30" s="168" t="e">
        <f>IF(VLOOKUP($B30,'B-EmEC'!$A:$DC,MATCH(BP$1,'B-EmEC'!$A$1:$DC$1,0),FALSE)="",NA(),VLOOKUP($B30,'B-EmEC'!$A:$DC,MATCH(BP$1,'B-EmEC'!$A$1:$DC$1,0),FALSE))</f>
        <v>#N/A</v>
      </c>
      <c r="BQ30" s="168" t="e">
        <f>IF(VLOOKUP($B30,'B-EmEC'!$A:$DC,MATCH(BQ$1,'B-EmEC'!$A$1:$DC$1,0),FALSE)="",NA(),VLOOKUP($B30,'B-EmEC'!$A:$DC,MATCH(BQ$1,'B-EmEC'!$A$1:$DC$1,0),FALSE))</f>
        <v>#N/A</v>
      </c>
      <c r="BR30" s="168">
        <f>IF(VLOOKUP($B30,'B-EmEC'!$A:$DC,MATCH(BR$1,'B-EmEC'!$A$1:$DC$1,0),FALSE)="",NA(),VLOOKUP($B30,'B-EmEC'!$A:$DC,MATCH(BR$1,'B-EmEC'!$A$1:$DC$1,0),FALSE))</f>
        <v>1.499531396438613</v>
      </c>
      <c r="BS30" s="168" t="e">
        <f>IF(VLOOKUP($B30,'B-EmEC'!$A:$DC,MATCH(BS$1,'B-EmEC'!$A$1:$DC$1,0),FALSE)="",NA(),VLOOKUP($B30,'B-EmEC'!$A:$DC,MATCH(BS$1,'B-EmEC'!$A$1:$DC$1,0),FALSE))</f>
        <v>#N/A</v>
      </c>
      <c r="BT30" s="168" t="e">
        <f>IF(VLOOKUP($B30,'B-EmEC'!$A:$DC,MATCH(BT$1,'B-EmEC'!$A$1:$DC$1,0),FALSE)="",NA(),VLOOKUP($B30,'B-EmEC'!$A:$DC,MATCH(BT$1,'B-EmEC'!$A$1:$DC$1,0),FALSE))</f>
        <v>#N/A</v>
      </c>
      <c r="BU30" s="161" t="str" cm="1">
        <f t="array" ref="BU30">SUBSTITUTE(SUBSTITUTE(SUBSTITUTE(INDEX(BI$1:BT$1,0,MATCH(_xlfn.AGGREGATE(4,6,BI30:BT30),BI30:BT30,0)),"B-Emax",""),"Min",""),"Max","")</f>
        <v xml:space="preserve">
GoB</v>
      </c>
      <c r="BV30" s="168"/>
      <c r="BW30" s="165" t="e">
        <f>IF(VLOOKUP($B30,'I-EmEC'!$A:$DD,MATCH(BW$1,'I-EmEC'!$A$1:$DD$1,0),FALSE)&lt;&gt;"",VLOOKUP($B30,'I-EmEC'!$A:$DD,MATCH(BW$1,'I-EmEC'!$A$1:$DD$1,0),FALSE),NA())</f>
        <v>#N/A</v>
      </c>
      <c r="BX30" s="166">
        <f>IF(VLOOKUP($B30,'I-EmEC'!$A:$DD,MATCH(BX$1,'I-EmEC'!$A$1:$DD$1,0),FALSE)&lt;&gt;"",VLOOKUP($B30,'I-EmEC'!$A:$DD,MATCH(BX$1,'I-EmEC'!$A$1:$DD$1,0),FALSE),NA())</f>
        <v>31.334622823984525</v>
      </c>
      <c r="BY30" s="166">
        <f>IF(VLOOKUP($B30,'I-EmEC'!$A:$DD,MATCH(BY$1,'I-EmEC'!$A$1:$DD$1,0),FALSE)&lt;&gt;"",VLOOKUP($B30,'I-EmEC'!$A:$DD,MATCH(BY$1,'I-EmEC'!$A$1:$DD$1,0),FALSE),NA())</f>
        <v>31.334622823984525</v>
      </c>
      <c r="BZ30" s="166">
        <f>IF(VLOOKUP($B30,'I-EmEC'!$A:$DD,MATCH(BZ$1,'I-EmEC'!$A$1:$DD$1,0),FALSE)&lt;&gt;"",VLOOKUP($B30,'I-EmEC'!$A:$DD,MATCH(BZ$1,'I-EmEC'!$A$1:$DD$1,0),FALSE),NA())</f>
        <v>30.020703933747413</v>
      </c>
      <c r="CA30" s="166">
        <f>IF(VLOOKUP($B30,'I-EmEC'!$A:$DD,MATCH(CA$1,'I-EmEC'!$A$1:$DD$1,0),FALSE)&lt;&gt;"",VLOOKUP($B30,'I-EmEC'!$A:$DD,MATCH(CA$1,'I-EmEC'!$A$1:$DD$1,0),FALSE),NA())</f>
        <v>30.020703933747413</v>
      </c>
      <c r="CB30" s="166">
        <f>IF(VLOOKUP($B30,'I-EmEC'!$A:$DD,MATCH(CB$1,'I-EmEC'!$A$1:$DD$1,0),FALSE)&lt;&gt;"",VLOOKUP($B30,'I-EmEC'!$A:$DD,MATCH(CB$1,'I-EmEC'!$A$1:$DD$1,0),FALSE),NA())</f>
        <v>21.739130434782609</v>
      </c>
      <c r="CC30" s="166" t="e">
        <f>IF(VLOOKUP($B30,'I-EmEC'!$A:$DD,MATCH(CC$1,'I-EmEC'!$A$1:$DD$1,0),FALSE)&lt;&gt;"",VLOOKUP($B30,'I-EmEC'!$A:$DD,MATCH(CC$1,'I-EmEC'!$A$1:$DD$1,0),FALSE),NA())</f>
        <v>#N/A</v>
      </c>
      <c r="CD30" s="166" t="e">
        <f>IF(VLOOKUP($B30,'I-EmEC'!$A:$DD,MATCH(CD$1,'I-EmEC'!$A$1:$DD$1,0),FALSE)&lt;&gt;"",VLOOKUP($B30,'I-EmEC'!$A:$DD,MATCH(CD$1,'I-EmEC'!$A$1:$DD$1,0),FALSE),NA())</f>
        <v>#N/A</v>
      </c>
      <c r="CE30" s="166" t="e">
        <f>IF(VLOOKUP($B30,'I-EmEC'!$A:$DD,MATCH(CE$1,'I-EmEC'!$A$1:$DD$1,0),FALSE)&lt;&gt;"",VLOOKUP($B30,'I-EmEC'!$A:$DD,MATCH(CE$1,'I-EmEC'!$A$1:$DD$1,0),FALSE),NA())</f>
        <v>#N/A</v>
      </c>
      <c r="CF30" s="166" t="e">
        <f>IF(VLOOKUP($B30,'I-EmEC'!$A:$DD,MATCH(CF$1,'I-EmEC'!$A$1:$DD$1,0),FALSE)&lt;&gt;"",VLOOKUP($B30,'I-EmEC'!$A:$DD,MATCH(CF$1,'I-EmEC'!$A$1:$DD$1,0),FALSE),NA())</f>
        <v>#N/A</v>
      </c>
      <c r="CG30" s="166" t="e">
        <f>IF(VLOOKUP($B30,'I-EmEC'!$A:$DD,MATCH(CG$1,'I-EmEC'!$A$1:$DD$1,0),FALSE)&lt;&gt;"",VLOOKUP($B30,'I-EmEC'!$A:$DD,MATCH(CG$1,'I-EmEC'!$A$1:$DD$1,0),FALSE),NA())</f>
        <v>#N/A</v>
      </c>
      <c r="CH30" s="166" t="e">
        <f>IF(VLOOKUP($B30,'I-EmEC'!$A:$DD,MATCH(CH$1,'I-EmEC'!$A$1:$DD$1,0),FALSE)&lt;&gt;"",VLOOKUP($B30,'I-EmEC'!$A:$DD,MATCH(CH$1,'I-EmEC'!$A$1:$DD$1,0),FALSE),NA())</f>
        <v>#N/A</v>
      </c>
      <c r="CI30" s="161" t="str" cm="1">
        <f t="array" ref="CI30">SUBSTITUTE(SUBSTITUTE(SUBSTITUTE(INDEX(BW$1:CH$1,0,MATCH(_xlfn.AGGREGATE(4,6,BW30:CH30),BW30:CH30,0)),"I-Emax",""),"Min",""),"Max","")</f>
        <v xml:space="preserve">
Gi1</v>
      </c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</row>
    <row r="31" spans="1:111" s="170" customFormat="1" x14ac:dyDescent="0.15">
      <c r="A31" s="155" t="str" cm="1">
        <f t="array" ref="A31">_xlfn.IFS(AND(SUMIF(E31:P31,"&lt;&gt;#N/A",E31:P31)&gt;0,SUMIF(S31:AD31,"&lt;&gt;#N/A",S31:AD31)&gt;0),"BI",AND(SUMIF(E31:P31,"&lt;&gt;#N/A",E31:P31)&gt;0,SUMIF(S31:AD31,"&lt;&gt;#N/A",S31:AD31)=0),"-B",AND(SUMIF(E31:P31,"&lt;&gt;#N/A",E31:P31)=0,SUMIF(S31:AD31,"&lt;&gt;#N/A",S31:AD31)&gt;0),"-I")</f>
        <v>BI</v>
      </c>
      <c r="B31" s="90" t="s">
        <v>433</v>
      </c>
      <c r="C31" s="156" t="str">
        <f>VLOOKUP(B31,RecNamesAll!A:E,5,FALSE)</f>
        <v>A</v>
      </c>
      <c r="D31" s="157" t="b">
        <f>VLOOKUP(B31,Ligands!A:B,2,FALSE)</f>
        <v>1</v>
      </c>
      <c r="E31" s="158">
        <f>IF(VLOOKUP($B31,'B-EmEC'!$A:$DC,MATCH(E$1,'B-EmEC'!$A$1:$DC$1,0),FALSE)&lt;&gt;"",VLOOKUP($B31,'B-EmEC'!$A:$DC,MATCH(E$1,'B-EmEC'!$A$1:$DC$1,0),FALSE),NA())</f>
        <v>8.81</v>
      </c>
      <c r="F31" s="159" t="e">
        <f>IF(VLOOKUP($B31,'B-EmEC'!$A:$DC,MATCH(F$1,'B-EmEC'!$A$1:$DC$1,0),FALSE)&lt;&gt;"",VLOOKUP($B31,'B-EmEC'!$A:$DC,MATCH(F$1,'B-EmEC'!$A$1:$DC$1,0),FALSE),NA())</f>
        <v>#N/A</v>
      </c>
      <c r="G31" s="159" t="e">
        <f>IF(VLOOKUP($B31,'B-EmEC'!$A:$DC,MATCH(G$1,'B-EmEC'!$A$1:$DC$1,0),FALSE)&lt;&gt;"",VLOOKUP($B31,'B-EmEC'!$A:$DC,MATCH(G$1,'B-EmEC'!$A$1:$DC$1,0),FALSE),NA())</f>
        <v>#N/A</v>
      </c>
      <c r="H31" s="159" t="e">
        <f>IF(VLOOKUP($B31,'B-EmEC'!$A:$DC,MATCH(H$1,'B-EmEC'!$A$1:$DC$1,0),FALSE)&lt;&gt;"",VLOOKUP($B31,'B-EmEC'!$A:$DC,MATCH(H$1,'B-EmEC'!$A$1:$DC$1,0),FALSE),NA())</f>
        <v>#N/A</v>
      </c>
      <c r="I31" s="159">
        <f>IF(VLOOKUP($B31,'B-EmEC'!$A:$DC,MATCH(I$1,'B-EmEC'!$A$1:$DC$1,0),FALSE)&lt;&gt;"",VLOOKUP($B31,'B-EmEC'!$A:$DC,MATCH(I$1,'B-EmEC'!$A$1:$DC$1,0),FALSE),NA())</f>
        <v>5.6040000000000001</v>
      </c>
      <c r="J31" s="159">
        <f>IF(VLOOKUP($B31,'B-EmEC'!$A:$DC,MATCH(J$1,'B-EmEC'!$A$1:$DC$1,0),FALSE)&lt;&gt;"",VLOOKUP($B31,'B-EmEC'!$A:$DC,MATCH(J$1,'B-EmEC'!$A$1:$DC$1,0),FALSE),NA())</f>
        <v>5.9859999999999998</v>
      </c>
      <c r="K31" s="160" t="e">
        <f>IF(VLOOKUP($B31,'B-EmEC'!$A:$DC,MATCH(K$1,'B-EmEC'!$A$1:$DC$1,0),FALSE)&lt;&gt;"",VLOOKUP($B31,'B-EmEC'!$A:$DC,MATCH(K$1,'B-EmEC'!$A$1:$DC$1,0),FALSE),NA())</f>
        <v>#N/A</v>
      </c>
      <c r="L31" s="160" t="e">
        <f>IF(VLOOKUP($B31,'B-EmEC'!$A:$DC,MATCH(L$1,'B-EmEC'!$A$1:$DC$1,0),FALSE)&lt;&gt;"",VLOOKUP($B31,'B-EmEC'!$A:$DC,MATCH(L$1,'B-EmEC'!$A$1:$DC$1,0),FALSE),NA())</f>
        <v>#N/A</v>
      </c>
      <c r="M31" s="160" t="e">
        <f>IF(VLOOKUP($B31,'B-EmEC'!$A:$DC,MATCH(M$1,'B-EmEC'!$A$1:$DC$1,0),FALSE)&lt;&gt;"",VLOOKUP($B31,'B-EmEC'!$A:$DC,MATCH(M$1,'B-EmEC'!$A$1:$DC$1,0),FALSE),NA())</f>
        <v>#N/A</v>
      </c>
      <c r="N31" s="159">
        <f>IF(VLOOKUP($B31,'B-EmEC'!$A:$DC,MATCH(N$1,'B-EmEC'!$A$1:$DC$1,0),FALSE)&lt;&gt;"",VLOOKUP($B31,'B-EmEC'!$A:$DC,MATCH(N$1,'B-EmEC'!$A$1:$DC$1,0),FALSE),NA())</f>
        <v>7.657</v>
      </c>
      <c r="O31" s="160" t="e">
        <f>IF(VLOOKUP($B31,'B-EmEC'!$A:$DC,MATCH(O$1,'B-EmEC'!$A$1:$DC$1,0),FALSE)&lt;&gt;"",VLOOKUP($B31,'B-EmEC'!$A:$DC,MATCH(O$1,'B-EmEC'!$A$1:$DC$1,0),FALSE),NA())</f>
        <v>#N/A</v>
      </c>
      <c r="P31" s="160" t="e">
        <f>IF(VLOOKUP($B31,'B-EmEC'!$A:$DC,MATCH(P$1,'B-EmEC'!$A$1:$DC$1,0),FALSE)&lt;&gt;"",VLOOKUP($B31,'B-EmEC'!$A:$DC,MATCH(P$1,'B-EmEC'!$A$1:$DC$1,0),FALSE),NA())</f>
        <v>#N/A</v>
      </c>
      <c r="Q31" s="161" t="str" cm="1">
        <f t="array" ref="Q31">SUBSTITUTE(SUBSTITUTE(INDEX(E$1:P$1,0,MATCH(_xlfn.AGGREGATE(4,6,E31:P31),E31:P31,0)),"B-pEC50",""),"&gt;1.4SD","")</f>
        <v xml:space="preserve">
Gs</v>
      </c>
      <c r="R31" s="151"/>
      <c r="S31" s="162">
        <f>IF(VLOOKUP($B31,'I-EmEC'!$A:$DD,MATCH(S$1,'I-EmEC'!$A$1:$DD$1,0),FALSE)&lt;&gt;"",VLOOKUP($B31,'I-EmEC'!$A:$DD,MATCH(S$1,'I-EmEC'!$A$1:$DD$1,0),FALSE),NA())</f>
        <v>5.61</v>
      </c>
      <c r="T31" s="159" t="e">
        <f>IF(VLOOKUP($B31,'I-EmEC'!$A:$DD,MATCH(T$1,'I-EmEC'!$A$1:$DD$1,0),FALSE)&lt;&gt;"",VLOOKUP($B31,'I-EmEC'!$A:$DD,MATCH(T$1,'I-EmEC'!$A$1:$DD$1,0),FALSE),NA())</f>
        <v>#N/A</v>
      </c>
      <c r="U31" s="159" t="e">
        <f>IF(VLOOKUP($B31,'I-EmEC'!$A:$DD,MATCH(U$1,'I-EmEC'!$A$1:$DD$1,0),FALSE)&lt;&gt;"",VLOOKUP($B31,'I-EmEC'!$A:$DD,MATCH(U$1,'I-EmEC'!$A$1:$DD$1,0),FALSE),NA())</f>
        <v>#N/A</v>
      </c>
      <c r="V31" s="159" t="e">
        <f>IF(VLOOKUP($B31,'I-EmEC'!$A:$DD,MATCH(V$1,'I-EmEC'!$A$1:$DD$1,0),FALSE)&lt;&gt;"",VLOOKUP($B31,'I-EmEC'!$A:$DD,MATCH(V$1,'I-EmEC'!$A$1:$DD$1,0),FALSE),NA())</f>
        <v>#N/A</v>
      </c>
      <c r="W31" s="159" t="e">
        <f>IF(VLOOKUP($B31,'I-EmEC'!$A:$DD,MATCH(W$1,'I-EmEC'!$A$1:$DD$1,0),FALSE)&lt;&gt;"",VLOOKUP($B31,'I-EmEC'!$A:$DD,MATCH(W$1,'I-EmEC'!$A$1:$DD$1,0),FALSE),NA())</f>
        <v>#N/A</v>
      </c>
      <c r="X31" s="159">
        <f>IF(VLOOKUP($B31,'I-EmEC'!$A:$DD,MATCH(X$1,'I-EmEC'!$A$1:$DD$1,0),FALSE)&lt;&gt;"",VLOOKUP($B31,'I-EmEC'!$A:$DD,MATCH(X$1,'I-EmEC'!$A$1:$DD$1,0),FALSE),NA())</f>
        <v>5.7</v>
      </c>
      <c r="Y31" s="159">
        <f>IF(VLOOKUP($B31,'I-EmEC'!$A:$DD,MATCH(Y$1,'I-EmEC'!$A$1:$DD$1,0),FALSE)&lt;&gt;"",VLOOKUP($B31,'I-EmEC'!$A:$DD,MATCH(Y$1,'I-EmEC'!$A$1:$DD$1,0),FALSE),NA())</f>
        <v>5.37</v>
      </c>
      <c r="Z31" s="159">
        <f>IF(VLOOKUP($B31,'I-EmEC'!$A:$DD,MATCH(Z$1,'I-EmEC'!$A$1:$DD$1,0),FALSE)&lt;&gt;"",VLOOKUP($B31,'I-EmEC'!$A:$DD,MATCH(Z$1,'I-EmEC'!$A$1:$DD$1,0),FALSE),NA())</f>
        <v>5.37</v>
      </c>
      <c r="AA31" s="159">
        <f>IF(VLOOKUP($B31,'I-EmEC'!$A:$DD,MATCH(AA$1,'I-EmEC'!$A$1:$DD$1,0),FALSE)&lt;&gt;"",VLOOKUP($B31,'I-EmEC'!$A:$DD,MATCH(AA$1,'I-EmEC'!$A$1:$DD$1,0),FALSE),NA())</f>
        <v>5.7</v>
      </c>
      <c r="AB31" s="159" t="e">
        <f>IF(VLOOKUP($B31,'I-EmEC'!$A:$DD,MATCH(AB$1,'I-EmEC'!$A$1:$DD$1,0),FALSE)&lt;&gt;"",VLOOKUP($B31,'I-EmEC'!$A:$DD,MATCH(AB$1,'I-EmEC'!$A$1:$DD$1,0),FALSE),NA())</f>
        <v>#N/A</v>
      </c>
      <c r="AC31" s="159" t="e">
        <f>IF(VLOOKUP($B31,'I-EmEC'!$A:$DD,MATCH(AC$1,'I-EmEC'!$A$1:$DD$1,0),FALSE)&lt;&gt;"",VLOOKUP($B31,'I-EmEC'!$A:$DD,MATCH(AC$1,'I-EmEC'!$A$1:$DD$1,0),FALSE),NA())</f>
        <v>#N/A</v>
      </c>
      <c r="AD31" s="159" t="e">
        <f>IF(VLOOKUP($B31,'I-EmEC'!$A:$DD,MATCH(AD$1,'I-EmEC'!$A$1:$DD$1,0),FALSE)&lt;&gt;"",VLOOKUP($B31,'I-EmEC'!$A:$DD,MATCH(AD$1,'I-EmEC'!$A$1:$DD$1,0),FALSE),NA())</f>
        <v>#N/A</v>
      </c>
      <c r="AE31" s="161" t="str" cm="1">
        <f t="array" ref="AE31">SUBSTITUTE(SUBSTITUTE(INDEX(S$1:AD$1,0,MATCH(_xlfn.AGGREGATE(4,6,S31:AD31),S31:AD31,0)),"I-pEC50",""),"&gt;1.4SD","")</f>
        <v xml:space="preserve">
Gz</v>
      </c>
      <c r="AF31" s="159"/>
      <c r="AG31" s="163">
        <f>IF(VLOOKUP($B31,'B-EmEC'!$A:$DC,MATCH(AG$1,'B-EmEC'!$A$1:$DC$1,0),FALSE)&lt;&gt;"",VLOOKUP($B31,'B-EmEC'!$A:$DC,MATCH(AG$1,'B-EmEC'!$A$1:$DC$1,0),FALSE),NA())</f>
        <v>42.52</v>
      </c>
      <c r="AH31" s="164" t="e">
        <f>IF(VLOOKUP($B31,'B-EmEC'!$A:$DC,MATCH(AH$1,'B-EmEC'!$A$1:$DC$1,0),FALSE)&lt;&gt;"",VLOOKUP($B31,'B-EmEC'!$A:$DC,MATCH(AH$1,'B-EmEC'!$A$1:$DC$1,0),FALSE),NA())</f>
        <v>#N/A</v>
      </c>
      <c r="AI31" s="164" t="e">
        <f>IF(VLOOKUP($B31,'B-EmEC'!$A:$DC,MATCH(AI$1,'B-EmEC'!$A$1:$DC$1,0),FALSE)&lt;&gt;"",VLOOKUP($B31,'B-EmEC'!$A:$DC,MATCH(AI$1,'B-EmEC'!$A$1:$DC$1,0),FALSE),NA())</f>
        <v>#N/A</v>
      </c>
      <c r="AJ31" s="164" t="e">
        <f>IF(VLOOKUP($B31,'B-EmEC'!$A:$DC,MATCH(AJ$1,'B-EmEC'!$A$1:$DC$1,0),FALSE)&lt;&gt;"",VLOOKUP($B31,'B-EmEC'!$A:$DC,MATCH(AJ$1,'B-EmEC'!$A$1:$DC$1,0),FALSE),NA())</f>
        <v>#N/A</v>
      </c>
      <c r="AK31" s="164">
        <f>IF(VLOOKUP($B31,'B-EmEC'!$A:$DC,MATCH(AK$1,'B-EmEC'!$A$1:$DC$1,0),FALSE)&lt;&gt;"",VLOOKUP($B31,'B-EmEC'!$A:$DC,MATCH(AK$1,'B-EmEC'!$A$1:$DC$1,0),FALSE),NA())</f>
        <v>156.5</v>
      </c>
      <c r="AL31" s="164">
        <f>IF(VLOOKUP($B31,'B-EmEC'!$A:$DC,MATCH(AL$1,'B-EmEC'!$A$1:$DC$1,0),FALSE)&lt;&gt;"",VLOOKUP($B31,'B-EmEC'!$A:$DC,MATCH(AL$1,'B-EmEC'!$A$1:$DC$1,0),FALSE),NA())</f>
        <v>175.4</v>
      </c>
      <c r="AM31" s="164" t="e">
        <f>IF(VLOOKUP($B31,'B-EmEC'!$A:$DC,MATCH(AM$1,'B-EmEC'!$A$1:$DC$1,0),FALSE)&lt;&gt;"",VLOOKUP($B31,'B-EmEC'!$A:$DC,MATCH(AM$1,'B-EmEC'!$A$1:$DC$1,0),FALSE),NA())</f>
        <v>#N/A</v>
      </c>
      <c r="AN31" s="164" t="e">
        <f>IF(VLOOKUP($B31,'B-EmEC'!$A:$DC,MATCH(AN$1,'B-EmEC'!$A$1:$DC$1,0),FALSE)&lt;&gt;"",VLOOKUP($B31,'B-EmEC'!$A:$DC,MATCH(AN$1,'B-EmEC'!$A$1:$DC$1,0),FALSE),NA())</f>
        <v>#N/A</v>
      </c>
      <c r="AO31" s="164" t="e">
        <f>IF(VLOOKUP($B31,'B-EmEC'!$A:$DC,MATCH(AO$1,'B-EmEC'!$A$1:$DC$1,0),FALSE)&lt;&gt;"",VLOOKUP($B31,'B-EmEC'!$A:$DC,MATCH(AO$1,'B-EmEC'!$A$1:$DC$1,0),FALSE),NA())</f>
        <v>#N/A</v>
      </c>
      <c r="AP31" s="164">
        <f>IF(VLOOKUP($B31,'B-EmEC'!$A:$DC,MATCH(AP$1,'B-EmEC'!$A$1:$DC$1,0),FALSE)&lt;&gt;"",VLOOKUP($B31,'B-EmEC'!$A:$DC,MATCH(AP$1,'B-EmEC'!$A$1:$DC$1,0),FALSE),NA())</f>
        <v>643.29999999999995</v>
      </c>
      <c r="AQ31" s="164" t="e">
        <f>IF(VLOOKUP($B31,'B-EmEC'!$A:$DC,MATCH(AQ$1,'B-EmEC'!$A$1:$DC$1,0),FALSE)&lt;&gt;"",VLOOKUP($B31,'B-EmEC'!$A:$DC,MATCH(AQ$1,'B-EmEC'!$A$1:$DC$1,0),FALSE),NA())</f>
        <v>#N/A</v>
      </c>
      <c r="AR31" s="164" t="e">
        <f>IF(VLOOKUP($B31,'B-EmEC'!$A:$DC,MATCH(AR$1,'B-EmEC'!$A$1:$DC$1,0),FALSE)&lt;&gt;"",VLOOKUP($B31,'B-EmEC'!$A:$DC,MATCH(AR$1,'B-EmEC'!$A$1:$DC$1,0),FALSE),NA())</f>
        <v>#N/A</v>
      </c>
      <c r="AS31" s="169" t="str" cm="1">
        <f t="array" ref="AS31">SUBSTITUTE(SUBSTITUTE(INDEX(AG$1:AR$1,0,MATCH(_xlfn.AGGREGATE(4,6,AG31:AR31),AG31:AR31,0)),"B-Emax",""),"&gt;1.4SD","")</f>
        <v xml:space="preserve">
G15</v>
      </c>
      <c r="AT31" s="164"/>
      <c r="AU31" s="165">
        <f>IF(VLOOKUP($B31,'I-EmEC'!$A:$DD,MATCH(AU$1,'I-EmEC'!$A$1:$DD$1,0),FALSE)&lt;&gt;"",VLOOKUP($B31,'I-EmEC'!$A:$DD,MATCH(AU$1,'I-EmEC'!$A$1:$DD$1,0),FALSE),NA())</f>
        <v>26.3</v>
      </c>
      <c r="AV31" s="166" t="e">
        <f>IF(VLOOKUP($B31,'I-EmEC'!$A:$DD,MATCH(AV$1,'I-EmEC'!$A$1:$DD$1,0),FALSE)&lt;&gt;"",VLOOKUP($B31,'I-EmEC'!$A:$DD,MATCH(AV$1,'I-EmEC'!$A$1:$DD$1,0),FALSE),NA())</f>
        <v>#N/A</v>
      </c>
      <c r="AW31" s="166" t="e">
        <f>IF(VLOOKUP($B31,'I-EmEC'!$A:$DD,MATCH(AW$1,'I-EmEC'!$A$1:$DD$1,0),FALSE)&lt;&gt;"",VLOOKUP($B31,'I-EmEC'!$A:$DD,MATCH(AW$1,'I-EmEC'!$A$1:$DD$1,0),FALSE),NA())</f>
        <v>#N/A</v>
      </c>
      <c r="AX31" s="166" t="e">
        <f>IF(VLOOKUP($B31,'I-EmEC'!$A:$DD,MATCH(AX$1,'I-EmEC'!$A$1:$DD$1,0),FALSE)&lt;&gt;"",VLOOKUP($B31,'I-EmEC'!$A:$DD,MATCH(AX$1,'I-EmEC'!$A$1:$DD$1,0),FALSE),NA())</f>
        <v>#N/A</v>
      </c>
      <c r="AY31" s="166" t="e">
        <f>IF(VLOOKUP($B31,'I-EmEC'!$A:$DD,MATCH(AY$1,'I-EmEC'!$A$1:$DD$1,0),FALSE)&lt;&gt;"",VLOOKUP($B31,'I-EmEC'!$A:$DD,MATCH(AY$1,'I-EmEC'!$A$1:$DD$1,0),FALSE),NA())</f>
        <v>#N/A</v>
      </c>
      <c r="AZ31" s="166">
        <f>IF(VLOOKUP($B31,'I-EmEC'!$A:$DD,MATCH(AZ$1,'I-EmEC'!$A$1:$DD$1,0),FALSE)&lt;&gt;"",VLOOKUP($B31,'I-EmEC'!$A:$DD,MATCH(AZ$1,'I-EmEC'!$A$1:$DD$1,0),FALSE),NA())</f>
        <v>11.2</v>
      </c>
      <c r="BA31" s="166">
        <f>IF(VLOOKUP($B31,'I-EmEC'!$A:$DD,MATCH(BA$1,'I-EmEC'!$A$1:$DD$1,0),FALSE)&lt;&gt;"",VLOOKUP($B31,'I-EmEC'!$A:$DD,MATCH(BA$1,'I-EmEC'!$A$1:$DD$1,0),FALSE),NA())</f>
        <v>21.6</v>
      </c>
      <c r="BB31" s="166">
        <f>IF(VLOOKUP($B31,'I-EmEC'!$A:$DD,MATCH(BB$1,'I-EmEC'!$A$1:$DD$1,0),FALSE)&lt;&gt;"",VLOOKUP($B31,'I-EmEC'!$A:$DD,MATCH(BB$1,'I-EmEC'!$A$1:$DD$1,0),FALSE),NA())</f>
        <v>21.6</v>
      </c>
      <c r="BC31" s="166">
        <f>IF(VLOOKUP($B31,'I-EmEC'!$A:$DD,MATCH(BC$1,'I-EmEC'!$A$1:$DD$1,0),FALSE)&lt;&gt;"",VLOOKUP($B31,'I-EmEC'!$A:$DD,MATCH(BC$1,'I-EmEC'!$A$1:$DD$1,0),FALSE),NA())</f>
        <v>18.899999999999999</v>
      </c>
      <c r="BD31" s="166" t="e">
        <f>IF(VLOOKUP($B31,'I-EmEC'!$A:$DD,MATCH(BD$1,'I-EmEC'!$A$1:$DD$1,0),FALSE)&lt;&gt;"",VLOOKUP($B31,'I-EmEC'!$A:$DD,MATCH(BD$1,'I-EmEC'!$A$1:$DD$1,0),FALSE),NA())</f>
        <v>#N/A</v>
      </c>
      <c r="BE31" s="166" t="e">
        <f>IF(VLOOKUP($B31,'I-EmEC'!$A:$DD,MATCH(BE$1,'I-EmEC'!$A$1:$DD$1,0),FALSE)&lt;&gt;"",VLOOKUP($B31,'I-EmEC'!$A:$DD,MATCH(BE$1,'I-EmEC'!$A$1:$DD$1,0),FALSE),NA())</f>
        <v>#N/A</v>
      </c>
      <c r="BF31" s="166" t="e">
        <f>IF(VLOOKUP($B31,'I-EmEC'!$A:$DD,MATCH(BF$1,'I-EmEC'!$A$1:$DD$1,0),FALSE)&lt;&gt;"",VLOOKUP($B31,'I-EmEC'!$A:$DD,MATCH(BF$1,'I-EmEC'!$A$1:$DD$1,0),FALSE),NA())</f>
        <v>#N/A</v>
      </c>
      <c r="BG31" s="161" t="str" cm="1">
        <f t="array" ref="BG31">SUBSTITUTE(SUBSTITUTE(INDEX(AU$1:BF$1,0,MATCH(_xlfn.AGGREGATE(4,6,AU31:BF31),AU31:BF31,0)),"I-Emax",""),"&gt;1.4SD","")</f>
        <v xml:space="preserve">
Gs</v>
      </c>
      <c r="BH31" s="159"/>
      <c r="BI31" s="167">
        <f>IF(VLOOKUP($B31,'B-EmEC'!$A:$DC,MATCH(BI$1,'B-EmEC'!$A$1:$DC$1,0),FALSE)="",NA(),VLOOKUP($B31,'B-EmEC'!$A:$DC,MATCH(BI$1,'B-EmEC'!$A$1:$DC$1,0),FALSE))</f>
        <v>65.094917330067361</v>
      </c>
      <c r="BJ31" s="168" t="e">
        <f>IF(VLOOKUP($B31,'B-EmEC'!$A:$DC,MATCH(BJ$1,'B-EmEC'!$A$1:$DC$1,0),FALSE)="",NA(),VLOOKUP($B31,'B-EmEC'!$A:$DC,MATCH(BJ$1,'B-EmEC'!$A$1:$DC$1,0),FALSE))</f>
        <v>#N/A</v>
      </c>
      <c r="BK31" s="168" t="e">
        <f>IF(VLOOKUP($B31,'B-EmEC'!$A:$DC,MATCH(BK$1,'B-EmEC'!$A$1:$DC$1,0),FALSE)="",NA(),VLOOKUP($B31,'B-EmEC'!$A:$DC,MATCH(BK$1,'B-EmEC'!$A$1:$DC$1,0),FALSE))</f>
        <v>#N/A</v>
      </c>
      <c r="BL31" s="168" t="e">
        <f>IF(VLOOKUP($B31,'B-EmEC'!$A:$DC,MATCH(BL$1,'B-EmEC'!$A$1:$DC$1,0),FALSE)="",NA(),VLOOKUP($B31,'B-EmEC'!$A:$DC,MATCH(BL$1,'B-EmEC'!$A$1:$DC$1,0),FALSE))</f>
        <v>#N/A</v>
      </c>
      <c r="BM31" s="168">
        <f>IF(VLOOKUP($B31,'B-EmEC'!$A:$DC,MATCH(BM$1,'B-EmEC'!$A$1:$DC$1,0),FALSE)="",NA(),VLOOKUP($B31,'B-EmEC'!$A:$DC,MATCH(BM$1,'B-EmEC'!$A$1:$DC$1,0),FALSE))</f>
        <v>31.654530744336572</v>
      </c>
      <c r="BN31" s="168">
        <f>IF(VLOOKUP($B31,'B-EmEC'!$A:$DC,MATCH(BN$1,'B-EmEC'!$A$1:$DC$1,0),FALSE)="",NA(),VLOOKUP($B31,'B-EmEC'!$A:$DC,MATCH(BN$1,'B-EmEC'!$A$1:$DC$1,0),FALSE))</f>
        <v>50.870069605568446</v>
      </c>
      <c r="BO31" s="168" t="e">
        <f>IF(VLOOKUP($B31,'B-EmEC'!$A:$DC,MATCH(BO$1,'B-EmEC'!$A$1:$DC$1,0),FALSE)="",NA(),VLOOKUP($B31,'B-EmEC'!$A:$DC,MATCH(BO$1,'B-EmEC'!$A$1:$DC$1,0),FALSE))</f>
        <v>#N/A</v>
      </c>
      <c r="BP31" s="168" t="e">
        <f>IF(VLOOKUP($B31,'B-EmEC'!$A:$DC,MATCH(BP$1,'B-EmEC'!$A$1:$DC$1,0),FALSE)="",NA(),VLOOKUP($B31,'B-EmEC'!$A:$DC,MATCH(BP$1,'B-EmEC'!$A$1:$DC$1,0),FALSE))</f>
        <v>#N/A</v>
      </c>
      <c r="BQ31" s="168" t="e">
        <f>IF(VLOOKUP($B31,'B-EmEC'!$A:$DC,MATCH(BQ$1,'B-EmEC'!$A$1:$DC$1,0),FALSE)="",NA(),VLOOKUP($B31,'B-EmEC'!$A:$DC,MATCH(BQ$1,'B-EmEC'!$A$1:$DC$1,0),FALSE))</f>
        <v>#N/A</v>
      </c>
      <c r="BR31" s="168">
        <f>IF(VLOOKUP($B31,'B-EmEC'!$A:$DC,MATCH(BR$1,'B-EmEC'!$A$1:$DC$1,0),FALSE)="",NA(),VLOOKUP($B31,'B-EmEC'!$A:$DC,MATCH(BR$1,'B-EmEC'!$A$1:$DC$1,0),FALSE))</f>
        <v>60.290534208059974</v>
      </c>
      <c r="BS31" s="168" t="e">
        <f>IF(VLOOKUP($B31,'B-EmEC'!$A:$DC,MATCH(BS$1,'B-EmEC'!$A$1:$DC$1,0),FALSE)="",NA(),VLOOKUP($B31,'B-EmEC'!$A:$DC,MATCH(BS$1,'B-EmEC'!$A$1:$DC$1,0),FALSE))</f>
        <v>#N/A</v>
      </c>
      <c r="BT31" s="168" t="e">
        <f>IF(VLOOKUP($B31,'B-EmEC'!$A:$DC,MATCH(BT$1,'B-EmEC'!$A$1:$DC$1,0),FALSE)="",NA(),VLOOKUP($B31,'B-EmEC'!$A:$DC,MATCH(BT$1,'B-EmEC'!$A$1:$DC$1,0),FALSE))</f>
        <v>#N/A</v>
      </c>
      <c r="BU31" s="161" t="str" cm="1">
        <f t="array" ref="BU31">SUBSTITUTE(SUBSTITUTE(SUBSTITUTE(INDEX(BI$1:BT$1,0,MATCH(_xlfn.AGGREGATE(4,6,BI31:BT31),BI31:BT31,0)),"B-Emax",""),"Min",""),"Max","")</f>
        <v xml:space="preserve">
Gs</v>
      </c>
      <c r="BV31" s="168"/>
      <c r="BW31" s="165">
        <f>IF(VLOOKUP($B31,'I-EmEC'!$A:$DD,MATCH(BW$1,'I-EmEC'!$A$1:$DD$1,0),FALSE)&lt;&gt;"",VLOOKUP($B31,'I-EmEC'!$A:$DD,MATCH(BW$1,'I-EmEC'!$A$1:$DD$1,0),FALSE),NA())</f>
        <v>48.345588235294116</v>
      </c>
      <c r="BX31" s="166" t="e">
        <f>IF(VLOOKUP($B31,'I-EmEC'!$A:$DD,MATCH(BX$1,'I-EmEC'!$A$1:$DD$1,0),FALSE)&lt;&gt;"",VLOOKUP($B31,'I-EmEC'!$A:$DD,MATCH(BX$1,'I-EmEC'!$A$1:$DD$1,0),FALSE),NA())</f>
        <v>#N/A</v>
      </c>
      <c r="BY31" s="166" t="e">
        <f>IF(VLOOKUP($B31,'I-EmEC'!$A:$DD,MATCH(BY$1,'I-EmEC'!$A$1:$DD$1,0),FALSE)&lt;&gt;"",VLOOKUP($B31,'I-EmEC'!$A:$DD,MATCH(BY$1,'I-EmEC'!$A$1:$DD$1,0),FALSE),NA())</f>
        <v>#N/A</v>
      </c>
      <c r="BZ31" s="166" t="e">
        <f>IF(VLOOKUP($B31,'I-EmEC'!$A:$DD,MATCH(BZ$1,'I-EmEC'!$A$1:$DD$1,0),FALSE)&lt;&gt;"",VLOOKUP($B31,'I-EmEC'!$A:$DD,MATCH(BZ$1,'I-EmEC'!$A$1:$DD$1,0),FALSE),NA())</f>
        <v>#N/A</v>
      </c>
      <c r="CA31" s="166" t="e">
        <f>IF(VLOOKUP($B31,'I-EmEC'!$A:$DD,MATCH(CA$1,'I-EmEC'!$A$1:$DD$1,0),FALSE)&lt;&gt;"",VLOOKUP($B31,'I-EmEC'!$A:$DD,MATCH(CA$1,'I-EmEC'!$A$1:$DD$1,0),FALSE),NA())</f>
        <v>#N/A</v>
      </c>
      <c r="CB31" s="166">
        <f>IF(VLOOKUP($B31,'I-EmEC'!$A:$DD,MATCH(CB$1,'I-EmEC'!$A$1:$DD$1,0),FALSE)&lt;&gt;"",VLOOKUP($B31,'I-EmEC'!$A:$DD,MATCH(CB$1,'I-EmEC'!$A$1:$DD$1,0),FALSE),NA())</f>
        <v>32.463768115942031</v>
      </c>
      <c r="CC31" s="166">
        <f>IF(VLOOKUP($B31,'I-EmEC'!$A:$DD,MATCH(CC$1,'I-EmEC'!$A$1:$DD$1,0),FALSE)&lt;&gt;"",VLOOKUP($B31,'I-EmEC'!$A:$DD,MATCH(CC$1,'I-EmEC'!$A$1:$DD$1,0),FALSE),NA())</f>
        <v>44.353182751540039</v>
      </c>
      <c r="CD31" s="166">
        <f>IF(VLOOKUP($B31,'I-EmEC'!$A:$DD,MATCH(CD$1,'I-EmEC'!$A$1:$DD$1,0),FALSE)&lt;&gt;"",VLOOKUP($B31,'I-EmEC'!$A:$DD,MATCH(CD$1,'I-EmEC'!$A$1:$DD$1,0),FALSE),NA())</f>
        <v>44.353182751540039</v>
      </c>
      <c r="CE31" s="166">
        <f>IF(VLOOKUP($B31,'I-EmEC'!$A:$DD,MATCH(CE$1,'I-EmEC'!$A$1:$DD$1,0),FALSE)&lt;&gt;"",VLOOKUP($B31,'I-EmEC'!$A:$DD,MATCH(CE$1,'I-EmEC'!$A$1:$DD$1,0),FALSE),NA())</f>
        <v>42.471910112359545</v>
      </c>
      <c r="CF31" s="166" t="e">
        <f>IF(VLOOKUP($B31,'I-EmEC'!$A:$DD,MATCH(CF$1,'I-EmEC'!$A$1:$DD$1,0),FALSE)&lt;&gt;"",VLOOKUP($B31,'I-EmEC'!$A:$DD,MATCH(CF$1,'I-EmEC'!$A$1:$DD$1,0),FALSE),NA())</f>
        <v>#N/A</v>
      </c>
      <c r="CG31" s="166" t="e">
        <f>IF(VLOOKUP($B31,'I-EmEC'!$A:$DD,MATCH(CG$1,'I-EmEC'!$A$1:$DD$1,0),FALSE)&lt;&gt;"",VLOOKUP($B31,'I-EmEC'!$A:$DD,MATCH(CG$1,'I-EmEC'!$A$1:$DD$1,0),FALSE),NA())</f>
        <v>#N/A</v>
      </c>
      <c r="CH31" s="166" t="e">
        <f>IF(VLOOKUP($B31,'I-EmEC'!$A:$DD,MATCH(CH$1,'I-EmEC'!$A$1:$DD$1,0),FALSE)&lt;&gt;"",VLOOKUP($B31,'I-EmEC'!$A:$DD,MATCH(CH$1,'I-EmEC'!$A$1:$DD$1,0),FALSE),NA())</f>
        <v>#N/A</v>
      </c>
      <c r="CI31" s="161" t="str" cm="1">
        <f t="array" ref="CI31">SUBSTITUTE(SUBSTITUTE(SUBSTITUTE(INDEX(BW$1:CH$1,0,MATCH(_xlfn.AGGREGATE(4,6,BW31:CH31),BW31:CH31,0)),"I-Emax",""),"Min",""),"Max","")</f>
        <v xml:space="preserve">
Gs</v>
      </c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</row>
    <row r="32" spans="1:111" s="170" customFormat="1" x14ac:dyDescent="0.15">
      <c r="A32" s="155" t="str" cm="1">
        <f t="array" ref="A32">_xlfn.IFS(AND(SUMIF(E32:P32,"&lt;&gt;#N/A",E32:P32)&gt;0,SUMIF(S32:AD32,"&lt;&gt;#N/A",S32:AD32)&gt;0),"BI",AND(SUMIF(E32:P32,"&lt;&gt;#N/A",E32:P32)&gt;0,SUMIF(S32:AD32,"&lt;&gt;#N/A",S32:AD32)=0),"-B",AND(SUMIF(E32:P32,"&lt;&gt;#N/A",E32:P32)=0,SUMIF(S32:AD32,"&lt;&gt;#N/A",S32:AD32)&gt;0),"-I")</f>
        <v>BI</v>
      </c>
      <c r="B32" s="90" t="s">
        <v>435</v>
      </c>
      <c r="C32" s="156" t="str">
        <f>VLOOKUP(B32,RecNamesAll!A:E,5,FALSE)</f>
        <v>A</v>
      </c>
      <c r="D32" s="157" t="b">
        <f>VLOOKUP(B32,Ligands!A:B,2,FALSE)</f>
        <v>1</v>
      </c>
      <c r="E32" s="158" t="e">
        <f>IF(VLOOKUP($B32,'B-EmEC'!$A:$DC,MATCH(E$1,'B-EmEC'!$A$1:$DC$1,0),FALSE)&lt;&gt;"",VLOOKUP($B32,'B-EmEC'!$A:$DC,MATCH(E$1,'B-EmEC'!$A$1:$DC$1,0),FALSE),NA())</f>
        <v>#N/A</v>
      </c>
      <c r="F32" s="159">
        <f>IF(VLOOKUP($B32,'B-EmEC'!$A:$DC,MATCH(F$1,'B-EmEC'!$A$1:$DC$1,0),FALSE)&lt;&gt;"",VLOOKUP($B32,'B-EmEC'!$A:$DC,MATCH(F$1,'B-EmEC'!$A$1:$DC$1,0),FALSE),NA())</f>
        <v>8.1440000000000001</v>
      </c>
      <c r="G32" s="159">
        <f>IF(VLOOKUP($B32,'B-EmEC'!$A:$DC,MATCH(G$1,'B-EmEC'!$A$1:$DC$1,0),FALSE)&lt;&gt;"",VLOOKUP($B32,'B-EmEC'!$A:$DC,MATCH(G$1,'B-EmEC'!$A$1:$DC$1,0),FALSE),NA())</f>
        <v>7.9160000000000004</v>
      </c>
      <c r="H32" s="159">
        <f>IF(VLOOKUP($B32,'B-EmEC'!$A:$DC,MATCH(H$1,'B-EmEC'!$A$1:$DC$1,0),FALSE)&lt;&gt;"",VLOOKUP($B32,'B-EmEC'!$A:$DC,MATCH(H$1,'B-EmEC'!$A$1:$DC$1,0),FALSE),NA())</f>
        <v>8.6170000000000009</v>
      </c>
      <c r="I32" s="159">
        <f>IF(VLOOKUP($B32,'B-EmEC'!$A:$DC,MATCH(I$1,'B-EmEC'!$A$1:$DC$1,0),FALSE)&lt;&gt;"",VLOOKUP($B32,'B-EmEC'!$A:$DC,MATCH(I$1,'B-EmEC'!$A$1:$DC$1,0),FALSE),NA())</f>
        <v>9.0739999999999998</v>
      </c>
      <c r="J32" s="159">
        <f>IF(VLOOKUP($B32,'B-EmEC'!$A:$DC,MATCH(J$1,'B-EmEC'!$A$1:$DC$1,0),FALSE)&lt;&gt;"",VLOOKUP($B32,'B-EmEC'!$A:$DC,MATCH(J$1,'B-EmEC'!$A$1:$DC$1,0),FALSE),NA())</f>
        <v>8.2390000000000008</v>
      </c>
      <c r="K32" s="160" t="e">
        <f>IF(VLOOKUP($B32,'B-EmEC'!$A:$DC,MATCH(K$1,'B-EmEC'!$A$1:$DC$1,0),FALSE)&lt;&gt;"",VLOOKUP($B32,'B-EmEC'!$A:$DC,MATCH(K$1,'B-EmEC'!$A$1:$DC$1,0),FALSE),NA())</f>
        <v>#N/A</v>
      </c>
      <c r="L32" s="160" t="e">
        <f>IF(VLOOKUP($B32,'B-EmEC'!$A:$DC,MATCH(L$1,'B-EmEC'!$A$1:$DC$1,0),FALSE)&lt;&gt;"",VLOOKUP($B32,'B-EmEC'!$A:$DC,MATCH(L$1,'B-EmEC'!$A$1:$DC$1,0),FALSE),NA())</f>
        <v>#N/A</v>
      </c>
      <c r="M32" s="160" t="e">
        <f>IF(VLOOKUP($B32,'B-EmEC'!$A:$DC,MATCH(M$1,'B-EmEC'!$A$1:$DC$1,0),FALSE)&lt;&gt;"",VLOOKUP($B32,'B-EmEC'!$A:$DC,MATCH(M$1,'B-EmEC'!$A$1:$DC$1,0),FALSE),NA())</f>
        <v>#N/A</v>
      </c>
      <c r="N32" s="159" t="e">
        <f>IF(VLOOKUP($B32,'B-EmEC'!$A:$DC,MATCH(N$1,'B-EmEC'!$A$1:$DC$1,0),FALSE)&lt;&gt;"",VLOOKUP($B32,'B-EmEC'!$A:$DC,MATCH(N$1,'B-EmEC'!$A$1:$DC$1,0),FALSE),NA())</f>
        <v>#N/A</v>
      </c>
      <c r="O32" s="160" t="e">
        <f>IF(VLOOKUP($B32,'B-EmEC'!$A:$DC,MATCH(O$1,'B-EmEC'!$A$1:$DC$1,0),FALSE)&lt;&gt;"",VLOOKUP($B32,'B-EmEC'!$A:$DC,MATCH(O$1,'B-EmEC'!$A$1:$DC$1,0),FALSE),NA())</f>
        <v>#N/A</v>
      </c>
      <c r="P32" s="160" t="e">
        <f>IF(VLOOKUP($B32,'B-EmEC'!$A:$DC,MATCH(P$1,'B-EmEC'!$A$1:$DC$1,0),FALSE)&lt;&gt;"",VLOOKUP($B32,'B-EmEC'!$A:$DC,MATCH(P$1,'B-EmEC'!$A$1:$DC$1,0),FALSE),NA())</f>
        <v>#N/A</v>
      </c>
      <c r="Q32" s="161" t="str" cm="1">
        <f t="array" ref="Q32">SUBSTITUTE(SUBSTITUTE(INDEX(E$1:P$1,0,MATCH(_xlfn.AGGREGATE(4,6,E32:P32),E32:P32,0)),"B-pEC50",""),"&gt;1.4SD","")</f>
        <v xml:space="preserve">
GoB</v>
      </c>
      <c r="R32" s="151"/>
      <c r="S32" s="162" t="e">
        <f>IF(VLOOKUP($B32,'I-EmEC'!$A:$DD,MATCH(S$1,'I-EmEC'!$A$1:$DD$1,0),FALSE)&lt;&gt;"",VLOOKUP($B32,'I-EmEC'!$A:$DD,MATCH(S$1,'I-EmEC'!$A$1:$DD$1,0),FALSE),NA())</f>
        <v>#N/A</v>
      </c>
      <c r="T32" s="159">
        <f>IF(VLOOKUP($B32,'I-EmEC'!$A:$DD,MATCH(T$1,'I-EmEC'!$A$1:$DD$1,0),FALSE)&lt;&gt;"",VLOOKUP($B32,'I-EmEC'!$A:$DD,MATCH(T$1,'I-EmEC'!$A$1:$DD$1,0),FALSE),NA())</f>
        <v>7.96</v>
      </c>
      <c r="U32" s="159">
        <f>IF(VLOOKUP($B32,'I-EmEC'!$A:$DD,MATCH(U$1,'I-EmEC'!$A$1:$DD$1,0),FALSE)&lt;&gt;"",VLOOKUP($B32,'I-EmEC'!$A:$DD,MATCH(U$1,'I-EmEC'!$A$1:$DD$1,0),FALSE),NA())</f>
        <v>7.96</v>
      </c>
      <c r="V32" s="159">
        <f>IF(VLOOKUP($B32,'I-EmEC'!$A:$DD,MATCH(V$1,'I-EmEC'!$A$1:$DD$1,0),FALSE)&lt;&gt;"",VLOOKUP($B32,'I-EmEC'!$A:$DD,MATCH(V$1,'I-EmEC'!$A$1:$DD$1,0),FALSE),NA())</f>
        <v>7.75</v>
      </c>
      <c r="W32" s="159">
        <f>IF(VLOOKUP($B32,'I-EmEC'!$A:$DD,MATCH(W$1,'I-EmEC'!$A$1:$DD$1,0),FALSE)&lt;&gt;"",VLOOKUP($B32,'I-EmEC'!$A:$DD,MATCH(W$1,'I-EmEC'!$A$1:$DD$1,0),FALSE),NA())</f>
        <v>7.75</v>
      </c>
      <c r="X32" s="159">
        <f>IF(VLOOKUP($B32,'I-EmEC'!$A:$DD,MATCH(X$1,'I-EmEC'!$A$1:$DD$1,0),FALSE)&lt;&gt;"",VLOOKUP($B32,'I-EmEC'!$A:$DD,MATCH(X$1,'I-EmEC'!$A$1:$DD$1,0),FALSE),NA())</f>
        <v>7.78</v>
      </c>
      <c r="Y32" s="159" t="e">
        <f>IF(VLOOKUP($B32,'I-EmEC'!$A:$DD,MATCH(Y$1,'I-EmEC'!$A$1:$DD$1,0),FALSE)&lt;&gt;"",VLOOKUP($B32,'I-EmEC'!$A:$DD,MATCH(Y$1,'I-EmEC'!$A$1:$DD$1,0),FALSE),NA())</f>
        <v>#N/A</v>
      </c>
      <c r="Z32" s="159" t="e">
        <f>IF(VLOOKUP($B32,'I-EmEC'!$A:$DD,MATCH(Z$1,'I-EmEC'!$A$1:$DD$1,0),FALSE)&lt;&gt;"",VLOOKUP($B32,'I-EmEC'!$A:$DD,MATCH(Z$1,'I-EmEC'!$A$1:$DD$1,0),FALSE),NA())</f>
        <v>#N/A</v>
      </c>
      <c r="AA32" s="159" t="e">
        <f>IF(VLOOKUP($B32,'I-EmEC'!$A:$DD,MATCH(AA$1,'I-EmEC'!$A$1:$DD$1,0),FALSE)&lt;&gt;"",VLOOKUP($B32,'I-EmEC'!$A:$DD,MATCH(AA$1,'I-EmEC'!$A$1:$DD$1,0),FALSE),NA())</f>
        <v>#N/A</v>
      </c>
      <c r="AB32" s="159" t="e">
        <f>IF(VLOOKUP($B32,'I-EmEC'!$A:$DD,MATCH(AB$1,'I-EmEC'!$A$1:$DD$1,0),FALSE)&lt;&gt;"",VLOOKUP($B32,'I-EmEC'!$A:$DD,MATCH(AB$1,'I-EmEC'!$A$1:$DD$1,0),FALSE),NA())</f>
        <v>#N/A</v>
      </c>
      <c r="AC32" s="159" t="e">
        <f>IF(VLOOKUP($B32,'I-EmEC'!$A:$DD,MATCH(AC$1,'I-EmEC'!$A$1:$DD$1,0),FALSE)&lt;&gt;"",VLOOKUP($B32,'I-EmEC'!$A:$DD,MATCH(AC$1,'I-EmEC'!$A$1:$DD$1,0),FALSE),NA())</f>
        <v>#N/A</v>
      </c>
      <c r="AD32" s="159" t="e">
        <f>IF(VLOOKUP($B32,'I-EmEC'!$A:$DD,MATCH(AD$1,'I-EmEC'!$A$1:$DD$1,0),FALSE)&lt;&gt;"",VLOOKUP($B32,'I-EmEC'!$A:$DD,MATCH(AD$1,'I-EmEC'!$A$1:$DD$1,0),FALSE),NA())</f>
        <v>#N/A</v>
      </c>
      <c r="AE32" s="161" t="str" cm="1">
        <f t="array" ref="AE32">SUBSTITUTE(SUBSTITUTE(INDEX(S$1:AD$1,0,MATCH(_xlfn.AGGREGATE(4,6,S32:AD32),S32:AD32,0)),"I-pEC50",""),"&gt;1.4SD","")</f>
        <v xml:space="preserve">
Gi1</v>
      </c>
      <c r="AF32" s="159"/>
      <c r="AG32" s="163" t="e">
        <f>IF(VLOOKUP($B32,'B-EmEC'!$A:$DC,MATCH(AG$1,'B-EmEC'!$A$1:$DC$1,0),FALSE)&lt;&gt;"",VLOOKUP($B32,'B-EmEC'!$A:$DC,MATCH(AG$1,'B-EmEC'!$A$1:$DC$1,0),FALSE),NA())</f>
        <v>#N/A</v>
      </c>
      <c r="AH32" s="164">
        <f>IF(VLOOKUP($B32,'B-EmEC'!$A:$DC,MATCH(AH$1,'B-EmEC'!$A$1:$DC$1,0),FALSE)&lt;&gt;"",VLOOKUP($B32,'B-EmEC'!$A:$DC,MATCH(AH$1,'B-EmEC'!$A$1:$DC$1,0),FALSE),NA())</f>
        <v>699.7</v>
      </c>
      <c r="AI32" s="164">
        <f>IF(VLOOKUP($B32,'B-EmEC'!$A:$DC,MATCH(AI$1,'B-EmEC'!$A$1:$DC$1,0),FALSE)&lt;&gt;"",VLOOKUP($B32,'B-EmEC'!$A:$DC,MATCH(AI$1,'B-EmEC'!$A$1:$DC$1,0),FALSE),NA())</f>
        <v>382.9</v>
      </c>
      <c r="AJ32" s="164">
        <f>IF(VLOOKUP($B32,'B-EmEC'!$A:$DC,MATCH(AJ$1,'B-EmEC'!$A$1:$DC$1,0),FALSE)&lt;&gt;"",VLOOKUP($B32,'B-EmEC'!$A:$DC,MATCH(AJ$1,'B-EmEC'!$A$1:$DC$1,0),FALSE),NA())</f>
        <v>241.9</v>
      </c>
      <c r="AK32" s="164">
        <f>IF(VLOOKUP($B32,'B-EmEC'!$A:$DC,MATCH(AK$1,'B-EmEC'!$A$1:$DC$1,0),FALSE)&lt;&gt;"",VLOOKUP($B32,'B-EmEC'!$A:$DC,MATCH(AK$1,'B-EmEC'!$A$1:$DC$1,0),FALSE),NA())</f>
        <v>333.4</v>
      </c>
      <c r="AL32" s="164">
        <f>IF(VLOOKUP($B32,'B-EmEC'!$A:$DC,MATCH(AL$1,'B-EmEC'!$A$1:$DC$1,0),FALSE)&lt;&gt;"",VLOOKUP($B32,'B-EmEC'!$A:$DC,MATCH(AL$1,'B-EmEC'!$A$1:$DC$1,0),FALSE),NA())</f>
        <v>141.6</v>
      </c>
      <c r="AM32" s="164" t="e">
        <f>IF(VLOOKUP($B32,'B-EmEC'!$A:$DC,MATCH(AM$1,'B-EmEC'!$A$1:$DC$1,0),FALSE)&lt;&gt;"",VLOOKUP($B32,'B-EmEC'!$A:$DC,MATCH(AM$1,'B-EmEC'!$A$1:$DC$1,0),FALSE),NA())</f>
        <v>#N/A</v>
      </c>
      <c r="AN32" s="164" t="e">
        <f>IF(VLOOKUP($B32,'B-EmEC'!$A:$DC,MATCH(AN$1,'B-EmEC'!$A$1:$DC$1,0),FALSE)&lt;&gt;"",VLOOKUP($B32,'B-EmEC'!$A:$DC,MATCH(AN$1,'B-EmEC'!$A$1:$DC$1,0),FALSE),NA())</f>
        <v>#N/A</v>
      </c>
      <c r="AO32" s="164" t="e">
        <f>IF(VLOOKUP($B32,'B-EmEC'!$A:$DC,MATCH(AO$1,'B-EmEC'!$A$1:$DC$1,0),FALSE)&lt;&gt;"",VLOOKUP($B32,'B-EmEC'!$A:$DC,MATCH(AO$1,'B-EmEC'!$A$1:$DC$1,0),FALSE),NA())</f>
        <v>#N/A</v>
      </c>
      <c r="AP32" s="164" t="e">
        <f>IF(VLOOKUP($B32,'B-EmEC'!$A:$DC,MATCH(AP$1,'B-EmEC'!$A$1:$DC$1,0),FALSE)&lt;&gt;"",VLOOKUP($B32,'B-EmEC'!$A:$DC,MATCH(AP$1,'B-EmEC'!$A$1:$DC$1,0),FALSE),NA())</f>
        <v>#N/A</v>
      </c>
      <c r="AQ32" s="164" t="e">
        <f>IF(VLOOKUP($B32,'B-EmEC'!$A:$DC,MATCH(AQ$1,'B-EmEC'!$A$1:$DC$1,0),FALSE)&lt;&gt;"",VLOOKUP($B32,'B-EmEC'!$A:$DC,MATCH(AQ$1,'B-EmEC'!$A$1:$DC$1,0),FALSE),NA())</f>
        <v>#N/A</v>
      </c>
      <c r="AR32" s="164" t="e">
        <f>IF(VLOOKUP($B32,'B-EmEC'!$A:$DC,MATCH(AR$1,'B-EmEC'!$A$1:$DC$1,0),FALSE)&lt;&gt;"",VLOOKUP($B32,'B-EmEC'!$A:$DC,MATCH(AR$1,'B-EmEC'!$A$1:$DC$1,0),FALSE),NA())</f>
        <v>#N/A</v>
      </c>
      <c r="AS32" s="169" t="str" cm="1">
        <f t="array" ref="AS32">SUBSTITUTE(SUBSTITUTE(INDEX(AG$1:AR$1,0,MATCH(_xlfn.AGGREGATE(4,6,AG32:AR32),AG32:AR32,0)),"B-Emax",""),"&gt;1.4SD","")</f>
        <v xml:space="preserve">
Gi1</v>
      </c>
      <c r="AT32" s="164"/>
      <c r="AU32" s="165" t="e">
        <f>IF(VLOOKUP($B32,'I-EmEC'!$A:$DD,MATCH(AU$1,'I-EmEC'!$A$1:$DD$1,0),FALSE)&lt;&gt;"",VLOOKUP($B32,'I-EmEC'!$A:$DD,MATCH(AU$1,'I-EmEC'!$A$1:$DD$1,0),FALSE),NA())</f>
        <v>#N/A</v>
      </c>
      <c r="AV32" s="166">
        <f>IF(VLOOKUP($B32,'I-EmEC'!$A:$DD,MATCH(AV$1,'I-EmEC'!$A$1:$DD$1,0),FALSE)&lt;&gt;"",VLOOKUP($B32,'I-EmEC'!$A:$DD,MATCH(AV$1,'I-EmEC'!$A$1:$DD$1,0),FALSE),NA())</f>
        <v>33.299999999999997</v>
      </c>
      <c r="AW32" s="166">
        <f>IF(VLOOKUP($B32,'I-EmEC'!$A:$DD,MATCH(AW$1,'I-EmEC'!$A$1:$DD$1,0),FALSE)&lt;&gt;"",VLOOKUP($B32,'I-EmEC'!$A:$DD,MATCH(AW$1,'I-EmEC'!$A$1:$DD$1,0),FALSE),NA())</f>
        <v>33.299999999999997</v>
      </c>
      <c r="AX32" s="166">
        <f>IF(VLOOKUP($B32,'I-EmEC'!$A:$DD,MATCH(AX$1,'I-EmEC'!$A$1:$DD$1,0),FALSE)&lt;&gt;"",VLOOKUP($B32,'I-EmEC'!$A:$DD,MATCH(AX$1,'I-EmEC'!$A$1:$DD$1,0),FALSE),NA())</f>
        <v>31.7</v>
      </c>
      <c r="AY32" s="166">
        <f>IF(VLOOKUP($B32,'I-EmEC'!$A:$DD,MATCH(AY$1,'I-EmEC'!$A$1:$DD$1,0),FALSE)&lt;&gt;"",VLOOKUP($B32,'I-EmEC'!$A:$DD,MATCH(AY$1,'I-EmEC'!$A$1:$DD$1,0),FALSE),NA())</f>
        <v>31.7</v>
      </c>
      <c r="AZ32" s="166">
        <f>IF(VLOOKUP($B32,'I-EmEC'!$A:$DD,MATCH(AZ$1,'I-EmEC'!$A$1:$DD$1,0),FALSE)&lt;&gt;"",VLOOKUP($B32,'I-EmEC'!$A:$DD,MATCH(AZ$1,'I-EmEC'!$A$1:$DD$1,0),FALSE),NA())</f>
        <v>20.5</v>
      </c>
      <c r="BA32" s="166" t="e">
        <f>IF(VLOOKUP($B32,'I-EmEC'!$A:$DD,MATCH(BA$1,'I-EmEC'!$A$1:$DD$1,0),FALSE)&lt;&gt;"",VLOOKUP($B32,'I-EmEC'!$A:$DD,MATCH(BA$1,'I-EmEC'!$A$1:$DD$1,0),FALSE),NA())</f>
        <v>#N/A</v>
      </c>
      <c r="BB32" s="166" t="e">
        <f>IF(VLOOKUP($B32,'I-EmEC'!$A:$DD,MATCH(BB$1,'I-EmEC'!$A$1:$DD$1,0),FALSE)&lt;&gt;"",VLOOKUP($B32,'I-EmEC'!$A:$DD,MATCH(BB$1,'I-EmEC'!$A$1:$DD$1,0),FALSE),NA())</f>
        <v>#N/A</v>
      </c>
      <c r="BC32" s="166" t="e">
        <f>IF(VLOOKUP($B32,'I-EmEC'!$A:$DD,MATCH(BC$1,'I-EmEC'!$A$1:$DD$1,0),FALSE)&lt;&gt;"",VLOOKUP($B32,'I-EmEC'!$A:$DD,MATCH(BC$1,'I-EmEC'!$A$1:$DD$1,0),FALSE),NA())</f>
        <v>#N/A</v>
      </c>
      <c r="BD32" s="166" t="e">
        <f>IF(VLOOKUP($B32,'I-EmEC'!$A:$DD,MATCH(BD$1,'I-EmEC'!$A$1:$DD$1,0),FALSE)&lt;&gt;"",VLOOKUP($B32,'I-EmEC'!$A:$DD,MATCH(BD$1,'I-EmEC'!$A$1:$DD$1,0),FALSE),NA())</f>
        <v>#N/A</v>
      </c>
      <c r="BE32" s="166" t="e">
        <f>IF(VLOOKUP($B32,'I-EmEC'!$A:$DD,MATCH(BE$1,'I-EmEC'!$A$1:$DD$1,0),FALSE)&lt;&gt;"",VLOOKUP($B32,'I-EmEC'!$A:$DD,MATCH(BE$1,'I-EmEC'!$A$1:$DD$1,0),FALSE),NA())</f>
        <v>#N/A</v>
      </c>
      <c r="BF32" s="166" t="e">
        <f>IF(VLOOKUP($B32,'I-EmEC'!$A:$DD,MATCH(BF$1,'I-EmEC'!$A$1:$DD$1,0),FALSE)&lt;&gt;"",VLOOKUP($B32,'I-EmEC'!$A:$DD,MATCH(BF$1,'I-EmEC'!$A$1:$DD$1,0),FALSE),NA())</f>
        <v>#N/A</v>
      </c>
      <c r="BG32" s="161" t="str" cm="1">
        <f t="array" ref="BG32">SUBSTITUTE(SUBSTITUTE(INDEX(AU$1:BF$1,0,MATCH(_xlfn.AGGREGATE(4,6,AU32:BF32),AU32:BF32,0)),"I-Emax",""),"&gt;1.4SD","")</f>
        <v xml:space="preserve">
Gi1</v>
      </c>
      <c r="BH32" s="159"/>
      <c r="BI32" s="167" t="e">
        <f>IF(VLOOKUP($B32,'B-EmEC'!$A:$DC,MATCH(BI$1,'B-EmEC'!$A$1:$DC$1,0),FALSE)="",NA(),VLOOKUP($B32,'B-EmEC'!$A:$DC,MATCH(BI$1,'B-EmEC'!$A$1:$DC$1,0),FALSE))</f>
        <v>#N/A</v>
      </c>
      <c r="BJ32" s="168">
        <f>IF(VLOOKUP($B32,'B-EmEC'!$A:$DC,MATCH(BJ$1,'B-EmEC'!$A$1:$DC$1,0),FALSE)="",NA(),VLOOKUP($B32,'B-EmEC'!$A:$DC,MATCH(BJ$1,'B-EmEC'!$A$1:$DC$1,0),FALSE))</f>
        <v>75.807150595882987</v>
      </c>
      <c r="BK32" s="168">
        <f>IF(VLOOKUP($B32,'B-EmEC'!$A:$DC,MATCH(BK$1,'B-EmEC'!$A$1:$DC$1,0),FALSE)="",NA(),VLOOKUP($B32,'B-EmEC'!$A:$DC,MATCH(BK$1,'B-EmEC'!$A$1:$DC$1,0),FALSE))</f>
        <v>55.93047034764826</v>
      </c>
      <c r="BL32" s="168">
        <f>IF(VLOOKUP($B32,'B-EmEC'!$A:$DC,MATCH(BL$1,'B-EmEC'!$A$1:$DC$1,0),FALSE)="",NA(),VLOOKUP($B32,'B-EmEC'!$A:$DC,MATCH(BL$1,'B-EmEC'!$A$1:$DC$1,0),FALSE))</f>
        <v>65.026881720430111</v>
      </c>
      <c r="BM32" s="168">
        <f>IF(VLOOKUP($B32,'B-EmEC'!$A:$DC,MATCH(BM$1,'B-EmEC'!$A$1:$DC$1,0),FALSE)="",NA(),VLOOKUP($B32,'B-EmEC'!$A:$DC,MATCH(BM$1,'B-EmEC'!$A$1:$DC$1,0),FALSE))</f>
        <v>67.435275080906152</v>
      </c>
      <c r="BN32" s="168">
        <f>IF(VLOOKUP($B32,'B-EmEC'!$A:$DC,MATCH(BN$1,'B-EmEC'!$A$1:$DC$1,0),FALSE)="",NA(),VLOOKUP($B32,'B-EmEC'!$A:$DC,MATCH(BN$1,'B-EmEC'!$A$1:$DC$1,0),FALSE))</f>
        <v>41.067285382830626</v>
      </c>
      <c r="BO32" s="168" t="e">
        <f>IF(VLOOKUP($B32,'B-EmEC'!$A:$DC,MATCH(BO$1,'B-EmEC'!$A$1:$DC$1,0),FALSE)="",NA(),VLOOKUP($B32,'B-EmEC'!$A:$DC,MATCH(BO$1,'B-EmEC'!$A$1:$DC$1,0),FALSE))</f>
        <v>#N/A</v>
      </c>
      <c r="BP32" s="168" t="e">
        <f>IF(VLOOKUP($B32,'B-EmEC'!$A:$DC,MATCH(BP$1,'B-EmEC'!$A$1:$DC$1,0),FALSE)="",NA(),VLOOKUP($B32,'B-EmEC'!$A:$DC,MATCH(BP$1,'B-EmEC'!$A$1:$DC$1,0),FALSE))</f>
        <v>#N/A</v>
      </c>
      <c r="BQ32" s="168" t="e">
        <f>IF(VLOOKUP($B32,'B-EmEC'!$A:$DC,MATCH(BQ$1,'B-EmEC'!$A$1:$DC$1,0),FALSE)="",NA(),VLOOKUP($B32,'B-EmEC'!$A:$DC,MATCH(BQ$1,'B-EmEC'!$A$1:$DC$1,0),FALSE))</f>
        <v>#N/A</v>
      </c>
      <c r="BR32" s="168" t="e">
        <f>IF(VLOOKUP($B32,'B-EmEC'!$A:$DC,MATCH(BR$1,'B-EmEC'!$A$1:$DC$1,0),FALSE)="",NA(),VLOOKUP($B32,'B-EmEC'!$A:$DC,MATCH(BR$1,'B-EmEC'!$A$1:$DC$1,0),FALSE))</f>
        <v>#N/A</v>
      </c>
      <c r="BS32" s="168" t="e">
        <f>IF(VLOOKUP($B32,'B-EmEC'!$A:$DC,MATCH(BS$1,'B-EmEC'!$A$1:$DC$1,0),FALSE)="",NA(),VLOOKUP($B32,'B-EmEC'!$A:$DC,MATCH(BS$1,'B-EmEC'!$A$1:$DC$1,0),FALSE))</f>
        <v>#N/A</v>
      </c>
      <c r="BT32" s="168" t="e">
        <f>IF(VLOOKUP($B32,'B-EmEC'!$A:$DC,MATCH(BT$1,'B-EmEC'!$A$1:$DC$1,0),FALSE)="",NA(),VLOOKUP($B32,'B-EmEC'!$A:$DC,MATCH(BT$1,'B-EmEC'!$A$1:$DC$1,0),FALSE))</f>
        <v>#N/A</v>
      </c>
      <c r="BU32" s="161" t="str" cm="1">
        <f t="array" ref="BU32">SUBSTITUTE(SUBSTITUTE(SUBSTITUTE(INDEX(BI$1:BT$1,0,MATCH(_xlfn.AGGREGATE(4,6,BI32:BT32),BI32:BT32,0)),"B-Emax",""),"Min",""),"Max","")</f>
        <v xml:space="preserve">
Gi1</v>
      </c>
      <c r="BV32" s="168"/>
      <c r="BW32" s="165" t="e">
        <f>IF(VLOOKUP($B32,'I-EmEC'!$A:$DD,MATCH(BW$1,'I-EmEC'!$A$1:$DD$1,0),FALSE)&lt;&gt;"",VLOOKUP($B32,'I-EmEC'!$A:$DD,MATCH(BW$1,'I-EmEC'!$A$1:$DD$1,0),FALSE),NA())</f>
        <v>#N/A</v>
      </c>
      <c r="BX32" s="166">
        <f>IF(VLOOKUP($B32,'I-EmEC'!$A:$DD,MATCH(BX$1,'I-EmEC'!$A$1:$DD$1,0),FALSE)&lt;&gt;"",VLOOKUP($B32,'I-EmEC'!$A:$DD,MATCH(BX$1,'I-EmEC'!$A$1:$DD$1,0),FALSE),NA())</f>
        <v>64.410058027079288</v>
      </c>
      <c r="BY32" s="166">
        <f>IF(VLOOKUP($B32,'I-EmEC'!$A:$DD,MATCH(BY$1,'I-EmEC'!$A$1:$DD$1,0),FALSE)&lt;&gt;"",VLOOKUP($B32,'I-EmEC'!$A:$DD,MATCH(BY$1,'I-EmEC'!$A$1:$DD$1,0),FALSE),NA())</f>
        <v>64.410058027079288</v>
      </c>
      <c r="BZ32" s="166">
        <f>IF(VLOOKUP($B32,'I-EmEC'!$A:$DD,MATCH(BZ$1,'I-EmEC'!$A$1:$DD$1,0),FALSE)&lt;&gt;"",VLOOKUP($B32,'I-EmEC'!$A:$DD,MATCH(BZ$1,'I-EmEC'!$A$1:$DD$1,0),FALSE),NA())</f>
        <v>65.631469979296071</v>
      </c>
      <c r="CA32" s="166">
        <f>IF(VLOOKUP($B32,'I-EmEC'!$A:$DD,MATCH(CA$1,'I-EmEC'!$A$1:$DD$1,0),FALSE)&lt;&gt;"",VLOOKUP($B32,'I-EmEC'!$A:$DD,MATCH(CA$1,'I-EmEC'!$A$1:$DD$1,0),FALSE),NA())</f>
        <v>65.631469979296071</v>
      </c>
      <c r="CB32" s="166">
        <f>IF(VLOOKUP($B32,'I-EmEC'!$A:$DD,MATCH(CB$1,'I-EmEC'!$A$1:$DD$1,0),FALSE)&lt;&gt;"",VLOOKUP($B32,'I-EmEC'!$A:$DD,MATCH(CB$1,'I-EmEC'!$A$1:$DD$1,0),FALSE),NA())</f>
        <v>59.420289855072461</v>
      </c>
      <c r="CC32" s="166" t="e">
        <f>IF(VLOOKUP($B32,'I-EmEC'!$A:$DD,MATCH(CC$1,'I-EmEC'!$A$1:$DD$1,0),FALSE)&lt;&gt;"",VLOOKUP($B32,'I-EmEC'!$A:$DD,MATCH(CC$1,'I-EmEC'!$A$1:$DD$1,0),FALSE),NA())</f>
        <v>#N/A</v>
      </c>
      <c r="CD32" s="166" t="e">
        <f>IF(VLOOKUP($B32,'I-EmEC'!$A:$DD,MATCH(CD$1,'I-EmEC'!$A$1:$DD$1,0),FALSE)&lt;&gt;"",VLOOKUP($B32,'I-EmEC'!$A:$DD,MATCH(CD$1,'I-EmEC'!$A$1:$DD$1,0),FALSE),NA())</f>
        <v>#N/A</v>
      </c>
      <c r="CE32" s="166" t="e">
        <f>IF(VLOOKUP($B32,'I-EmEC'!$A:$DD,MATCH(CE$1,'I-EmEC'!$A$1:$DD$1,0),FALSE)&lt;&gt;"",VLOOKUP($B32,'I-EmEC'!$A:$DD,MATCH(CE$1,'I-EmEC'!$A$1:$DD$1,0),FALSE),NA())</f>
        <v>#N/A</v>
      </c>
      <c r="CF32" s="166" t="e">
        <f>IF(VLOOKUP($B32,'I-EmEC'!$A:$DD,MATCH(CF$1,'I-EmEC'!$A$1:$DD$1,0),FALSE)&lt;&gt;"",VLOOKUP($B32,'I-EmEC'!$A:$DD,MATCH(CF$1,'I-EmEC'!$A$1:$DD$1,0),FALSE),NA())</f>
        <v>#N/A</v>
      </c>
      <c r="CG32" s="166" t="e">
        <f>IF(VLOOKUP($B32,'I-EmEC'!$A:$DD,MATCH(CG$1,'I-EmEC'!$A$1:$DD$1,0),FALSE)&lt;&gt;"",VLOOKUP($B32,'I-EmEC'!$A:$DD,MATCH(CG$1,'I-EmEC'!$A$1:$DD$1,0),FALSE),NA())</f>
        <v>#N/A</v>
      </c>
      <c r="CH32" s="166" t="e">
        <f>IF(VLOOKUP($B32,'I-EmEC'!$A:$DD,MATCH(CH$1,'I-EmEC'!$A$1:$DD$1,0),FALSE)&lt;&gt;"",VLOOKUP($B32,'I-EmEC'!$A:$DD,MATCH(CH$1,'I-EmEC'!$A$1:$DD$1,0),FALSE),NA())</f>
        <v>#N/A</v>
      </c>
      <c r="CI32" s="161" t="str" cm="1">
        <f t="array" ref="CI32">SUBSTITUTE(SUBSTITUTE(SUBSTITUTE(INDEX(BW$1:CH$1,0,MATCH(_xlfn.AGGREGATE(4,6,BW32:CH32),BW32:CH32,0)),"I-Emax",""),"Min",""),"Max","")</f>
        <v xml:space="preserve">
GoA</v>
      </c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</row>
    <row r="33" spans="1:111" s="170" customFormat="1" x14ac:dyDescent="0.15">
      <c r="A33" s="155" t="str" cm="1">
        <f t="array" ref="A33">_xlfn.IFS(AND(SUMIF(E33:P33,"&lt;&gt;#N/A",E33:P33)&gt;0,SUMIF(S33:AD33,"&lt;&gt;#N/A",S33:AD33)&gt;0),"BI",AND(SUMIF(E33:P33,"&lt;&gt;#N/A",E33:P33)&gt;0,SUMIF(S33:AD33,"&lt;&gt;#N/A",S33:AD33)=0),"-B",AND(SUMIF(E33:P33,"&lt;&gt;#N/A",E33:P33)=0,SUMIF(S33:AD33,"&lt;&gt;#N/A",S33:AD33)&gt;0),"-I")</f>
        <v>BI</v>
      </c>
      <c r="B33" s="90" t="s">
        <v>439</v>
      </c>
      <c r="C33" s="156" t="str">
        <f>VLOOKUP(B33,RecNamesAll!A:E,5,FALSE)</f>
        <v>A</v>
      </c>
      <c r="D33" s="157" t="b">
        <f>VLOOKUP(B33,Ligands!A:B,2,FALSE)</f>
        <v>1</v>
      </c>
      <c r="E33" s="158">
        <f>IF(VLOOKUP($B33,'B-EmEC'!$A:$DC,MATCH(E$1,'B-EmEC'!$A$1:$DC$1,0),FALSE)&lt;&gt;"",VLOOKUP($B33,'B-EmEC'!$A:$DC,MATCH(E$1,'B-EmEC'!$A$1:$DC$1,0),FALSE),NA())</f>
        <v>8.56</v>
      </c>
      <c r="F33" s="159">
        <f>IF(VLOOKUP($B33,'B-EmEC'!$A:$DC,MATCH(F$1,'B-EmEC'!$A$1:$DC$1,0),FALSE)&lt;&gt;"",VLOOKUP($B33,'B-EmEC'!$A:$DC,MATCH(F$1,'B-EmEC'!$A$1:$DC$1,0),FALSE),NA())</f>
        <v>6.7510000000000003</v>
      </c>
      <c r="G33" s="159">
        <f>IF(VLOOKUP($B33,'B-EmEC'!$A:$DC,MATCH(G$1,'B-EmEC'!$A$1:$DC$1,0),FALSE)&lt;&gt;"",VLOOKUP($B33,'B-EmEC'!$A:$DC,MATCH(G$1,'B-EmEC'!$A$1:$DC$1,0),FALSE),NA())</f>
        <v>6.2930000000000001</v>
      </c>
      <c r="H33" s="159" t="e">
        <f>IF(VLOOKUP($B33,'B-EmEC'!$A:$DC,MATCH(H$1,'B-EmEC'!$A$1:$DC$1,0),FALSE)&lt;&gt;"",VLOOKUP($B33,'B-EmEC'!$A:$DC,MATCH(H$1,'B-EmEC'!$A$1:$DC$1,0),FALSE),NA())</f>
        <v>#N/A</v>
      </c>
      <c r="I33" s="159">
        <f>IF(VLOOKUP($B33,'B-EmEC'!$A:$DC,MATCH(I$1,'B-EmEC'!$A$1:$DC$1,0),FALSE)&lt;&gt;"",VLOOKUP($B33,'B-EmEC'!$A:$DC,MATCH(I$1,'B-EmEC'!$A$1:$DC$1,0),FALSE),NA())</f>
        <v>6.8470000000000004</v>
      </c>
      <c r="J33" s="159" t="e">
        <f>IF(VLOOKUP($B33,'B-EmEC'!$A:$DC,MATCH(J$1,'B-EmEC'!$A$1:$DC$1,0),FALSE)&lt;&gt;"",VLOOKUP($B33,'B-EmEC'!$A:$DC,MATCH(J$1,'B-EmEC'!$A$1:$DC$1,0),FALSE),NA())</f>
        <v>#N/A</v>
      </c>
      <c r="K33" s="160" t="e">
        <f>IF(VLOOKUP($B33,'B-EmEC'!$A:$DC,MATCH(K$1,'B-EmEC'!$A$1:$DC$1,0),FALSE)&lt;&gt;"",VLOOKUP($B33,'B-EmEC'!$A:$DC,MATCH(K$1,'B-EmEC'!$A$1:$DC$1,0),FALSE),NA())</f>
        <v>#N/A</v>
      </c>
      <c r="L33" s="160" t="e">
        <f>IF(VLOOKUP($B33,'B-EmEC'!$A:$DC,MATCH(L$1,'B-EmEC'!$A$1:$DC$1,0),FALSE)&lt;&gt;"",VLOOKUP($B33,'B-EmEC'!$A:$DC,MATCH(L$1,'B-EmEC'!$A$1:$DC$1,0),FALSE),NA())</f>
        <v>#N/A</v>
      </c>
      <c r="M33" s="160" t="e">
        <f>IF(VLOOKUP($B33,'B-EmEC'!$A:$DC,MATCH(M$1,'B-EmEC'!$A$1:$DC$1,0),FALSE)&lt;&gt;"",VLOOKUP($B33,'B-EmEC'!$A:$DC,MATCH(M$1,'B-EmEC'!$A$1:$DC$1,0),FALSE),NA())</f>
        <v>#N/A</v>
      </c>
      <c r="N33" s="159">
        <f>IF(VLOOKUP($B33,'B-EmEC'!$A:$DC,MATCH(N$1,'B-EmEC'!$A$1:$DC$1,0),FALSE)&lt;&gt;"",VLOOKUP($B33,'B-EmEC'!$A:$DC,MATCH(N$1,'B-EmEC'!$A$1:$DC$1,0),FALSE),NA())</f>
        <v>7.8540000000000001</v>
      </c>
      <c r="O33" s="160" t="e">
        <f>IF(VLOOKUP($B33,'B-EmEC'!$A:$DC,MATCH(O$1,'B-EmEC'!$A$1:$DC$1,0),FALSE)&lt;&gt;"",VLOOKUP($B33,'B-EmEC'!$A:$DC,MATCH(O$1,'B-EmEC'!$A$1:$DC$1,0),FALSE),NA())</f>
        <v>#N/A</v>
      </c>
      <c r="P33" s="160" t="e">
        <f>IF(VLOOKUP($B33,'B-EmEC'!$A:$DC,MATCH(P$1,'B-EmEC'!$A$1:$DC$1,0),FALSE)&lt;&gt;"",VLOOKUP($B33,'B-EmEC'!$A:$DC,MATCH(P$1,'B-EmEC'!$A$1:$DC$1,0),FALSE),NA())</f>
        <v>#N/A</v>
      </c>
      <c r="Q33" s="161" t="str" cm="1">
        <f t="array" ref="Q33">SUBSTITUTE(SUBSTITUTE(INDEX(E$1:P$1,0,MATCH(_xlfn.AGGREGATE(4,6,E33:P33),E33:P33,0)),"B-pEC50",""),"&gt;1.4SD","")</f>
        <v xml:space="preserve">
Gs</v>
      </c>
      <c r="R33" s="151"/>
      <c r="S33" s="162">
        <f>IF(VLOOKUP($B33,'I-EmEC'!$A:$DD,MATCH(S$1,'I-EmEC'!$A$1:$DD$1,0),FALSE)&lt;&gt;"",VLOOKUP($B33,'I-EmEC'!$A:$DD,MATCH(S$1,'I-EmEC'!$A$1:$DD$1,0),FALSE),NA())</f>
        <v>6.71</v>
      </c>
      <c r="T33" s="159">
        <f>IF(VLOOKUP($B33,'I-EmEC'!$A:$DD,MATCH(T$1,'I-EmEC'!$A$1:$DD$1,0),FALSE)&lt;&gt;"",VLOOKUP($B33,'I-EmEC'!$A:$DD,MATCH(T$1,'I-EmEC'!$A$1:$DD$1,0),FALSE),NA())</f>
        <v>6.5</v>
      </c>
      <c r="U33" s="159">
        <f>IF(VLOOKUP($B33,'I-EmEC'!$A:$DD,MATCH(U$1,'I-EmEC'!$A$1:$DD$1,0),FALSE)&lt;&gt;"",VLOOKUP($B33,'I-EmEC'!$A:$DD,MATCH(U$1,'I-EmEC'!$A$1:$DD$1,0),FALSE),NA())</f>
        <v>6.5</v>
      </c>
      <c r="V33" s="159">
        <f>IF(VLOOKUP($B33,'I-EmEC'!$A:$DD,MATCH(V$1,'I-EmEC'!$A$1:$DD$1,0),FALSE)&lt;&gt;"",VLOOKUP($B33,'I-EmEC'!$A:$DD,MATCH(V$1,'I-EmEC'!$A$1:$DD$1,0),FALSE),NA())</f>
        <v>6.45</v>
      </c>
      <c r="W33" s="159">
        <f>IF(VLOOKUP($B33,'I-EmEC'!$A:$DD,MATCH(W$1,'I-EmEC'!$A$1:$DD$1,0),FALSE)&lt;&gt;"",VLOOKUP($B33,'I-EmEC'!$A:$DD,MATCH(W$1,'I-EmEC'!$A$1:$DD$1,0),FALSE),NA())</f>
        <v>6.45</v>
      </c>
      <c r="X33" s="159">
        <f>IF(VLOOKUP($B33,'I-EmEC'!$A:$DD,MATCH(X$1,'I-EmEC'!$A$1:$DD$1,0),FALSE)&lt;&gt;"",VLOOKUP($B33,'I-EmEC'!$A:$DD,MATCH(X$1,'I-EmEC'!$A$1:$DD$1,0),FALSE),NA())</f>
        <v>6.06</v>
      </c>
      <c r="Y33" s="159">
        <f>IF(VLOOKUP($B33,'I-EmEC'!$A:$DD,MATCH(Y$1,'I-EmEC'!$A$1:$DD$1,0),FALSE)&lt;&gt;"",VLOOKUP($B33,'I-EmEC'!$A:$DD,MATCH(Y$1,'I-EmEC'!$A$1:$DD$1,0),FALSE),NA())</f>
        <v>6.69</v>
      </c>
      <c r="Z33" s="159">
        <f>IF(VLOOKUP($B33,'I-EmEC'!$A:$DD,MATCH(Z$1,'I-EmEC'!$A$1:$DD$1,0),FALSE)&lt;&gt;"",VLOOKUP($B33,'I-EmEC'!$A:$DD,MATCH(Z$1,'I-EmEC'!$A$1:$DD$1,0),FALSE),NA())</f>
        <v>6.69</v>
      </c>
      <c r="AA33" s="159">
        <f>IF(VLOOKUP($B33,'I-EmEC'!$A:$DD,MATCH(AA$1,'I-EmEC'!$A$1:$DD$1,0),FALSE)&lt;&gt;"",VLOOKUP($B33,'I-EmEC'!$A:$DD,MATCH(AA$1,'I-EmEC'!$A$1:$DD$1,0),FALSE),NA())</f>
        <v>6.71</v>
      </c>
      <c r="AB33" s="159" t="e">
        <f>IF(VLOOKUP($B33,'I-EmEC'!$A:$DD,MATCH(AB$1,'I-EmEC'!$A$1:$DD$1,0),FALSE)&lt;&gt;"",VLOOKUP($B33,'I-EmEC'!$A:$DD,MATCH(AB$1,'I-EmEC'!$A$1:$DD$1,0),FALSE),NA())</f>
        <v>#N/A</v>
      </c>
      <c r="AC33" s="159" t="e">
        <f>IF(VLOOKUP($B33,'I-EmEC'!$A:$DD,MATCH(AC$1,'I-EmEC'!$A$1:$DD$1,0),FALSE)&lt;&gt;"",VLOOKUP($B33,'I-EmEC'!$A:$DD,MATCH(AC$1,'I-EmEC'!$A$1:$DD$1,0),FALSE),NA())</f>
        <v>#N/A</v>
      </c>
      <c r="AD33" s="159" t="e">
        <f>IF(VLOOKUP($B33,'I-EmEC'!$A:$DD,MATCH(AD$1,'I-EmEC'!$A$1:$DD$1,0),FALSE)&lt;&gt;"",VLOOKUP($B33,'I-EmEC'!$A:$DD,MATCH(AD$1,'I-EmEC'!$A$1:$DD$1,0),FALSE),NA())</f>
        <v>#N/A</v>
      </c>
      <c r="AE33" s="161" t="str" cm="1">
        <f t="array" ref="AE33">SUBSTITUTE(SUBSTITUTE(INDEX(S$1:AD$1,0,MATCH(_xlfn.AGGREGATE(4,6,S33:AD33),S33:AD33,0)),"I-pEC50",""),"&gt;1.4SD","")</f>
        <v xml:space="preserve">
Gs</v>
      </c>
      <c r="AF33" s="159"/>
      <c r="AG33" s="163">
        <f>IF(VLOOKUP($B33,'B-EmEC'!$A:$DC,MATCH(AG$1,'B-EmEC'!$A$1:$DC$1,0),FALSE)&lt;&gt;"",VLOOKUP($B33,'B-EmEC'!$A:$DC,MATCH(AG$1,'B-EmEC'!$A$1:$DC$1,0),FALSE),NA())</f>
        <v>49.8</v>
      </c>
      <c r="AH33" s="164">
        <f>IF(VLOOKUP($B33,'B-EmEC'!$A:$DC,MATCH(AH$1,'B-EmEC'!$A$1:$DC$1,0),FALSE)&lt;&gt;"",VLOOKUP($B33,'B-EmEC'!$A:$DC,MATCH(AH$1,'B-EmEC'!$A$1:$DC$1,0),FALSE),NA())</f>
        <v>20.55</v>
      </c>
      <c r="AI33" s="164">
        <f>IF(VLOOKUP($B33,'B-EmEC'!$A:$DC,MATCH(AI$1,'B-EmEC'!$A$1:$DC$1,0),FALSE)&lt;&gt;"",VLOOKUP($B33,'B-EmEC'!$A:$DC,MATCH(AI$1,'B-EmEC'!$A$1:$DC$1,0),FALSE),NA())</f>
        <v>19.37</v>
      </c>
      <c r="AJ33" s="164" t="e">
        <f>IF(VLOOKUP($B33,'B-EmEC'!$A:$DC,MATCH(AJ$1,'B-EmEC'!$A$1:$DC$1,0),FALSE)&lt;&gt;"",VLOOKUP($B33,'B-EmEC'!$A:$DC,MATCH(AJ$1,'B-EmEC'!$A$1:$DC$1,0),FALSE),NA())</f>
        <v>#N/A</v>
      </c>
      <c r="AK33" s="164">
        <f>IF(VLOOKUP($B33,'B-EmEC'!$A:$DC,MATCH(AK$1,'B-EmEC'!$A$1:$DC$1,0),FALSE)&lt;&gt;"",VLOOKUP($B33,'B-EmEC'!$A:$DC,MATCH(AK$1,'B-EmEC'!$A$1:$DC$1,0),FALSE),NA())</f>
        <v>97.48</v>
      </c>
      <c r="AL33" s="164" t="e">
        <f>IF(VLOOKUP($B33,'B-EmEC'!$A:$DC,MATCH(AL$1,'B-EmEC'!$A$1:$DC$1,0),FALSE)&lt;&gt;"",VLOOKUP($B33,'B-EmEC'!$A:$DC,MATCH(AL$1,'B-EmEC'!$A$1:$DC$1,0),FALSE),NA())</f>
        <v>#N/A</v>
      </c>
      <c r="AM33" s="164" t="e">
        <f>IF(VLOOKUP($B33,'B-EmEC'!$A:$DC,MATCH(AM$1,'B-EmEC'!$A$1:$DC$1,0),FALSE)&lt;&gt;"",VLOOKUP($B33,'B-EmEC'!$A:$DC,MATCH(AM$1,'B-EmEC'!$A$1:$DC$1,0),FALSE),NA())</f>
        <v>#N/A</v>
      </c>
      <c r="AN33" s="164" t="e">
        <f>IF(VLOOKUP($B33,'B-EmEC'!$A:$DC,MATCH(AN$1,'B-EmEC'!$A$1:$DC$1,0),FALSE)&lt;&gt;"",VLOOKUP($B33,'B-EmEC'!$A:$DC,MATCH(AN$1,'B-EmEC'!$A$1:$DC$1,0),FALSE),NA())</f>
        <v>#N/A</v>
      </c>
      <c r="AO33" s="164" t="e">
        <f>IF(VLOOKUP($B33,'B-EmEC'!$A:$DC,MATCH(AO$1,'B-EmEC'!$A$1:$DC$1,0),FALSE)&lt;&gt;"",VLOOKUP($B33,'B-EmEC'!$A:$DC,MATCH(AO$1,'B-EmEC'!$A$1:$DC$1,0),FALSE),NA())</f>
        <v>#N/A</v>
      </c>
      <c r="AP33" s="164">
        <f>IF(VLOOKUP($B33,'B-EmEC'!$A:$DC,MATCH(AP$1,'B-EmEC'!$A$1:$DC$1,0),FALSE)&lt;&gt;"",VLOOKUP($B33,'B-EmEC'!$A:$DC,MATCH(AP$1,'B-EmEC'!$A$1:$DC$1,0),FALSE),NA())</f>
        <v>773.3</v>
      </c>
      <c r="AQ33" s="164" t="e">
        <f>IF(VLOOKUP($B33,'B-EmEC'!$A:$DC,MATCH(AQ$1,'B-EmEC'!$A$1:$DC$1,0),FALSE)&lt;&gt;"",VLOOKUP($B33,'B-EmEC'!$A:$DC,MATCH(AQ$1,'B-EmEC'!$A$1:$DC$1,0),FALSE),NA())</f>
        <v>#N/A</v>
      </c>
      <c r="AR33" s="164" t="e">
        <f>IF(VLOOKUP($B33,'B-EmEC'!$A:$DC,MATCH(AR$1,'B-EmEC'!$A$1:$DC$1,0),FALSE)&lt;&gt;"",VLOOKUP($B33,'B-EmEC'!$A:$DC,MATCH(AR$1,'B-EmEC'!$A$1:$DC$1,0),FALSE),NA())</f>
        <v>#N/A</v>
      </c>
      <c r="AS33" s="169" t="str" cm="1">
        <f t="array" ref="AS33">SUBSTITUTE(SUBSTITUTE(INDEX(AG$1:AR$1,0,MATCH(_xlfn.AGGREGATE(4,6,AG33:AR33),AG33:AR33,0)),"B-Emax",""),"&gt;1.4SD","")</f>
        <v xml:space="preserve">
G15</v>
      </c>
      <c r="AT33" s="164"/>
      <c r="AU33" s="165">
        <f>IF(VLOOKUP($B33,'I-EmEC'!$A:$DD,MATCH(AU$1,'I-EmEC'!$A$1:$DD$1,0),FALSE)&lt;&gt;"",VLOOKUP($B33,'I-EmEC'!$A:$DD,MATCH(AU$1,'I-EmEC'!$A$1:$DD$1,0),FALSE),NA())</f>
        <v>17.7</v>
      </c>
      <c r="AV33" s="166">
        <f>IF(VLOOKUP($B33,'I-EmEC'!$A:$DD,MATCH(AV$1,'I-EmEC'!$A$1:$DD$1,0),FALSE)&lt;&gt;"",VLOOKUP($B33,'I-EmEC'!$A:$DD,MATCH(AV$1,'I-EmEC'!$A$1:$DD$1,0),FALSE),NA())</f>
        <v>8.8000000000000007</v>
      </c>
      <c r="AW33" s="166">
        <f>IF(VLOOKUP($B33,'I-EmEC'!$A:$DD,MATCH(AW$1,'I-EmEC'!$A$1:$DD$1,0),FALSE)&lt;&gt;"",VLOOKUP($B33,'I-EmEC'!$A:$DD,MATCH(AW$1,'I-EmEC'!$A$1:$DD$1,0),FALSE),NA())</f>
        <v>8.8000000000000007</v>
      </c>
      <c r="AX33" s="166">
        <f>IF(VLOOKUP($B33,'I-EmEC'!$A:$DD,MATCH(AX$1,'I-EmEC'!$A$1:$DD$1,0),FALSE)&lt;&gt;"",VLOOKUP($B33,'I-EmEC'!$A:$DD,MATCH(AX$1,'I-EmEC'!$A$1:$DD$1,0),FALSE),NA())</f>
        <v>10.7</v>
      </c>
      <c r="AY33" s="166">
        <f>IF(VLOOKUP($B33,'I-EmEC'!$A:$DD,MATCH(AY$1,'I-EmEC'!$A$1:$DD$1,0),FALSE)&lt;&gt;"",VLOOKUP($B33,'I-EmEC'!$A:$DD,MATCH(AY$1,'I-EmEC'!$A$1:$DD$1,0),FALSE),NA())</f>
        <v>10.7</v>
      </c>
      <c r="AZ33" s="166">
        <f>IF(VLOOKUP($B33,'I-EmEC'!$A:$DD,MATCH(AZ$1,'I-EmEC'!$A$1:$DD$1,0),FALSE)&lt;&gt;"",VLOOKUP($B33,'I-EmEC'!$A:$DD,MATCH(AZ$1,'I-EmEC'!$A$1:$DD$1,0),FALSE),NA())</f>
        <v>9.5</v>
      </c>
      <c r="BA33" s="166">
        <f>IF(VLOOKUP($B33,'I-EmEC'!$A:$DD,MATCH(BA$1,'I-EmEC'!$A$1:$DD$1,0),FALSE)&lt;&gt;"",VLOOKUP($B33,'I-EmEC'!$A:$DD,MATCH(BA$1,'I-EmEC'!$A$1:$DD$1,0),FALSE),NA())</f>
        <v>11.9</v>
      </c>
      <c r="BB33" s="166">
        <f>IF(VLOOKUP($B33,'I-EmEC'!$A:$DD,MATCH(BB$1,'I-EmEC'!$A$1:$DD$1,0),FALSE)&lt;&gt;"",VLOOKUP($B33,'I-EmEC'!$A:$DD,MATCH(BB$1,'I-EmEC'!$A$1:$DD$1,0),FALSE),NA())</f>
        <v>11.9</v>
      </c>
      <c r="BC33" s="166">
        <f>IF(VLOOKUP($B33,'I-EmEC'!$A:$DD,MATCH(BC$1,'I-EmEC'!$A$1:$DD$1,0),FALSE)&lt;&gt;"",VLOOKUP($B33,'I-EmEC'!$A:$DD,MATCH(BC$1,'I-EmEC'!$A$1:$DD$1,0),FALSE),NA())</f>
        <v>14.7</v>
      </c>
      <c r="BD33" s="166" t="e">
        <f>IF(VLOOKUP($B33,'I-EmEC'!$A:$DD,MATCH(BD$1,'I-EmEC'!$A$1:$DD$1,0),FALSE)&lt;&gt;"",VLOOKUP($B33,'I-EmEC'!$A:$DD,MATCH(BD$1,'I-EmEC'!$A$1:$DD$1,0),FALSE),NA())</f>
        <v>#N/A</v>
      </c>
      <c r="BE33" s="166" t="e">
        <f>IF(VLOOKUP($B33,'I-EmEC'!$A:$DD,MATCH(BE$1,'I-EmEC'!$A$1:$DD$1,0),FALSE)&lt;&gt;"",VLOOKUP($B33,'I-EmEC'!$A:$DD,MATCH(BE$1,'I-EmEC'!$A$1:$DD$1,0),FALSE),NA())</f>
        <v>#N/A</v>
      </c>
      <c r="BF33" s="166" t="e">
        <f>IF(VLOOKUP($B33,'I-EmEC'!$A:$DD,MATCH(BF$1,'I-EmEC'!$A$1:$DD$1,0),FALSE)&lt;&gt;"",VLOOKUP($B33,'I-EmEC'!$A:$DD,MATCH(BF$1,'I-EmEC'!$A$1:$DD$1,0),FALSE),NA())</f>
        <v>#N/A</v>
      </c>
      <c r="BG33" s="161" t="str" cm="1">
        <f t="array" ref="BG33">SUBSTITUTE(SUBSTITUTE(INDEX(AU$1:BF$1,0,MATCH(_xlfn.AGGREGATE(4,6,AU33:BF33),AU33:BF33,0)),"I-Emax",""),"&gt;1.4SD","")</f>
        <v xml:space="preserve">
Gs</v>
      </c>
      <c r="BH33" s="159"/>
      <c r="BI33" s="167">
        <f>IF(VLOOKUP($B33,'B-EmEC'!$A:$DC,MATCH(BI$1,'B-EmEC'!$A$1:$DC$1,0),FALSE)="",NA(),VLOOKUP($B33,'B-EmEC'!$A:$DC,MATCH(BI$1,'B-EmEC'!$A$1:$DC$1,0),FALSE))</f>
        <v>76.240048989589724</v>
      </c>
      <c r="BJ33" s="168">
        <f>IF(VLOOKUP($B33,'B-EmEC'!$A:$DC,MATCH(BJ$1,'B-EmEC'!$A$1:$DC$1,0),FALSE)="",NA(),VLOOKUP($B33,'B-EmEC'!$A:$DC,MATCH(BJ$1,'B-EmEC'!$A$1:$DC$1,0),FALSE))</f>
        <v>2.2264355362946913</v>
      </c>
      <c r="BK33" s="168">
        <f>IF(VLOOKUP($B33,'B-EmEC'!$A:$DC,MATCH(BK$1,'B-EmEC'!$A$1:$DC$1,0),FALSE)="",NA(),VLOOKUP($B33,'B-EmEC'!$A:$DC,MATCH(BK$1,'B-EmEC'!$A$1:$DC$1,0),FALSE))</f>
        <v>2.829389424481449</v>
      </c>
      <c r="BL33" s="168" t="e">
        <f>IF(VLOOKUP($B33,'B-EmEC'!$A:$DC,MATCH(BL$1,'B-EmEC'!$A$1:$DC$1,0),FALSE)="",NA(),VLOOKUP($B33,'B-EmEC'!$A:$DC,MATCH(BL$1,'B-EmEC'!$A$1:$DC$1,0),FALSE))</f>
        <v>#N/A</v>
      </c>
      <c r="BM33" s="168">
        <f>IF(VLOOKUP($B33,'B-EmEC'!$A:$DC,MATCH(BM$1,'B-EmEC'!$A$1:$DC$1,0),FALSE)="",NA(),VLOOKUP($B33,'B-EmEC'!$A:$DC,MATCH(BM$1,'B-EmEC'!$A$1:$DC$1,0),FALSE))</f>
        <v>19.716828478964402</v>
      </c>
      <c r="BN33" s="168" t="e">
        <f>IF(VLOOKUP($B33,'B-EmEC'!$A:$DC,MATCH(BN$1,'B-EmEC'!$A$1:$DC$1,0),FALSE)="",NA(),VLOOKUP($B33,'B-EmEC'!$A:$DC,MATCH(BN$1,'B-EmEC'!$A$1:$DC$1,0),FALSE))</f>
        <v>#N/A</v>
      </c>
      <c r="BO33" s="168" t="e">
        <f>IF(VLOOKUP($B33,'B-EmEC'!$A:$DC,MATCH(BO$1,'B-EmEC'!$A$1:$DC$1,0),FALSE)="",NA(),VLOOKUP($B33,'B-EmEC'!$A:$DC,MATCH(BO$1,'B-EmEC'!$A$1:$DC$1,0),FALSE))</f>
        <v>#N/A</v>
      </c>
      <c r="BP33" s="168" t="e">
        <f>IF(VLOOKUP($B33,'B-EmEC'!$A:$DC,MATCH(BP$1,'B-EmEC'!$A$1:$DC$1,0),FALSE)="",NA(),VLOOKUP($B33,'B-EmEC'!$A:$DC,MATCH(BP$1,'B-EmEC'!$A$1:$DC$1,0),FALSE))</f>
        <v>#N/A</v>
      </c>
      <c r="BQ33" s="168" t="e">
        <f>IF(VLOOKUP($B33,'B-EmEC'!$A:$DC,MATCH(BQ$1,'B-EmEC'!$A$1:$DC$1,0),FALSE)="",NA(),VLOOKUP($B33,'B-EmEC'!$A:$DC,MATCH(BQ$1,'B-EmEC'!$A$1:$DC$1,0),FALSE))</f>
        <v>#N/A</v>
      </c>
      <c r="BR33" s="168">
        <f>IF(VLOOKUP($B33,'B-EmEC'!$A:$DC,MATCH(BR$1,'B-EmEC'!$A$1:$DC$1,0),FALSE)="",NA(),VLOOKUP($B33,'B-EmEC'!$A:$DC,MATCH(BR$1,'B-EmEC'!$A$1:$DC$1,0),FALSE))</f>
        <v>72.474226804123717</v>
      </c>
      <c r="BS33" s="168" t="e">
        <f>IF(VLOOKUP($B33,'B-EmEC'!$A:$DC,MATCH(BS$1,'B-EmEC'!$A$1:$DC$1,0),FALSE)="",NA(),VLOOKUP($B33,'B-EmEC'!$A:$DC,MATCH(BS$1,'B-EmEC'!$A$1:$DC$1,0),FALSE))</f>
        <v>#N/A</v>
      </c>
      <c r="BT33" s="168" t="e">
        <f>IF(VLOOKUP($B33,'B-EmEC'!$A:$DC,MATCH(BT$1,'B-EmEC'!$A$1:$DC$1,0),FALSE)="",NA(),VLOOKUP($B33,'B-EmEC'!$A:$DC,MATCH(BT$1,'B-EmEC'!$A$1:$DC$1,0),FALSE))</f>
        <v>#N/A</v>
      </c>
      <c r="BU33" s="161" t="str" cm="1">
        <f t="array" ref="BU33">SUBSTITUTE(SUBSTITUTE(SUBSTITUTE(INDEX(BI$1:BT$1,0,MATCH(_xlfn.AGGREGATE(4,6,BI33:BT33),BI33:BT33,0)),"B-Emax",""),"Min",""),"Max","")</f>
        <v xml:space="preserve">
Gs</v>
      </c>
      <c r="BV33" s="168"/>
      <c r="BW33" s="165">
        <f>IF(VLOOKUP($B33,'I-EmEC'!$A:$DD,MATCH(BW$1,'I-EmEC'!$A$1:$DD$1,0),FALSE)&lt;&gt;"",VLOOKUP($B33,'I-EmEC'!$A:$DD,MATCH(BW$1,'I-EmEC'!$A$1:$DD$1,0),FALSE),NA())</f>
        <v>32.536764705882355</v>
      </c>
      <c r="BX33" s="166">
        <f>IF(VLOOKUP($B33,'I-EmEC'!$A:$DD,MATCH(BX$1,'I-EmEC'!$A$1:$DD$1,0),FALSE)&lt;&gt;"",VLOOKUP($B33,'I-EmEC'!$A:$DD,MATCH(BX$1,'I-EmEC'!$A$1:$DD$1,0),FALSE),NA())</f>
        <v>17.021276595744681</v>
      </c>
      <c r="BY33" s="166">
        <f>IF(VLOOKUP($B33,'I-EmEC'!$A:$DD,MATCH(BY$1,'I-EmEC'!$A$1:$DD$1,0),FALSE)&lt;&gt;"",VLOOKUP($B33,'I-EmEC'!$A:$DD,MATCH(BY$1,'I-EmEC'!$A$1:$DD$1,0),FALSE),NA())</f>
        <v>17.021276595744681</v>
      </c>
      <c r="BZ33" s="166">
        <f>IF(VLOOKUP($B33,'I-EmEC'!$A:$DD,MATCH(BZ$1,'I-EmEC'!$A$1:$DD$1,0),FALSE)&lt;&gt;"",VLOOKUP($B33,'I-EmEC'!$A:$DD,MATCH(BZ$1,'I-EmEC'!$A$1:$DD$1,0),FALSE),NA())</f>
        <v>22.153209109730849</v>
      </c>
      <c r="CA33" s="166">
        <f>IF(VLOOKUP($B33,'I-EmEC'!$A:$DD,MATCH(CA$1,'I-EmEC'!$A$1:$DD$1,0),FALSE)&lt;&gt;"",VLOOKUP($B33,'I-EmEC'!$A:$DD,MATCH(CA$1,'I-EmEC'!$A$1:$DD$1,0),FALSE),NA())</f>
        <v>22.153209109730849</v>
      </c>
      <c r="CB33" s="166">
        <f>IF(VLOOKUP($B33,'I-EmEC'!$A:$DD,MATCH(CB$1,'I-EmEC'!$A$1:$DD$1,0),FALSE)&lt;&gt;"",VLOOKUP($B33,'I-EmEC'!$A:$DD,MATCH(CB$1,'I-EmEC'!$A$1:$DD$1,0),FALSE),NA())</f>
        <v>27.536231884057973</v>
      </c>
      <c r="CC33" s="166">
        <f>IF(VLOOKUP($B33,'I-EmEC'!$A:$DD,MATCH(CC$1,'I-EmEC'!$A$1:$DD$1,0),FALSE)&lt;&gt;"",VLOOKUP($B33,'I-EmEC'!$A:$DD,MATCH(CC$1,'I-EmEC'!$A$1:$DD$1,0),FALSE),NA())</f>
        <v>24.435318275154003</v>
      </c>
      <c r="CD33" s="166">
        <f>IF(VLOOKUP($B33,'I-EmEC'!$A:$DD,MATCH(CD$1,'I-EmEC'!$A$1:$DD$1,0),FALSE)&lt;&gt;"",VLOOKUP($B33,'I-EmEC'!$A:$DD,MATCH(CD$1,'I-EmEC'!$A$1:$DD$1,0),FALSE),NA())</f>
        <v>24.435318275154003</v>
      </c>
      <c r="CE33" s="166">
        <f>IF(VLOOKUP($B33,'I-EmEC'!$A:$DD,MATCH(CE$1,'I-EmEC'!$A$1:$DD$1,0),FALSE)&lt;&gt;"",VLOOKUP($B33,'I-EmEC'!$A:$DD,MATCH(CE$1,'I-EmEC'!$A$1:$DD$1,0),FALSE),NA())</f>
        <v>33.033707865168537</v>
      </c>
      <c r="CF33" s="166" t="e">
        <f>IF(VLOOKUP($B33,'I-EmEC'!$A:$DD,MATCH(CF$1,'I-EmEC'!$A$1:$DD$1,0),FALSE)&lt;&gt;"",VLOOKUP($B33,'I-EmEC'!$A:$DD,MATCH(CF$1,'I-EmEC'!$A$1:$DD$1,0),FALSE),NA())</f>
        <v>#N/A</v>
      </c>
      <c r="CG33" s="166" t="e">
        <f>IF(VLOOKUP($B33,'I-EmEC'!$A:$DD,MATCH(CG$1,'I-EmEC'!$A$1:$DD$1,0),FALSE)&lt;&gt;"",VLOOKUP($B33,'I-EmEC'!$A:$DD,MATCH(CG$1,'I-EmEC'!$A$1:$DD$1,0),FALSE),NA())</f>
        <v>#N/A</v>
      </c>
      <c r="CH33" s="166" t="e">
        <f>IF(VLOOKUP($B33,'I-EmEC'!$A:$DD,MATCH(CH$1,'I-EmEC'!$A$1:$DD$1,0),FALSE)&lt;&gt;"",VLOOKUP($B33,'I-EmEC'!$A:$DD,MATCH(CH$1,'I-EmEC'!$A$1:$DD$1,0),FALSE),NA())</f>
        <v>#N/A</v>
      </c>
      <c r="CI33" s="161" t="str" cm="1">
        <f t="array" ref="CI33">SUBSTITUTE(SUBSTITUTE(SUBSTITUTE(INDEX(BW$1:CH$1,0,MATCH(_xlfn.AGGREGATE(4,6,BW33:CH33),BW33:CH33,0)),"I-Emax",""),"Min",""),"Max","")</f>
        <v xml:space="preserve">
G14</v>
      </c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</row>
    <row r="34" spans="1:111" s="170" customFormat="1" x14ac:dyDescent="0.15">
      <c r="A34" s="155" t="str" cm="1">
        <f t="array" ref="A34">_xlfn.IFS(AND(SUMIF(E34:P34,"&lt;&gt;#N/A",E34:P34)&gt;0,SUMIF(S34:AD34,"&lt;&gt;#N/A",S34:AD34)&gt;0),"BI",AND(SUMIF(E34:P34,"&lt;&gt;#N/A",E34:P34)&gt;0,SUMIF(S34:AD34,"&lt;&gt;#N/A",S34:AD34)=0),"-B",AND(SUMIF(E34:P34,"&lt;&gt;#N/A",E34:P34)=0,SUMIF(S34:AD34,"&lt;&gt;#N/A",S34:AD34)&gt;0),"-I")</f>
        <v>BI</v>
      </c>
      <c r="B34" s="90" t="s">
        <v>441</v>
      </c>
      <c r="C34" s="156" t="str">
        <f>VLOOKUP(B34,RecNamesAll!A:E,5,FALSE)</f>
        <v>A</v>
      </c>
      <c r="D34" s="157" t="b">
        <f>VLOOKUP(B34,Ligands!A:B,2,FALSE)</f>
        <v>1</v>
      </c>
      <c r="E34" s="158">
        <f>IF(VLOOKUP($B34,'B-EmEC'!$A:$DC,MATCH(E$1,'B-EmEC'!$A$1:$DC$1,0),FALSE)&lt;&gt;"",VLOOKUP($B34,'B-EmEC'!$A:$DC,MATCH(E$1,'B-EmEC'!$A$1:$DC$1,0),FALSE),NA())</f>
        <v>8.5730000000000004</v>
      </c>
      <c r="F34" s="159">
        <f>IF(VLOOKUP($B34,'B-EmEC'!$A:$DC,MATCH(F$1,'B-EmEC'!$A$1:$DC$1,0),FALSE)&lt;&gt;"",VLOOKUP($B34,'B-EmEC'!$A:$DC,MATCH(F$1,'B-EmEC'!$A$1:$DC$1,0),FALSE),NA())</f>
        <v>9.3729999999999993</v>
      </c>
      <c r="G34" s="159">
        <f>IF(VLOOKUP($B34,'B-EmEC'!$A:$DC,MATCH(G$1,'B-EmEC'!$A$1:$DC$1,0),FALSE)&lt;&gt;"",VLOOKUP($B34,'B-EmEC'!$A:$DC,MATCH(G$1,'B-EmEC'!$A$1:$DC$1,0),FALSE),NA())</f>
        <v>9.65</v>
      </c>
      <c r="H34" s="159">
        <f>IF(VLOOKUP($B34,'B-EmEC'!$A:$DC,MATCH(H$1,'B-EmEC'!$A$1:$DC$1,0),FALSE)&lt;&gt;"",VLOOKUP($B34,'B-EmEC'!$A:$DC,MATCH(H$1,'B-EmEC'!$A$1:$DC$1,0),FALSE),NA())</f>
        <v>9.76</v>
      </c>
      <c r="I34" s="159">
        <f>IF(VLOOKUP($B34,'B-EmEC'!$A:$DC,MATCH(I$1,'B-EmEC'!$A$1:$DC$1,0),FALSE)&lt;&gt;"",VLOOKUP($B34,'B-EmEC'!$A:$DC,MATCH(I$1,'B-EmEC'!$A$1:$DC$1,0),FALSE),NA())</f>
        <v>9.9440000000000008</v>
      </c>
      <c r="J34" s="159">
        <f>IF(VLOOKUP($B34,'B-EmEC'!$A:$DC,MATCH(J$1,'B-EmEC'!$A$1:$DC$1,0),FALSE)&lt;&gt;"",VLOOKUP($B34,'B-EmEC'!$A:$DC,MATCH(J$1,'B-EmEC'!$A$1:$DC$1,0),FALSE),NA())</f>
        <v>10.46</v>
      </c>
      <c r="K34" s="160">
        <f>IF(VLOOKUP($B34,'B-EmEC'!$A:$DC,MATCH(K$1,'B-EmEC'!$A$1:$DC$1,0),FALSE)&lt;&gt;"",VLOOKUP($B34,'B-EmEC'!$A:$DC,MATCH(K$1,'B-EmEC'!$A$1:$DC$1,0),FALSE),NA())</f>
        <v>9.8149999999999995</v>
      </c>
      <c r="L34" s="160">
        <f>IF(VLOOKUP($B34,'B-EmEC'!$A:$DC,MATCH(L$1,'B-EmEC'!$A$1:$DC$1,0),FALSE)&lt;&gt;"",VLOOKUP($B34,'B-EmEC'!$A:$DC,MATCH(L$1,'B-EmEC'!$A$1:$DC$1,0),FALSE),NA())</f>
        <v>9.6769999999999996</v>
      </c>
      <c r="M34" s="160">
        <f>IF(VLOOKUP($B34,'B-EmEC'!$A:$DC,MATCH(M$1,'B-EmEC'!$A$1:$DC$1,0),FALSE)&lt;&gt;"",VLOOKUP($B34,'B-EmEC'!$A:$DC,MATCH(M$1,'B-EmEC'!$A$1:$DC$1,0),FALSE),NA())</f>
        <v>9.7520000000000007</v>
      </c>
      <c r="N34" s="159">
        <f>IF(VLOOKUP($B34,'B-EmEC'!$A:$DC,MATCH(N$1,'B-EmEC'!$A$1:$DC$1,0),FALSE)&lt;&gt;"",VLOOKUP($B34,'B-EmEC'!$A:$DC,MATCH(N$1,'B-EmEC'!$A$1:$DC$1,0),FALSE),NA())</f>
        <v>8.6419999999999995</v>
      </c>
      <c r="O34" s="160">
        <f>IF(VLOOKUP($B34,'B-EmEC'!$A:$DC,MATCH(O$1,'B-EmEC'!$A$1:$DC$1,0),FALSE)&lt;&gt;"",VLOOKUP($B34,'B-EmEC'!$A:$DC,MATCH(O$1,'B-EmEC'!$A$1:$DC$1,0),FALSE),NA())</f>
        <v>11.33</v>
      </c>
      <c r="P34" s="160">
        <f>IF(VLOOKUP($B34,'B-EmEC'!$A:$DC,MATCH(P$1,'B-EmEC'!$A$1:$DC$1,0),FALSE)&lt;&gt;"",VLOOKUP($B34,'B-EmEC'!$A:$DC,MATCH(P$1,'B-EmEC'!$A$1:$DC$1,0),FALSE),NA())</f>
        <v>9.8079999999999998</v>
      </c>
      <c r="Q34" s="161" t="str" cm="1">
        <f t="array" ref="Q34">SUBSTITUTE(SUBSTITUTE(INDEX(E$1:P$1,0,MATCH(_xlfn.AGGREGATE(4,6,E34:P34),E34:P34,0)),"B-pEC50",""),"&gt;1.4SD","")</f>
        <v xml:space="preserve">
G12</v>
      </c>
      <c r="R34" s="151"/>
      <c r="S34" s="162">
        <f>IF(VLOOKUP($B34,'I-EmEC'!$A:$DD,MATCH(S$1,'I-EmEC'!$A$1:$DD$1,0),FALSE)&lt;&gt;"",VLOOKUP($B34,'I-EmEC'!$A:$DD,MATCH(S$1,'I-EmEC'!$A$1:$DD$1,0),FALSE),NA())</f>
        <v>9.84</v>
      </c>
      <c r="T34" s="159">
        <f>IF(VLOOKUP($B34,'I-EmEC'!$A:$DD,MATCH(T$1,'I-EmEC'!$A$1:$DD$1,0),FALSE)&lt;&gt;"",VLOOKUP($B34,'I-EmEC'!$A:$DD,MATCH(T$1,'I-EmEC'!$A$1:$DD$1,0),FALSE),NA())</f>
        <v>10.43</v>
      </c>
      <c r="U34" s="159">
        <f>IF(VLOOKUP($B34,'I-EmEC'!$A:$DD,MATCH(U$1,'I-EmEC'!$A$1:$DD$1,0),FALSE)&lt;&gt;"",VLOOKUP($B34,'I-EmEC'!$A:$DD,MATCH(U$1,'I-EmEC'!$A$1:$DD$1,0),FALSE),NA())</f>
        <v>10.43</v>
      </c>
      <c r="V34" s="159">
        <f>IF(VLOOKUP($B34,'I-EmEC'!$A:$DD,MATCH(V$1,'I-EmEC'!$A$1:$DD$1,0),FALSE)&lt;&gt;"",VLOOKUP($B34,'I-EmEC'!$A:$DD,MATCH(V$1,'I-EmEC'!$A$1:$DD$1,0),FALSE),NA())</f>
        <v>9.8699999999999992</v>
      </c>
      <c r="W34" s="159">
        <f>IF(VLOOKUP($B34,'I-EmEC'!$A:$DD,MATCH(W$1,'I-EmEC'!$A$1:$DD$1,0),FALSE)&lt;&gt;"",VLOOKUP($B34,'I-EmEC'!$A:$DD,MATCH(W$1,'I-EmEC'!$A$1:$DD$1,0),FALSE),NA())</f>
        <v>9.8699999999999992</v>
      </c>
      <c r="X34" s="159">
        <f>IF(VLOOKUP($B34,'I-EmEC'!$A:$DD,MATCH(X$1,'I-EmEC'!$A$1:$DD$1,0),FALSE)&lt;&gt;"",VLOOKUP($B34,'I-EmEC'!$A:$DD,MATCH(X$1,'I-EmEC'!$A$1:$DD$1,0),FALSE),NA())</f>
        <v>10.26</v>
      </c>
      <c r="Y34" s="159">
        <f>IF(VLOOKUP($B34,'I-EmEC'!$A:$DD,MATCH(Y$1,'I-EmEC'!$A$1:$DD$1,0),FALSE)&lt;&gt;"",VLOOKUP($B34,'I-EmEC'!$A:$DD,MATCH(Y$1,'I-EmEC'!$A$1:$DD$1,0),FALSE),NA())</f>
        <v>10.39</v>
      </c>
      <c r="Z34" s="159">
        <f>IF(VLOOKUP($B34,'I-EmEC'!$A:$DD,MATCH(Z$1,'I-EmEC'!$A$1:$DD$1,0),FALSE)&lt;&gt;"",VLOOKUP($B34,'I-EmEC'!$A:$DD,MATCH(Z$1,'I-EmEC'!$A$1:$DD$1,0),FALSE),NA())</f>
        <v>10.39</v>
      </c>
      <c r="AA34" s="159">
        <f>IF(VLOOKUP($B34,'I-EmEC'!$A:$DD,MATCH(AA$1,'I-EmEC'!$A$1:$DD$1,0),FALSE)&lt;&gt;"",VLOOKUP($B34,'I-EmEC'!$A:$DD,MATCH(AA$1,'I-EmEC'!$A$1:$DD$1,0),FALSE),NA())</f>
        <v>10.5</v>
      </c>
      <c r="AB34" s="159">
        <f>IF(VLOOKUP($B34,'I-EmEC'!$A:$DD,MATCH(AB$1,'I-EmEC'!$A$1:$DD$1,0),FALSE)&lt;&gt;"",VLOOKUP($B34,'I-EmEC'!$A:$DD,MATCH(AB$1,'I-EmEC'!$A$1:$DD$1,0),FALSE),NA())</f>
        <v>9.81</v>
      </c>
      <c r="AC34" s="159">
        <f>IF(VLOOKUP($B34,'I-EmEC'!$A:$DD,MATCH(AC$1,'I-EmEC'!$A$1:$DD$1,0),FALSE)&lt;&gt;"",VLOOKUP($B34,'I-EmEC'!$A:$DD,MATCH(AC$1,'I-EmEC'!$A$1:$DD$1,0),FALSE),NA())</f>
        <v>10.4</v>
      </c>
      <c r="AD34" s="159">
        <f>IF(VLOOKUP($B34,'I-EmEC'!$A:$DD,MATCH(AD$1,'I-EmEC'!$A$1:$DD$1,0),FALSE)&lt;&gt;"",VLOOKUP($B34,'I-EmEC'!$A:$DD,MATCH(AD$1,'I-EmEC'!$A$1:$DD$1,0),FALSE),NA())</f>
        <v>9.94</v>
      </c>
      <c r="AE34" s="161" t="str" cm="1">
        <f t="array" ref="AE34">SUBSTITUTE(SUBSTITUTE(INDEX(S$1:AD$1,0,MATCH(_xlfn.AGGREGATE(4,6,S34:AD34),S34:AD34,0)),"I-pEC50",""),"&gt;1.4SD","")</f>
        <v xml:space="preserve">
G14</v>
      </c>
      <c r="AF34" s="159"/>
      <c r="AG34" s="163">
        <f>IF(VLOOKUP($B34,'B-EmEC'!$A:$DC,MATCH(AG$1,'B-EmEC'!$A$1:$DC$1,0),FALSE)&lt;&gt;"",VLOOKUP($B34,'B-EmEC'!$A:$DC,MATCH(AG$1,'B-EmEC'!$A$1:$DC$1,0),FALSE),NA())</f>
        <v>23.07</v>
      </c>
      <c r="AH34" s="164">
        <f>IF(VLOOKUP($B34,'B-EmEC'!$A:$DC,MATCH(AH$1,'B-EmEC'!$A$1:$DC$1,0),FALSE)&lt;&gt;"",VLOOKUP($B34,'B-EmEC'!$A:$DC,MATCH(AH$1,'B-EmEC'!$A$1:$DC$1,0),FALSE),NA())</f>
        <v>836.4</v>
      </c>
      <c r="AI34" s="164">
        <f>IF(VLOOKUP($B34,'B-EmEC'!$A:$DC,MATCH(AI$1,'B-EmEC'!$A$1:$DC$1,0),FALSE)&lt;&gt;"",VLOOKUP($B34,'B-EmEC'!$A:$DC,MATCH(AI$1,'B-EmEC'!$A$1:$DC$1,0),FALSE),NA())</f>
        <v>387.1</v>
      </c>
      <c r="AJ34" s="164">
        <f>IF(VLOOKUP($B34,'B-EmEC'!$A:$DC,MATCH(AJ$1,'B-EmEC'!$A$1:$DC$1,0),FALSE)&lt;&gt;"",VLOOKUP($B34,'B-EmEC'!$A:$DC,MATCH(AJ$1,'B-EmEC'!$A$1:$DC$1,0),FALSE),NA())</f>
        <v>372</v>
      </c>
      <c r="AK34" s="164">
        <f>IF(VLOOKUP($B34,'B-EmEC'!$A:$DC,MATCH(AK$1,'B-EmEC'!$A$1:$DC$1,0),FALSE)&lt;&gt;"",VLOOKUP($B34,'B-EmEC'!$A:$DC,MATCH(AK$1,'B-EmEC'!$A$1:$DC$1,0),FALSE),NA())</f>
        <v>463.6</v>
      </c>
      <c r="AL34" s="164">
        <f>IF(VLOOKUP($B34,'B-EmEC'!$A:$DC,MATCH(AL$1,'B-EmEC'!$A$1:$DC$1,0),FALSE)&lt;&gt;"",VLOOKUP($B34,'B-EmEC'!$A:$DC,MATCH(AL$1,'B-EmEC'!$A$1:$DC$1,0),FALSE),NA())</f>
        <v>279</v>
      </c>
      <c r="AM34" s="164">
        <f>IF(VLOOKUP($B34,'B-EmEC'!$A:$DC,MATCH(AM$1,'B-EmEC'!$A$1:$DC$1,0),FALSE)&lt;&gt;"",VLOOKUP($B34,'B-EmEC'!$A:$DC,MATCH(AM$1,'B-EmEC'!$A$1:$DC$1,0),FALSE),NA())</f>
        <v>494.5</v>
      </c>
      <c r="AN34" s="164">
        <f>IF(VLOOKUP($B34,'B-EmEC'!$A:$DC,MATCH(AN$1,'B-EmEC'!$A$1:$DC$1,0),FALSE)&lt;&gt;"",VLOOKUP($B34,'B-EmEC'!$A:$DC,MATCH(AN$1,'B-EmEC'!$A$1:$DC$1,0),FALSE),NA())</f>
        <v>635.6</v>
      </c>
      <c r="AO34" s="164">
        <f>IF(VLOOKUP($B34,'B-EmEC'!$A:$DC,MATCH(AO$1,'B-EmEC'!$A$1:$DC$1,0),FALSE)&lt;&gt;"",VLOOKUP($B34,'B-EmEC'!$A:$DC,MATCH(AO$1,'B-EmEC'!$A$1:$DC$1,0),FALSE),NA())</f>
        <v>774.4</v>
      </c>
      <c r="AP34" s="164">
        <f>IF(VLOOKUP($B34,'B-EmEC'!$A:$DC,MATCH(AP$1,'B-EmEC'!$A$1:$DC$1,0),FALSE)&lt;&gt;"",VLOOKUP($B34,'B-EmEC'!$A:$DC,MATCH(AP$1,'B-EmEC'!$A$1:$DC$1,0),FALSE),NA())</f>
        <v>388.6</v>
      </c>
      <c r="AQ34" s="164">
        <f>IF(VLOOKUP($B34,'B-EmEC'!$A:$DC,MATCH(AQ$1,'B-EmEC'!$A$1:$DC$1,0),FALSE)&lt;&gt;"",VLOOKUP($B34,'B-EmEC'!$A:$DC,MATCH(AQ$1,'B-EmEC'!$A$1:$DC$1,0),FALSE),NA())</f>
        <v>73.510000000000005</v>
      </c>
      <c r="AR34" s="164">
        <f>IF(VLOOKUP($B34,'B-EmEC'!$A:$DC,MATCH(AR$1,'B-EmEC'!$A$1:$DC$1,0),FALSE)&lt;&gt;"",VLOOKUP($B34,'B-EmEC'!$A:$DC,MATCH(AR$1,'B-EmEC'!$A$1:$DC$1,0),FALSE),NA())</f>
        <v>393.4</v>
      </c>
      <c r="AS34" s="169" t="str" cm="1">
        <f t="array" ref="AS34">SUBSTITUTE(SUBSTITUTE(INDEX(AG$1:AR$1,0,MATCH(_xlfn.AGGREGATE(4,6,AG34:AR34),AG34:AR34,0)),"B-Emax",""),"&gt;1.4SD","")</f>
        <v xml:space="preserve">
Gi1</v>
      </c>
      <c r="AT34" s="164"/>
      <c r="AU34" s="165">
        <f>IF(VLOOKUP($B34,'I-EmEC'!$A:$DD,MATCH(AU$1,'I-EmEC'!$A$1:$DD$1,0),FALSE)&lt;&gt;"",VLOOKUP($B34,'I-EmEC'!$A:$DD,MATCH(AU$1,'I-EmEC'!$A$1:$DD$1,0),FALSE),NA())</f>
        <v>48</v>
      </c>
      <c r="AV34" s="166">
        <f>IF(VLOOKUP($B34,'I-EmEC'!$A:$DD,MATCH(AV$1,'I-EmEC'!$A$1:$DD$1,0),FALSE)&lt;&gt;"",VLOOKUP($B34,'I-EmEC'!$A:$DD,MATCH(AV$1,'I-EmEC'!$A$1:$DD$1,0),FALSE),NA())</f>
        <v>47.6</v>
      </c>
      <c r="AW34" s="166">
        <f>IF(VLOOKUP($B34,'I-EmEC'!$A:$DD,MATCH(AW$1,'I-EmEC'!$A$1:$DD$1,0),FALSE)&lt;&gt;"",VLOOKUP($B34,'I-EmEC'!$A:$DD,MATCH(AW$1,'I-EmEC'!$A$1:$DD$1,0),FALSE),NA())</f>
        <v>47.6</v>
      </c>
      <c r="AX34" s="166">
        <f>IF(VLOOKUP($B34,'I-EmEC'!$A:$DD,MATCH(AX$1,'I-EmEC'!$A$1:$DD$1,0),FALSE)&lt;&gt;"",VLOOKUP($B34,'I-EmEC'!$A:$DD,MATCH(AX$1,'I-EmEC'!$A$1:$DD$1,0),FALSE),NA())</f>
        <v>46.3</v>
      </c>
      <c r="AY34" s="166">
        <f>IF(VLOOKUP($B34,'I-EmEC'!$A:$DD,MATCH(AY$1,'I-EmEC'!$A$1:$DD$1,0),FALSE)&lt;&gt;"",VLOOKUP($B34,'I-EmEC'!$A:$DD,MATCH(AY$1,'I-EmEC'!$A$1:$DD$1,0),FALSE),NA())</f>
        <v>46.3</v>
      </c>
      <c r="AZ34" s="166">
        <f>IF(VLOOKUP($B34,'I-EmEC'!$A:$DD,MATCH(AZ$1,'I-EmEC'!$A$1:$DD$1,0),FALSE)&lt;&gt;"",VLOOKUP($B34,'I-EmEC'!$A:$DD,MATCH(AZ$1,'I-EmEC'!$A$1:$DD$1,0),FALSE),NA())</f>
        <v>34.5</v>
      </c>
      <c r="BA34" s="166">
        <f>IF(VLOOKUP($B34,'I-EmEC'!$A:$DD,MATCH(BA$1,'I-EmEC'!$A$1:$DD$1,0),FALSE)&lt;&gt;"",VLOOKUP($B34,'I-EmEC'!$A:$DD,MATCH(BA$1,'I-EmEC'!$A$1:$DD$1,0),FALSE),NA())</f>
        <v>41.4</v>
      </c>
      <c r="BB34" s="166">
        <f>IF(VLOOKUP($B34,'I-EmEC'!$A:$DD,MATCH(BB$1,'I-EmEC'!$A$1:$DD$1,0),FALSE)&lt;&gt;"",VLOOKUP($B34,'I-EmEC'!$A:$DD,MATCH(BB$1,'I-EmEC'!$A$1:$DD$1,0),FALSE),NA())</f>
        <v>41.4</v>
      </c>
      <c r="BC34" s="166">
        <f>IF(VLOOKUP($B34,'I-EmEC'!$A:$DD,MATCH(BC$1,'I-EmEC'!$A$1:$DD$1,0),FALSE)&lt;&gt;"",VLOOKUP($B34,'I-EmEC'!$A:$DD,MATCH(BC$1,'I-EmEC'!$A$1:$DD$1,0),FALSE),NA())</f>
        <v>42.6</v>
      </c>
      <c r="BD34" s="166">
        <f>IF(VLOOKUP($B34,'I-EmEC'!$A:$DD,MATCH(BD$1,'I-EmEC'!$A$1:$DD$1,0),FALSE)&lt;&gt;"",VLOOKUP($B34,'I-EmEC'!$A:$DD,MATCH(BD$1,'I-EmEC'!$A$1:$DD$1,0),FALSE),NA())</f>
        <v>48.9</v>
      </c>
      <c r="BE34" s="166">
        <f>IF(VLOOKUP($B34,'I-EmEC'!$A:$DD,MATCH(BE$1,'I-EmEC'!$A$1:$DD$1,0),FALSE)&lt;&gt;"",VLOOKUP($B34,'I-EmEC'!$A:$DD,MATCH(BE$1,'I-EmEC'!$A$1:$DD$1,0),FALSE),NA())</f>
        <v>50.1</v>
      </c>
      <c r="BF34" s="166">
        <f>IF(VLOOKUP($B34,'I-EmEC'!$A:$DD,MATCH(BF$1,'I-EmEC'!$A$1:$DD$1,0),FALSE)&lt;&gt;"",VLOOKUP($B34,'I-EmEC'!$A:$DD,MATCH(BF$1,'I-EmEC'!$A$1:$DD$1,0),FALSE),NA())</f>
        <v>47.9</v>
      </c>
      <c r="BG34" s="161" t="str" cm="1">
        <f t="array" ref="BG34">SUBSTITUTE(SUBSTITUTE(INDEX(AU$1:BF$1,0,MATCH(_xlfn.AGGREGATE(4,6,AU34:BF34),AU34:BF34,0)),"I-Emax",""),"&gt;1.4SD","")</f>
        <v xml:space="preserve">
G12</v>
      </c>
      <c r="BH34" s="159"/>
      <c r="BI34" s="167">
        <f>IF(VLOOKUP($B34,'B-EmEC'!$A:$DC,MATCH(BI$1,'B-EmEC'!$A$1:$DC$1,0),FALSE)="",NA(),VLOOKUP($B34,'B-EmEC'!$A:$DC,MATCH(BI$1,'B-EmEC'!$A$1:$DC$1,0),FALSE))</f>
        <v>35.318432333129216</v>
      </c>
      <c r="BJ34" s="168">
        <f>IF(VLOOKUP($B34,'B-EmEC'!$A:$DC,MATCH(BJ$1,'B-EmEC'!$A$1:$DC$1,0),FALSE)="",NA(),VLOOKUP($B34,'B-EmEC'!$A:$DC,MATCH(BJ$1,'B-EmEC'!$A$1:$DC$1,0),FALSE))</f>
        <v>90.61755146262189</v>
      </c>
      <c r="BK34" s="168">
        <f>IF(VLOOKUP($B34,'B-EmEC'!$A:$DC,MATCH(BK$1,'B-EmEC'!$A$1:$DC$1,0),FALSE)="",NA(),VLOOKUP($B34,'B-EmEC'!$A:$DC,MATCH(BK$1,'B-EmEC'!$A$1:$DC$1,0),FALSE))</f>
        <v>56.543967280163599</v>
      </c>
      <c r="BL34" s="168">
        <f>IF(VLOOKUP($B34,'B-EmEC'!$A:$DC,MATCH(BL$1,'B-EmEC'!$A$1:$DC$1,0),FALSE)="",NA(),VLOOKUP($B34,'B-EmEC'!$A:$DC,MATCH(BL$1,'B-EmEC'!$A$1:$DC$1,0),FALSE))</f>
        <v>100</v>
      </c>
      <c r="BM34" s="168">
        <f>IF(VLOOKUP($B34,'B-EmEC'!$A:$DC,MATCH(BM$1,'B-EmEC'!$A$1:$DC$1,0),FALSE)="",NA(),VLOOKUP($B34,'B-EmEC'!$A:$DC,MATCH(BM$1,'B-EmEC'!$A$1:$DC$1,0),FALSE))</f>
        <v>93.770226537216828</v>
      </c>
      <c r="BN34" s="168">
        <f>IF(VLOOKUP($B34,'B-EmEC'!$A:$DC,MATCH(BN$1,'B-EmEC'!$A$1:$DC$1,0),FALSE)="",NA(),VLOOKUP($B34,'B-EmEC'!$A:$DC,MATCH(BN$1,'B-EmEC'!$A$1:$DC$1,0),FALSE))</f>
        <v>80.916473317865425</v>
      </c>
      <c r="BO34" s="168">
        <f>IF(VLOOKUP($B34,'B-EmEC'!$A:$DC,MATCH(BO$1,'B-EmEC'!$A$1:$DC$1,0),FALSE)="",NA(),VLOOKUP($B34,'B-EmEC'!$A:$DC,MATCH(BO$1,'B-EmEC'!$A$1:$DC$1,0),FALSE))</f>
        <v>66.030177593804254</v>
      </c>
      <c r="BP34" s="168">
        <f>IF(VLOOKUP($B34,'B-EmEC'!$A:$DC,MATCH(BP$1,'B-EmEC'!$A$1:$DC$1,0),FALSE)="",NA(),VLOOKUP($B34,'B-EmEC'!$A:$DC,MATCH(BP$1,'B-EmEC'!$A$1:$DC$1,0),FALSE))</f>
        <v>74.82929126442194</v>
      </c>
      <c r="BQ34" s="168">
        <f>IF(VLOOKUP($B34,'B-EmEC'!$A:$DC,MATCH(BQ$1,'B-EmEC'!$A$1:$DC$1,0),FALSE)="",NA(),VLOOKUP($B34,'B-EmEC'!$A:$DC,MATCH(BQ$1,'B-EmEC'!$A$1:$DC$1,0),FALSE))</f>
        <v>83.800454496266639</v>
      </c>
      <c r="BR34" s="168">
        <f>IF(VLOOKUP($B34,'B-EmEC'!$A:$DC,MATCH(BR$1,'B-EmEC'!$A$1:$DC$1,0),FALSE)="",NA(),VLOOKUP($B34,'B-EmEC'!$A:$DC,MATCH(BR$1,'B-EmEC'!$A$1:$DC$1,0),FALSE))</f>
        <v>36.419868791002813</v>
      </c>
      <c r="BS34" s="168">
        <f>IF(VLOOKUP($B34,'B-EmEC'!$A:$DC,MATCH(BS$1,'B-EmEC'!$A$1:$DC$1,0),FALSE)="",NA(),VLOOKUP($B34,'B-EmEC'!$A:$DC,MATCH(BS$1,'B-EmEC'!$A$1:$DC$1,0),FALSE))</f>
        <v>60.254098360655746</v>
      </c>
      <c r="BT34" s="168">
        <f>IF(VLOOKUP($B34,'B-EmEC'!$A:$DC,MATCH(BT$1,'B-EmEC'!$A$1:$DC$1,0),FALSE)="",NA(),VLOOKUP($B34,'B-EmEC'!$A:$DC,MATCH(BT$1,'B-EmEC'!$A$1:$DC$1,0),FALSE))</f>
        <v>55.7065986972529</v>
      </c>
      <c r="BU34" s="161" t="str" cm="1">
        <f t="array" ref="BU34">SUBSTITUTE(SUBSTITUTE(SUBSTITUTE(INDEX(BI$1:BT$1,0,MATCH(_xlfn.AGGREGATE(4,6,BI34:BT34),BI34:BT34,0)),"B-Emax",""),"Min",""),"Max","")</f>
        <v xml:space="preserve">
GoA</v>
      </c>
      <c r="BV34" s="168"/>
      <c r="BW34" s="165">
        <f>IF(VLOOKUP($B34,'I-EmEC'!$A:$DD,MATCH(BW$1,'I-EmEC'!$A$1:$DD$1,0),FALSE)&lt;&gt;"",VLOOKUP($B34,'I-EmEC'!$A:$DD,MATCH(BW$1,'I-EmEC'!$A$1:$DD$1,0),FALSE),NA())</f>
        <v>88.235294117647058</v>
      </c>
      <c r="BX34" s="166">
        <f>IF(VLOOKUP($B34,'I-EmEC'!$A:$DD,MATCH(BX$1,'I-EmEC'!$A$1:$DD$1,0),FALSE)&lt;&gt;"",VLOOKUP($B34,'I-EmEC'!$A:$DD,MATCH(BX$1,'I-EmEC'!$A$1:$DD$1,0),FALSE),NA())</f>
        <v>92.069632495164399</v>
      </c>
      <c r="BY34" s="166">
        <f>IF(VLOOKUP($B34,'I-EmEC'!$A:$DD,MATCH(BY$1,'I-EmEC'!$A$1:$DD$1,0),FALSE)&lt;&gt;"",VLOOKUP($B34,'I-EmEC'!$A:$DD,MATCH(BY$1,'I-EmEC'!$A$1:$DD$1,0),FALSE),NA())</f>
        <v>92.069632495164399</v>
      </c>
      <c r="BZ34" s="166">
        <f>IF(VLOOKUP($B34,'I-EmEC'!$A:$DD,MATCH(BZ$1,'I-EmEC'!$A$1:$DD$1,0),FALSE)&lt;&gt;"",VLOOKUP($B34,'I-EmEC'!$A:$DD,MATCH(BZ$1,'I-EmEC'!$A$1:$DD$1,0),FALSE),NA())</f>
        <v>95.859213250517598</v>
      </c>
      <c r="CA34" s="166">
        <f>IF(VLOOKUP($B34,'I-EmEC'!$A:$DD,MATCH(CA$1,'I-EmEC'!$A$1:$DD$1,0),FALSE)&lt;&gt;"",VLOOKUP($B34,'I-EmEC'!$A:$DD,MATCH(CA$1,'I-EmEC'!$A$1:$DD$1,0),FALSE),NA())</f>
        <v>95.859213250517598</v>
      </c>
      <c r="CB34" s="166">
        <f>IF(VLOOKUP($B34,'I-EmEC'!$A:$DD,MATCH(CB$1,'I-EmEC'!$A$1:$DD$1,0),FALSE)&lt;&gt;"",VLOOKUP($B34,'I-EmEC'!$A:$DD,MATCH(CB$1,'I-EmEC'!$A$1:$DD$1,0),FALSE),NA())</f>
        <v>100</v>
      </c>
      <c r="CC34" s="166">
        <f>IF(VLOOKUP($B34,'I-EmEC'!$A:$DD,MATCH(CC$1,'I-EmEC'!$A$1:$DD$1,0),FALSE)&lt;&gt;"",VLOOKUP($B34,'I-EmEC'!$A:$DD,MATCH(CC$1,'I-EmEC'!$A$1:$DD$1,0),FALSE),NA())</f>
        <v>85.010266940451743</v>
      </c>
      <c r="CD34" s="166">
        <f>IF(VLOOKUP($B34,'I-EmEC'!$A:$DD,MATCH(CD$1,'I-EmEC'!$A$1:$DD$1,0),FALSE)&lt;&gt;"",VLOOKUP($B34,'I-EmEC'!$A:$DD,MATCH(CD$1,'I-EmEC'!$A$1:$DD$1,0),FALSE),NA())</f>
        <v>85.010266940451743</v>
      </c>
      <c r="CE34" s="166">
        <f>IF(VLOOKUP($B34,'I-EmEC'!$A:$DD,MATCH(CE$1,'I-EmEC'!$A$1:$DD$1,0),FALSE)&lt;&gt;"",VLOOKUP($B34,'I-EmEC'!$A:$DD,MATCH(CE$1,'I-EmEC'!$A$1:$DD$1,0),FALSE),NA())</f>
        <v>95.730337078651687</v>
      </c>
      <c r="CF34" s="166">
        <f>IF(VLOOKUP($B34,'I-EmEC'!$A:$DD,MATCH(CF$1,'I-EmEC'!$A$1:$DD$1,0),FALSE)&lt;&gt;"",VLOOKUP($B34,'I-EmEC'!$A:$DD,MATCH(CF$1,'I-EmEC'!$A$1:$DD$1,0),FALSE),NA())</f>
        <v>96.449704142011825</v>
      </c>
      <c r="CG34" s="166">
        <f>IF(VLOOKUP($B34,'I-EmEC'!$A:$DD,MATCH(CG$1,'I-EmEC'!$A$1:$DD$1,0),FALSE)&lt;&gt;"",VLOOKUP($B34,'I-EmEC'!$A:$DD,MATCH(CG$1,'I-EmEC'!$A$1:$DD$1,0),FALSE),NA())</f>
        <v>95.428571428571431</v>
      </c>
      <c r="CH34" s="166">
        <f>IF(VLOOKUP($B34,'I-EmEC'!$A:$DD,MATCH(CH$1,'I-EmEC'!$A$1:$DD$1,0),FALSE)&lt;&gt;"",VLOOKUP($B34,'I-EmEC'!$A:$DD,MATCH(CH$1,'I-EmEC'!$A$1:$DD$1,0),FALSE),NA())</f>
        <v>94.664031620553359</v>
      </c>
      <c r="CI34" s="161" t="str" cm="1">
        <f t="array" ref="CI34">SUBSTITUTE(SUBSTITUTE(SUBSTITUTE(INDEX(BW$1:CH$1,0,MATCH(_xlfn.AGGREGATE(4,6,BW34:CH34),BW34:CH34,0)),"I-Emax",""),"Min",""),"Max","")</f>
        <v xml:space="preserve">
Gz</v>
      </c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</row>
    <row r="35" spans="1:111" s="170" customFormat="1" x14ac:dyDescent="0.15">
      <c r="A35" s="155" t="str" cm="1">
        <f t="array" ref="A35">_xlfn.IFS(AND(SUMIF(E35:P35,"&lt;&gt;#N/A",E35:P35)&gt;0,SUMIF(S35:AD35,"&lt;&gt;#N/A",S35:AD35)&gt;0),"BI",AND(SUMIF(E35:P35,"&lt;&gt;#N/A",E35:P35)&gt;0,SUMIF(S35:AD35,"&lt;&gt;#N/A",S35:AD35)=0),"-B",AND(SUMIF(E35:P35,"&lt;&gt;#N/A",E35:P35)=0,SUMIF(S35:AD35,"&lt;&gt;#N/A",S35:AD35)&gt;0),"-I")</f>
        <v>BI</v>
      </c>
      <c r="B35" s="90" t="s">
        <v>453</v>
      </c>
      <c r="C35" s="156" t="str">
        <f>VLOOKUP(B35,RecNamesAll!A:E,5,FALSE)</f>
        <v>A</v>
      </c>
      <c r="D35" s="157" t="b">
        <f>VLOOKUP(B35,Ligands!A:B,2,FALSE)</f>
        <v>1</v>
      </c>
      <c r="E35" s="158" t="e">
        <f>IF(VLOOKUP($B35,'B-EmEC'!$A:$DC,MATCH(E$1,'B-EmEC'!$A$1:$DC$1,0),FALSE)&lt;&gt;"",VLOOKUP($B35,'B-EmEC'!$A:$DC,MATCH(E$1,'B-EmEC'!$A$1:$DC$1,0),FALSE),NA())</f>
        <v>#N/A</v>
      </c>
      <c r="F35" s="159">
        <f>IF(VLOOKUP($B35,'B-EmEC'!$A:$DC,MATCH(F$1,'B-EmEC'!$A$1:$DC$1,0),FALSE)&lt;&gt;"",VLOOKUP($B35,'B-EmEC'!$A:$DC,MATCH(F$1,'B-EmEC'!$A$1:$DC$1,0),FALSE),NA())</f>
        <v>4.5830000000000002</v>
      </c>
      <c r="G35" s="159">
        <f>IF(VLOOKUP($B35,'B-EmEC'!$A:$DC,MATCH(G$1,'B-EmEC'!$A$1:$DC$1,0),FALSE)&lt;&gt;"",VLOOKUP($B35,'B-EmEC'!$A:$DC,MATCH(G$1,'B-EmEC'!$A$1:$DC$1,0),FALSE),NA())</f>
        <v>4.6500000000000004</v>
      </c>
      <c r="H35" s="159" t="e">
        <f>IF(VLOOKUP($B35,'B-EmEC'!$A:$DC,MATCH(H$1,'B-EmEC'!$A$1:$DC$1,0),FALSE)&lt;&gt;"",VLOOKUP($B35,'B-EmEC'!$A:$DC,MATCH(H$1,'B-EmEC'!$A$1:$DC$1,0),FALSE),NA())</f>
        <v>#N/A</v>
      </c>
      <c r="I35" s="159" t="e">
        <f>IF(VLOOKUP($B35,'B-EmEC'!$A:$DC,MATCH(I$1,'B-EmEC'!$A$1:$DC$1,0),FALSE)&lt;&gt;"",VLOOKUP($B35,'B-EmEC'!$A:$DC,MATCH(I$1,'B-EmEC'!$A$1:$DC$1,0),FALSE),NA())</f>
        <v>#N/A</v>
      </c>
      <c r="J35" s="159" t="e">
        <f>IF(VLOOKUP($B35,'B-EmEC'!$A:$DC,MATCH(J$1,'B-EmEC'!$A$1:$DC$1,0),FALSE)&lt;&gt;"",VLOOKUP($B35,'B-EmEC'!$A:$DC,MATCH(J$1,'B-EmEC'!$A$1:$DC$1,0),FALSE),NA())</f>
        <v>#N/A</v>
      </c>
      <c r="K35" s="160">
        <f>IF(VLOOKUP($B35,'B-EmEC'!$A:$DC,MATCH(K$1,'B-EmEC'!$A$1:$DC$1,0),FALSE)&lt;&gt;"",VLOOKUP($B35,'B-EmEC'!$A:$DC,MATCH(K$1,'B-EmEC'!$A$1:$DC$1,0),FALSE),NA())</f>
        <v>4.0949999999999998</v>
      </c>
      <c r="L35" s="160">
        <f>IF(VLOOKUP($B35,'B-EmEC'!$A:$DC,MATCH(L$1,'B-EmEC'!$A$1:$DC$1,0),FALSE)&lt;&gt;"",VLOOKUP($B35,'B-EmEC'!$A:$DC,MATCH(L$1,'B-EmEC'!$A$1:$DC$1,0),FALSE),NA())</f>
        <v>4.4729999999999999</v>
      </c>
      <c r="M35" s="160">
        <f>IF(VLOOKUP($B35,'B-EmEC'!$A:$DC,MATCH(M$1,'B-EmEC'!$A$1:$DC$1,0),FALSE)&lt;&gt;"",VLOOKUP($B35,'B-EmEC'!$A:$DC,MATCH(M$1,'B-EmEC'!$A$1:$DC$1,0),FALSE),NA())</f>
        <v>5.2009999999999996</v>
      </c>
      <c r="N35" s="159" t="e">
        <f>IF(VLOOKUP($B35,'B-EmEC'!$A:$DC,MATCH(N$1,'B-EmEC'!$A$1:$DC$1,0),FALSE)&lt;&gt;"",VLOOKUP($B35,'B-EmEC'!$A:$DC,MATCH(N$1,'B-EmEC'!$A$1:$DC$1,0),FALSE),NA())</f>
        <v>#N/A</v>
      </c>
      <c r="O35" s="160" t="e">
        <f>IF(VLOOKUP($B35,'B-EmEC'!$A:$DC,MATCH(O$1,'B-EmEC'!$A$1:$DC$1,0),FALSE)&lt;&gt;"",VLOOKUP($B35,'B-EmEC'!$A:$DC,MATCH(O$1,'B-EmEC'!$A$1:$DC$1,0),FALSE),NA())</f>
        <v>#N/A</v>
      </c>
      <c r="P35" s="160" t="e">
        <f>IF(VLOOKUP($B35,'B-EmEC'!$A:$DC,MATCH(P$1,'B-EmEC'!$A$1:$DC$1,0),FALSE)&lt;&gt;"",VLOOKUP($B35,'B-EmEC'!$A:$DC,MATCH(P$1,'B-EmEC'!$A$1:$DC$1,0),FALSE),NA())</f>
        <v>#N/A</v>
      </c>
      <c r="Q35" s="161" t="str" cm="1">
        <f t="array" ref="Q35">SUBSTITUTE(SUBSTITUTE(INDEX(E$1:P$1,0,MATCH(_xlfn.AGGREGATE(4,6,E35:P35),E35:P35,0)),"B-pEC50",""),"&gt;1.4SD","")</f>
        <v xml:space="preserve">
G14</v>
      </c>
      <c r="R35" s="151"/>
      <c r="S35" s="162">
        <f>IF(VLOOKUP($B35,'I-EmEC'!$A:$DD,MATCH(S$1,'I-EmEC'!$A$1:$DD$1,0),FALSE)&lt;&gt;"",VLOOKUP($B35,'I-EmEC'!$A:$DD,MATCH(S$1,'I-EmEC'!$A$1:$DD$1,0),FALSE),NA())</f>
        <v>4.2</v>
      </c>
      <c r="T35" s="159" t="e">
        <f>IF(VLOOKUP($B35,'I-EmEC'!$A:$DD,MATCH(T$1,'I-EmEC'!$A$1:$DD$1,0),FALSE)&lt;&gt;"",VLOOKUP($B35,'I-EmEC'!$A:$DD,MATCH(T$1,'I-EmEC'!$A$1:$DD$1,0),FALSE),NA())</f>
        <v>#N/A</v>
      </c>
      <c r="U35" s="159" t="e">
        <f>IF(VLOOKUP($B35,'I-EmEC'!$A:$DD,MATCH(U$1,'I-EmEC'!$A$1:$DD$1,0),FALSE)&lt;&gt;"",VLOOKUP($B35,'I-EmEC'!$A:$DD,MATCH(U$1,'I-EmEC'!$A$1:$DD$1,0),FALSE),NA())</f>
        <v>#N/A</v>
      </c>
      <c r="V35" s="159">
        <f>IF(VLOOKUP($B35,'I-EmEC'!$A:$DD,MATCH(V$1,'I-EmEC'!$A$1:$DD$1,0),FALSE)&lt;&gt;"",VLOOKUP($B35,'I-EmEC'!$A:$DD,MATCH(V$1,'I-EmEC'!$A$1:$DD$1,0),FALSE),NA())</f>
        <v>4.22</v>
      </c>
      <c r="W35" s="159">
        <f>IF(VLOOKUP($B35,'I-EmEC'!$A:$DD,MATCH(W$1,'I-EmEC'!$A$1:$DD$1,0),FALSE)&lt;&gt;"",VLOOKUP($B35,'I-EmEC'!$A:$DD,MATCH(W$1,'I-EmEC'!$A$1:$DD$1,0),FALSE),NA())</f>
        <v>4.22</v>
      </c>
      <c r="X35" s="159">
        <f>IF(VLOOKUP($B35,'I-EmEC'!$A:$DD,MATCH(X$1,'I-EmEC'!$A$1:$DD$1,0),FALSE)&lt;&gt;"",VLOOKUP($B35,'I-EmEC'!$A:$DD,MATCH(X$1,'I-EmEC'!$A$1:$DD$1,0),FALSE),NA())</f>
        <v>3.37</v>
      </c>
      <c r="Y35" s="159">
        <f>IF(VLOOKUP($B35,'I-EmEC'!$A:$DD,MATCH(Y$1,'I-EmEC'!$A$1:$DD$1,0),FALSE)&lt;&gt;"",VLOOKUP($B35,'I-EmEC'!$A:$DD,MATCH(Y$1,'I-EmEC'!$A$1:$DD$1,0),FALSE),NA())</f>
        <v>4.97</v>
      </c>
      <c r="Z35" s="159">
        <f>IF(VLOOKUP($B35,'I-EmEC'!$A:$DD,MATCH(Z$1,'I-EmEC'!$A$1:$DD$1,0),FALSE)&lt;&gt;"",VLOOKUP($B35,'I-EmEC'!$A:$DD,MATCH(Z$1,'I-EmEC'!$A$1:$DD$1,0),FALSE),NA())</f>
        <v>4.97</v>
      </c>
      <c r="AA35" s="159" t="e">
        <f>IF(VLOOKUP($B35,'I-EmEC'!$A:$DD,MATCH(AA$1,'I-EmEC'!$A$1:$DD$1,0),FALSE)&lt;&gt;"",VLOOKUP($B35,'I-EmEC'!$A:$DD,MATCH(AA$1,'I-EmEC'!$A$1:$DD$1,0),FALSE),NA())</f>
        <v>#N/A</v>
      </c>
      <c r="AB35" s="159">
        <f>IF(VLOOKUP($B35,'I-EmEC'!$A:$DD,MATCH(AB$1,'I-EmEC'!$A$1:$DD$1,0),FALSE)&lt;&gt;"",VLOOKUP($B35,'I-EmEC'!$A:$DD,MATCH(AB$1,'I-EmEC'!$A$1:$DD$1,0),FALSE),NA())</f>
        <v>4.6500000000000004</v>
      </c>
      <c r="AC35" s="159" t="e">
        <f>IF(VLOOKUP($B35,'I-EmEC'!$A:$DD,MATCH(AC$1,'I-EmEC'!$A$1:$DD$1,0),FALSE)&lt;&gt;"",VLOOKUP($B35,'I-EmEC'!$A:$DD,MATCH(AC$1,'I-EmEC'!$A$1:$DD$1,0),FALSE),NA())</f>
        <v>#N/A</v>
      </c>
      <c r="AD35" s="159">
        <f>IF(VLOOKUP($B35,'I-EmEC'!$A:$DD,MATCH(AD$1,'I-EmEC'!$A$1:$DD$1,0),FALSE)&lt;&gt;"",VLOOKUP($B35,'I-EmEC'!$A:$DD,MATCH(AD$1,'I-EmEC'!$A$1:$DD$1,0),FALSE),NA())</f>
        <v>5.1100000000000003</v>
      </c>
      <c r="AE35" s="161" t="str" cm="1">
        <f t="array" ref="AE35">SUBSTITUTE(SUBSTITUTE(INDEX(S$1:AD$1,0,MATCH(_xlfn.AGGREGATE(4,6,S35:AD35),S35:AD35,0)),"I-pEC50",""),"&gt;1.4SD","")</f>
        <v xml:space="preserve">
G13</v>
      </c>
      <c r="AF35" s="159"/>
      <c r="AG35" s="163" t="e">
        <f>IF(VLOOKUP($B35,'B-EmEC'!$A:$DC,MATCH(AG$1,'B-EmEC'!$A$1:$DC$1,0),FALSE)&lt;&gt;"",VLOOKUP($B35,'B-EmEC'!$A:$DC,MATCH(AG$1,'B-EmEC'!$A$1:$DC$1,0),FALSE),NA())</f>
        <v>#N/A</v>
      </c>
      <c r="AH35" s="164">
        <f>IF(VLOOKUP($B35,'B-EmEC'!$A:$DC,MATCH(AH$1,'B-EmEC'!$A$1:$DC$1,0),FALSE)&lt;&gt;"",VLOOKUP($B35,'B-EmEC'!$A:$DC,MATCH(AH$1,'B-EmEC'!$A$1:$DC$1,0),FALSE),NA())</f>
        <v>457.7</v>
      </c>
      <c r="AI35" s="164">
        <f>IF(VLOOKUP($B35,'B-EmEC'!$A:$DC,MATCH(AI$1,'B-EmEC'!$A$1:$DC$1,0),FALSE)&lt;&gt;"",VLOOKUP($B35,'B-EmEC'!$A:$DC,MATCH(AI$1,'B-EmEC'!$A$1:$DC$1,0),FALSE),NA())</f>
        <v>250.8</v>
      </c>
      <c r="AJ35" s="164" t="e">
        <f>IF(VLOOKUP($B35,'B-EmEC'!$A:$DC,MATCH(AJ$1,'B-EmEC'!$A$1:$DC$1,0),FALSE)&lt;&gt;"",VLOOKUP($B35,'B-EmEC'!$A:$DC,MATCH(AJ$1,'B-EmEC'!$A$1:$DC$1,0),FALSE),NA())</f>
        <v>#N/A</v>
      </c>
      <c r="AK35" s="164" t="e">
        <f>IF(VLOOKUP($B35,'B-EmEC'!$A:$DC,MATCH(AK$1,'B-EmEC'!$A$1:$DC$1,0),FALSE)&lt;&gt;"",VLOOKUP($B35,'B-EmEC'!$A:$DC,MATCH(AK$1,'B-EmEC'!$A$1:$DC$1,0),FALSE),NA())</f>
        <v>#N/A</v>
      </c>
      <c r="AL35" s="164" t="e">
        <f>IF(VLOOKUP($B35,'B-EmEC'!$A:$DC,MATCH(AL$1,'B-EmEC'!$A$1:$DC$1,0),FALSE)&lt;&gt;"",VLOOKUP($B35,'B-EmEC'!$A:$DC,MATCH(AL$1,'B-EmEC'!$A$1:$DC$1,0),FALSE),NA())</f>
        <v>#N/A</v>
      </c>
      <c r="AM35" s="164">
        <f>IF(VLOOKUP($B35,'B-EmEC'!$A:$DC,MATCH(AM$1,'B-EmEC'!$A$1:$DC$1,0),FALSE)&lt;&gt;"",VLOOKUP($B35,'B-EmEC'!$A:$DC,MATCH(AM$1,'B-EmEC'!$A$1:$DC$1,0),FALSE),NA())</f>
        <v>451.9</v>
      </c>
      <c r="AN35" s="164">
        <f>IF(VLOOKUP($B35,'B-EmEC'!$A:$DC,MATCH(AN$1,'B-EmEC'!$A$1:$DC$1,0),FALSE)&lt;&gt;"",VLOOKUP($B35,'B-EmEC'!$A:$DC,MATCH(AN$1,'B-EmEC'!$A$1:$DC$1,0),FALSE),NA())</f>
        <v>256.3</v>
      </c>
      <c r="AO35" s="164">
        <f>IF(VLOOKUP($B35,'B-EmEC'!$A:$DC,MATCH(AO$1,'B-EmEC'!$A$1:$DC$1,0),FALSE)&lt;&gt;"",VLOOKUP($B35,'B-EmEC'!$A:$DC,MATCH(AO$1,'B-EmEC'!$A$1:$DC$1,0),FALSE),NA())</f>
        <v>77.989999999999995</v>
      </c>
      <c r="AP35" s="164" t="e">
        <f>IF(VLOOKUP($B35,'B-EmEC'!$A:$DC,MATCH(AP$1,'B-EmEC'!$A$1:$DC$1,0),FALSE)&lt;&gt;"",VLOOKUP($B35,'B-EmEC'!$A:$DC,MATCH(AP$1,'B-EmEC'!$A$1:$DC$1,0),FALSE),NA())</f>
        <v>#N/A</v>
      </c>
      <c r="AQ35" s="164" t="e">
        <f>IF(VLOOKUP($B35,'B-EmEC'!$A:$DC,MATCH(AQ$1,'B-EmEC'!$A$1:$DC$1,0),FALSE)&lt;&gt;"",VLOOKUP($B35,'B-EmEC'!$A:$DC,MATCH(AQ$1,'B-EmEC'!$A$1:$DC$1,0),FALSE),NA())</f>
        <v>#N/A</v>
      </c>
      <c r="AR35" s="164" t="e">
        <f>IF(VLOOKUP($B35,'B-EmEC'!$A:$DC,MATCH(AR$1,'B-EmEC'!$A$1:$DC$1,0),FALSE)&lt;&gt;"",VLOOKUP($B35,'B-EmEC'!$A:$DC,MATCH(AR$1,'B-EmEC'!$A$1:$DC$1,0),FALSE),NA())</f>
        <v>#N/A</v>
      </c>
      <c r="AS35" s="169" t="str" cm="1">
        <f t="array" ref="AS35">SUBSTITUTE(SUBSTITUTE(INDEX(AG$1:AR$1,0,MATCH(_xlfn.AGGREGATE(4,6,AG35:AR35),AG35:AR35,0)),"B-Emax",""),"&gt;1.4SD","")</f>
        <v xml:space="preserve">
Gi1</v>
      </c>
      <c r="AT35" s="164"/>
      <c r="AU35" s="165">
        <f>IF(VLOOKUP($B35,'I-EmEC'!$A:$DD,MATCH(AU$1,'I-EmEC'!$A$1:$DD$1,0),FALSE)&lt;&gt;"",VLOOKUP($B35,'I-EmEC'!$A:$DD,MATCH(AU$1,'I-EmEC'!$A$1:$DD$1,0),FALSE),NA())</f>
        <v>16.5</v>
      </c>
      <c r="AV35" s="166" t="e">
        <f>IF(VLOOKUP($B35,'I-EmEC'!$A:$DD,MATCH(AV$1,'I-EmEC'!$A$1:$DD$1,0),FALSE)&lt;&gt;"",VLOOKUP($B35,'I-EmEC'!$A:$DD,MATCH(AV$1,'I-EmEC'!$A$1:$DD$1,0),FALSE),NA())</f>
        <v>#N/A</v>
      </c>
      <c r="AW35" s="166" t="e">
        <f>IF(VLOOKUP($B35,'I-EmEC'!$A:$DD,MATCH(AW$1,'I-EmEC'!$A$1:$DD$1,0),FALSE)&lt;&gt;"",VLOOKUP($B35,'I-EmEC'!$A:$DD,MATCH(AW$1,'I-EmEC'!$A$1:$DD$1,0),FALSE),NA())</f>
        <v>#N/A</v>
      </c>
      <c r="AX35" s="166">
        <f>IF(VLOOKUP($B35,'I-EmEC'!$A:$DD,MATCH(AX$1,'I-EmEC'!$A$1:$DD$1,0),FALSE)&lt;&gt;"",VLOOKUP($B35,'I-EmEC'!$A:$DD,MATCH(AX$1,'I-EmEC'!$A$1:$DD$1,0),FALSE),NA())</f>
        <v>14.1</v>
      </c>
      <c r="AY35" s="166">
        <f>IF(VLOOKUP($B35,'I-EmEC'!$A:$DD,MATCH(AY$1,'I-EmEC'!$A$1:$DD$1,0),FALSE)&lt;&gt;"",VLOOKUP($B35,'I-EmEC'!$A:$DD,MATCH(AY$1,'I-EmEC'!$A$1:$DD$1,0),FALSE),NA())</f>
        <v>14.1</v>
      </c>
      <c r="AZ35" s="166">
        <f>IF(VLOOKUP($B35,'I-EmEC'!$A:$DD,MATCH(AZ$1,'I-EmEC'!$A$1:$DD$1,0),FALSE)&lt;&gt;"",VLOOKUP($B35,'I-EmEC'!$A:$DD,MATCH(AZ$1,'I-EmEC'!$A$1:$DD$1,0),FALSE),NA())</f>
        <v>10</v>
      </c>
      <c r="BA35" s="166">
        <f>IF(VLOOKUP($B35,'I-EmEC'!$A:$DD,MATCH(BA$1,'I-EmEC'!$A$1:$DD$1,0),FALSE)&lt;&gt;"",VLOOKUP($B35,'I-EmEC'!$A:$DD,MATCH(BA$1,'I-EmEC'!$A$1:$DD$1,0),FALSE),NA())</f>
        <v>8</v>
      </c>
      <c r="BB35" s="166">
        <f>IF(VLOOKUP($B35,'I-EmEC'!$A:$DD,MATCH(BB$1,'I-EmEC'!$A$1:$DD$1,0),FALSE)&lt;&gt;"",VLOOKUP($B35,'I-EmEC'!$A:$DD,MATCH(BB$1,'I-EmEC'!$A$1:$DD$1,0),FALSE),NA())</f>
        <v>8</v>
      </c>
      <c r="BC35" s="166" t="e">
        <f>IF(VLOOKUP($B35,'I-EmEC'!$A:$DD,MATCH(BC$1,'I-EmEC'!$A$1:$DD$1,0),FALSE)&lt;&gt;"",VLOOKUP($B35,'I-EmEC'!$A:$DD,MATCH(BC$1,'I-EmEC'!$A$1:$DD$1,0),FALSE),NA())</f>
        <v>#N/A</v>
      </c>
      <c r="BD35" s="166">
        <f>IF(VLOOKUP($B35,'I-EmEC'!$A:$DD,MATCH(BD$1,'I-EmEC'!$A$1:$DD$1,0),FALSE)&lt;&gt;"",VLOOKUP($B35,'I-EmEC'!$A:$DD,MATCH(BD$1,'I-EmEC'!$A$1:$DD$1,0),FALSE),NA())</f>
        <v>14.7</v>
      </c>
      <c r="BE35" s="166" t="e">
        <f>IF(VLOOKUP($B35,'I-EmEC'!$A:$DD,MATCH(BE$1,'I-EmEC'!$A$1:$DD$1,0),FALSE)&lt;&gt;"",VLOOKUP($B35,'I-EmEC'!$A:$DD,MATCH(BE$1,'I-EmEC'!$A$1:$DD$1,0),FALSE),NA())</f>
        <v>#N/A</v>
      </c>
      <c r="BF35" s="166">
        <f>IF(VLOOKUP($B35,'I-EmEC'!$A:$DD,MATCH(BF$1,'I-EmEC'!$A$1:$DD$1,0),FALSE)&lt;&gt;"",VLOOKUP($B35,'I-EmEC'!$A:$DD,MATCH(BF$1,'I-EmEC'!$A$1:$DD$1,0),FALSE),NA())</f>
        <v>6.4</v>
      </c>
      <c r="BG35" s="161" t="str" cm="1">
        <f t="array" ref="BG35">SUBSTITUTE(SUBSTITUTE(INDEX(AU$1:BF$1,0,MATCH(_xlfn.AGGREGATE(4,6,AU35:BF35),AU35:BF35,0)),"I-Emax",""),"&gt;1.4SD","")</f>
        <v xml:space="preserve">
Gs</v>
      </c>
      <c r="BH35" s="159"/>
      <c r="BI35" s="167" t="e">
        <f>IF(VLOOKUP($B35,'B-EmEC'!$A:$DC,MATCH(BI$1,'B-EmEC'!$A$1:$DC$1,0),FALSE)="",NA(),VLOOKUP($B35,'B-EmEC'!$A:$DC,MATCH(BI$1,'B-EmEC'!$A$1:$DC$1,0),FALSE))</f>
        <v>#N/A</v>
      </c>
      <c r="BJ35" s="168">
        <f>IF(VLOOKUP($B35,'B-EmEC'!$A:$DC,MATCH(BJ$1,'B-EmEC'!$A$1:$DC$1,0),FALSE)="",NA(),VLOOKUP($B35,'B-EmEC'!$A:$DC,MATCH(BJ$1,'B-EmEC'!$A$1:$DC$1,0),FALSE))</f>
        <v>49.58829902491874</v>
      </c>
      <c r="BK35" s="168">
        <f>IF(VLOOKUP($B35,'B-EmEC'!$A:$DC,MATCH(BK$1,'B-EmEC'!$A$1:$DC$1,0),FALSE)="",NA(),VLOOKUP($B35,'B-EmEC'!$A:$DC,MATCH(BK$1,'B-EmEC'!$A$1:$DC$1,0),FALSE))</f>
        <v>36.634531113058721</v>
      </c>
      <c r="BL35" s="168" t="e">
        <f>IF(VLOOKUP($B35,'B-EmEC'!$A:$DC,MATCH(BL$1,'B-EmEC'!$A$1:$DC$1,0),FALSE)="",NA(),VLOOKUP($B35,'B-EmEC'!$A:$DC,MATCH(BL$1,'B-EmEC'!$A$1:$DC$1,0),FALSE))</f>
        <v>#N/A</v>
      </c>
      <c r="BM35" s="168" t="e">
        <f>IF(VLOOKUP($B35,'B-EmEC'!$A:$DC,MATCH(BM$1,'B-EmEC'!$A$1:$DC$1,0),FALSE)="",NA(),VLOOKUP($B35,'B-EmEC'!$A:$DC,MATCH(BM$1,'B-EmEC'!$A$1:$DC$1,0),FALSE))</f>
        <v>#N/A</v>
      </c>
      <c r="BN35" s="168" t="e">
        <f>IF(VLOOKUP($B35,'B-EmEC'!$A:$DC,MATCH(BN$1,'B-EmEC'!$A$1:$DC$1,0),FALSE)="",NA(),VLOOKUP($B35,'B-EmEC'!$A:$DC,MATCH(BN$1,'B-EmEC'!$A$1:$DC$1,0),FALSE))</f>
        <v>#N/A</v>
      </c>
      <c r="BO35" s="168">
        <f>IF(VLOOKUP($B35,'B-EmEC'!$A:$DC,MATCH(BO$1,'B-EmEC'!$A$1:$DC$1,0),FALSE)="",NA(),VLOOKUP($B35,'B-EmEC'!$A:$DC,MATCH(BO$1,'B-EmEC'!$A$1:$DC$1,0),FALSE))</f>
        <v>60.341834690879956</v>
      </c>
      <c r="BP35" s="168">
        <f>IF(VLOOKUP($B35,'B-EmEC'!$A:$DC,MATCH(BP$1,'B-EmEC'!$A$1:$DC$1,0),FALSE)="",NA(),VLOOKUP($B35,'B-EmEC'!$A:$DC,MATCH(BP$1,'B-EmEC'!$A$1:$DC$1,0),FALSE))</f>
        <v>30.174240640452084</v>
      </c>
      <c r="BQ35" s="168">
        <f>IF(VLOOKUP($B35,'B-EmEC'!$A:$DC,MATCH(BQ$1,'B-EmEC'!$A$1:$DC$1,0),FALSE)="",NA(),VLOOKUP($B35,'B-EmEC'!$A:$DC,MATCH(BQ$1,'B-EmEC'!$A$1:$DC$1,0),FALSE))</f>
        <v>8.4395628178768511</v>
      </c>
      <c r="BR35" s="168" t="e">
        <f>IF(VLOOKUP($B35,'B-EmEC'!$A:$DC,MATCH(BR$1,'B-EmEC'!$A$1:$DC$1,0),FALSE)="",NA(),VLOOKUP($B35,'B-EmEC'!$A:$DC,MATCH(BR$1,'B-EmEC'!$A$1:$DC$1,0),FALSE))</f>
        <v>#N/A</v>
      </c>
      <c r="BS35" s="168" t="e">
        <f>IF(VLOOKUP($B35,'B-EmEC'!$A:$DC,MATCH(BS$1,'B-EmEC'!$A$1:$DC$1,0),FALSE)="",NA(),VLOOKUP($B35,'B-EmEC'!$A:$DC,MATCH(BS$1,'B-EmEC'!$A$1:$DC$1,0),FALSE))</f>
        <v>#N/A</v>
      </c>
      <c r="BT35" s="168" t="e">
        <f>IF(VLOOKUP($B35,'B-EmEC'!$A:$DC,MATCH(BT$1,'B-EmEC'!$A$1:$DC$1,0),FALSE)="",NA(),VLOOKUP($B35,'B-EmEC'!$A:$DC,MATCH(BT$1,'B-EmEC'!$A$1:$DC$1,0),FALSE))</f>
        <v>#N/A</v>
      </c>
      <c r="BU35" s="161" t="str" cm="1">
        <f t="array" ref="BU35">SUBSTITUTE(SUBSTITUTE(SUBSTITUTE(INDEX(BI$1:BT$1,0,MATCH(_xlfn.AGGREGATE(4,6,BI35:BT35),BI35:BT35,0)),"B-Emax",""),"Min",""),"Max","")</f>
        <v xml:space="preserve">
Gq</v>
      </c>
      <c r="BV35" s="168"/>
      <c r="BW35" s="165">
        <f>IF(VLOOKUP($B35,'I-EmEC'!$A:$DD,MATCH(BW$1,'I-EmEC'!$A$1:$DD$1,0),FALSE)&lt;&gt;"",VLOOKUP($B35,'I-EmEC'!$A:$DD,MATCH(BW$1,'I-EmEC'!$A$1:$DD$1,0),FALSE),NA())</f>
        <v>30.330882352941178</v>
      </c>
      <c r="BX35" s="166" t="e">
        <f>IF(VLOOKUP($B35,'I-EmEC'!$A:$DD,MATCH(BX$1,'I-EmEC'!$A$1:$DD$1,0),FALSE)&lt;&gt;"",VLOOKUP($B35,'I-EmEC'!$A:$DD,MATCH(BX$1,'I-EmEC'!$A$1:$DD$1,0),FALSE),NA())</f>
        <v>#N/A</v>
      </c>
      <c r="BY35" s="166" t="e">
        <f>IF(VLOOKUP($B35,'I-EmEC'!$A:$DD,MATCH(BY$1,'I-EmEC'!$A$1:$DD$1,0),FALSE)&lt;&gt;"",VLOOKUP($B35,'I-EmEC'!$A:$DD,MATCH(BY$1,'I-EmEC'!$A$1:$DD$1,0),FALSE),NA())</f>
        <v>#N/A</v>
      </c>
      <c r="BZ35" s="166">
        <f>IF(VLOOKUP($B35,'I-EmEC'!$A:$DD,MATCH(BZ$1,'I-EmEC'!$A$1:$DD$1,0),FALSE)&lt;&gt;"",VLOOKUP($B35,'I-EmEC'!$A:$DD,MATCH(BZ$1,'I-EmEC'!$A$1:$DD$1,0),FALSE),NA())</f>
        <v>29.192546583850934</v>
      </c>
      <c r="CA35" s="166">
        <f>IF(VLOOKUP($B35,'I-EmEC'!$A:$DD,MATCH(CA$1,'I-EmEC'!$A$1:$DD$1,0),FALSE)&lt;&gt;"",VLOOKUP($B35,'I-EmEC'!$A:$DD,MATCH(CA$1,'I-EmEC'!$A$1:$DD$1,0),FALSE),NA())</f>
        <v>29.192546583850934</v>
      </c>
      <c r="CB35" s="166">
        <f>IF(VLOOKUP($B35,'I-EmEC'!$A:$DD,MATCH(CB$1,'I-EmEC'!$A$1:$DD$1,0),FALSE)&lt;&gt;"",VLOOKUP($B35,'I-EmEC'!$A:$DD,MATCH(CB$1,'I-EmEC'!$A$1:$DD$1,0),FALSE),NA())</f>
        <v>28.985507246376812</v>
      </c>
      <c r="CC35" s="166">
        <f>IF(VLOOKUP($B35,'I-EmEC'!$A:$DD,MATCH(CC$1,'I-EmEC'!$A$1:$DD$1,0),FALSE)&lt;&gt;"",VLOOKUP($B35,'I-EmEC'!$A:$DD,MATCH(CC$1,'I-EmEC'!$A$1:$DD$1,0),FALSE),NA())</f>
        <v>16.427104722792606</v>
      </c>
      <c r="CD35" s="166">
        <f>IF(VLOOKUP($B35,'I-EmEC'!$A:$DD,MATCH(CD$1,'I-EmEC'!$A$1:$DD$1,0),FALSE)&lt;&gt;"",VLOOKUP($B35,'I-EmEC'!$A:$DD,MATCH(CD$1,'I-EmEC'!$A$1:$DD$1,0),FALSE),NA())</f>
        <v>16.427104722792606</v>
      </c>
      <c r="CE35" s="166" t="e">
        <f>IF(VLOOKUP($B35,'I-EmEC'!$A:$DD,MATCH(CE$1,'I-EmEC'!$A$1:$DD$1,0),FALSE)&lt;&gt;"",VLOOKUP($B35,'I-EmEC'!$A:$DD,MATCH(CE$1,'I-EmEC'!$A$1:$DD$1,0),FALSE),NA())</f>
        <v>#N/A</v>
      </c>
      <c r="CF35" s="166">
        <f>IF(VLOOKUP($B35,'I-EmEC'!$A:$DD,MATCH(CF$1,'I-EmEC'!$A$1:$DD$1,0),FALSE)&lt;&gt;"",VLOOKUP($B35,'I-EmEC'!$A:$DD,MATCH(CF$1,'I-EmEC'!$A$1:$DD$1,0),FALSE),NA())</f>
        <v>28.994082840236686</v>
      </c>
      <c r="CG35" s="166" t="e">
        <f>IF(VLOOKUP($B35,'I-EmEC'!$A:$DD,MATCH(CG$1,'I-EmEC'!$A$1:$DD$1,0),FALSE)&lt;&gt;"",VLOOKUP($B35,'I-EmEC'!$A:$DD,MATCH(CG$1,'I-EmEC'!$A$1:$DD$1,0),FALSE),NA())</f>
        <v>#N/A</v>
      </c>
      <c r="CH35" s="166">
        <f>IF(VLOOKUP($B35,'I-EmEC'!$A:$DD,MATCH(CH$1,'I-EmEC'!$A$1:$DD$1,0),FALSE)&lt;&gt;"",VLOOKUP($B35,'I-EmEC'!$A:$DD,MATCH(CH$1,'I-EmEC'!$A$1:$DD$1,0),FALSE),NA())</f>
        <v>12.648221343873518</v>
      </c>
      <c r="CI35" s="161" t="str" cm="1">
        <f t="array" ref="CI35">SUBSTITUTE(SUBSTITUTE(SUBSTITUTE(INDEX(BW$1:CH$1,0,MATCH(_xlfn.AGGREGATE(4,6,BW35:CH35),BW35:CH35,0)),"I-Emax",""),"Min",""),"Max","")</f>
        <v xml:space="preserve">
Gs</v>
      </c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</row>
    <row r="36" spans="1:111" s="170" customFormat="1" x14ac:dyDescent="0.15">
      <c r="A36" s="155" t="str" cm="1">
        <f t="array" ref="A36">_xlfn.IFS(AND(SUMIF(E36:P36,"&lt;&gt;#N/A",E36:P36)&gt;0,SUMIF(S36:AD36,"&lt;&gt;#N/A",S36:AD36)&gt;0),"BI",AND(SUMIF(E36:P36,"&lt;&gt;#N/A",E36:P36)&gt;0,SUMIF(S36:AD36,"&lt;&gt;#N/A",S36:AD36)=0),"-B",AND(SUMIF(E36:P36,"&lt;&gt;#N/A",E36:P36)=0,SUMIF(S36:AD36,"&lt;&gt;#N/A",S36:AD36)&gt;0),"-I")</f>
        <v>BI</v>
      </c>
      <c r="B36" s="90" t="s">
        <v>455</v>
      </c>
      <c r="C36" s="156" t="str">
        <f>VLOOKUP(B36,RecNamesAll!A:E,5,FALSE)</f>
        <v>A</v>
      </c>
      <c r="D36" s="157" t="b">
        <f>VLOOKUP(B36,Ligands!A:B,2,FALSE)</f>
        <v>1</v>
      </c>
      <c r="E36" s="158" t="e">
        <f>IF(VLOOKUP($B36,'B-EmEC'!$A:$DC,MATCH(E$1,'B-EmEC'!$A$1:$DC$1,0),FALSE)&lt;&gt;"",VLOOKUP($B36,'B-EmEC'!$A:$DC,MATCH(E$1,'B-EmEC'!$A$1:$DC$1,0),FALSE),NA())</f>
        <v>#N/A</v>
      </c>
      <c r="F36" s="159">
        <f>IF(VLOOKUP($B36,'B-EmEC'!$A:$DC,MATCH(F$1,'B-EmEC'!$A$1:$DC$1,0),FALSE)&lt;&gt;"",VLOOKUP($B36,'B-EmEC'!$A:$DC,MATCH(F$1,'B-EmEC'!$A$1:$DC$1,0),FALSE),NA())</f>
        <v>5.25</v>
      </c>
      <c r="G36" s="159">
        <f>IF(VLOOKUP($B36,'B-EmEC'!$A:$DC,MATCH(G$1,'B-EmEC'!$A$1:$DC$1,0),FALSE)&lt;&gt;"",VLOOKUP($B36,'B-EmEC'!$A:$DC,MATCH(G$1,'B-EmEC'!$A$1:$DC$1,0),FALSE),NA())</f>
        <v>5.5229999999999997</v>
      </c>
      <c r="H36" s="159">
        <f>IF(VLOOKUP($B36,'B-EmEC'!$A:$DC,MATCH(H$1,'B-EmEC'!$A$1:$DC$1,0),FALSE)&lt;&gt;"",VLOOKUP($B36,'B-EmEC'!$A:$DC,MATCH(H$1,'B-EmEC'!$A$1:$DC$1,0),FALSE),NA())</f>
        <v>5.6550000000000002</v>
      </c>
      <c r="I36" s="159">
        <f>IF(VLOOKUP($B36,'B-EmEC'!$A:$DC,MATCH(I$1,'B-EmEC'!$A$1:$DC$1,0),FALSE)&lt;&gt;"",VLOOKUP($B36,'B-EmEC'!$A:$DC,MATCH(I$1,'B-EmEC'!$A$1:$DC$1,0),FALSE),NA())</f>
        <v>5.6289999999999996</v>
      </c>
      <c r="J36" s="159">
        <f>IF(VLOOKUP($B36,'B-EmEC'!$A:$DC,MATCH(J$1,'B-EmEC'!$A$1:$DC$1,0),FALSE)&lt;&gt;"",VLOOKUP($B36,'B-EmEC'!$A:$DC,MATCH(J$1,'B-EmEC'!$A$1:$DC$1,0),FALSE),NA())</f>
        <v>5.173</v>
      </c>
      <c r="K36" s="160" t="e">
        <f>IF(VLOOKUP($B36,'B-EmEC'!$A:$DC,MATCH(K$1,'B-EmEC'!$A$1:$DC$1,0),FALSE)&lt;&gt;"",VLOOKUP($B36,'B-EmEC'!$A:$DC,MATCH(K$1,'B-EmEC'!$A$1:$DC$1,0),FALSE),NA())</f>
        <v>#N/A</v>
      </c>
      <c r="L36" s="160" t="e">
        <f>IF(VLOOKUP($B36,'B-EmEC'!$A:$DC,MATCH(L$1,'B-EmEC'!$A$1:$DC$1,0),FALSE)&lt;&gt;"",VLOOKUP($B36,'B-EmEC'!$A:$DC,MATCH(L$1,'B-EmEC'!$A$1:$DC$1,0),FALSE),NA())</f>
        <v>#N/A</v>
      </c>
      <c r="M36" s="160" t="e">
        <f>IF(VLOOKUP($B36,'B-EmEC'!$A:$DC,MATCH(M$1,'B-EmEC'!$A$1:$DC$1,0),FALSE)&lt;&gt;"",VLOOKUP($B36,'B-EmEC'!$A:$DC,MATCH(M$1,'B-EmEC'!$A$1:$DC$1,0),FALSE),NA())</f>
        <v>#N/A</v>
      </c>
      <c r="N36" s="159" t="e">
        <f>IF(VLOOKUP($B36,'B-EmEC'!$A:$DC,MATCH(N$1,'B-EmEC'!$A$1:$DC$1,0),FALSE)&lt;&gt;"",VLOOKUP($B36,'B-EmEC'!$A:$DC,MATCH(N$1,'B-EmEC'!$A$1:$DC$1,0),FALSE),NA())</f>
        <v>#N/A</v>
      </c>
      <c r="O36" s="160">
        <f>IF(VLOOKUP($B36,'B-EmEC'!$A:$DC,MATCH(O$1,'B-EmEC'!$A$1:$DC$1,0),FALSE)&lt;&gt;"",VLOOKUP($B36,'B-EmEC'!$A:$DC,MATCH(O$1,'B-EmEC'!$A$1:$DC$1,0),FALSE),NA())</f>
        <v>5.3029999999999999</v>
      </c>
      <c r="P36" s="160">
        <f>IF(VLOOKUP($B36,'B-EmEC'!$A:$DC,MATCH(P$1,'B-EmEC'!$A$1:$DC$1,0),FALSE)&lt;&gt;"",VLOOKUP($B36,'B-EmEC'!$A:$DC,MATCH(P$1,'B-EmEC'!$A$1:$DC$1,0),FALSE),NA())</f>
        <v>4.0339999999999998</v>
      </c>
      <c r="Q36" s="161" t="str" cm="1">
        <f t="array" ref="Q36">SUBSTITUTE(SUBSTITUTE(INDEX(E$1:P$1,0,MATCH(_xlfn.AGGREGATE(4,6,E36:P36),E36:P36,0)),"B-pEC50",""),"&gt;1.4SD","")</f>
        <v xml:space="preserve">
GoA</v>
      </c>
      <c r="R36" s="151"/>
      <c r="S36" s="162" t="e">
        <f>IF(VLOOKUP($B36,'I-EmEC'!$A:$DD,MATCH(S$1,'I-EmEC'!$A$1:$DD$1,0),FALSE)&lt;&gt;"",VLOOKUP($B36,'I-EmEC'!$A:$DD,MATCH(S$1,'I-EmEC'!$A$1:$DD$1,0),FALSE),NA())</f>
        <v>#N/A</v>
      </c>
      <c r="T36" s="159">
        <f>IF(VLOOKUP($B36,'I-EmEC'!$A:$DD,MATCH(T$1,'I-EmEC'!$A$1:$DD$1,0),FALSE)&lt;&gt;"",VLOOKUP($B36,'I-EmEC'!$A:$DD,MATCH(T$1,'I-EmEC'!$A$1:$DD$1,0),FALSE),NA())</f>
        <v>4.5199999999999996</v>
      </c>
      <c r="U36" s="159">
        <f>IF(VLOOKUP($B36,'I-EmEC'!$A:$DD,MATCH(U$1,'I-EmEC'!$A$1:$DD$1,0),FALSE)&lt;&gt;"",VLOOKUP($B36,'I-EmEC'!$A:$DD,MATCH(U$1,'I-EmEC'!$A$1:$DD$1,0),FALSE),NA())</f>
        <v>4.5199999999999996</v>
      </c>
      <c r="V36" s="159">
        <f>IF(VLOOKUP($B36,'I-EmEC'!$A:$DD,MATCH(V$1,'I-EmEC'!$A$1:$DD$1,0),FALSE)&lt;&gt;"",VLOOKUP($B36,'I-EmEC'!$A:$DD,MATCH(V$1,'I-EmEC'!$A$1:$DD$1,0),FALSE),NA())</f>
        <v>4.08</v>
      </c>
      <c r="W36" s="159">
        <f>IF(VLOOKUP($B36,'I-EmEC'!$A:$DD,MATCH(W$1,'I-EmEC'!$A$1:$DD$1,0),FALSE)&lt;&gt;"",VLOOKUP($B36,'I-EmEC'!$A:$DD,MATCH(W$1,'I-EmEC'!$A$1:$DD$1,0),FALSE),NA())</f>
        <v>4.08</v>
      </c>
      <c r="X36" s="159">
        <f>IF(VLOOKUP($B36,'I-EmEC'!$A:$DD,MATCH(X$1,'I-EmEC'!$A$1:$DD$1,0),FALSE)&lt;&gt;"",VLOOKUP($B36,'I-EmEC'!$A:$DD,MATCH(X$1,'I-EmEC'!$A$1:$DD$1,0),FALSE),NA())</f>
        <v>3.92</v>
      </c>
      <c r="Y36" s="159" t="e">
        <f>IF(VLOOKUP($B36,'I-EmEC'!$A:$DD,MATCH(Y$1,'I-EmEC'!$A$1:$DD$1,0),FALSE)&lt;&gt;"",VLOOKUP($B36,'I-EmEC'!$A:$DD,MATCH(Y$1,'I-EmEC'!$A$1:$DD$1,0),FALSE),NA())</f>
        <v>#N/A</v>
      </c>
      <c r="Z36" s="159" t="e">
        <f>IF(VLOOKUP($B36,'I-EmEC'!$A:$DD,MATCH(Z$1,'I-EmEC'!$A$1:$DD$1,0),FALSE)&lt;&gt;"",VLOOKUP($B36,'I-EmEC'!$A:$DD,MATCH(Z$1,'I-EmEC'!$A$1:$DD$1,0),FALSE),NA())</f>
        <v>#N/A</v>
      </c>
      <c r="AA36" s="159">
        <f>IF(VLOOKUP($B36,'I-EmEC'!$A:$DD,MATCH(AA$1,'I-EmEC'!$A$1:$DD$1,0),FALSE)&lt;&gt;"",VLOOKUP($B36,'I-EmEC'!$A:$DD,MATCH(AA$1,'I-EmEC'!$A$1:$DD$1,0),FALSE),NA())</f>
        <v>3.91</v>
      </c>
      <c r="AB36" s="159">
        <f>IF(VLOOKUP($B36,'I-EmEC'!$A:$DD,MATCH(AB$1,'I-EmEC'!$A$1:$DD$1,0),FALSE)&lt;&gt;"",VLOOKUP($B36,'I-EmEC'!$A:$DD,MATCH(AB$1,'I-EmEC'!$A$1:$DD$1,0),FALSE),NA())</f>
        <v>3.3</v>
      </c>
      <c r="AC36" s="159">
        <f>IF(VLOOKUP($B36,'I-EmEC'!$A:$DD,MATCH(AC$1,'I-EmEC'!$A$1:$DD$1,0),FALSE)&lt;&gt;"",VLOOKUP($B36,'I-EmEC'!$A:$DD,MATCH(AC$1,'I-EmEC'!$A$1:$DD$1,0),FALSE),NA())</f>
        <v>3.88</v>
      </c>
      <c r="AD36" s="159">
        <f>IF(VLOOKUP($B36,'I-EmEC'!$A:$DD,MATCH(AD$1,'I-EmEC'!$A$1:$DD$1,0),FALSE)&lt;&gt;"",VLOOKUP($B36,'I-EmEC'!$A:$DD,MATCH(AD$1,'I-EmEC'!$A$1:$DD$1,0),FALSE),NA())</f>
        <v>4.08</v>
      </c>
      <c r="AE36" s="161" t="str" cm="1">
        <f t="array" ref="AE36">SUBSTITUTE(SUBSTITUTE(INDEX(S$1:AD$1,0,MATCH(_xlfn.AGGREGATE(4,6,S36:AD36),S36:AD36,0)),"I-pEC50",""),"&gt;1.4SD","")</f>
        <v xml:space="preserve">
Gi1</v>
      </c>
      <c r="AF36" s="159"/>
      <c r="AG36" s="163" t="e">
        <f>IF(VLOOKUP($B36,'B-EmEC'!$A:$DC,MATCH(AG$1,'B-EmEC'!$A$1:$DC$1,0),FALSE)&lt;&gt;"",VLOOKUP($B36,'B-EmEC'!$A:$DC,MATCH(AG$1,'B-EmEC'!$A$1:$DC$1,0),FALSE),NA())</f>
        <v>#N/A</v>
      </c>
      <c r="AH36" s="164">
        <f>IF(VLOOKUP($B36,'B-EmEC'!$A:$DC,MATCH(AH$1,'B-EmEC'!$A$1:$DC$1,0),FALSE)&lt;&gt;"",VLOOKUP($B36,'B-EmEC'!$A:$DC,MATCH(AH$1,'B-EmEC'!$A$1:$DC$1,0),FALSE),NA())</f>
        <v>366.4</v>
      </c>
      <c r="AI36" s="164">
        <f>IF(VLOOKUP($B36,'B-EmEC'!$A:$DC,MATCH(AI$1,'B-EmEC'!$A$1:$DC$1,0),FALSE)&lt;&gt;"",VLOOKUP($B36,'B-EmEC'!$A:$DC,MATCH(AI$1,'B-EmEC'!$A$1:$DC$1,0),FALSE),NA())</f>
        <v>240.2</v>
      </c>
      <c r="AJ36" s="164">
        <f>IF(VLOOKUP($B36,'B-EmEC'!$A:$DC,MATCH(AJ$1,'B-EmEC'!$A$1:$DC$1,0),FALSE)&lt;&gt;"",VLOOKUP($B36,'B-EmEC'!$A:$DC,MATCH(AJ$1,'B-EmEC'!$A$1:$DC$1,0),FALSE),NA())</f>
        <v>143.1</v>
      </c>
      <c r="AK36" s="164">
        <f>IF(VLOOKUP($B36,'B-EmEC'!$A:$DC,MATCH(AK$1,'B-EmEC'!$A$1:$DC$1,0),FALSE)&lt;&gt;"",VLOOKUP($B36,'B-EmEC'!$A:$DC,MATCH(AK$1,'B-EmEC'!$A$1:$DC$1,0),FALSE),NA())</f>
        <v>203.1</v>
      </c>
      <c r="AL36" s="164">
        <f>IF(VLOOKUP($B36,'B-EmEC'!$A:$DC,MATCH(AL$1,'B-EmEC'!$A$1:$DC$1,0),FALSE)&lt;&gt;"",VLOOKUP($B36,'B-EmEC'!$A:$DC,MATCH(AL$1,'B-EmEC'!$A$1:$DC$1,0),FALSE),NA())</f>
        <v>156.69999999999999</v>
      </c>
      <c r="AM36" s="164" t="e">
        <f>IF(VLOOKUP($B36,'B-EmEC'!$A:$DC,MATCH(AM$1,'B-EmEC'!$A$1:$DC$1,0),FALSE)&lt;&gt;"",VLOOKUP($B36,'B-EmEC'!$A:$DC,MATCH(AM$1,'B-EmEC'!$A$1:$DC$1,0),FALSE),NA())</f>
        <v>#N/A</v>
      </c>
      <c r="AN36" s="164" t="e">
        <f>IF(VLOOKUP($B36,'B-EmEC'!$A:$DC,MATCH(AN$1,'B-EmEC'!$A$1:$DC$1,0),FALSE)&lt;&gt;"",VLOOKUP($B36,'B-EmEC'!$A:$DC,MATCH(AN$1,'B-EmEC'!$A$1:$DC$1,0),FALSE),NA())</f>
        <v>#N/A</v>
      </c>
      <c r="AO36" s="164" t="e">
        <f>IF(VLOOKUP($B36,'B-EmEC'!$A:$DC,MATCH(AO$1,'B-EmEC'!$A$1:$DC$1,0),FALSE)&lt;&gt;"",VLOOKUP($B36,'B-EmEC'!$A:$DC,MATCH(AO$1,'B-EmEC'!$A$1:$DC$1,0),FALSE),NA())</f>
        <v>#N/A</v>
      </c>
      <c r="AP36" s="164" t="e">
        <f>IF(VLOOKUP($B36,'B-EmEC'!$A:$DC,MATCH(AP$1,'B-EmEC'!$A$1:$DC$1,0),FALSE)&lt;&gt;"",VLOOKUP($B36,'B-EmEC'!$A:$DC,MATCH(AP$1,'B-EmEC'!$A$1:$DC$1,0),FALSE),NA())</f>
        <v>#N/A</v>
      </c>
      <c r="AQ36" s="164">
        <f>IF(VLOOKUP($B36,'B-EmEC'!$A:$DC,MATCH(AQ$1,'B-EmEC'!$A$1:$DC$1,0),FALSE)&lt;&gt;"",VLOOKUP($B36,'B-EmEC'!$A:$DC,MATCH(AQ$1,'B-EmEC'!$A$1:$DC$1,0),FALSE),NA())</f>
        <v>67.430000000000007</v>
      </c>
      <c r="AR36" s="164">
        <f>IF(VLOOKUP($B36,'B-EmEC'!$A:$DC,MATCH(AR$1,'B-EmEC'!$A$1:$DC$1,0),FALSE)&lt;&gt;"",VLOOKUP($B36,'B-EmEC'!$A:$DC,MATCH(AR$1,'B-EmEC'!$A$1:$DC$1,0),FALSE),NA())</f>
        <v>471.2</v>
      </c>
      <c r="AS36" s="169" t="str" cm="1">
        <f t="array" ref="AS36">SUBSTITUTE(SUBSTITUTE(INDEX(AG$1:AR$1,0,MATCH(_xlfn.AGGREGATE(4,6,AG36:AR36),AG36:AR36,0)),"B-Emax",""),"&gt;1.4SD","")</f>
        <v xml:space="preserve">
G13</v>
      </c>
      <c r="AT36" s="164"/>
      <c r="AU36" s="165" t="e">
        <f>IF(VLOOKUP($B36,'I-EmEC'!$A:$DD,MATCH(AU$1,'I-EmEC'!$A$1:$DD$1,0),FALSE)&lt;&gt;"",VLOOKUP($B36,'I-EmEC'!$A:$DD,MATCH(AU$1,'I-EmEC'!$A$1:$DD$1,0),FALSE),NA())</f>
        <v>#N/A</v>
      </c>
      <c r="AV36" s="166">
        <f>IF(VLOOKUP($B36,'I-EmEC'!$A:$DD,MATCH(AV$1,'I-EmEC'!$A$1:$DD$1,0),FALSE)&lt;&gt;"",VLOOKUP($B36,'I-EmEC'!$A:$DD,MATCH(AV$1,'I-EmEC'!$A$1:$DD$1,0),FALSE),NA())</f>
        <v>25.3</v>
      </c>
      <c r="AW36" s="166">
        <f>IF(VLOOKUP($B36,'I-EmEC'!$A:$DD,MATCH(AW$1,'I-EmEC'!$A$1:$DD$1,0),FALSE)&lt;&gt;"",VLOOKUP($B36,'I-EmEC'!$A:$DD,MATCH(AW$1,'I-EmEC'!$A$1:$DD$1,0),FALSE),NA())</f>
        <v>25.3</v>
      </c>
      <c r="AX36" s="166">
        <f>IF(VLOOKUP($B36,'I-EmEC'!$A:$DD,MATCH(AX$1,'I-EmEC'!$A$1:$DD$1,0),FALSE)&lt;&gt;"",VLOOKUP($B36,'I-EmEC'!$A:$DD,MATCH(AX$1,'I-EmEC'!$A$1:$DD$1,0),FALSE),NA())</f>
        <v>25.5</v>
      </c>
      <c r="AY36" s="166">
        <f>IF(VLOOKUP($B36,'I-EmEC'!$A:$DD,MATCH(AY$1,'I-EmEC'!$A$1:$DD$1,0),FALSE)&lt;&gt;"",VLOOKUP($B36,'I-EmEC'!$A:$DD,MATCH(AY$1,'I-EmEC'!$A$1:$DD$1,0),FALSE),NA())</f>
        <v>25.5</v>
      </c>
      <c r="AZ36" s="166">
        <f>IF(VLOOKUP($B36,'I-EmEC'!$A:$DD,MATCH(AZ$1,'I-EmEC'!$A$1:$DD$1,0),FALSE)&lt;&gt;"",VLOOKUP($B36,'I-EmEC'!$A:$DD,MATCH(AZ$1,'I-EmEC'!$A$1:$DD$1,0),FALSE),NA())</f>
        <v>18.899999999999999</v>
      </c>
      <c r="BA36" s="166" t="e">
        <f>IF(VLOOKUP($B36,'I-EmEC'!$A:$DD,MATCH(BA$1,'I-EmEC'!$A$1:$DD$1,0),FALSE)&lt;&gt;"",VLOOKUP($B36,'I-EmEC'!$A:$DD,MATCH(BA$1,'I-EmEC'!$A$1:$DD$1,0),FALSE),NA())</f>
        <v>#N/A</v>
      </c>
      <c r="BB36" s="166" t="e">
        <f>IF(VLOOKUP($B36,'I-EmEC'!$A:$DD,MATCH(BB$1,'I-EmEC'!$A$1:$DD$1,0),FALSE)&lt;&gt;"",VLOOKUP($B36,'I-EmEC'!$A:$DD,MATCH(BB$1,'I-EmEC'!$A$1:$DD$1,0),FALSE),NA())</f>
        <v>#N/A</v>
      </c>
      <c r="BC36" s="166">
        <f>IF(VLOOKUP($B36,'I-EmEC'!$A:$DD,MATCH(BC$1,'I-EmEC'!$A$1:$DD$1,0),FALSE)&lt;&gt;"",VLOOKUP($B36,'I-EmEC'!$A:$DD,MATCH(BC$1,'I-EmEC'!$A$1:$DD$1,0),FALSE),NA())</f>
        <v>9.1999999999999993</v>
      </c>
      <c r="BD36" s="166">
        <f>IF(VLOOKUP($B36,'I-EmEC'!$A:$DD,MATCH(BD$1,'I-EmEC'!$A$1:$DD$1,0),FALSE)&lt;&gt;"",VLOOKUP($B36,'I-EmEC'!$A:$DD,MATCH(BD$1,'I-EmEC'!$A$1:$DD$1,0),FALSE),NA())</f>
        <v>15</v>
      </c>
      <c r="BE36" s="166">
        <f>IF(VLOOKUP($B36,'I-EmEC'!$A:$DD,MATCH(BE$1,'I-EmEC'!$A$1:$DD$1,0),FALSE)&lt;&gt;"",VLOOKUP($B36,'I-EmEC'!$A:$DD,MATCH(BE$1,'I-EmEC'!$A$1:$DD$1,0),FALSE),NA())</f>
        <v>30.4</v>
      </c>
      <c r="BF36" s="166">
        <f>IF(VLOOKUP($B36,'I-EmEC'!$A:$DD,MATCH(BF$1,'I-EmEC'!$A$1:$DD$1,0),FALSE)&lt;&gt;"",VLOOKUP($B36,'I-EmEC'!$A:$DD,MATCH(BF$1,'I-EmEC'!$A$1:$DD$1,0),FALSE),NA())</f>
        <v>25.9</v>
      </c>
      <c r="BG36" s="161" t="str" cm="1">
        <f t="array" ref="BG36">SUBSTITUTE(SUBSTITUTE(INDEX(AU$1:BF$1,0,MATCH(_xlfn.AGGREGATE(4,6,AU36:BF36),AU36:BF36,0)),"I-Emax",""),"&gt;1.4SD","")</f>
        <v xml:space="preserve">
G12</v>
      </c>
      <c r="BH36" s="159"/>
      <c r="BI36" s="167" t="e">
        <f>IF(VLOOKUP($B36,'B-EmEC'!$A:$DC,MATCH(BI$1,'B-EmEC'!$A$1:$DC$1,0),FALSE)="",NA(),VLOOKUP($B36,'B-EmEC'!$A:$DC,MATCH(BI$1,'B-EmEC'!$A$1:$DC$1,0),FALSE))</f>
        <v>#N/A</v>
      </c>
      <c r="BJ36" s="168">
        <f>IF(VLOOKUP($B36,'B-EmEC'!$A:$DC,MATCH(BJ$1,'B-EmEC'!$A$1:$DC$1,0),FALSE)="",NA(),VLOOKUP($B36,'B-EmEC'!$A:$DC,MATCH(BJ$1,'B-EmEC'!$A$1:$DC$1,0),FALSE))</f>
        <v>39.696641386782233</v>
      </c>
      <c r="BK36" s="168">
        <f>IF(VLOOKUP($B36,'B-EmEC'!$A:$DC,MATCH(BK$1,'B-EmEC'!$A$1:$DC$1,0),FALSE)="",NA(),VLOOKUP($B36,'B-EmEC'!$A:$DC,MATCH(BK$1,'B-EmEC'!$A$1:$DC$1,0),FALSE))</f>
        <v>35.086181711948583</v>
      </c>
      <c r="BL36" s="168">
        <f>IF(VLOOKUP($B36,'B-EmEC'!$A:$DC,MATCH(BL$1,'B-EmEC'!$A$1:$DC$1,0),FALSE)="",NA(),VLOOKUP($B36,'B-EmEC'!$A:$DC,MATCH(BL$1,'B-EmEC'!$A$1:$DC$1,0),FALSE))</f>
        <v>38.467741935483872</v>
      </c>
      <c r="BM36" s="168">
        <f>IF(VLOOKUP($B36,'B-EmEC'!$A:$DC,MATCH(BM$1,'B-EmEC'!$A$1:$DC$1,0),FALSE)="",NA(),VLOOKUP($B36,'B-EmEC'!$A:$DC,MATCH(BM$1,'B-EmEC'!$A$1:$DC$1,0),FALSE))</f>
        <v>41.08009708737864</v>
      </c>
      <c r="BN36" s="168">
        <f>IF(VLOOKUP($B36,'B-EmEC'!$A:$DC,MATCH(BN$1,'B-EmEC'!$A$1:$DC$1,0),FALSE)="",NA(),VLOOKUP($B36,'B-EmEC'!$A:$DC,MATCH(BN$1,'B-EmEC'!$A$1:$DC$1,0),FALSE))</f>
        <v>45.446635730858461</v>
      </c>
      <c r="BO36" s="168" t="e">
        <f>IF(VLOOKUP($B36,'B-EmEC'!$A:$DC,MATCH(BO$1,'B-EmEC'!$A$1:$DC$1,0),FALSE)="",NA(),VLOOKUP($B36,'B-EmEC'!$A:$DC,MATCH(BO$1,'B-EmEC'!$A$1:$DC$1,0),FALSE))</f>
        <v>#N/A</v>
      </c>
      <c r="BP36" s="168" t="e">
        <f>IF(VLOOKUP($B36,'B-EmEC'!$A:$DC,MATCH(BP$1,'B-EmEC'!$A$1:$DC$1,0),FALSE)="",NA(),VLOOKUP($B36,'B-EmEC'!$A:$DC,MATCH(BP$1,'B-EmEC'!$A$1:$DC$1,0),FALSE))</f>
        <v>#N/A</v>
      </c>
      <c r="BQ36" s="168" t="e">
        <f>IF(VLOOKUP($B36,'B-EmEC'!$A:$DC,MATCH(BQ$1,'B-EmEC'!$A$1:$DC$1,0),FALSE)="",NA(),VLOOKUP($B36,'B-EmEC'!$A:$DC,MATCH(BQ$1,'B-EmEC'!$A$1:$DC$1,0),FALSE))</f>
        <v>#N/A</v>
      </c>
      <c r="BR36" s="168" t="e">
        <f>IF(VLOOKUP($B36,'B-EmEC'!$A:$DC,MATCH(BR$1,'B-EmEC'!$A$1:$DC$1,0),FALSE)="",NA(),VLOOKUP($B36,'B-EmEC'!$A:$DC,MATCH(BR$1,'B-EmEC'!$A$1:$DC$1,0),FALSE))</f>
        <v>#N/A</v>
      </c>
      <c r="BS36" s="168">
        <f>IF(VLOOKUP($B36,'B-EmEC'!$A:$DC,MATCH(BS$1,'B-EmEC'!$A$1:$DC$1,0),FALSE)="",NA(),VLOOKUP($B36,'B-EmEC'!$A:$DC,MATCH(BS$1,'B-EmEC'!$A$1:$DC$1,0),FALSE))</f>
        <v>55.270491803278695</v>
      </c>
      <c r="BT36" s="168">
        <f>IF(VLOOKUP($B36,'B-EmEC'!$A:$DC,MATCH(BT$1,'B-EmEC'!$A$1:$DC$1,0),FALSE)="",NA(),VLOOKUP($B36,'B-EmEC'!$A:$DC,MATCH(BT$1,'B-EmEC'!$A$1:$DC$1,0),FALSE))</f>
        <v>66.723307844803173</v>
      </c>
      <c r="BU36" s="161" t="str" cm="1">
        <f t="array" ref="BU36">SUBSTITUTE(SUBSTITUTE(SUBSTITUTE(INDEX(BI$1:BT$1,0,MATCH(_xlfn.AGGREGATE(4,6,BI36:BT36),BI36:BT36,0)),"B-Emax",""),"Min",""),"Max","")</f>
        <v xml:space="preserve">
G13</v>
      </c>
      <c r="BV36" s="168"/>
      <c r="BW36" s="165" t="e">
        <f>IF(VLOOKUP($B36,'I-EmEC'!$A:$DD,MATCH(BW$1,'I-EmEC'!$A$1:$DD$1,0),FALSE)&lt;&gt;"",VLOOKUP($B36,'I-EmEC'!$A:$DD,MATCH(BW$1,'I-EmEC'!$A$1:$DD$1,0),FALSE),NA())</f>
        <v>#N/A</v>
      </c>
      <c r="BX36" s="166">
        <f>IF(VLOOKUP($B36,'I-EmEC'!$A:$DD,MATCH(BX$1,'I-EmEC'!$A$1:$DD$1,0),FALSE)&lt;&gt;"",VLOOKUP($B36,'I-EmEC'!$A:$DD,MATCH(BX$1,'I-EmEC'!$A$1:$DD$1,0),FALSE),NA())</f>
        <v>48.936170212765951</v>
      </c>
      <c r="BY36" s="166">
        <f>IF(VLOOKUP($B36,'I-EmEC'!$A:$DD,MATCH(BY$1,'I-EmEC'!$A$1:$DD$1,0),FALSE)&lt;&gt;"",VLOOKUP($B36,'I-EmEC'!$A:$DD,MATCH(BY$1,'I-EmEC'!$A$1:$DD$1,0),FALSE),NA())</f>
        <v>48.936170212765951</v>
      </c>
      <c r="BZ36" s="166">
        <f>IF(VLOOKUP($B36,'I-EmEC'!$A:$DD,MATCH(BZ$1,'I-EmEC'!$A$1:$DD$1,0),FALSE)&lt;&gt;"",VLOOKUP($B36,'I-EmEC'!$A:$DD,MATCH(BZ$1,'I-EmEC'!$A$1:$DD$1,0),FALSE),NA())</f>
        <v>52.795031055900623</v>
      </c>
      <c r="CA36" s="166">
        <f>IF(VLOOKUP($B36,'I-EmEC'!$A:$DD,MATCH(CA$1,'I-EmEC'!$A$1:$DD$1,0),FALSE)&lt;&gt;"",VLOOKUP($B36,'I-EmEC'!$A:$DD,MATCH(CA$1,'I-EmEC'!$A$1:$DD$1,0),FALSE),NA())</f>
        <v>52.795031055900623</v>
      </c>
      <c r="CB36" s="166">
        <f>IF(VLOOKUP($B36,'I-EmEC'!$A:$DD,MATCH(CB$1,'I-EmEC'!$A$1:$DD$1,0),FALSE)&lt;&gt;"",VLOOKUP($B36,'I-EmEC'!$A:$DD,MATCH(CB$1,'I-EmEC'!$A$1:$DD$1,0),FALSE),NA())</f>
        <v>54.782608695652165</v>
      </c>
      <c r="CC36" s="166" t="e">
        <f>IF(VLOOKUP($B36,'I-EmEC'!$A:$DD,MATCH(CC$1,'I-EmEC'!$A$1:$DD$1,0),FALSE)&lt;&gt;"",VLOOKUP($B36,'I-EmEC'!$A:$DD,MATCH(CC$1,'I-EmEC'!$A$1:$DD$1,0),FALSE),NA())</f>
        <v>#N/A</v>
      </c>
      <c r="CD36" s="166" t="e">
        <f>IF(VLOOKUP($B36,'I-EmEC'!$A:$DD,MATCH(CD$1,'I-EmEC'!$A$1:$DD$1,0),FALSE)&lt;&gt;"",VLOOKUP($B36,'I-EmEC'!$A:$DD,MATCH(CD$1,'I-EmEC'!$A$1:$DD$1,0),FALSE),NA())</f>
        <v>#N/A</v>
      </c>
      <c r="CE36" s="166">
        <f>IF(VLOOKUP($B36,'I-EmEC'!$A:$DD,MATCH(CE$1,'I-EmEC'!$A$1:$DD$1,0),FALSE)&lt;&gt;"",VLOOKUP($B36,'I-EmEC'!$A:$DD,MATCH(CE$1,'I-EmEC'!$A$1:$DD$1,0),FALSE),NA())</f>
        <v>20.674157303370784</v>
      </c>
      <c r="CF36" s="166">
        <f>IF(VLOOKUP($B36,'I-EmEC'!$A:$DD,MATCH(CF$1,'I-EmEC'!$A$1:$DD$1,0),FALSE)&lt;&gt;"",VLOOKUP($B36,'I-EmEC'!$A:$DD,MATCH(CF$1,'I-EmEC'!$A$1:$DD$1,0),FALSE),NA())</f>
        <v>29.585798816568047</v>
      </c>
      <c r="CG36" s="166">
        <f>IF(VLOOKUP($B36,'I-EmEC'!$A:$DD,MATCH(CG$1,'I-EmEC'!$A$1:$DD$1,0),FALSE)&lt;&gt;"",VLOOKUP($B36,'I-EmEC'!$A:$DD,MATCH(CG$1,'I-EmEC'!$A$1:$DD$1,0),FALSE),NA())</f>
        <v>57.904761904761905</v>
      </c>
      <c r="CH36" s="166">
        <f>IF(VLOOKUP($B36,'I-EmEC'!$A:$DD,MATCH(CH$1,'I-EmEC'!$A$1:$DD$1,0),FALSE)&lt;&gt;"",VLOOKUP($B36,'I-EmEC'!$A:$DD,MATCH(CH$1,'I-EmEC'!$A$1:$DD$1,0),FALSE),NA())</f>
        <v>51.185770750988141</v>
      </c>
      <c r="CI36" s="161" t="str" cm="1">
        <f t="array" ref="CI36">SUBSTITUTE(SUBSTITUTE(SUBSTITUTE(INDEX(BW$1:CH$1,0,MATCH(_xlfn.AGGREGATE(4,6,BW36:CH36),BW36:CH36,0)),"I-Emax",""),"Min",""),"Max","")</f>
        <v xml:space="preserve">
G12</v>
      </c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</row>
    <row r="37" spans="1:111" s="170" customFormat="1" x14ac:dyDescent="0.15">
      <c r="A37" s="155" t="str" cm="1">
        <f t="array" ref="A37">_xlfn.IFS(AND(SUMIF(E37:P37,"&lt;&gt;#N/A",E37:P37)&gt;0,SUMIF(S37:AD37,"&lt;&gt;#N/A",S37:AD37)&gt;0),"BI",AND(SUMIF(E37:P37,"&lt;&gt;#N/A",E37:P37)&gt;0,SUMIF(S37:AD37,"&lt;&gt;#N/A",S37:AD37)=0),"-B",AND(SUMIF(E37:P37,"&lt;&gt;#N/A",E37:P37)=0,SUMIF(S37:AD37,"&lt;&gt;#N/A",S37:AD37)&gt;0),"-I")</f>
        <v>BI</v>
      </c>
      <c r="B37" s="90" t="s">
        <v>457</v>
      </c>
      <c r="C37" s="156" t="str">
        <f>VLOOKUP(B37,RecNamesAll!A:E,5,FALSE)</f>
        <v>A</v>
      </c>
      <c r="D37" s="157" t="b">
        <f>VLOOKUP(B37,Ligands!A:B,2,FALSE)</f>
        <v>0</v>
      </c>
      <c r="E37" s="158" t="e">
        <f>IF(VLOOKUP($B37,'B-EmEC'!$A:$DC,MATCH(E$1,'B-EmEC'!$A$1:$DC$1,0),FALSE)&lt;&gt;"",VLOOKUP($B37,'B-EmEC'!$A:$DC,MATCH(E$1,'B-EmEC'!$A$1:$DC$1,0),FALSE),NA())</f>
        <v>#N/A</v>
      </c>
      <c r="F37" s="159">
        <f>IF(VLOOKUP($B37,'B-EmEC'!$A:$DC,MATCH(F$1,'B-EmEC'!$A$1:$DC$1,0),FALSE)&lt;&gt;"",VLOOKUP($B37,'B-EmEC'!$A:$DC,MATCH(F$1,'B-EmEC'!$A$1:$DC$1,0),FALSE),NA())</f>
        <v>6.1219999999999999</v>
      </c>
      <c r="G37" s="159">
        <f>IF(VLOOKUP($B37,'B-EmEC'!$A:$DC,MATCH(G$1,'B-EmEC'!$A$1:$DC$1,0),FALSE)&lt;&gt;"",VLOOKUP($B37,'B-EmEC'!$A:$DC,MATCH(G$1,'B-EmEC'!$A$1:$DC$1,0),FALSE),NA())</f>
        <v>6.3109999999999999</v>
      </c>
      <c r="H37" s="159">
        <f>IF(VLOOKUP($B37,'B-EmEC'!$A:$DC,MATCH(H$1,'B-EmEC'!$A$1:$DC$1,0),FALSE)&lt;&gt;"",VLOOKUP($B37,'B-EmEC'!$A:$DC,MATCH(H$1,'B-EmEC'!$A$1:$DC$1,0),FALSE),NA())</f>
        <v>5.5979999999999999</v>
      </c>
      <c r="I37" s="159">
        <f>IF(VLOOKUP($B37,'B-EmEC'!$A:$DC,MATCH(I$1,'B-EmEC'!$A$1:$DC$1,0),FALSE)&lt;&gt;"",VLOOKUP($B37,'B-EmEC'!$A:$DC,MATCH(I$1,'B-EmEC'!$A$1:$DC$1,0),FALSE),NA())</f>
        <v>6.266</v>
      </c>
      <c r="J37" s="159" t="e">
        <f>IF(VLOOKUP($B37,'B-EmEC'!$A:$DC,MATCH(J$1,'B-EmEC'!$A$1:$DC$1,0),FALSE)&lt;&gt;"",VLOOKUP($B37,'B-EmEC'!$A:$DC,MATCH(J$1,'B-EmEC'!$A$1:$DC$1,0),FALSE),NA())</f>
        <v>#N/A</v>
      </c>
      <c r="K37" s="160">
        <f>IF(VLOOKUP($B37,'B-EmEC'!$A:$DC,MATCH(K$1,'B-EmEC'!$A$1:$DC$1,0),FALSE)&lt;&gt;"",VLOOKUP($B37,'B-EmEC'!$A:$DC,MATCH(K$1,'B-EmEC'!$A$1:$DC$1,0),FALSE),NA())</f>
        <v>5.0970000000000004</v>
      </c>
      <c r="L37" s="160">
        <f>IF(VLOOKUP($B37,'B-EmEC'!$A:$DC,MATCH(L$1,'B-EmEC'!$A$1:$DC$1,0),FALSE)&lt;&gt;"",VLOOKUP($B37,'B-EmEC'!$A:$DC,MATCH(L$1,'B-EmEC'!$A$1:$DC$1,0),FALSE),NA())</f>
        <v>5.0750000000000002</v>
      </c>
      <c r="M37" s="160">
        <f>IF(VLOOKUP($B37,'B-EmEC'!$A:$DC,MATCH(M$1,'B-EmEC'!$A$1:$DC$1,0),FALSE)&lt;&gt;"",VLOOKUP($B37,'B-EmEC'!$A:$DC,MATCH(M$1,'B-EmEC'!$A$1:$DC$1,0),FALSE),NA())</f>
        <v>5.5049999999999999</v>
      </c>
      <c r="N37" s="159">
        <f>IF(VLOOKUP($B37,'B-EmEC'!$A:$DC,MATCH(N$1,'B-EmEC'!$A$1:$DC$1,0),FALSE)&lt;&gt;"",VLOOKUP($B37,'B-EmEC'!$A:$DC,MATCH(N$1,'B-EmEC'!$A$1:$DC$1,0),FALSE),NA())</f>
        <v>5.5330000000000004</v>
      </c>
      <c r="O37" s="160" t="e">
        <f>IF(VLOOKUP($B37,'B-EmEC'!$A:$DC,MATCH(O$1,'B-EmEC'!$A$1:$DC$1,0),FALSE)&lt;&gt;"",VLOOKUP($B37,'B-EmEC'!$A:$DC,MATCH(O$1,'B-EmEC'!$A$1:$DC$1,0),FALSE),NA())</f>
        <v>#N/A</v>
      </c>
      <c r="P37" s="160">
        <f>IF(VLOOKUP($B37,'B-EmEC'!$A:$DC,MATCH(P$1,'B-EmEC'!$A$1:$DC$1,0),FALSE)&lt;&gt;"",VLOOKUP($B37,'B-EmEC'!$A:$DC,MATCH(P$1,'B-EmEC'!$A$1:$DC$1,0),FALSE),NA())</f>
        <v>4.8010000000000002</v>
      </c>
      <c r="Q37" s="161" t="str" cm="1">
        <f t="array" ref="Q37">SUBSTITUTE(SUBSTITUTE(INDEX(E$1:P$1,0,MATCH(_xlfn.AGGREGATE(4,6,E37:P37),E37:P37,0)),"B-pEC50",""),"&gt;1.4SD","")</f>
        <v xml:space="preserve">
Gi2</v>
      </c>
      <c r="R37" s="151"/>
      <c r="S37" s="162">
        <f>IF(VLOOKUP($B37,'I-EmEC'!$A:$DD,MATCH(S$1,'I-EmEC'!$A$1:$DD$1,0),FALSE)&lt;&gt;"",VLOOKUP($B37,'I-EmEC'!$A:$DD,MATCH(S$1,'I-EmEC'!$A$1:$DD$1,0),FALSE),NA())</f>
        <v>7.49</v>
      </c>
      <c r="T37" s="159">
        <f>IF(VLOOKUP($B37,'I-EmEC'!$A:$DD,MATCH(T$1,'I-EmEC'!$A$1:$DD$1,0),FALSE)&lt;&gt;"",VLOOKUP($B37,'I-EmEC'!$A:$DD,MATCH(T$1,'I-EmEC'!$A$1:$DD$1,0),FALSE),NA())</f>
        <v>8.1</v>
      </c>
      <c r="U37" s="159">
        <f>IF(VLOOKUP($B37,'I-EmEC'!$A:$DD,MATCH(U$1,'I-EmEC'!$A$1:$DD$1,0),FALSE)&lt;&gt;"",VLOOKUP($B37,'I-EmEC'!$A:$DD,MATCH(U$1,'I-EmEC'!$A$1:$DD$1,0),FALSE),NA())</f>
        <v>8.1</v>
      </c>
      <c r="V37" s="159">
        <f>IF(VLOOKUP($B37,'I-EmEC'!$A:$DD,MATCH(V$1,'I-EmEC'!$A$1:$DD$1,0),FALSE)&lt;&gt;"",VLOOKUP($B37,'I-EmEC'!$A:$DD,MATCH(V$1,'I-EmEC'!$A$1:$DD$1,0),FALSE),NA())</f>
        <v>7.59</v>
      </c>
      <c r="W37" s="159">
        <f>IF(VLOOKUP($B37,'I-EmEC'!$A:$DD,MATCH(W$1,'I-EmEC'!$A$1:$DD$1,0),FALSE)&lt;&gt;"",VLOOKUP($B37,'I-EmEC'!$A:$DD,MATCH(W$1,'I-EmEC'!$A$1:$DD$1,0),FALSE),NA())</f>
        <v>7.59</v>
      </c>
      <c r="X37" s="159">
        <f>IF(VLOOKUP($B37,'I-EmEC'!$A:$DD,MATCH(X$1,'I-EmEC'!$A$1:$DD$1,0),FALSE)&lt;&gt;"",VLOOKUP($B37,'I-EmEC'!$A:$DD,MATCH(X$1,'I-EmEC'!$A$1:$DD$1,0),FALSE),NA())</f>
        <v>7.87</v>
      </c>
      <c r="Y37" s="159">
        <f>IF(VLOOKUP($B37,'I-EmEC'!$A:$DD,MATCH(Y$1,'I-EmEC'!$A$1:$DD$1,0),FALSE)&lt;&gt;"",VLOOKUP($B37,'I-EmEC'!$A:$DD,MATCH(Y$1,'I-EmEC'!$A$1:$DD$1,0),FALSE),NA())</f>
        <v>7.43</v>
      </c>
      <c r="Z37" s="159">
        <f>IF(VLOOKUP($B37,'I-EmEC'!$A:$DD,MATCH(Z$1,'I-EmEC'!$A$1:$DD$1,0),FALSE)&lt;&gt;"",VLOOKUP($B37,'I-EmEC'!$A:$DD,MATCH(Z$1,'I-EmEC'!$A$1:$DD$1,0),FALSE),NA())</f>
        <v>7.43</v>
      </c>
      <c r="AA37" s="159">
        <f>IF(VLOOKUP($B37,'I-EmEC'!$A:$DD,MATCH(AA$1,'I-EmEC'!$A$1:$DD$1,0),FALSE)&lt;&gt;"",VLOOKUP($B37,'I-EmEC'!$A:$DD,MATCH(AA$1,'I-EmEC'!$A$1:$DD$1,0),FALSE),NA())</f>
        <v>7.85</v>
      </c>
      <c r="AB37" s="159">
        <f>IF(VLOOKUP($B37,'I-EmEC'!$A:$DD,MATCH(AB$1,'I-EmEC'!$A$1:$DD$1,0),FALSE)&lt;&gt;"",VLOOKUP($B37,'I-EmEC'!$A:$DD,MATCH(AB$1,'I-EmEC'!$A$1:$DD$1,0),FALSE),NA())</f>
        <v>6.49</v>
      </c>
      <c r="AC37" s="159">
        <f>IF(VLOOKUP($B37,'I-EmEC'!$A:$DD,MATCH(AC$1,'I-EmEC'!$A$1:$DD$1,0),FALSE)&lt;&gt;"",VLOOKUP($B37,'I-EmEC'!$A:$DD,MATCH(AC$1,'I-EmEC'!$A$1:$DD$1,0),FALSE),NA())</f>
        <v>7.23</v>
      </c>
      <c r="AD37" s="159">
        <f>IF(VLOOKUP($B37,'I-EmEC'!$A:$DD,MATCH(AD$1,'I-EmEC'!$A$1:$DD$1,0),FALSE)&lt;&gt;"",VLOOKUP($B37,'I-EmEC'!$A:$DD,MATCH(AD$1,'I-EmEC'!$A$1:$DD$1,0),FALSE),NA())</f>
        <v>7.14</v>
      </c>
      <c r="AE37" s="161" t="str" cm="1">
        <f t="array" ref="AE37">SUBSTITUTE(SUBSTITUTE(INDEX(S$1:AD$1,0,MATCH(_xlfn.AGGREGATE(4,6,S37:AD37),S37:AD37,0)),"I-pEC50",""),"&gt;1.4SD","")</f>
        <v xml:space="preserve">
Gi1</v>
      </c>
      <c r="AF37" s="159"/>
      <c r="AG37" s="163" t="e">
        <f>IF(VLOOKUP($B37,'B-EmEC'!$A:$DC,MATCH(AG$1,'B-EmEC'!$A$1:$DC$1,0),FALSE)&lt;&gt;"",VLOOKUP($B37,'B-EmEC'!$A:$DC,MATCH(AG$1,'B-EmEC'!$A$1:$DC$1,0),FALSE),NA())</f>
        <v>#N/A</v>
      </c>
      <c r="AH37" s="164">
        <f>IF(VLOOKUP($B37,'B-EmEC'!$A:$DC,MATCH(AH$1,'B-EmEC'!$A$1:$DC$1,0),FALSE)&lt;&gt;"",VLOOKUP($B37,'B-EmEC'!$A:$DC,MATCH(AH$1,'B-EmEC'!$A$1:$DC$1,0),FALSE),NA())</f>
        <v>34.97</v>
      </c>
      <c r="AI37" s="164">
        <f>IF(VLOOKUP($B37,'B-EmEC'!$A:$DC,MATCH(AI$1,'B-EmEC'!$A$1:$DC$1,0),FALSE)&lt;&gt;"",VLOOKUP($B37,'B-EmEC'!$A:$DC,MATCH(AI$1,'B-EmEC'!$A$1:$DC$1,0),FALSE),NA())</f>
        <v>23.31</v>
      </c>
      <c r="AJ37" s="164">
        <f>IF(VLOOKUP($B37,'B-EmEC'!$A:$DC,MATCH(AJ$1,'B-EmEC'!$A$1:$DC$1,0),FALSE)&lt;&gt;"",VLOOKUP($B37,'B-EmEC'!$A:$DC,MATCH(AJ$1,'B-EmEC'!$A$1:$DC$1,0),FALSE),NA())</f>
        <v>64.02</v>
      </c>
      <c r="AK37" s="164">
        <f>IF(VLOOKUP($B37,'B-EmEC'!$A:$DC,MATCH(AK$1,'B-EmEC'!$A$1:$DC$1,0),FALSE)&lt;&gt;"",VLOOKUP($B37,'B-EmEC'!$A:$DC,MATCH(AK$1,'B-EmEC'!$A$1:$DC$1,0),FALSE),NA())</f>
        <v>30.25</v>
      </c>
      <c r="AL37" s="164" t="e">
        <f>IF(VLOOKUP($B37,'B-EmEC'!$A:$DC,MATCH(AL$1,'B-EmEC'!$A$1:$DC$1,0),FALSE)&lt;&gt;"",VLOOKUP($B37,'B-EmEC'!$A:$DC,MATCH(AL$1,'B-EmEC'!$A$1:$DC$1,0),FALSE),NA())</f>
        <v>#N/A</v>
      </c>
      <c r="AM37" s="164">
        <f>IF(VLOOKUP($B37,'B-EmEC'!$A:$DC,MATCH(AM$1,'B-EmEC'!$A$1:$DC$1,0),FALSE)&lt;&gt;"",VLOOKUP($B37,'B-EmEC'!$A:$DC,MATCH(AM$1,'B-EmEC'!$A$1:$DC$1,0),FALSE),NA())</f>
        <v>197.9</v>
      </c>
      <c r="AN37" s="164">
        <f>IF(VLOOKUP($B37,'B-EmEC'!$A:$DC,MATCH(AN$1,'B-EmEC'!$A$1:$DC$1,0),FALSE)&lt;&gt;"",VLOOKUP($B37,'B-EmEC'!$A:$DC,MATCH(AN$1,'B-EmEC'!$A$1:$DC$1,0),FALSE),NA())</f>
        <v>287.8</v>
      </c>
      <c r="AO37" s="164">
        <f>IF(VLOOKUP($B37,'B-EmEC'!$A:$DC,MATCH(AO$1,'B-EmEC'!$A$1:$DC$1,0),FALSE)&lt;&gt;"",VLOOKUP($B37,'B-EmEC'!$A:$DC,MATCH(AO$1,'B-EmEC'!$A$1:$DC$1,0),FALSE),NA())</f>
        <v>297.2</v>
      </c>
      <c r="AP37" s="164">
        <f>IF(VLOOKUP($B37,'B-EmEC'!$A:$DC,MATCH(AP$1,'B-EmEC'!$A$1:$DC$1,0),FALSE)&lt;&gt;"",VLOOKUP($B37,'B-EmEC'!$A:$DC,MATCH(AP$1,'B-EmEC'!$A$1:$DC$1,0),FALSE),NA())</f>
        <v>475.5</v>
      </c>
      <c r="AQ37" s="164" t="e">
        <f>IF(VLOOKUP($B37,'B-EmEC'!$A:$DC,MATCH(AQ$1,'B-EmEC'!$A$1:$DC$1,0),FALSE)&lt;&gt;"",VLOOKUP($B37,'B-EmEC'!$A:$DC,MATCH(AQ$1,'B-EmEC'!$A$1:$DC$1,0),FALSE),NA())</f>
        <v>#N/A</v>
      </c>
      <c r="AR37" s="164">
        <f>IF(VLOOKUP($B37,'B-EmEC'!$A:$DC,MATCH(AR$1,'B-EmEC'!$A$1:$DC$1,0),FALSE)&lt;&gt;"",VLOOKUP($B37,'B-EmEC'!$A:$DC,MATCH(AR$1,'B-EmEC'!$A$1:$DC$1,0),FALSE),NA())</f>
        <v>119.9</v>
      </c>
      <c r="AS37" s="169" t="str" cm="1">
        <f t="array" ref="AS37">SUBSTITUTE(SUBSTITUTE(INDEX(AG$1:AR$1,0,MATCH(_xlfn.AGGREGATE(4,6,AG37:AR37),AG37:AR37,0)),"B-Emax",""),"&gt;1.4SD","")</f>
        <v xml:space="preserve">
G15</v>
      </c>
      <c r="AT37" s="164"/>
      <c r="AU37" s="165">
        <f>IF(VLOOKUP($B37,'I-EmEC'!$A:$DD,MATCH(AU$1,'I-EmEC'!$A$1:$DD$1,0),FALSE)&lt;&gt;"",VLOOKUP($B37,'I-EmEC'!$A:$DD,MATCH(AU$1,'I-EmEC'!$A$1:$DD$1,0),FALSE),NA())</f>
        <v>20.8</v>
      </c>
      <c r="AV37" s="166">
        <f>IF(VLOOKUP($B37,'I-EmEC'!$A:$DD,MATCH(AV$1,'I-EmEC'!$A$1:$DD$1,0),FALSE)&lt;&gt;"",VLOOKUP($B37,'I-EmEC'!$A:$DD,MATCH(AV$1,'I-EmEC'!$A$1:$DD$1,0),FALSE),NA())</f>
        <v>15.2</v>
      </c>
      <c r="AW37" s="166">
        <f>IF(VLOOKUP($B37,'I-EmEC'!$A:$DD,MATCH(AW$1,'I-EmEC'!$A$1:$DD$1,0),FALSE)&lt;&gt;"",VLOOKUP($B37,'I-EmEC'!$A:$DD,MATCH(AW$1,'I-EmEC'!$A$1:$DD$1,0),FALSE),NA())</f>
        <v>15.2</v>
      </c>
      <c r="AX37" s="166">
        <f>IF(VLOOKUP($B37,'I-EmEC'!$A:$DD,MATCH(AX$1,'I-EmEC'!$A$1:$DD$1,0),FALSE)&lt;&gt;"",VLOOKUP($B37,'I-EmEC'!$A:$DD,MATCH(AX$1,'I-EmEC'!$A$1:$DD$1,0),FALSE),NA())</f>
        <v>21.8</v>
      </c>
      <c r="AY37" s="166">
        <f>IF(VLOOKUP($B37,'I-EmEC'!$A:$DD,MATCH(AY$1,'I-EmEC'!$A$1:$DD$1,0),FALSE)&lt;&gt;"",VLOOKUP($B37,'I-EmEC'!$A:$DD,MATCH(AY$1,'I-EmEC'!$A$1:$DD$1,0),FALSE),NA())</f>
        <v>21.8</v>
      </c>
      <c r="AZ37" s="166">
        <f>IF(VLOOKUP($B37,'I-EmEC'!$A:$DD,MATCH(AZ$1,'I-EmEC'!$A$1:$DD$1,0),FALSE)&lt;&gt;"",VLOOKUP($B37,'I-EmEC'!$A:$DD,MATCH(AZ$1,'I-EmEC'!$A$1:$DD$1,0),FALSE),NA())</f>
        <v>10.7</v>
      </c>
      <c r="BA37" s="166">
        <f>IF(VLOOKUP($B37,'I-EmEC'!$A:$DD,MATCH(BA$1,'I-EmEC'!$A$1:$DD$1,0),FALSE)&lt;&gt;"",VLOOKUP($B37,'I-EmEC'!$A:$DD,MATCH(BA$1,'I-EmEC'!$A$1:$DD$1,0),FALSE),NA())</f>
        <v>20.6</v>
      </c>
      <c r="BB37" s="166">
        <f>IF(VLOOKUP($B37,'I-EmEC'!$A:$DD,MATCH(BB$1,'I-EmEC'!$A$1:$DD$1,0),FALSE)&lt;&gt;"",VLOOKUP($B37,'I-EmEC'!$A:$DD,MATCH(BB$1,'I-EmEC'!$A$1:$DD$1,0),FALSE),NA())</f>
        <v>20.6</v>
      </c>
      <c r="BC37" s="166">
        <f>IF(VLOOKUP($B37,'I-EmEC'!$A:$DD,MATCH(BC$1,'I-EmEC'!$A$1:$DD$1,0),FALSE)&lt;&gt;"",VLOOKUP($B37,'I-EmEC'!$A:$DD,MATCH(BC$1,'I-EmEC'!$A$1:$DD$1,0),FALSE),NA())</f>
        <v>10.8</v>
      </c>
      <c r="BD37" s="166">
        <f>IF(VLOOKUP($B37,'I-EmEC'!$A:$DD,MATCH(BD$1,'I-EmEC'!$A$1:$DD$1,0),FALSE)&lt;&gt;"",VLOOKUP($B37,'I-EmEC'!$A:$DD,MATCH(BD$1,'I-EmEC'!$A$1:$DD$1,0),FALSE),NA())</f>
        <v>19.5</v>
      </c>
      <c r="BE37" s="166">
        <f>IF(VLOOKUP($B37,'I-EmEC'!$A:$DD,MATCH(BE$1,'I-EmEC'!$A$1:$DD$1,0),FALSE)&lt;&gt;"",VLOOKUP($B37,'I-EmEC'!$A:$DD,MATCH(BE$1,'I-EmEC'!$A$1:$DD$1,0),FALSE),NA())</f>
        <v>24.2</v>
      </c>
      <c r="BF37" s="166">
        <f>IF(VLOOKUP($B37,'I-EmEC'!$A:$DD,MATCH(BF$1,'I-EmEC'!$A$1:$DD$1,0),FALSE)&lt;&gt;"",VLOOKUP($B37,'I-EmEC'!$A:$DD,MATCH(BF$1,'I-EmEC'!$A$1:$DD$1,0),FALSE),NA())</f>
        <v>23</v>
      </c>
      <c r="BG37" s="161" t="str" cm="1">
        <f t="array" ref="BG37">SUBSTITUTE(SUBSTITUTE(INDEX(AU$1:BF$1,0,MATCH(_xlfn.AGGREGATE(4,6,AU37:BF37),AU37:BF37,0)),"I-Emax",""),"&gt;1.4SD","")</f>
        <v xml:space="preserve">
G12</v>
      </c>
      <c r="BH37" s="159"/>
      <c r="BI37" s="167" t="e">
        <f>IF(VLOOKUP($B37,'B-EmEC'!$A:$DC,MATCH(BI$1,'B-EmEC'!$A$1:$DC$1,0),FALSE)="",NA(),VLOOKUP($B37,'B-EmEC'!$A:$DC,MATCH(BI$1,'B-EmEC'!$A$1:$DC$1,0),FALSE))</f>
        <v>#N/A</v>
      </c>
      <c r="BJ37" s="168">
        <f>IF(VLOOKUP($B37,'B-EmEC'!$A:$DC,MATCH(BJ$1,'B-EmEC'!$A$1:$DC$1,0),FALSE)="",NA(),VLOOKUP($B37,'B-EmEC'!$A:$DC,MATCH(BJ$1,'B-EmEC'!$A$1:$DC$1,0),FALSE))</f>
        <v>3.788732394366197</v>
      </c>
      <c r="BK37" s="168">
        <f>IF(VLOOKUP($B37,'B-EmEC'!$A:$DC,MATCH(BK$1,'B-EmEC'!$A$1:$DC$1,0),FALSE)="",NA(),VLOOKUP($B37,'B-EmEC'!$A:$DC,MATCH(BK$1,'B-EmEC'!$A$1:$DC$1,0),FALSE))</f>
        <v>3.4049079754601226</v>
      </c>
      <c r="BL37" s="168">
        <f>IF(VLOOKUP($B37,'B-EmEC'!$A:$DC,MATCH(BL$1,'B-EmEC'!$A$1:$DC$1,0),FALSE)="",NA(),VLOOKUP($B37,'B-EmEC'!$A:$DC,MATCH(BL$1,'B-EmEC'!$A$1:$DC$1,0),FALSE))</f>
        <v>17.20967741935484</v>
      </c>
      <c r="BM37" s="168">
        <f>IF(VLOOKUP($B37,'B-EmEC'!$A:$DC,MATCH(BM$1,'B-EmEC'!$A$1:$DC$1,0),FALSE)="",NA(),VLOOKUP($B37,'B-EmEC'!$A:$DC,MATCH(BM$1,'B-EmEC'!$A$1:$DC$1,0),FALSE))</f>
        <v>6.1185275080906152</v>
      </c>
      <c r="BN37" s="168" t="e">
        <f>IF(VLOOKUP($B37,'B-EmEC'!$A:$DC,MATCH(BN$1,'B-EmEC'!$A$1:$DC$1,0),FALSE)="",NA(),VLOOKUP($B37,'B-EmEC'!$A:$DC,MATCH(BN$1,'B-EmEC'!$A$1:$DC$1,0),FALSE))</f>
        <v>#N/A</v>
      </c>
      <c r="BO37" s="168">
        <f>IF(VLOOKUP($B37,'B-EmEC'!$A:$DC,MATCH(BO$1,'B-EmEC'!$A$1:$DC$1,0),FALSE)="",NA(),VLOOKUP($B37,'B-EmEC'!$A:$DC,MATCH(BO$1,'B-EmEC'!$A$1:$DC$1,0),FALSE))</f>
        <v>26.425423955134196</v>
      </c>
      <c r="BP37" s="168">
        <f>IF(VLOOKUP($B37,'B-EmEC'!$A:$DC,MATCH(BP$1,'B-EmEC'!$A$1:$DC$1,0),FALSE)="",NA(),VLOOKUP($B37,'B-EmEC'!$A:$DC,MATCH(BP$1,'B-EmEC'!$A$1:$DC$1,0),FALSE))</f>
        <v>33.882740758182244</v>
      </c>
      <c r="BQ37" s="168">
        <f>IF(VLOOKUP($B37,'B-EmEC'!$A:$DC,MATCH(BQ$1,'B-EmEC'!$A$1:$DC$1,0),FALSE)="",NA(),VLOOKUP($B37,'B-EmEC'!$A:$DC,MATCH(BQ$1,'B-EmEC'!$A$1:$DC$1,0),FALSE))</f>
        <v>32.161021534465966</v>
      </c>
      <c r="BR37" s="168">
        <f>IF(VLOOKUP($B37,'B-EmEC'!$A:$DC,MATCH(BR$1,'B-EmEC'!$A$1:$DC$1,0),FALSE)="",NA(),VLOOKUP($B37,'B-EmEC'!$A:$DC,MATCH(BR$1,'B-EmEC'!$A$1:$DC$1,0),FALSE))</f>
        <v>44.564198687910029</v>
      </c>
      <c r="BS37" s="168" t="e">
        <f>IF(VLOOKUP($B37,'B-EmEC'!$A:$DC,MATCH(BS$1,'B-EmEC'!$A$1:$DC$1,0),FALSE)="",NA(),VLOOKUP($B37,'B-EmEC'!$A:$DC,MATCH(BS$1,'B-EmEC'!$A$1:$DC$1,0),FALSE))</f>
        <v>#N/A</v>
      </c>
      <c r="BT37" s="168">
        <f>IF(VLOOKUP($B37,'B-EmEC'!$A:$DC,MATCH(BT$1,'B-EmEC'!$A$1:$DC$1,0),FALSE)="",NA(),VLOOKUP($B37,'B-EmEC'!$A:$DC,MATCH(BT$1,'B-EmEC'!$A$1:$DC$1,0),FALSE))</f>
        <v>16.978193146417443</v>
      </c>
      <c r="BU37" s="161" t="str" cm="1">
        <f t="array" ref="BU37">SUBSTITUTE(SUBSTITUTE(SUBSTITUTE(INDEX(BI$1:BT$1,0,MATCH(_xlfn.AGGREGATE(4,6,BI37:BT37),BI37:BT37,0)),"B-Emax",""),"Min",""),"Max","")</f>
        <v xml:space="preserve">
G15</v>
      </c>
      <c r="BV37" s="168"/>
      <c r="BW37" s="165">
        <f>IF(VLOOKUP($B37,'I-EmEC'!$A:$DD,MATCH(BW$1,'I-EmEC'!$A$1:$DD$1,0),FALSE)&lt;&gt;"",VLOOKUP($B37,'I-EmEC'!$A:$DD,MATCH(BW$1,'I-EmEC'!$A$1:$DD$1,0),FALSE),NA())</f>
        <v>38.235294117647058</v>
      </c>
      <c r="BX37" s="166">
        <f>IF(VLOOKUP($B37,'I-EmEC'!$A:$DD,MATCH(BX$1,'I-EmEC'!$A$1:$DD$1,0),FALSE)&lt;&gt;"",VLOOKUP($B37,'I-EmEC'!$A:$DD,MATCH(BX$1,'I-EmEC'!$A$1:$DD$1,0),FALSE),NA())</f>
        <v>29.400386847195357</v>
      </c>
      <c r="BY37" s="166">
        <f>IF(VLOOKUP($B37,'I-EmEC'!$A:$DD,MATCH(BY$1,'I-EmEC'!$A$1:$DD$1,0),FALSE)&lt;&gt;"",VLOOKUP($B37,'I-EmEC'!$A:$DD,MATCH(BY$1,'I-EmEC'!$A$1:$DD$1,0),FALSE),NA())</f>
        <v>29.400386847195357</v>
      </c>
      <c r="BZ37" s="166">
        <f>IF(VLOOKUP($B37,'I-EmEC'!$A:$DD,MATCH(BZ$1,'I-EmEC'!$A$1:$DD$1,0),FALSE)&lt;&gt;"",VLOOKUP($B37,'I-EmEC'!$A:$DD,MATCH(BZ$1,'I-EmEC'!$A$1:$DD$1,0),FALSE),NA())</f>
        <v>45.134575569358184</v>
      </c>
      <c r="CA37" s="166">
        <f>IF(VLOOKUP($B37,'I-EmEC'!$A:$DD,MATCH(CA$1,'I-EmEC'!$A$1:$DD$1,0),FALSE)&lt;&gt;"",VLOOKUP($B37,'I-EmEC'!$A:$DD,MATCH(CA$1,'I-EmEC'!$A$1:$DD$1,0),FALSE),NA())</f>
        <v>45.134575569358184</v>
      </c>
      <c r="CB37" s="166">
        <f>IF(VLOOKUP($B37,'I-EmEC'!$A:$DD,MATCH(CB$1,'I-EmEC'!$A$1:$DD$1,0),FALSE)&lt;&gt;"",VLOOKUP($B37,'I-EmEC'!$A:$DD,MATCH(CB$1,'I-EmEC'!$A$1:$DD$1,0),FALSE),NA())</f>
        <v>31.014492753623188</v>
      </c>
      <c r="CC37" s="166">
        <f>IF(VLOOKUP($B37,'I-EmEC'!$A:$DD,MATCH(CC$1,'I-EmEC'!$A$1:$DD$1,0),FALSE)&lt;&gt;"",VLOOKUP($B37,'I-EmEC'!$A:$DD,MATCH(CC$1,'I-EmEC'!$A$1:$DD$1,0),FALSE),NA())</f>
        <v>42.299794661190965</v>
      </c>
      <c r="CD37" s="166">
        <f>IF(VLOOKUP($B37,'I-EmEC'!$A:$DD,MATCH(CD$1,'I-EmEC'!$A$1:$DD$1,0),FALSE)&lt;&gt;"",VLOOKUP($B37,'I-EmEC'!$A:$DD,MATCH(CD$1,'I-EmEC'!$A$1:$DD$1,0),FALSE),NA())</f>
        <v>42.299794661190965</v>
      </c>
      <c r="CE37" s="166">
        <f>IF(VLOOKUP($B37,'I-EmEC'!$A:$DD,MATCH(CE$1,'I-EmEC'!$A$1:$DD$1,0),FALSE)&lt;&gt;"",VLOOKUP($B37,'I-EmEC'!$A:$DD,MATCH(CE$1,'I-EmEC'!$A$1:$DD$1,0),FALSE),NA())</f>
        <v>24.269662921348313</v>
      </c>
      <c r="CF37" s="166">
        <f>IF(VLOOKUP($B37,'I-EmEC'!$A:$DD,MATCH(CF$1,'I-EmEC'!$A$1:$DD$1,0),FALSE)&lt;&gt;"",VLOOKUP($B37,'I-EmEC'!$A:$DD,MATCH(CF$1,'I-EmEC'!$A$1:$DD$1,0),FALSE),NA())</f>
        <v>38.46153846153846</v>
      </c>
      <c r="CG37" s="166">
        <f>IF(VLOOKUP($B37,'I-EmEC'!$A:$DD,MATCH(CG$1,'I-EmEC'!$A$1:$DD$1,0),FALSE)&lt;&gt;"",VLOOKUP($B37,'I-EmEC'!$A:$DD,MATCH(CG$1,'I-EmEC'!$A$1:$DD$1,0),FALSE),NA())</f>
        <v>46.095238095238095</v>
      </c>
      <c r="CH37" s="166">
        <f>IF(VLOOKUP($B37,'I-EmEC'!$A:$DD,MATCH(CH$1,'I-EmEC'!$A$1:$DD$1,0),FALSE)&lt;&gt;"",VLOOKUP($B37,'I-EmEC'!$A:$DD,MATCH(CH$1,'I-EmEC'!$A$1:$DD$1,0),FALSE),NA())</f>
        <v>45.454545454545453</v>
      </c>
      <c r="CI37" s="161" t="str" cm="1">
        <f t="array" ref="CI37">SUBSTITUTE(SUBSTITUTE(SUBSTITUTE(INDEX(BW$1:CH$1,0,MATCH(_xlfn.AGGREGATE(4,6,BW37:CH37),BW37:CH37,0)),"I-Emax",""),"Min",""),"Max","")</f>
        <v xml:space="preserve">
G12</v>
      </c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</row>
    <row r="38" spans="1:111" s="170" customFormat="1" x14ac:dyDescent="0.15">
      <c r="A38" s="155" t="str" cm="1">
        <f t="array" ref="A38">_xlfn.IFS(AND(SUMIF(E38:P38,"&lt;&gt;#N/A",E38:P38)&gt;0,SUMIF(S38:AD38,"&lt;&gt;#N/A",S38:AD38)&gt;0),"BI",AND(SUMIF(E38:P38,"&lt;&gt;#N/A",E38:P38)&gt;0,SUMIF(S38:AD38,"&lt;&gt;#N/A",S38:AD38)=0),"-B",AND(SUMIF(E38:P38,"&lt;&gt;#N/A",E38:P38)=0,SUMIF(S38:AD38,"&lt;&gt;#N/A",S38:AD38)&gt;0),"-I")</f>
        <v>BI</v>
      </c>
      <c r="B38" s="90" t="s">
        <v>84</v>
      </c>
      <c r="C38" s="156" t="str">
        <f>VLOOKUP(B38,RecNamesAll!A:E,5,FALSE)</f>
        <v>A</v>
      </c>
      <c r="D38" s="157" t="b">
        <f>VLOOKUP(B38,Ligands!A:B,2,FALSE)</f>
        <v>0</v>
      </c>
      <c r="E38" s="158" t="e">
        <f>IF(VLOOKUP($B38,'B-EmEC'!$A:$DC,MATCH(E$1,'B-EmEC'!$A$1:$DC$1,0),FALSE)&lt;&gt;"",VLOOKUP($B38,'B-EmEC'!$A:$DC,MATCH(E$1,'B-EmEC'!$A$1:$DC$1,0),FALSE),NA())</f>
        <v>#N/A</v>
      </c>
      <c r="F38" s="159">
        <f>IF(VLOOKUP($B38,'B-EmEC'!$A:$DC,MATCH(F$1,'B-EmEC'!$A$1:$DC$1,0),FALSE)&lt;&gt;"",VLOOKUP($B38,'B-EmEC'!$A:$DC,MATCH(F$1,'B-EmEC'!$A$1:$DC$1,0),FALSE),NA())</f>
        <v>8.5820000000000007</v>
      </c>
      <c r="G38" s="159">
        <f>IF(VLOOKUP($B38,'B-EmEC'!$A:$DC,MATCH(G$1,'B-EmEC'!$A$1:$DC$1,0),FALSE)&lt;&gt;"",VLOOKUP($B38,'B-EmEC'!$A:$DC,MATCH(G$1,'B-EmEC'!$A$1:$DC$1,0),FALSE),NA())</f>
        <v>8.6140000000000008</v>
      </c>
      <c r="H38" s="159">
        <f>IF(VLOOKUP($B38,'B-EmEC'!$A:$DC,MATCH(H$1,'B-EmEC'!$A$1:$DC$1,0),FALSE)&lt;&gt;"",VLOOKUP($B38,'B-EmEC'!$A:$DC,MATCH(H$1,'B-EmEC'!$A$1:$DC$1,0),FALSE),NA())</f>
        <v>8.7949999999999999</v>
      </c>
      <c r="I38" s="159">
        <f>IF(VLOOKUP($B38,'B-EmEC'!$A:$DC,MATCH(I$1,'B-EmEC'!$A$1:$DC$1,0),FALSE)&lt;&gt;"",VLOOKUP($B38,'B-EmEC'!$A:$DC,MATCH(I$1,'B-EmEC'!$A$1:$DC$1,0),FALSE),NA())</f>
        <v>8.8339999999999996</v>
      </c>
      <c r="J38" s="159">
        <f>IF(VLOOKUP($B38,'B-EmEC'!$A:$DC,MATCH(J$1,'B-EmEC'!$A$1:$DC$1,0),FALSE)&lt;&gt;"",VLOOKUP($B38,'B-EmEC'!$A:$DC,MATCH(J$1,'B-EmEC'!$A$1:$DC$1,0),FALSE),NA())</f>
        <v>9.0869999999999997</v>
      </c>
      <c r="K38" s="160">
        <f>IF(VLOOKUP($B38,'B-EmEC'!$A:$DC,MATCH(K$1,'B-EmEC'!$A$1:$DC$1,0),FALSE)&lt;&gt;"",VLOOKUP($B38,'B-EmEC'!$A:$DC,MATCH(K$1,'B-EmEC'!$A$1:$DC$1,0),FALSE),NA())</f>
        <v>9.282</v>
      </c>
      <c r="L38" s="160">
        <f>IF(VLOOKUP($B38,'B-EmEC'!$A:$DC,MATCH(L$1,'B-EmEC'!$A$1:$DC$1,0),FALSE)&lt;&gt;"",VLOOKUP($B38,'B-EmEC'!$A:$DC,MATCH(L$1,'B-EmEC'!$A$1:$DC$1,0),FALSE),NA())</f>
        <v>9.6</v>
      </c>
      <c r="M38" s="160">
        <f>IF(VLOOKUP($B38,'B-EmEC'!$A:$DC,MATCH(M$1,'B-EmEC'!$A$1:$DC$1,0),FALSE)&lt;&gt;"",VLOOKUP($B38,'B-EmEC'!$A:$DC,MATCH(M$1,'B-EmEC'!$A$1:$DC$1,0),FALSE),NA())</f>
        <v>8.8970000000000002</v>
      </c>
      <c r="N38" s="159">
        <f>IF(VLOOKUP($B38,'B-EmEC'!$A:$DC,MATCH(N$1,'B-EmEC'!$A$1:$DC$1,0),FALSE)&lt;&gt;"",VLOOKUP($B38,'B-EmEC'!$A:$DC,MATCH(N$1,'B-EmEC'!$A$1:$DC$1,0),FALSE),NA())</f>
        <v>9.2170000000000005</v>
      </c>
      <c r="O38" s="160">
        <f>IF(VLOOKUP($B38,'B-EmEC'!$A:$DC,MATCH(O$1,'B-EmEC'!$A$1:$DC$1,0),FALSE)&lt;&gt;"",VLOOKUP($B38,'B-EmEC'!$A:$DC,MATCH(O$1,'B-EmEC'!$A$1:$DC$1,0),FALSE),NA())</f>
        <v>10.38</v>
      </c>
      <c r="P38" s="160">
        <f>IF(VLOOKUP($B38,'B-EmEC'!$A:$DC,MATCH(P$1,'B-EmEC'!$A$1:$DC$1,0),FALSE)&lt;&gt;"",VLOOKUP($B38,'B-EmEC'!$A:$DC,MATCH(P$1,'B-EmEC'!$A$1:$DC$1,0),FALSE),NA())</f>
        <v>9.0289999999999999</v>
      </c>
      <c r="Q38" s="161" t="str" cm="1">
        <f t="array" ref="Q38">SUBSTITUTE(SUBSTITUTE(INDEX(E$1:P$1,0,MATCH(_xlfn.AGGREGATE(4,6,E38:P38),E38:P38,0)),"B-pEC50",""),"&gt;1.4SD","")</f>
        <v xml:space="preserve">
G12</v>
      </c>
      <c r="R38" s="151"/>
      <c r="S38" s="162">
        <f>IF(VLOOKUP($B38,'I-EmEC'!$A:$DD,MATCH(S$1,'I-EmEC'!$A$1:$DD$1,0),FALSE)&lt;&gt;"",VLOOKUP($B38,'I-EmEC'!$A:$DD,MATCH(S$1,'I-EmEC'!$A$1:$DD$1,0),FALSE),NA())</f>
        <v>9.85</v>
      </c>
      <c r="T38" s="159">
        <f>IF(VLOOKUP($B38,'I-EmEC'!$A:$DD,MATCH(T$1,'I-EmEC'!$A$1:$DD$1,0),FALSE)&lt;&gt;"",VLOOKUP($B38,'I-EmEC'!$A:$DD,MATCH(T$1,'I-EmEC'!$A$1:$DD$1,0),FALSE),NA())</f>
        <v>9.94</v>
      </c>
      <c r="U38" s="159">
        <f>IF(VLOOKUP($B38,'I-EmEC'!$A:$DD,MATCH(U$1,'I-EmEC'!$A$1:$DD$1,0),FALSE)&lt;&gt;"",VLOOKUP($B38,'I-EmEC'!$A:$DD,MATCH(U$1,'I-EmEC'!$A$1:$DD$1,0),FALSE),NA())</f>
        <v>9.94</v>
      </c>
      <c r="V38" s="159">
        <f>IF(VLOOKUP($B38,'I-EmEC'!$A:$DD,MATCH(V$1,'I-EmEC'!$A$1:$DD$1,0),FALSE)&lt;&gt;"",VLOOKUP($B38,'I-EmEC'!$A:$DD,MATCH(V$1,'I-EmEC'!$A$1:$DD$1,0),FALSE),NA())</f>
        <v>10.039999999999999</v>
      </c>
      <c r="W38" s="159">
        <f>IF(VLOOKUP($B38,'I-EmEC'!$A:$DD,MATCH(W$1,'I-EmEC'!$A$1:$DD$1,0),FALSE)&lt;&gt;"",VLOOKUP($B38,'I-EmEC'!$A:$DD,MATCH(W$1,'I-EmEC'!$A$1:$DD$1,0),FALSE),NA())</f>
        <v>10.039999999999999</v>
      </c>
      <c r="X38" s="159">
        <f>IF(VLOOKUP($B38,'I-EmEC'!$A:$DD,MATCH(X$1,'I-EmEC'!$A$1:$DD$1,0),FALSE)&lt;&gt;"",VLOOKUP($B38,'I-EmEC'!$A:$DD,MATCH(X$1,'I-EmEC'!$A$1:$DD$1,0),FALSE),NA())</f>
        <v>9.8699999999999992</v>
      </c>
      <c r="Y38" s="159">
        <f>IF(VLOOKUP($B38,'I-EmEC'!$A:$DD,MATCH(Y$1,'I-EmEC'!$A$1:$DD$1,0),FALSE)&lt;&gt;"",VLOOKUP($B38,'I-EmEC'!$A:$DD,MATCH(Y$1,'I-EmEC'!$A$1:$DD$1,0),FALSE),NA())</f>
        <v>10.44</v>
      </c>
      <c r="Z38" s="159">
        <f>IF(VLOOKUP($B38,'I-EmEC'!$A:$DD,MATCH(Z$1,'I-EmEC'!$A$1:$DD$1,0),FALSE)&lt;&gt;"",VLOOKUP($B38,'I-EmEC'!$A:$DD,MATCH(Z$1,'I-EmEC'!$A$1:$DD$1,0),FALSE),NA())</f>
        <v>10.44</v>
      </c>
      <c r="AA38" s="159">
        <f>IF(VLOOKUP($B38,'I-EmEC'!$A:$DD,MATCH(AA$1,'I-EmEC'!$A$1:$DD$1,0),FALSE)&lt;&gt;"",VLOOKUP($B38,'I-EmEC'!$A:$DD,MATCH(AA$1,'I-EmEC'!$A$1:$DD$1,0),FALSE),NA())</f>
        <v>10.3</v>
      </c>
      <c r="AB38" s="159">
        <f>IF(VLOOKUP($B38,'I-EmEC'!$A:$DD,MATCH(AB$1,'I-EmEC'!$A$1:$DD$1,0),FALSE)&lt;&gt;"",VLOOKUP($B38,'I-EmEC'!$A:$DD,MATCH(AB$1,'I-EmEC'!$A$1:$DD$1,0),FALSE),NA())</f>
        <v>10.02</v>
      </c>
      <c r="AC38" s="159">
        <f>IF(VLOOKUP($B38,'I-EmEC'!$A:$DD,MATCH(AC$1,'I-EmEC'!$A$1:$DD$1,0),FALSE)&lt;&gt;"",VLOOKUP($B38,'I-EmEC'!$A:$DD,MATCH(AC$1,'I-EmEC'!$A$1:$DD$1,0),FALSE),NA())</f>
        <v>10.06</v>
      </c>
      <c r="AD38" s="159">
        <f>IF(VLOOKUP($B38,'I-EmEC'!$A:$DD,MATCH(AD$1,'I-EmEC'!$A$1:$DD$1,0),FALSE)&lt;&gt;"",VLOOKUP($B38,'I-EmEC'!$A:$DD,MATCH(AD$1,'I-EmEC'!$A$1:$DD$1,0),FALSE),NA())</f>
        <v>10.08</v>
      </c>
      <c r="AE38" s="161" t="str" cm="1">
        <f t="array" ref="AE38">SUBSTITUTE(SUBSTITUTE(INDEX(S$1:AD$1,0,MATCH(_xlfn.AGGREGATE(4,6,S38:AD38),S38:AD38,0)),"I-pEC50",""),"&gt;1.4SD","")</f>
        <v xml:space="preserve">
Gq</v>
      </c>
      <c r="AF38" s="159"/>
      <c r="AG38" s="163" t="e">
        <f>IF(VLOOKUP($B38,'B-EmEC'!$A:$DC,MATCH(AG$1,'B-EmEC'!$A$1:$DC$1,0),FALSE)&lt;&gt;"",VLOOKUP($B38,'B-EmEC'!$A:$DC,MATCH(AG$1,'B-EmEC'!$A$1:$DC$1,0),FALSE),NA())</f>
        <v>#N/A</v>
      </c>
      <c r="AH38" s="164">
        <f>IF(VLOOKUP($B38,'B-EmEC'!$A:$DC,MATCH(AH$1,'B-EmEC'!$A$1:$DC$1,0),FALSE)&lt;&gt;"",VLOOKUP($B38,'B-EmEC'!$A:$DC,MATCH(AH$1,'B-EmEC'!$A$1:$DC$1,0),FALSE),NA())</f>
        <v>200.2</v>
      </c>
      <c r="AI38" s="164">
        <f>IF(VLOOKUP($B38,'B-EmEC'!$A:$DC,MATCH(AI$1,'B-EmEC'!$A$1:$DC$1,0),FALSE)&lt;&gt;"",VLOOKUP($B38,'B-EmEC'!$A:$DC,MATCH(AI$1,'B-EmEC'!$A$1:$DC$1,0),FALSE),NA())</f>
        <v>103.5</v>
      </c>
      <c r="AJ38" s="164">
        <f>IF(VLOOKUP($B38,'B-EmEC'!$A:$DC,MATCH(AJ$1,'B-EmEC'!$A$1:$DC$1,0),FALSE)&lt;&gt;"",VLOOKUP($B38,'B-EmEC'!$A:$DC,MATCH(AJ$1,'B-EmEC'!$A$1:$DC$1,0),FALSE),NA())</f>
        <v>118.1</v>
      </c>
      <c r="AK38" s="164">
        <f>IF(VLOOKUP($B38,'B-EmEC'!$A:$DC,MATCH(AK$1,'B-EmEC'!$A$1:$DC$1,0),FALSE)&lt;&gt;"",VLOOKUP($B38,'B-EmEC'!$A:$DC,MATCH(AK$1,'B-EmEC'!$A$1:$DC$1,0),FALSE),NA())</f>
        <v>196</v>
      </c>
      <c r="AL38" s="164">
        <f>IF(VLOOKUP($B38,'B-EmEC'!$A:$DC,MATCH(AL$1,'B-EmEC'!$A$1:$DC$1,0),FALSE)&lt;&gt;"",VLOOKUP($B38,'B-EmEC'!$A:$DC,MATCH(AL$1,'B-EmEC'!$A$1:$DC$1,0),FALSE),NA())</f>
        <v>133.19999999999999</v>
      </c>
      <c r="AM38" s="164">
        <f>IF(VLOOKUP($B38,'B-EmEC'!$A:$DC,MATCH(AM$1,'B-EmEC'!$A$1:$DC$1,0),FALSE)&lt;&gt;"",VLOOKUP($B38,'B-EmEC'!$A:$DC,MATCH(AM$1,'B-EmEC'!$A$1:$DC$1,0),FALSE),NA())</f>
        <v>124</v>
      </c>
      <c r="AN38" s="164">
        <f>IF(VLOOKUP($B38,'B-EmEC'!$A:$DC,MATCH(AN$1,'B-EmEC'!$A$1:$DC$1,0),FALSE)&lt;&gt;"",VLOOKUP($B38,'B-EmEC'!$A:$DC,MATCH(AN$1,'B-EmEC'!$A$1:$DC$1,0),FALSE),NA())</f>
        <v>47</v>
      </c>
      <c r="AO38" s="164">
        <f>IF(VLOOKUP($B38,'B-EmEC'!$A:$DC,MATCH(AO$1,'B-EmEC'!$A$1:$DC$1,0),FALSE)&lt;&gt;"",VLOOKUP($B38,'B-EmEC'!$A:$DC,MATCH(AO$1,'B-EmEC'!$A$1:$DC$1,0),FALSE),NA())</f>
        <v>272.10000000000002</v>
      </c>
      <c r="AP38" s="164">
        <f>IF(VLOOKUP($B38,'B-EmEC'!$A:$DC,MATCH(AP$1,'B-EmEC'!$A$1:$DC$1,0),FALSE)&lt;&gt;"",VLOOKUP($B38,'B-EmEC'!$A:$DC,MATCH(AP$1,'B-EmEC'!$A$1:$DC$1,0),FALSE),NA())</f>
        <v>123</v>
      </c>
      <c r="AQ38" s="164">
        <f>IF(VLOOKUP($B38,'B-EmEC'!$A:$DC,MATCH(AQ$1,'B-EmEC'!$A$1:$DC$1,0),FALSE)&lt;&gt;"",VLOOKUP($B38,'B-EmEC'!$A:$DC,MATCH(AQ$1,'B-EmEC'!$A$1:$DC$1,0),FALSE),NA())</f>
        <v>61.9</v>
      </c>
      <c r="AR38" s="164">
        <f>IF(VLOOKUP($B38,'B-EmEC'!$A:$DC,MATCH(AR$1,'B-EmEC'!$A$1:$DC$1,0),FALSE)&lt;&gt;"",VLOOKUP($B38,'B-EmEC'!$A:$DC,MATCH(AR$1,'B-EmEC'!$A$1:$DC$1,0),FALSE),NA())</f>
        <v>159.69999999999999</v>
      </c>
      <c r="AS38" s="169" t="str" cm="1">
        <f t="array" ref="AS38">SUBSTITUTE(SUBSTITUTE(INDEX(AG$1:AR$1,0,MATCH(_xlfn.AGGREGATE(4,6,AG38:AR38),AG38:AR38,0)),"B-Emax",""),"&gt;1.4SD","")</f>
        <v xml:space="preserve">
G14</v>
      </c>
      <c r="AT38" s="164"/>
      <c r="AU38" s="165">
        <f>IF(VLOOKUP($B38,'I-EmEC'!$A:$DD,MATCH(AU$1,'I-EmEC'!$A$1:$DD$1,0),FALSE)&lt;&gt;"",VLOOKUP($B38,'I-EmEC'!$A:$DD,MATCH(AU$1,'I-EmEC'!$A$1:$DD$1,0),FALSE),NA())</f>
        <v>24</v>
      </c>
      <c r="AV38" s="166">
        <f>IF(VLOOKUP($B38,'I-EmEC'!$A:$DD,MATCH(AV$1,'I-EmEC'!$A$1:$DD$1,0),FALSE)&lt;&gt;"",VLOOKUP($B38,'I-EmEC'!$A:$DD,MATCH(AV$1,'I-EmEC'!$A$1:$DD$1,0),FALSE),NA())</f>
        <v>9.6</v>
      </c>
      <c r="AW38" s="166">
        <f>IF(VLOOKUP($B38,'I-EmEC'!$A:$DD,MATCH(AW$1,'I-EmEC'!$A$1:$DD$1,0),FALSE)&lt;&gt;"",VLOOKUP($B38,'I-EmEC'!$A:$DD,MATCH(AW$1,'I-EmEC'!$A$1:$DD$1,0),FALSE),NA())</f>
        <v>9.6</v>
      </c>
      <c r="AX38" s="166">
        <f>IF(VLOOKUP($B38,'I-EmEC'!$A:$DD,MATCH(AX$1,'I-EmEC'!$A$1:$DD$1,0),FALSE)&lt;&gt;"",VLOOKUP($B38,'I-EmEC'!$A:$DD,MATCH(AX$1,'I-EmEC'!$A$1:$DD$1,0),FALSE),NA())</f>
        <v>22.4</v>
      </c>
      <c r="AY38" s="166">
        <f>IF(VLOOKUP($B38,'I-EmEC'!$A:$DD,MATCH(AY$1,'I-EmEC'!$A$1:$DD$1,0),FALSE)&lt;&gt;"",VLOOKUP($B38,'I-EmEC'!$A:$DD,MATCH(AY$1,'I-EmEC'!$A$1:$DD$1,0),FALSE),NA())</f>
        <v>22.4</v>
      </c>
      <c r="AZ38" s="166">
        <f>IF(VLOOKUP($B38,'I-EmEC'!$A:$DD,MATCH(AZ$1,'I-EmEC'!$A$1:$DD$1,0),FALSE)&lt;&gt;"",VLOOKUP($B38,'I-EmEC'!$A:$DD,MATCH(AZ$1,'I-EmEC'!$A$1:$DD$1,0),FALSE),NA())</f>
        <v>18.5</v>
      </c>
      <c r="BA38" s="166">
        <f>IF(VLOOKUP($B38,'I-EmEC'!$A:$DD,MATCH(BA$1,'I-EmEC'!$A$1:$DD$1,0),FALSE)&lt;&gt;"",VLOOKUP($B38,'I-EmEC'!$A:$DD,MATCH(BA$1,'I-EmEC'!$A$1:$DD$1,0),FALSE),NA())</f>
        <v>5.4</v>
      </c>
      <c r="BB38" s="166">
        <f>IF(VLOOKUP($B38,'I-EmEC'!$A:$DD,MATCH(BB$1,'I-EmEC'!$A$1:$DD$1,0),FALSE)&lt;&gt;"",VLOOKUP($B38,'I-EmEC'!$A:$DD,MATCH(BB$1,'I-EmEC'!$A$1:$DD$1,0),FALSE),NA())</f>
        <v>5.4</v>
      </c>
      <c r="BC38" s="166">
        <f>IF(VLOOKUP($B38,'I-EmEC'!$A:$DD,MATCH(BC$1,'I-EmEC'!$A$1:$DD$1,0),FALSE)&lt;&gt;"",VLOOKUP($B38,'I-EmEC'!$A:$DD,MATCH(BC$1,'I-EmEC'!$A$1:$DD$1,0),FALSE),NA())</f>
        <v>20.3</v>
      </c>
      <c r="BD38" s="166">
        <f>IF(VLOOKUP($B38,'I-EmEC'!$A:$DD,MATCH(BD$1,'I-EmEC'!$A$1:$DD$1,0),FALSE)&lt;&gt;"",VLOOKUP($B38,'I-EmEC'!$A:$DD,MATCH(BD$1,'I-EmEC'!$A$1:$DD$1,0),FALSE),NA())</f>
        <v>29.6</v>
      </c>
      <c r="BE38" s="166">
        <f>IF(VLOOKUP($B38,'I-EmEC'!$A:$DD,MATCH(BE$1,'I-EmEC'!$A$1:$DD$1,0),FALSE)&lt;&gt;"",VLOOKUP($B38,'I-EmEC'!$A:$DD,MATCH(BE$1,'I-EmEC'!$A$1:$DD$1,0),FALSE),NA())</f>
        <v>24.1</v>
      </c>
      <c r="BF38" s="166">
        <f>IF(VLOOKUP($B38,'I-EmEC'!$A:$DD,MATCH(BF$1,'I-EmEC'!$A$1:$DD$1,0),FALSE)&lt;&gt;"",VLOOKUP($B38,'I-EmEC'!$A:$DD,MATCH(BF$1,'I-EmEC'!$A$1:$DD$1,0),FALSE),NA())</f>
        <v>21.1</v>
      </c>
      <c r="BG38" s="161" t="str" cm="1">
        <f t="array" ref="BG38">SUBSTITUTE(SUBSTITUTE(INDEX(AU$1:BF$1,0,MATCH(_xlfn.AGGREGATE(4,6,AU38:BF38),AU38:BF38,0)),"I-Emax",""),"&gt;1.4SD","")</f>
        <v xml:space="preserve">
G15</v>
      </c>
      <c r="BH38" s="159"/>
      <c r="BI38" s="167" t="e">
        <f>IF(VLOOKUP($B38,'B-EmEC'!$A:$DC,MATCH(BI$1,'B-EmEC'!$A$1:$DC$1,0),FALSE)="",NA(),VLOOKUP($B38,'B-EmEC'!$A:$DC,MATCH(BI$1,'B-EmEC'!$A$1:$DC$1,0),FALSE))</f>
        <v>#N/A</v>
      </c>
      <c r="BJ38" s="168">
        <f>IF(VLOOKUP($B38,'B-EmEC'!$A:$DC,MATCH(BJ$1,'B-EmEC'!$A$1:$DC$1,0),FALSE)="",NA(),VLOOKUP($B38,'B-EmEC'!$A:$DC,MATCH(BJ$1,'B-EmEC'!$A$1:$DC$1,0),FALSE))</f>
        <v>21.690140845070424</v>
      </c>
      <c r="BK38" s="168">
        <f>IF(VLOOKUP($B38,'B-EmEC'!$A:$DC,MATCH(BK$1,'B-EmEC'!$A$1:$DC$1,0),FALSE)="",NA(),VLOOKUP($B38,'B-EmEC'!$A:$DC,MATCH(BK$1,'B-EmEC'!$A$1:$DC$1,0),FALSE))</f>
        <v>15.118317265556529</v>
      </c>
      <c r="BL38" s="168">
        <f>IF(VLOOKUP($B38,'B-EmEC'!$A:$DC,MATCH(BL$1,'B-EmEC'!$A$1:$DC$1,0),FALSE)="",NA(),VLOOKUP($B38,'B-EmEC'!$A:$DC,MATCH(BL$1,'B-EmEC'!$A$1:$DC$1,0),FALSE))</f>
        <v>31.747311827956988</v>
      </c>
      <c r="BM38" s="168">
        <f>IF(VLOOKUP($B38,'B-EmEC'!$A:$DC,MATCH(BM$1,'B-EmEC'!$A$1:$DC$1,0),FALSE)="",NA(),VLOOKUP($B38,'B-EmEC'!$A:$DC,MATCH(BM$1,'B-EmEC'!$A$1:$DC$1,0),FALSE))</f>
        <v>39.644012944983821</v>
      </c>
      <c r="BN38" s="168">
        <f>IF(VLOOKUP($B38,'B-EmEC'!$A:$DC,MATCH(BN$1,'B-EmEC'!$A$1:$DC$1,0),FALSE)="",NA(),VLOOKUP($B38,'B-EmEC'!$A:$DC,MATCH(BN$1,'B-EmEC'!$A$1:$DC$1,0),FALSE))</f>
        <v>38.631090487238971</v>
      </c>
      <c r="BO38" s="168">
        <f>IF(VLOOKUP($B38,'B-EmEC'!$A:$DC,MATCH(BO$1,'B-EmEC'!$A$1:$DC$1,0),FALSE)="",NA(),VLOOKUP($B38,'B-EmEC'!$A:$DC,MATCH(BO$1,'B-EmEC'!$A$1:$DC$1,0),FALSE))</f>
        <v>16.557617839497929</v>
      </c>
      <c r="BP38" s="168">
        <f>IF(VLOOKUP($B38,'B-EmEC'!$A:$DC,MATCH(BP$1,'B-EmEC'!$A$1:$DC$1,0),FALSE)="",NA(),VLOOKUP($B38,'B-EmEC'!$A:$DC,MATCH(BP$1,'B-EmEC'!$A$1:$DC$1,0),FALSE))</f>
        <v>5.5333176359783378</v>
      </c>
      <c r="BQ38" s="168">
        <f>IF(VLOOKUP($B38,'B-EmEC'!$A:$DC,MATCH(BQ$1,'B-EmEC'!$A$1:$DC$1,0),FALSE)="",NA(),VLOOKUP($B38,'B-EmEC'!$A:$DC,MATCH(BQ$1,'B-EmEC'!$A$1:$DC$1,0),FALSE))</f>
        <v>29.444865274320964</v>
      </c>
      <c r="BR38" s="168">
        <f>IF(VLOOKUP($B38,'B-EmEC'!$A:$DC,MATCH(BR$1,'B-EmEC'!$A$1:$DC$1,0),FALSE)="",NA(),VLOOKUP($B38,'B-EmEC'!$A:$DC,MATCH(BR$1,'B-EmEC'!$A$1:$DC$1,0),FALSE))</f>
        <v>11.527647610121837</v>
      </c>
      <c r="BS38" s="168">
        <f>IF(VLOOKUP($B38,'B-EmEC'!$A:$DC,MATCH(BS$1,'B-EmEC'!$A$1:$DC$1,0),FALSE)="",NA(),VLOOKUP($B38,'B-EmEC'!$A:$DC,MATCH(BS$1,'B-EmEC'!$A$1:$DC$1,0),FALSE))</f>
        <v>50.73770491803279</v>
      </c>
      <c r="BT38" s="168">
        <f>IF(VLOOKUP($B38,'B-EmEC'!$A:$DC,MATCH(BT$1,'B-EmEC'!$A$1:$DC$1,0),FALSE)="",NA(),VLOOKUP($B38,'B-EmEC'!$A:$DC,MATCH(BT$1,'B-EmEC'!$A$1:$DC$1,0),FALSE))</f>
        <v>22.613990370999712</v>
      </c>
      <c r="BU38" s="161" t="str" cm="1">
        <f t="array" ref="BU38">SUBSTITUTE(SUBSTITUTE(SUBSTITUTE(INDEX(BI$1:BT$1,0,MATCH(_xlfn.AGGREGATE(4,6,BI38:BT38),BI38:BT38,0)),"B-Emax",""),"Min",""),"Max","")</f>
        <v xml:space="preserve">
G12</v>
      </c>
      <c r="BV38" s="168"/>
      <c r="BW38" s="165">
        <f>IF(VLOOKUP($B38,'I-EmEC'!$A:$DD,MATCH(BW$1,'I-EmEC'!$A$1:$DD$1,0),FALSE)&lt;&gt;"",VLOOKUP($B38,'I-EmEC'!$A:$DD,MATCH(BW$1,'I-EmEC'!$A$1:$DD$1,0),FALSE),NA())</f>
        <v>44.117647058823529</v>
      </c>
      <c r="BX38" s="166">
        <f>IF(VLOOKUP($B38,'I-EmEC'!$A:$DD,MATCH(BX$1,'I-EmEC'!$A$1:$DD$1,0),FALSE)&lt;&gt;"",VLOOKUP($B38,'I-EmEC'!$A:$DD,MATCH(BX$1,'I-EmEC'!$A$1:$DD$1,0),FALSE),NA())</f>
        <v>18.568665377176014</v>
      </c>
      <c r="BY38" s="166">
        <f>IF(VLOOKUP($B38,'I-EmEC'!$A:$DD,MATCH(BY$1,'I-EmEC'!$A$1:$DD$1,0),FALSE)&lt;&gt;"",VLOOKUP($B38,'I-EmEC'!$A:$DD,MATCH(BY$1,'I-EmEC'!$A$1:$DD$1,0),FALSE),NA())</f>
        <v>18.568665377176014</v>
      </c>
      <c r="BZ38" s="166">
        <f>IF(VLOOKUP($B38,'I-EmEC'!$A:$DD,MATCH(BZ$1,'I-EmEC'!$A$1:$DD$1,0),FALSE)&lt;&gt;"",VLOOKUP($B38,'I-EmEC'!$A:$DD,MATCH(BZ$1,'I-EmEC'!$A$1:$DD$1,0),FALSE),NA())</f>
        <v>46.376811594202898</v>
      </c>
      <c r="CA38" s="166">
        <f>IF(VLOOKUP($B38,'I-EmEC'!$A:$DD,MATCH(CA$1,'I-EmEC'!$A$1:$DD$1,0),FALSE)&lt;&gt;"",VLOOKUP($B38,'I-EmEC'!$A:$DD,MATCH(CA$1,'I-EmEC'!$A$1:$DD$1,0),FALSE),NA())</f>
        <v>46.376811594202898</v>
      </c>
      <c r="CB38" s="166">
        <f>IF(VLOOKUP($B38,'I-EmEC'!$A:$DD,MATCH(CB$1,'I-EmEC'!$A$1:$DD$1,0),FALSE)&lt;&gt;"",VLOOKUP($B38,'I-EmEC'!$A:$DD,MATCH(CB$1,'I-EmEC'!$A$1:$DD$1,0),FALSE),NA())</f>
        <v>53.623188405797102</v>
      </c>
      <c r="CC38" s="166">
        <f>IF(VLOOKUP($B38,'I-EmEC'!$A:$DD,MATCH(CC$1,'I-EmEC'!$A$1:$DD$1,0),FALSE)&lt;&gt;"",VLOOKUP($B38,'I-EmEC'!$A:$DD,MATCH(CC$1,'I-EmEC'!$A$1:$DD$1,0),FALSE),NA())</f>
        <v>11.08829568788501</v>
      </c>
      <c r="CD38" s="166">
        <f>IF(VLOOKUP($B38,'I-EmEC'!$A:$DD,MATCH(CD$1,'I-EmEC'!$A$1:$DD$1,0),FALSE)&lt;&gt;"",VLOOKUP($B38,'I-EmEC'!$A:$DD,MATCH(CD$1,'I-EmEC'!$A$1:$DD$1,0),FALSE),NA())</f>
        <v>11.08829568788501</v>
      </c>
      <c r="CE38" s="166">
        <f>IF(VLOOKUP($B38,'I-EmEC'!$A:$DD,MATCH(CE$1,'I-EmEC'!$A$1:$DD$1,0),FALSE)&lt;&gt;"",VLOOKUP($B38,'I-EmEC'!$A:$DD,MATCH(CE$1,'I-EmEC'!$A$1:$DD$1,0),FALSE),NA())</f>
        <v>45.617977528089888</v>
      </c>
      <c r="CF38" s="166">
        <f>IF(VLOOKUP($B38,'I-EmEC'!$A:$DD,MATCH(CF$1,'I-EmEC'!$A$1:$DD$1,0),FALSE)&lt;&gt;"",VLOOKUP($B38,'I-EmEC'!$A:$DD,MATCH(CF$1,'I-EmEC'!$A$1:$DD$1,0),FALSE),NA())</f>
        <v>58.382642998027613</v>
      </c>
      <c r="CG38" s="166">
        <f>IF(VLOOKUP($B38,'I-EmEC'!$A:$DD,MATCH(CG$1,'I-EmEC'!$A$1:$DD$1,0),FALSE)&lt;&gt;"",VLOOKUP($B38,'I-EmEC'!$A:$DD,MATCH(CG$1,'I-EmEC'!$A$1:$DD$1,0),FALSE),NA())</f>
        <v>45.904761904761905</v>
      </c>
      <c r="CH38" s="166">
        <f>IF(VLOOKUP($B38,'I-EmEC'!$A:$DD,MATCH(CH$1,'I-EmEC'!$A$1:$DD$1,0),FALSE)&lt;&gt;"",VLOOKUP($B38,'I-EmEC'!$A:$DD,MATCH(CH$1,'I-EmEC'!$A$1:$DD$1,0),FALSE),NA())</f>
        <v>41.699604743083</v>
      </c>
      <c r="CI38" s="161" t="str" cm="1">
        <f t="array" ref="CI38">SUBSTITUTE(SUBSTITUTE(SUBSTITUTE(INDEX(BW$1:CH$1,0,MATCH(_xlfn.AGGREGATE(4,6,BW38:CH38),BW38:CH38,0)),"I-Emax",""),"Min",""),"Max","")</f>
        <v xml:space="preserve">
G15</v>
      </c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</row>
    <row r="39" spans="1:111" s="170" customFormat="1" x14ac:dyDescent="0.15">
      <c r="A39" s="155" t="str" cm="1">
        <f t="array" ref="A39">_xlfn.IFS(AND(SUMIF(E39:P39,"&lt;&gt;#N/A",E39:P39)&gt;0,SUMIF(S39:AD39,"&lt;&gt;#N/A",S39:AD39)&gt;0),"BI",AND(SUMIF(E39:P39,"&lt;&gt;#N/A",E39:P39)&gt;0,SUMIF(S39:AD39,"&lt;&gt;#N/A",S39:AD39)=0),"-B",AND(SUMIF(E39:P39,"&lt;&gt;#N/A",E39:P39)=0,SUMIF(S39:AD39,"&lt;&gt;#N/A",S39:AD39)&gt;0),"-I")</f>
        <v>BI</v>
      </c>
      <c r="B39" s="90" t="s">
        <v>497</v>
      </c>
      <c r="C39" s="156" t="str">
        <f>VLOOKUP(B39,RecNamesAll!A:E,5,FALSE)</f>
        <v>A</v>
      </c>
      <c r="D39" s="157" t="b">
        <f>VLOOKUP(B39,Ligands!A:B,2,FALSE)</f>
        <v>0</v>
      </c>
      <c r="E39" s="158" t="e">
        <f>IF(VLOOKUP($B39,'B-EmEC'!$A:$DC,MATCH(E$1,'B-EmEC'!$A$1:$DC$1,0),FALSE)&lt;&gt;"",VLOOKUP($B39,'B-EmEC'!$A:$DC,MATCH(E$1,'B-EmEC'!$A$1:$DC$1,0),FALSE),NA())</f>
        <v>#N/A</v>
      </c>
      <c r="F39" s="159" t="e">
        <f>IF(VLOOKUP($B39,'B-EmEC'!$A:$DC,MATCH(F$1,'B-EmEC'!$A$1:$DC$1,0),FALSE)&lt;&gt;"",VLOOKUP($B39,'B-EmEC'!$A:$DC,MATCH(F$1,'B-EmEC'!$A$1:$DC$1,0),FALSE),NA())</f>
        <v>#N/A</v>
      </c>
      <c r="G39" s="159" t="e">
        <f>IF(VLOOKUP($B39,'B-EmEC'!$A:$DC,MATCH(G$1,'B-EmEC'!$A$1:$DC$1,0),FALSE)&lt;&gt;"",VLOOKUP($B39,'B-EmEC'!$A:$DC,MATCH(G$1,'B-EmEC'!$A$1:$DC$1,0),FALSE),NA())</f>
        <v>#N/A</v>
      </c>
      <c r="H39" s="159" t="e">
        <f>IF(VLOOKUP($B39,'B-EmEC'!$A:$DC,MATCH(H$1,'B-EmEC'!$A$1:$DC$1,0),FALSE)&lt;&gt;"",VLOOKUP($B39,'B-EmEC'!$A:$DC,MATCH(H$1,'B-EmEC'!$A$1:$DC$1,0),FALSE),NA())</f>
        <v>#N/A</v>
      </c>
      <c r="I39" s="159" t="e">
        <f>IF(VLOOKUP($B39,'B-EmEC'!$A:$DC,MATCH(I$1,'B-EmEC'!$A$1:$DC$1,0),FALSE)&lt;&gt;"",VLOOKUP($B39,'B-EmEC'!$A:$DC,MATCH(I$1,'B-EmEC'!$A$1:$DC$1,0),FALSE),NA())</f>
        <v>#N/A</v>
      </c>
      <c r="J39" s="159" t="e">
        <f>IF(VLOOKUP($B39,'B-EmEC'!$A:$DC,MATCH(J$1,'B-EmEC'!$A$1:$DC$1,0),FALSE)&lt;&gt;"",VLOOKUP($B39,'B-EmEC'!$A:$DC,MATCH(J$1,'B-EmEC'!$A$1:$DC$1,0),FALSE),NA())</f>
        <v>#N/A</v>
      </c>
      <c r="K39" s="160">
        <f>IF(VLOOKUP($B39,'B-EmEC'!$A:$DC,MATCH(K$1,'B-EmEC'!$A$1:$DC$1,0),FALSE)&lt;&gt;"",VLOOKUP($B39,'B-EmEC'!$A:$DC,MATCH(K$1,'B-EmEC'!$A$1:$DC$1,0),FALSE),NA())</f>
        <v>9.4740000000000002</v>
      </c>
      <c r="L39" s="160">
        <f>IF(VLOOKUP($B39,'B-EmEC'!$A:$DC,MATCH(L$1,'B-EmEC'!$A$1:$DC$1,0),FALSE)&lt;&gt;"",VLOOKUP($B39,'B-EmEC'!$A:$DC,MATCH(L$1,'B-EmEC'!$A$1:$DC$1,0),FALSE),NA())</f>
        <v>9.2959999999999994</v>
      </c>
      <c r="M39" s="160">
        <f>IF(VLOOKUP($B39,'B-EmEC'!$A:$DC,MATCH(M$1,'B-EmEC'!$A$1:$DC$1,0),FALSE)&lt;&gt;"",VLOOKUP($B39,'B-EmEC'!$A:$DC,MATCH(M$1,'B-EmEC'!$A$1:$DC$1,0),FALSE),NA())</f>
        <v>8.9600000000000009</v>
      </c>
      <c r="N39" s="159">
        <f>IF(VLOOKUP($B39,'B-EmEC'!$A:$DC,MATCH(N$1,'B-EmEC'!$A$1:$DC$1,0),FALSE)&lt;&gt;"",VLOOKUP($B39,'B-EmEC'!$A:$DC,MATCH(N$1,'B-EmEC'!$A$1:$DC$1,0),FALSE),NA())</f>
        <v>8.9390000000000001</v>
      </c>
      <c r="O39" s="160" t="e">
        <f>IF(VLOOKUP($B39,'B-EmEC'!$A:$DC,MATCH(O$1,'B-EmEC'!$A$1:$DC$1,0),FALSE)&lt;&gt;"",VLOOKUP($B39,'B-EmEC'!$A:$DC,MATCH(O$1,'B-EmEC'!$A$1:$DC$1,0),FALSE),NA())</f>
        <v>#N/A</v>
      </c>
      <c r="P39" s="160" t="e">
        <f>IF(VLOOKUP($B39,'B-EmEC'!$A:$DC,MATCH(P$1,'B-EmEC'!$A$1:$DC$1,0),FALSE)&lt;&gt;"",VLOOKUP($B39,'B-EmEC'!$A:$DC,MATCH(P$1,'B-EmEC'!$A$1:$DC$1,0),FALSE),NA())</f>
        <v>#N/A</v>
      </c>
      <c r="Q39" s="161" t="str" cm="1">
        <f t="array" ref="Q39">SUBSTITUTE(SUBSTITUTE(INDEX(E$1:P$1,0,MATCH(_xlfn.AGGREGATE(4,6,E39:P39),E39:P39,0)),"B-pEC50",""),"&gt;1.4SD","")</f>
        <v xml:space="preserve">
Gq</v>
      </c>
      <c r="R39" s="151"/>
      <c r="S39" s="162">
        <f>IF(VLOOKUP($B39,'I-EmEC'!$A:$DD,MATCH(S$1,'I-EmEC'!$A$1:$DD$1,0),FALSE)&lt;&gt;"",VLOOKUP($B39,'I-EmEC'!$A:$DD,MATCH(S$1,'I-EmEC'!$A$1:$DD$1,0),FALSE),NA())</f>
        <v>9.5299999999999994</v>
      </c>
      <c r="T39" s="159">
        <f>IF(VLOOKUP($B39,'I-EmEC'!$A:$DD,MATCH(T$1,'I-EmEC'!$A$1:$DD$1,0),FALSE)&lt;&gt;"",VLOOKUP($B39,'I-EmEC'!$A:$DD,MATCH(T$1,'I-EmEC'!$A$1:$DD$1,0),FALSE),NA())</f>
        <v>8.9</v>
      </c>
      <c r="U39" s="159">
        <f>IF(VLOOKUP($B39,'I-EmEC'!$A:$DD,MATCH(U$1,'I-EmEC'!$A$1:$DD$1,0),FALSE)&lt;&gt;"",VLOOKUP($B39,'I-EmEC'!$A:$DD,MATCH(U$1,'I-EmEC'!$A$1:$DD$1,0),FALSE),NA())</f>
        <v>8.9</v>
      </c>
      <c r="V39" s="159">
        <f>IF(VLOOKUP($B39,'I-EmEC'!$A:$DD,MATCH(V$1,'I-EmEC'!$A$1:$DD$1,0),FALSE)&lt;&gt;"",VLOOKUP($B39,'I-EmEC'!$A:$DD,MATCH(V$1,'I-EmEC'!$A$1:$DD$1,0),FALSE),NA())</f>
        <v>8.7100000000000009</v>
      </c>
      <c r="W39" s="159">
        <f>IF(VLOOKUP($B39,'I-EmEC'!$A:$DD,MATCH(W$1,'I-EmEC'!$A$1:$DD$1,0),FALSE)&lt;&gt;"",VLOOKUP($B39,'I-EmEC'!$A:$DD,MATCH(W$1,'I-EmEC'!$A$1:$DD$1,0),FALSE),NA())</f>
        <v>8.7100000000000009</v>
      </c>
      <c r="X39" s="159">
        <f>IF(VLOOKUP($B39,'I-EmEC'!$A:$DD,MATCH(X$1,'I-EmEC'!$A$1:$DD$1,0),FALSE)&lt;&gt;"",VLOOKUP($B39,'I-EmEC'!$A:$DD,MATCH(X$1,'I-EmEC'!$A$1:$DD$1,0),FALSE),NA())</f>
        <v>8.93</v>
      </c>
      <c r="Y39" s="159">
        <f>IF(VLOOKUP($B39,'I-EmEC'!$A:$DD,MATCH(Y$1,'I-EmEC'!$A$1:$DD$1,0),FALSE)&lt;&gt;"",VLOOKUP($B39,'I-EmEC'!$A:$DD,MATCH(Y$1,'I-EmEC'!$A$1:$DD$1,0),FALSE),NA())</f>
        <v>9.67</v>
      </c>
      <c r="Z39" s="159">
        <f>IF(VLOOKUP($B39,'I-EmEC'!$A:$DD,MATCH(Z$1,'I-EmEC'!$A$1:$DD$1,0),FALSE)&lt;&gt;"",VLOOKUP($B39,'I-EmEC'!$A:$DD,MATCH(Z$1,'I-EmEC'!$A$1:$DD$1,0),FALSE),NA())</f>
        <v>9.67</v>
      </c>
      <c r="AA39" s="159">
        <f>IF(VLOOKUP($B39,'I-EmEC'!$A:$DD,MATCH(AA$1,'I-EmEC'!$A$1:$DD$1,0),FALSE)&lt;&gt;"",VLOOKUP($B39,'I-EmEC'!$A:$DD,MATCH(AA$1,'I-EmEC'!$A$1:$DD$1,0),FALSE),NA())</f>
        <v>9.49</v>
      </c>
      <c r="AB39" s="159" t="e">
        <f>IF(VLOOKUP($B39,'I-EmEC'!$A:$DD,MATCH(AB$1,'I-EmEC'!$A$1:$DD$1,0),FALSE)&lt;&gt;"",VLOOKUP($B39,'I-EmEC'!$A:$DD,MATCH(AB$1,'I-EmEC'!$A$1:$DD$1,0),FALSE),NA())</f>
        <v>#N/A</v>
      </c>
      <c r="AC39" s="159" t="e">
        <f>IF(VLOOKUP($B39,'I-EmEC'!$A:$DD,MATCH(AC$1,'I-EmEC'!$A$1:$DD$1,0),FALSE)&lt;&gt;"",VLOOKUP($B39,'I-EmEC'!$A:$DD,MATCH(AC$1,'I-EmEC'!$A$1:$DD$1,0),FALSE),NA())</f>
        <v>#N/A</v>
      </c>
      <c r="AD39" s="159" t="e">
        <f>IF(VLOOKUP($B39,'I-EmEC'!$A:$DD,MATCH(AD$1,'I-EmEC'!$A$1:$DD$1,0),FALSE)&lt;&gt;"",VLOOKUP($B39,'I-EmEC'!$A:$DD,MATCH(AD$1,'I-EmEC'!$A$1:$DD$1,0),FALSE),NA())</f>
        <v>#N/A</v>
      </c>
      <c r="AE39" s="161" t="str" cm="1">
        <f t="array" ref="AE39">SUBSTITUTE(SUBSTITUTE(INDEX(S$1:AD$1,0,MATCH(_xlfn.AGGREGATE(4,6,S39:AD39),S39:AD39,0)),"I-pEC50",""),"&gt;1.4SD","")</f>
        <v xml:space="preserve">
Gq</v>
      </c>
      <c r="AF39" s="159"/>
      <c r="AG39" s="163" t="e">
        <f>IF(VLOOKUP($B39,'B-EmEC'!$A:$DC,MATCH(AG$1,'B-EmEC'!$A$1:$DC$1,0),FALSE)&lt;&gt;"",VLOOKUP($B39,'B-EmEC'!$A:$DC,MATCH(AG$1,'B-EmEC'!$A$1:$DC$1,0),FALSE),NA())</f>
        <v>#N/A</v>
      </c>
      <c r="AH39" s="164" t="e">
        <f>IF(VLOOKUP($B39,'B-EmEC'!$A:$DC,MATCH(AH$1,'B-EmEC'!$A$1:$DC$1,0),FALSE)&lt;&gt;"",VLOOKUP($B39,'B-EmEC'!$A:$DC,MATCH(AH$1,'B-EmEC'!$A$1:$DC$1,0),FALSE),NA())</f>
        <v>#N/A</v>
      </c>
      <c r="AI39" s="164" t="e">
        <f>IF(VLOOKUP($B39,'B-EmEC'!$A:$DC,MATCH(AI$1,'B-EmEC'!$A$1:$DC$1,0),FALSE)&lt;&gt;"",VLOOKUP($B39,'B-EmEC'!$A:$DC,MATCH(AI$1,'B-EmEC'!$A$1:$DC$1,0),FALSE),NA())</f>
        <v>#N/A</v>
      </c>
      <c r="AJ39" s="164" t="e">
        <f>IF(VLOOKUP($B39,'B-EmEC'!$A:$DC,MATCH(AJ$1,'B-EmEC'!$A$1:$DC$1,0),FALSE)&lt;&gt;"",VLOOKUP($B39,'B-EmEC'!$A:$DC,MATCH(AJ$1,'B-EmEC'!$A$1:$DC$1,0),FALSE),NA())</f>
        <v>#N/A</v>
      </c>
      <c r="AK39" s="164" t="e">
        <f>IF(VLOOKUP($B39,'B-EmEC'!$A:$DC,MATCH(AK$1,'B-EmEC'!$A$1:$DC$1,0),FALSE)&lt;&gt;"",VLOOKUP($B39,'B-EmEC'!$A:$DC,MATCH(AK$1,'B-EmEC'!$A$1:$DC$1,0),FALSE),NA())</f>
        <v>#N/A</v>
      </c>
      <c r="AL39" s="164" t="e">
        <f>IF(VLOOKUP($B39,'B-EmEC'!$A:$DC,MATCH(AL$1,'B-EmEC'!$A$1:$DC$1,0),FALSE)&lt;&gt;"",VLOOKUP($B39,'B-EmEC'!$A:$DC,MATCH(AL$1,'B-EmEC'!$A$1:$DC$1,0),FALSE),NA())</f>
        <v>#N/A</v>
      </c>
      <c r="AM39" s="164">
        <f>IF(VLOOKUP($B39,'B-EmEC'!$A:$DC,MATCH(AM$1,'B-EmEC'!$A$1:$DC$1,0),FALSE)&lt;&gt;"",VLOOKUP($B39,'B-EmEC'!$A:$DC,MATCH(AM$1,'B-EmEC'!$A$1:$DC$1,0),FALSE),NA())</f>
        <v>282.5</v>
      </c>
      <c r="AN39" s="164">
        <f>IF(VLOOKUP($B39,'B-EmEC'!$A:$DC,MATCH(AN$1,'B-EmEC'!$A$1:$DC$1,0),FALSE)&lt;&gt;"",VLOOKUP($B39,'B-EmEC'!$A:$DC,MATCH(AN$1,'B-EmEC'!$A$1:$DC$1,0),FALSE),NA())</f>
        <v>390.8</v>
      </c>
      <c r="AO39" s="164">
        <f>IF(VLOOKUP($B39,'B-EmEC'!$A:$DC,MATCH(AO$1,'B-EmEC'!$A$1:$DC$1,0),FALSE)&lt;&gt;"",VLOOKUP($B39,'B-EmEC'!$A:$DC,MATCH(AO$1,'B-EmEC'!$A$1:$DC$1,0),FALSE),NA())</f>
        <v>189.2</v>
      </c>
      <c r="AP39" s="164">
        <f>IF(VLOOKUP($B39,'B-EmEC'!$A:$DC,MATCH(AP$1,'B-EmEC'!$A$1:$DC$1,0),FALSE)&lt;&gt;"",VLOOKUP($B39,'B-EmEC'!$A:$DC,MATCH(AP$1,'B-EmEC'!$A$1:$DC$1,0),FALSE),NA())</f>
        <v>264.7</v>
      </c>
      <c r="AQ39" s="164" t="e">
        <f>IF(VLOOKUP($B39,'B-EmEC'!$A:$DC,MATCH(AQ$1,'B-EmEC'!$A$1:$DC$1,0),FALSE)&lt;&gt;"",VLOOKUP($B39,'B-EmEC'!$A:$DC,MATCH(AQ$1,'B-EmEC'!$A$1:$DC$1,0),FALSE),NA())</f>
        <v>#N/A</v>
      </c>
      <c r="AR39" s="164" t="e">
        <f>IF(VLOOKUP($B39,'B-EmEC'!$A:$DC,MATCH(AR$1,'B-EmEC'!$A$1:$DC$1,0),FALSE)&lt;&gt;"",VLOOKUP($B39,'B-EmEC'!$A:$DC,MATCH(AR$1,'B-EmEC'!$A$1:$DC$1,0),FALSE),NA())</f>
        <v>#N/A</v>
      </c>
      <c r="AS39" s="169" t="str" cm="1">
        <f t="array" ref="AS39">SUBSTITUTE(SUBSTITUTE(INDEX(AG$1:AR$1,0,MATCH(_xlfn.AGGREGATE(4,6,AG39:AR39),AG39:AR39,0)),"B-Emax",""),"&gt;1.4SD","")</f>
        <v xml:space="preserve">
G11</v>
      </c>
      <c r="AT39" s="164"/>
      <c r="AU39" s="165">
        <f>IF(VLOOKUP($B39,'I-EmEC'!$A:$DD,MATCH(AU$1,'I-EmEC'!$A$1:$DD$1,0),FALSE)&lt;&gt;"",VLOOKUP($B39,'I-EmEC'!$A:$DD,MATCH(AU$1,'I-EmEC'!$A$1:$DD$1,0),FALSE),NA())</f>
        <v>30.4</v>
      </c>
      <c r="AV39" s="166">
        <f>IF(VLOOKUP($B39,'I-EmEC'!$A:$DD,MATCH(AV$1,'I-EmEC'!$A$1:$DD$1,0),FALSE)&lt;&gt;"",VLOOKUP($B39,'I-EmEC'!$A:$DD,MATCH(AV$1,'I-EmEC'!$A$1:$DD$1,0),FALSE),NA())</f>
        <v>18.8</v>
      </c>
      <c r="AW39" s="166">
        <f>IF(VLOOKUP($B39,'I-EmEC'!$A:$DD,MATCH(AW$1,'I-EmEC'!$A$1:$DD$1,0),FALSE)&lt;&gt;"",VLOOKUP($B39,'I-EmEC'!$A:$DD,MATCH(AW$1,'I-EmEC'!$A$1:$DD$1,0),FALSE),NA())</f>
        <v>18.8</v>
      </c>
      <c r="AX39" s="166">
        <f>IF(VLOOKUP($B39,'I-EmEC'!$A:$DD,MATCH(AX$1,'I-EmEC'!$A$1:$DD$1,0),FALSE)&lt;&gt;"",VLOOKUP($B39,'I-EmEC'!$A:$DD,MATCH(AX$1,'I-EmEC'!$A$1:$DD$1,0),FALSE),NA())</f>
        <v>10.6</v>
      </c>
      <c r="AY39" s="166">
        <f>IF(VLOOKUP($B39,'I-EmEC'!$A:$DD,MATCH(AY$1,'I-EmEC'!$A$1:$DD$1,0),FALSE)&lt;&gt;"",VLOOKUP($B39,'I-EmEC'!$A:$DD,MATCH(AY$1,'I-EmEC'!$A$1:$DD$1,0),FALSE),NA())</f>
        <v>10.6</v>
      </c>
      <c r="AZ39" s="166">
        <f>IF(VLOOKUP($B39,'I-EmEC'!$A:$DD,MATCH(AZ$1,'I-EmEC'!$A$1:$DD$1,0),FALSE)&lt;&gt;"",VLOOKUP($B39,'I-EmEC'!$A:$DD,MATCH(AZ$1,'I-EmEC'!$A$1:$DD$1,0),FALSE),NA())</f>
        <v>12.6</v>
      </c>
      <c r="BA39" s="166">
        <f>IF(VLOOKUP($B39,'I-EmEC'!$A:$DD,MATCH(BA$1,'I-EmEC'!$A$1:$DD$1,0),FALSE)&lt;&gt;"",VLOOKUP($B39,'I-EmEC'!$A:$DD,MATCH(BA$1,'I-EmEC'!$A$1:$DD$1,0),FALSE),NA())</f>
        <v>28.2</v>
      </c>
      <c r="BB39" s="166">
        <f>IF(VLOOKUP($B39,'I-EmEC'!$A:$DD,MATCH(BB$1,'I-EmEC'!$A$1:$DD$1,0),FALSE)&lt;&gt;"",VLOOKUP($B39,'I-EmEC'!$A:$DD,MATCH(BB$1,'I-EmEC'!$A$1:$DD$1,0),FALSE),NA())</f>
        <v>28.2</v>
      </c>
      <c r="BC39" s="166">
        <f>IF(VLOOKUP($B39,'I-EmEC'!$A:$DD,MATCH(BC$1,'I-EmEC'!$A$1:$DD$1,0),FALSE)&lt;&gt;"",VLOOKUP($B39,'I-EmEC'!$A:$DD,MATCH(BC$1,'I-EmEC'!$A$1:$DD$1,0),FALSE),NA())</f>
        <v>26.3</v>
      </c>
      <c r="BD39" s="166" t="e">
        <f>IF(VLOOKUP($B39,'I-EmEC'!$A:$DD,MATCH(BD$1,'I-EmEC'!$A$1:$DD$1,0),FALSE)&lt;&gt;"",VLOOKUP($B39,'I-EmEC'!$A:$DD,MATCH(BD$1,'I-EmEC'!$A$1:$DD$1,0),FALSE),NA())</f>
        <v>#N/A</v>
      </c>
      <c r="BE39" s="166" t="e">
        <f>IF(VLOOKUP($B39,'I-EmEC'!$A:$DD,MATCH(BE$1,'I-EmEC'!$A$1:$DD$1,0),FALSE)&lt;&gt;"",VLOOKUP($B39,'I-EmEC'!$A:$DD,MATCH(BE$1,'I-EmEC'!$A$1:$DD$1,0),FALSE),NA())</f>
        <v>#N/A</v>
      </c>
      <c r="BF39" s="166" t="e">
        <f>IF(VLOOKUP($B39,'I-EmEC'!$A:$DD,MATCH(BF$1,'I-EmEC'!$A$1:$DD$1,0),FALSE)&lt;&gt;"",VLOOKUP($B39,'I-EmEC'!$A:$DD,MATCH(BF$1,'I-EmEC'!$A$1:$DD$1,0),FALSE),NA())</f>
        <v>#N/A</v>
      </c>
      <c r="BG39" s="161" t="str" cm="1">
        <f t="array" ref="BG39">SUBSTITUTE(SUBSTITUTE(INDEX(AU$1:BF$1,0,MATCH(_xlfn.AGGREGATE(4,6,AU39:BF39),AU39:BF39,0)),"I-Emax",""),"&gt;1.4SD","")</f>
        <v xml:space="preserve">
Gs</v>
      </c>
      <c r="BH39" s="159"/>
      <c r="BI39" s="167" t="e">
        <f>IF(VLOOKUP($B39,'B-EmEC'!$A:$DC,MATCH(BI$1,'B-EmEC'!$A$1:$DC$1,0),FALSE)="",NA(),VLOOKUP($B39,'B-EmEC'!$A:$DC,MATCH(BI$1,'B-EmEC'!$A$1:$DC$1,0),FALSE))</f>
        <v>#N/A</v>
      </c>
      <c r="BJ39" s="168" t="e">
        <f>IF(VLOOKUP($B39,'B-EmEC'!$A:$DC,MATCH(BJ$1,'B-EmEC'!$A$1:$DC$1,0),FALSE)="",NA(),VLOOKUP($B39,'B-EmEC'!$A:$DC,MATCH(BJ$1,'B-EmEC'!$A$1:$DC$1,0),FALSE))</f>
        <v>#N/A</v>
      </c>
      <c r="BK39" s="168" t="e">
        <f>IF(VLOOKUP($B39,'B-EmEC'!$A:$DC,MATCH(BK$1,'B-EmEC'!$A$1:$DC$1,0),FALSE)="",NA(),VLOOKUP($B39,'B-EmEC'!$A:$DC,MATCH(BK$1,'B-EmEC'!$A$1:$DC$1,0),FALSE))</f>
        <v>#N/A</v>
      </c>
      <c r="BL39" s="168" t="e">
        <f>IF(VLOOKUP($B39,'B-EmEC'!$A:$DC,MATCH(BL$1,'B-EmEC'!$A$1:$DC$1,0),FALSE)="",NA(),VLOOKUP($B39,'B-EmEC'!$A:$DC,MATCH(BL$1,'B-EmEC'!$A$1:$DC$1,0),FALSE))</f>
        <v>#N/A</v>
      </c>
      <c r="BM39" s="168" t="e">
        <f>IF(VLOOKUP($B39,'B-EmEC'!$A:$DC,MATCH(BM$1,'B-EmEC'!$A$1:$DC$1,0),FALSE)="",NA(),VLOOKUP($B39,'B-EmEC'!$A:$DC,MATCH(BM$1,'B-EmEC'!$A$1:$DC$1,0),FALSE))</f>
        <v>#N/A</v>
      </c>
      <c r="BN39" s="168" t="e">
        <f>IF(VLOOKUP($B39,'B-EmEC'!$A:$DC,MATCH(BN$1,'B-EmEC'!$A$1:$DC$1,0),FALSE)="",NA(),VLOOKUP($B39,'B-EmEC'!$A:$DC,MATCH(BN$1,'B-EmEC'!$A$1:$DC$1,0),FALSE))</f>
        <v>#N/A</v>
      </c>
      <c r="BO39" s="168">
        <f>IF(VLOOKUP($B39,'B-EmEC'!$A:$DC,MATCH(BO$1,'B-EmEC'!$A$1:$DC$1,0),FALSE)="",NA(),VLOOKUP($B39,'B-EmEC'!$A:$DC,MATCH(BO$1,'B-EmEC'!$A$1:$DC$1,0),FALSE))</f>
        <v>37.721992255307789</v>
      </c>
      <c r="BP39" s="168">
        <f>IF(VLOOKUP($B39,'B-EmEC'!$A:$DC,MATCH(BP$1,'B-EmEC'!$A$1:$DC$1,0),FALSE)="",NA(),VLOOKUP($B39,'B-EmEC'!$A:$DC,MATCH(BP$1,'B-EmEC'!$A$1:$DC$1,0),FALSE))</f>
        <v>46.008947492347538</v>
      </c>
      <c r="BQ39" s="168">
        <f>IF(VLOOKUP($B39,'B-EmEC'!$A:$DC,MATCH(BQ$1,'B-EmEC'!$A$1:$DC$1,0),FALSE)="",NA(),VLOOKUP($B39,'B-EmEC'!$A:$DC,MATCH(BQ$1,'B-EmEC'!$A$1:$DC$1,0),FALSE))</f>
        <v>20.473974678065144</v>
      </c>
      <c r="BR39" s="168">
        <f>IF(VLOOKUP($B39,'B-EmEC'!$A:$DC,MATCH(BR$1,'B-EmEC'!$A$1:$DC$1,0),FALSE)="",NA(),VLOOKUP($B39,'B-EmEC'!$A:$DC,MATCH(BR$1,'B-EmEC'!$A$1:$DC$1,0),FALSE))</f>
        <v>24.807872539831301</v>
      </c>
      <c r="BS39" s="168" t="e">
        <f>IF(VLOOKUP($B39,'B-EmEC'!$A:$DC,MATCH(BS$1,'B-EmEC'!$A$1:$DC$1,0),FALSE)="",NA(),VLOOKUP($B39,'B-EmEC'!$A:$DC,MATCH(BS$1,'B-EmEC'!$A$1:$DC$1,0),FALSE))</f>
        <v>#N/A</v>
      </c>
      <c r="BT39" s="168" t="e">
        <f>IF(VLOOKUP($B39,'B-EmEC'!$A:$DC,MATCH(BT$1,'B-EmEC'!$A$1:$DC$1,0),FALSE)="",NA(),VLOOKUP($B39,'B-EmEC'!$A:$DC,MATCH(BT$1,'B-EmEC'!$A$1:$DC$1,0),FALSE))</f>
        <v>#N/A</v>
      </c>
      <c r="BU39" s="161" t="str" cm="1">
        <f t="array" ref="BU39">SUBSTITUTE(SUBSTITUTE(SUBSTITUTE(INDEX(BI$1:BT$1,0,MATCH(_xlfn.AGGREGATE(4,6,BI39:BT39),BI39:BT39,0)),"B-Emax",""),"Min",""),"Max","")</f>
        <v xml:space="preserve">
G11</v>
      </c>
      <c r="BV39" s="168"/>
      <c r="BW39" s="165">
        <f>IF(VLOOKUP($B39,'I-EmEC'!$A:$DD,MATCH(BW$1,'I-EmEC'!$A$1:$DD$1,0),FALSE)&lt;&gt;"",VLOOKUP($B39,'I-EmEC'!$A:$DD,MATCH(BW$1,'I-EmEC'!$A$1:$DD$1,0),FALSE),NA())</f>
        <v>55.882352941176471</v>
      </c>
      <c r="BX39" s="166">
        <f>IF(VLOOKUP($B39,'I-EmEC'!$A:$DD,MATCH(BX$1,'I-EmEC'!$A$1:$DD$1,0),FALSE)&lt;&gt;"",VLOOKUP($B39,'I-EmEC'!$A:$DD,MATCH(BX$1,'I-EmEC'!$A$1:$DD$1,0),FALSE),NA())</f>
        <v>36.36363636363636</v>
      </c>
      <c r="BY39" s="166">
        <f>IF(VLOOKUP($B39,'I-EmEC'!$A:$DD,MATCH(BY$1,'I-EmEC'!$A$1:$DD$1,0),FALSE)&lt;&gt;"",VLOOKUP($B39,'I-EmEC'!$A:$DD,MATCH(BY$1,'I-EmEC'!$A$1:$DD$1,0),FALSE),NA())</f>
        <v>36.36363636363636</v>
      </c>
      <c r="BZ39" s="166">
        <f>IF(VLOOKUP($B39,'I-EmEC'!$A:$DD,MATCH(BZ$1,'I-EmEC'!$A$1:$DD$1,0),FALSE)&lt;&gt;"",VLOOKUP($B39,'I-EmEC'!$A:$DD,MATCH(BZ$1,'I-EmEC'!$A$1:$DD$1,0),FALSE),NA())</f>
        <v>21.946169772256731</v>
      </c>
      <c r="CA39" s="166">
        <f>IF(VLOOKUP($B39,'I-EmEC'!$A:$DD,MATCH(CA$1,'I-EmEC'!$A$1:$DD$1,0),FALSE)&lt;&gt;"",VLOOKUP($B39,'I-EmEC'!$A:$DD,MATCH(CA$1,'I-EmEC'!$A$1:$DD$1,0),FALSE),NA())</f>
        <v>21.946169772256731</v>
      </c>
      <c r="CB39" s="166">
        <f>IF(VLOOKUP($B39,'I-EmEC'!$A:$DD,MATCH(CB$1,'I-EmEC'!$A$1:$DD$1,0),FALSE)&lt;&gt;"",VLOOKUP($B39,'I-EmEC'!$A:$DD,MATCH(CB$1,'I-EmEC'!$A$1:$DD$1,0),FALSE),NA())</f>
        <v>36.521739130434781</v>
      </c>
      <c r="CC39" s="166">
        <f>IF(VLOOKUP($B39,'I-EmEC'!$A:$DD,MATCH(CC$1,'I-EmEC'!$A$1:$DD$1,0),FALSE)&lt;&gt;"",VLOOKUP($B39,'I-EmEC'!$A:$DD,MATCH(CC$1,'I-EmEC'!$A$1:$DD$1,0),FALSE),NA())</f>
        <v>57.905544147843941</v>
      </c>
      <c r="CD39" s="166">
        <f>IF(VLOOKUP($B39,'I-EmEC'!$A:$DD,MATCH(CD$1,'I-EmEC'!$A$1:$DD$1,0),FALSE)&lt;&gt;"",VLOOKUP($B39,'I-EmEC'!$A:$DD,MATCH(CD$1,'I-EmEC'!$A$1:$DD$1,0),FALSE),NA())</f>
        <v>57.905544147843941</v>
      </c>
      <c r="CE39" s="166">
        <f>IF(VLOOKUP($B39,'I-EmEC'!$A:$DD,MATCH(CE$1,'I-EmEC'!$A$1:$DD$1,0),FALSE)&lt;&gt;"",VLOOKUP($B39,'I-EmEC'!$A:$DD,MATCH(CE$1,'I-EmEC'!$A$1:$DD$1,0),FALSE),NA())</f>
        <v>59.101123595505619</v>
      </c>
      <c r="CF39" s="166" t="e">
        <f>IF(VLOOKUP($B39,'I-EmEC'!$A:$DD,MATCH(CF$1,'I-EmEC'!$A$1:$DD$1,0),FALSE)&lt;&gt;"",VLOOKUP($B39,'I-EmEC'!$A:$DD,MATCH(CF$1,'I-EmEC'!$A$1:$DD$1,0),FALSE),NA())</f>
        <v>#N/A</v>
      </c>
      <c r="CG39" s="166" t="e">
        <f>IF(VLOOKUP($B39,'I-EmEC'!$A:$DD,MATCH(CG$1,'I-EmEC'!$A$1:$DD$1,0),FALSE)&lt;&gt;"",VLOOKUP($B39,'I-EmEC'!$A:$DD,MATCH(CG$1,'I-EmEC'!$A$1:$DD$1,0),FALSE),NA())</f>
        <v>#N/A</v>
      </c>
      <c r="CH39" s="166" t="e">
        <f>IF(VLOOKUP($B39,'I-EmEC'!$A:$DD,MATCH(CH$1,'I-EmEC'!$A$1:$DD$1,0),FALSE)&lt;&gt;"",VLOOKUP($B39,'I-EmEC'!$A:$DD,MATCH(CH$1,'I-EmEC'!$A$1:$DD$1,0),FALSE),NA())</f>
        <v>#N/A</v>
      </c>
      <c r="CI39" s="161" t="str" cm="1">
        <f t="array" ref="CI39">SUBSTITUTE(SUBSTITUTE(SUBSTITUTE(INDEX(BW$1:CH$1,0,MATCH(_xlfn.AGGREGATE(4,6,BW39:CH39),BW39:CH39,0)),"I-Emax",""),"Min",""),"Max","")</f>
        <v xml:space="preserve">
G14</v>
      </c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</row>
    <row r="40" spans="1:111" s="170" customFormat="1" x14ac:dyDescent="0.15">
      <c r="A40" s="155" t="str" cm="1">
        <f t="array" ref="A40">_xlfn.IFS(AND(SUMIF(E40:P40,"&lt;&gt;#N/A",E40:P40)&gt;0,SUMIF(S40:AD40,"&lt;&gt;#N/A",S40:AD40)&gt;0),"BI",AND(SUMIF(E40:P40,"&lt;&gt;#N/A",E40:P40)&gt;0,SUMIF(S40:AD40,"&lt;&gt;#N/A",S40:AD40)=0),"-B",AND(SUMIF(E40:P40,"&lt;&gt;#N/A",E40:P40)=0,SUMIF(S40:AD40,"&lt;&gt;#N/A",S40:AD40)&gt;0),"-I")</f>
        <v>BI</v>
      </c>
      <c r="B40" s="90" t="s">
        <v>353</v>
      </c>
      <c r="C40" s="156" t="str">
        <f>VLOOKUP(B40,RecNamesAll!A:E,5,FALSE)</f>
        <v>A</v>
      </c>
      <c r="D40" s="157" t="b">
        <f>VLOOKUP(B40,Ligands!A:B,2,FALSE)</f>
        <v>1</v>
      </c>
      <c r="E40" s="158" t="e">
        <f>IF(VLOOKUP($B40,'B-EmEC'!$A:$DC,MATCH(E$1,'B-EmEC'!$A$1:$DC$1,0),FALSE)&lt;&gt;"",VLOOKUP($B40,'B-EmEC'!$A:$DC,MATCH(E$1,'B-EmEC'!$A$1:$DC$1,0),FALSE),NA())</f>
        <v>#N/A</v>
      </c>
      <c r="F40" s="159">
        <f>IF(VLOOKUP($B40,'B-EmEC'!$A:$DC,MATCH(F$1,'B-EmEC'!$A$1:$DC$1,0),FALSE)&lt;&gt;"",VLOOKUP($B40,'B-EmEC'!$A:$DC,MATCH(F$1,'B-EmEC'!$A$1:$DC$1,0),FALSE),NA())</f>
        <v>9.7449999999999992</v>
      </c>
      <c r="G40" s="159">
        <f>IF(VLOOKUP($B40,'B-EmEC'!$A:$DC,MATCH(G$1,'B-EmEC'!$A$1:$DC$1,0),FALSE)&lt;&gt;"",VLOOKUP($B40,'B-EmEC'!$A:$DC,MATCH(G$1,'B-EmEC'!$A$1:$DC$1,0),FALSE),NA())</f>
        <v>9.7539999999999996</v>
      </c>
      <c r="H40" s="159">
        <f>IF(VLOOKUP($B40,'B-EmEC'!$A:$DC,MATCH(H$1,'B-EmEC'!$A$1:$DC$1,0),FALSE)&lt;&gt;"",VLOOKUP($B40,'B-EmEC'!$A:$DC,MATCH(H$1,'B-EmEC'!$A$1:$DC$1,0),FALSE),NA())</f>
        <v>9.1590000000000007</v>
      </c>
      <c r="I40" s="159">
        <f>IF(VLOOKUP($B40,'B-EmEC'!$A:$DC,MATCH(I$1,'B-EmEC'!$A$1:$DC$1,0),FALSE)&lt;&gt;"",VLOOKUP($B40,'B-EmEC'!$A:$DC,MATCH(I$1,'B-EmEC'!$A$1:$DC$1,0),FALSE),NA())</f>
        <v>9.7469999999999999</v>
      </c>
      <c r="J40" s="159">
        <f>IF(VLOOKUP($B40,'B-EmEC'!$A:$DC,MATCH(J$1,'B-EmEC'!$A$1:$DC$1,0),FALSE)&lt;&gt;"",VLOOKUP($B40,'B-EmEC'!$A:$DC,MATCH(J$1,'B-EmEC'!$A$1:$DC$1,0),FALSE),NA())</f>
        <v>9.157</v>
      </c>
      <c r="K40" s="160" t="e">
        <f>IF(VLOOKUP($B40,'B-EmEC'!$A:$DC,MATCH(K$1,'B-EmEC'!$A$1:$DC$1,0),FALSE)&lt;&gt;"",VLOOKUP($B40,'B-EmEC'!$A:$DC,MATCH(K$1,'B-EmEC'!$A$1:$DC$1,0),FALSE),NA())</f>
        <v>#N/A</v>
      </c>
      <c r="L40" s="160" t="e">
        <f>IF(VLOOKUP($B40,'B-EmEC'!$A:$DC,MATCH(L$1,'B-EmEC'!$A$1:$DC$1,0),FALSE)&lt;&gt;"",VLOOKUP($B40,'B-EmEC'!$A:$DC,MATCH(L$1,'B-EmEC'!$A$1:$DC$1,0),FALSE),NA())</f>
        <v>#N/A</v>
      </c>
      <c r="M40" s="160" t="e">
        <f>IF(VLOOKUP($B40,'B-EmEC'!$A:$DC,MATCH(M$1,'B-EmEC'!$A$1:$DC$1,0),FALSE)&lt;&gt;"",VLOOKUP($B40,'B-EmEC'!$A:$DC,MATCH(M$1,'B-EmEC'!$A$1:$DC$1,0),FALSE),NA())</f>
        <v>#N/A</v>
      </c>
      <c r="N40" s="159">
        <f>IF(VLOOKUP($B40,'B-EmEC'!$A:$DC,MATCH(N$1,'B-EmEC'!$A$1:$DC$1,0),FALSE)&lt;&gt;"",VLOOKUP($B40,'B-EmEC'!$A:$DC,MATCH(N$1,'B-EmEC'!$A$1:$DC$1,0),FALSE),NA())</f>
        <v>8.5079999999999991</v>
      </c>
      <c r="O40" s="160">
        <f>IF(VLOOKUP($B40,'B-EmEC'!$A:$DC,MATCH(O$1,'B-EmEC'!$A$1:$DC$1,0),FALSE)&lt;&gt;"",VLOOKUP($B40,'B-EmEC'!$A:$DC,MATCH(O$1,'B-EmEC'!$A$1:$DC$1,0),FALSE),NA())</f>
        <v>8.9809999999999999</v>
      </c>
      <c r="P40" s="160" t="e">
        <f>IF(VLOOKUP($B40,'B-EmEC'!$A:$DC,MATCH(P$1,'B-EmEC'!$A$1:$DC$1,0),FALSE)&lt;&gt;"",VLOOKUP($B40,'B-EmEC'!$A:$DC,MATCH(P$1,'B-EmEC'!$A$1:$DC$1,0),FALSE),NA())</f>
        <v>#N/A</v>
      </c>
      <c r="Q40" s="161" t="str" cm="1">
        <f t="array" ref="Q40">SUBSTITUTE(SUBSTITUTE(INDEX(E$1:P$1,0,MATCH(_xlfn.AGGREGATE(4,6,E40:P40),E40:P40,0)),"B-pEC50",""),"&gt;1.4SD","")</f>
        <v xml:space="preserve">
Gi2</v>
      </c>
      <c r="R40" s="151"/>
      <c r="S40" s="162" t="e">
        <f>IF(VLOOKUP($B40,'I-EmEC'!$A:$DD,MATCH(S$1,'I-EmEC'!$A$1:$DD$1,0),FALSE)&lt;&gt;"",VLOOKUP($B40,'I-EmEC'!$A:$DD,MATCH(S$1,'I-EmEC'!$A$1:$DD$1,0),FALSE),NA())</f>
        <v>#N/A</v>
      </c>
      <c r="T40" s="159">
        <f>IF(VLOOKUP($B40,'I-EmEC'!$A:$DD,MATCH(T$1,'I-EmEC'!$A$1:$DD$1,0),FALSE)&lt;&gt;"",VLOOKUP($B40,'I-EmEC'!$A:$DD,MATCH(T$1,'I-EmEC'!$A$1:$DD$1,0),FALSE),NA())</f>
        <v>8.44</v>
      </c>
      <c r="U40" s="159">
        <f>IF(VLOOKUP($B40,'I-EmEC'!$A:$DD,MATCH(U$1,'I-EmEC'!$A$1:$DD$1,0),FALSE)&lt;&gt;"",VLOOKUP($B40,'I-EmEC'!$A:$DD,MATCH(U$1,'I-EmEC'!$A$1:$DD$1,0),FALSE),NA())</f>
        <v>8.44</v>
      </c>
      <c r="V40" s="159">
        <f>IF(VLOOKUP($B40,'I-EmEC'!$A:$DD,MATCH(V$1,'I-EmEC'!$A$1:$DD$1,0),FALSE)&lt;&gt;"",VLOOKUP($B40,'I-EmEC'!$A:$DD,MATCH(V$1,'I-EmEC'!$A$1:$DD$1,0),FALSE),NA())</f>
        <v>8.4600000000000009</v>
      </c>
      <c r="W40" s="159">
        <f>IF(VLOOKUP($B40,'I-EmEC'!$A:$DD,MATCH(W$1,'I-EmEC'!$A$1:$DD$1,0),FALSE)&lt;&gt;"",VLOOKUP($B40,'I-EmEC'!$A:$DD,MATCH(W$1,'I-EmEC'!$A$1:$DD$1,0),FALSE),NA())</f>
        <v>8.4600000000000009</v>
      </c>
      <c r="X40" s="159">
        <f>IF(VLOOKUP($B40,'I-EmEC'!$A:$DD,MATCH(X$1,'I-EmEC'!$A$1:$DD$1,0),FALSE)&lt;&gt;"",VLOOKUP($B40,'I-EmEC'!$A:$DD,MATCH(X$1,'I-EmEC'!$A$1:$DD$1,0),FALSE),NA())</f>
        <v>8.1300000000000008</v>
      </c>
      <c r="Y40" s="159" t="e">
        <f>IF(VLOOKUP($B40,'I-EmEC'!$A:$DD,MATCH(Y$1,'I-EmEC'!$A$1:$DD$1,0),FALSE)&lt;&gt;"",VLOOKUP($B40,'I-EmEC'!$A:$DD,MATCH(Y$1,'I-EmEC'!$A$1:$DD$1,0),FALSE),NA())</f>
        <v>#N/A</v>
      </c>
      <c r="Z40" s="159" t="e">
        <f>IF(VLOOKUP($B40,'I-EmEC'!$A:$DD,MATCH(Z$1,'I-EmEC'!$A$1:$DD$1,0),FALSE)&lt;&gt;"",VLOOKUP($B40,'I-EmEC'!$A:$DD,MATCH(Z$1,'I-EmEC'!$A$1:$DD$1,0),FALSE),NA())</f>
        <v>#N/A</v>
      </c>
      <c r="AA40" s="159" t="e">
        <f>IF(VLOOKUP($B40,'I-EmEC'!$A:$DD,MATCH(AA$1,'I-EmEC'!$A$1:$DD$1,0),FALSE)&lt;&gt;"",VLOOKUP($B40,'I-EmEC'!$A:$DD,MATCH(AA$1,'I-EmEC'!$A$1:$DD$1,0),FALSE),NA())</f>
        <v>#N/A</v>
      </c>
      <c r="AB40" s="159" t="e">
        <f>IF(VLOOKUP($B40,'I-EmEC'!$A:$DD,MATCH(AB$1,'I-EmEC'!$A$1:$DD$1,0),FALSE)&lt;&gt;"",VLOOKUP($B40,'I-EmEC'!$A:$DD,MATCH(AB$1,'I-EmEC'!$A$1:$DD$1,0),FALSE),NA())</f>
        <v>#N/A</v>
      </c>
      <c r="AC40" s="159">
        <f>IF(VLOOKUP($B40,'I-EmEC'!$A:$DD,MATCH(AC$1,'I-EmEC'!$A$1:$DD$1,0),FALSE)&lt;&gt;"",VLOOKUP($B40,'I-EmEC'!$A:$DD,MATCH(AC$1,'I-EmEC'!$A$1:$DD$1,0),FALSE),NA())</f>
        <v>8</v>
      </c>
      <c r="AD40" s="159" t="e">
        <f>IF(VLOOKUP($B40,'I-EmEC'!$A:$DD,MATCH(AD$1,'I-EmEC'!$A$1:$DD$1,0),FALSE)&lt;&gt;"",VLOOKUP($B40,'I-EmEC'!$A:$DD,MATCH(AD$1,'I-EmEC'!$A$1:$DD$1,0),FALSE),NA())</f>
        <v>#N/A</v>
      </c>
      <c r="AE40" s="161" t="str" cm="1">
        <f t="array" ref="AE40">SUBSTITUTE(SUBSTITUTE(INDEX(S$1:AD$1,0,MATCH(_xlfn.AGGREGATE(4,6,S40:AD40),S40:AD40,0)),"I-pEC50",""),"&gt;1.4SD","")</f>
        <v xml:space="preserve">
GoA</v>
      </c>
      <c r="AF40" s="159"/>
      <c r="AG40" s="163" t="e">
        <f>IF(VLOOKUP($B40,'B-EmEC'!$A:$DC,MATCH(AG$1,'B-EmEC'!$A$1:$DC$1,0),FALSE)&lt;&gt;"",VLOOKUP($B40,'B-EmEC'!$A:$DC,MATCH(AG$1,'B-EmEC'!$A$1:$DC$1,0),FALSE),NA())</f>
        <v>#N/A</v>
      </c>
      <c r="AH40" s="164">
        <f>IF(VLOOKUP($B40,'B-EmEC'!$A:$DC,MATCH(AH$1,'B-EmEC'!$A$1:$DC$1,0),FALSE)&lt;&gt;"",VLOOKUP($B40,'B-EmEC'!$A:$DC,MATCH(AH$1,'B-EmEC'!$A$1:$DC$1,0),FALSE),NA())</f>
        <v>133.69999999999999</v>
      </c>
      <c r="AI40" s="164">
        <f>IF(VLOOKUP($B40,'B-EmEC'!$A:$DC,MATCH(AI$1,'B-EmEC'!$A$1:$DC$1,0),FALSE)&lt;&gt;"",VLOOKUP($B40,'B-EmEC'!$A:$DC,MATCH(AI$1,'B-EmEC'!$A$1:$DC$1,0),FALSE),NA())</f>
        <v>143.80000000000001</v>
      </c>
      <c r="AJ40" s="164">
        <f>IF(VLOOKUP($B40,'B-EmEC'!$A:$DC,MATCH(AJ$1,'B-EmEC'!$A$1:$DC$1,0),FALSE)&lt;&gt;"",VLOOKUP($B40,'B-EmEC'!$A:$DC,MATCH(AJ$1,'B-EmEC'!$A$1:$DC$1,0),FALSE),NA())</f>
        <v>165.8</v>
      </c>
      <c r="AK40" s="164">
        <f>IF(VLOOKUP($B40,'B-EmEC'!$A:$DC,MATCH(AK$1,'B-EmEC'!$A$1:$DC$1,0),FALSE)&lt;&gt;"",VLOOKUP($B40,'B-EmEC'!$A:$DC,MATCH(AK$1,'B-EmEC'!$A$1:$DC$1,0),FALSE),NA())</f>
        <v>190.3</v>
      </c>
      <c r="AL40" s="164">
        <f>IF(VLOOKUP($B40,'B-EmEC'!$A:$DC,MATCH(AL$1,'B-EmEC'!$A$1:$DC$1,0),FALSE)&lt;&gt;"",VLOOKUP($B40,'B-EmEC'!$A:$DC,MATCH(AL$1,'B-EmEC'!$A$1:$DC$1,0),FALSE),NA())</f>
        <v>122.6</v>
      </c>
      <c r="AM40" s="164" t="e">
        <f>IF(VLOOKUP($B40,'B-EmEC'!$A:$DC,MATCH(AM$1,'B-EmEC'!$A$1:$DC$1,0),FALSE)&lt;&gt;"",VLOOKUP($B40,'B-EmEC'!$A:$DC,MATCH(AM$1,'B-EmEC'!$A$1:$DC$1,0),FALSE),NA())</f>
        <v>#N/A</v>
      </c>
      <c r="AN40" s="164" t="e">
        <f>IF(VLOOKUP($B40,'B-EmEC'!$A:$DC,MATCH(AN$1,'B-EmEC'!$A$1:$DC$1,0),FALSE)&lt;&gt;"",VLOOKUP($B40,'B-EmEC'!$A:$DC,MATCH(AN$1,'B-EmEC'!$A$1:$DC$1,0),FALSE),NA())</f>
        <v>#N/A</v>
      </c>
      <c r="AO40" s="164" t="e">
        <f>IF(VLOOKUP($B40,'B-EmEC'!$A:$DC,MATCH(AO$1,'B-EmEC'!$A$1:$DC$1,0),FALSE)&lt;&gt;"",VLOOKUP($B40,'B-EmEC'!$A:$DC,MATCH(AO$1,'B-EmEC'!$A$1:$DC$1,0),FALSE),NA())</f>
        <v>#N/A</v>
      </c>
      <c r="AP40" s="164">
        <f>IF(VLOOKUP($B40,'B-EmEC'!$A:$DC,MATCH(AP$1,'B-EmEC'!$A$1:$DC$1,0),FALSE)&lt;&gt;"",VLOOKUP($B40,'B-EmEC'!$A:$DC,MATCH(AP$1,'B-EmEC'!$A$1:$DC$1,0),FALSE),NA())</f>
        <v>38.08</v>
      </c>
      <c r="AQ40" s="164">
        <f>IF(VLOOKUP($B40,'B-EmEC'!$A:$DC,MATCH(AQ$1,'B-EmEC'!$A$1:$DC$1,0),FALSE)&lt;&gt;"",VLOOKUP($B40,'B-EmEC'!$A:$DC,MATCH(AQ$1,'B-EmEC'!$A$1:$DC$1,0),FALSE),NA())</f>
        <v>53.43</v>
      </c>
      <c r="AR40" s="164" t="e">
        <f>IF(VLOOKUP($B40,'B-EmEC'!$A:$DC,MATCH(AR$1,'B-EmEC'!$A$1:$DC$1,0),FALSE)&lt;&gt;"",VLOOKUP($B40,'B-EmEC'!$A:$DC,MATCH(AR$1,'B-EmEC'!$A$1:$DC$1,0),FALSE),NA())</f>
        <v>#N/A</v>
      </c>
      <c r="AS40" s="169" t="str" cm="1">
        <f t="array" ref="AS40">SUBSTITUTE(SUBSTITUTE(INDEX(AG$1:AR$1,0,MATCH(_xlfn.AGGREGATE(4,6,AG40:AR40),AG40:AR40,0)),"B-Emax",""),"&gt;1.4SD","")</f>
        <v xml:space="preserve">
GoB</v>
      </c>
      <c r="AT40" s="164"/>
      <c r="AU40" s="165" t="e">
        <f>IF(VLOOKUP($B40,'I-EmEC'!$A:$DD,MATCH(AU$1,'I-EmEC'!$A$1:$DD$1,0),FALSE)&lt;&gt;"",VLOOKUP($B40,'I-EmEC'!$A:$DD,MATCH(AU$1,'I-EmEC'!$A$1:$DD$1,0),FALSE),NA())</f>
        <v>#N/A</v>
      </c>
      <c r="AV40" s="166">
        <f>IF(VLOOKUP($B40,'I-EmEC'!$A:$DD,MATCH(AV$1,'I-EmEC'!$A$1:$DD$1,0),FALSE)&lt;&gt;"",VLOOKUP($B40,'I-EmEC'!$A:$DD,MATCH(AV$1,'I-EmEC'!$A$1:$DD$1,0),FALSE),NA())</f>
        <v>17.8</v>
      </c>
      <c r="AW40" s="166">
        <f>IF(VLOOKUP($B40,'I-EmEC'!$A:$DD,MATCH(AW$1,'I-EmEC'!$A$1:$DD$1,0),FALSE)&lt;&gt;"",VLOOKUP($B40,'I-EmEC'!$A:$DD,MATCH(AW$1,'I-EmEC'!$A$1:$DD$1,0),FALSE),NA())</f>
        <v>17.8</v>
      </c>
      <c r="AX40" s="166">
        <f>IF(VLOOKUP($B40,'I-EmEC'!$A:$DD,MATCH(AX$1,'I-EmEC'!$A$1:$DD$1,0),FALSE)&lt;&gt;"",VLOOKUP($B40,'I-EmEC'!$A:$DD,MATCH(AX$1,'I-EmEC'!$A$1:$DD$1,0),FALSE),NA())</f>
        <v>16.5</v>
      </c>
      <c r="AY40" s="166">
        <f>IF(VLOOKUP($B40,'I-EmEC'!$A:$DD,MATCH(AY$1,'I-EmEC'!$A$1:$DD$1,0),FALSE)&lt;&gt;"",VLOOKUP($B40,'I-EmEC'!$A:$DD,MATCH(AY$1,'I-EmEC'!$A$1:$DD$1,0),FALSE),NA())</f>
        <v>16.5</v>
      </c>
      <c r="AZ40" s="166">
        <f>IF(VLOOKUP($B40,'I-EmEC'!$A:$DD,MATCH(AZ$1,'I-EmEC'!$A$1:$DD$1,0),FALSE)&lt;&gt;"",VLOOKUP($B40,'I-EmEC'!$A:$DD,MATCH(AZ$1,'I-EmEC'!$A$1:$DD$1,0),FALSE),NA())</f>
        <v>6.8</v>
      </c>
      <c r="BA40" s="166" t="e">
        <f>IF(VLOOKUP($B40,'I-EmEC'!$A:$DD,MATCH(BA$1,'I-EmEC'!$A$1:$DD$1,0),FALSE)&lt;&gt;"",VLOOKUP($B40,'I-EmEC'!$A:$DD,MATCH(BA$1,'I-EmEC'!$A$1:$DD$1,0),FALSE),NA())</f>
        <v>#N/A</v>
      </c>
      <c r="BB40" s="166" t="e">
        <f>IF(VLOOKUP($B40,'I-EmEC'!$A:$DD,MATCH(BB$1,'I-EmEC'!$A$1:$DD$1,0),FALSE)&lt;&gt;"",VLOOKUP($B40,'I-EmEC'!$A:$DD,MATCH(BB$1,'I-EmEC'!$A$1:$DD$1,0),FALSE),NA())</f>
        <v>#N/A</v>
      </c>
      <c r="BC40" s="166" t="e">
        <f>IF(VLOOKUP($B40,'I-EmEC'!$A:$DD,MATCH(BC$1,'I-EmEC'!$A$1:$DD$1,0),FALSE)&lt;&gt;"",VLOOKUP($B40,'I-EmEC'!$A:$DD,MATCH(BC$1,'I-EmEC'!$A$1:$DD$1,0),FALSE),NA())</f>
        <v>#N/A</v>
      </c>
      <c r="BD40" s="166" t="e">
        <f>IF(VLOOKUP($B40,'I-EmEC'!$A:$DD,MATCH(BD$1,'I-EmEC'!$A$1:$DD$1,0),FALSE)&lt;&gt;"",VLOOKUP($B40,'I-EmEC'!$A:$DD,MATCH(BD$1,'I-EmEC'!$A$1:$DD$1,0),FALSE),NA())</f>
        <v>#N/A</v>
      </c>
      <c r="BE40" s="166">
        <f>IF(VLOOKUP($B40,'I-EmEC'!$A:$DD,MATCH(BE$1,'I-EmEC'!$A$1:$DD$1,0),FALSE)&lt;&gt;"",VLOOKUP($B40,'I-EmEC'!$A:$DD,MATCH(BE$1,'I-EmEC'!$A$1:$DD$1,0),FALSE),NA())</f>
        <v>8.6</v>
      </c>
      <c r="BF40" s="166" t="e">
        <f>IF(VLOOKUP($B40,'I-EmEC'!$A:$DD,MATCH(BF$1,'I-EmEC'!$A$1:$DD$1,0),FALSE)&lt;&gt;"",VLOOKUP($B40,'I-EmEC'!$A:$DD,MATCH(BF$1,'I-EmEC'!$A$1:$DD$1,0),FALSE),NA())</f>
        <v>#N/A</v>
      </c>
      <c r="BG40" s="161" t="str" cm="1">
        <f t="array" ref="BG40">SUBSTITUTE(SUBSTITUTE(INDEX(AU$1:BF$1,0,MATCH(_xlfn.AGGREGATE(4,6,AU40:BF40),AU40:BF40,0)),"I-Emax",""),"&gt;1.4SD","")</f>
        <v xml:space="preserve">
Gi1</v>
      </c>
      <c r="BH40" s="159"/>
      <c r="BI40" s="167" t="e">
        <f>IF(VLOOKUP($B40,'B-EmEC'!$A:$DC,MATCH(BI$1,'B-EmEC'!$A$1:$DC$1,0),FALSE)="",NA(),VLOOKUP($B40,'B-EmEC'!$A:$DC,MATCH(BI$1,'B-EmEC'!$A$1:$DC$1,0),FALSE))</f>
        <v>#N/A</v>
      </c>
      <c r="BJ40" s="168">
        <f>IF(VLOOKUP($B40,'B-EmEC'!$A:$DC,MATCH(BJ$1,'B-EmEC'!$A$1:$DC$1,0),FALSE)="",NA(),VLOOKUP($B40,'B-EmEC'!$A:$DC,MATCH(BJ$1,'B-EmEC'!$A$1:$DC$1,0),FALSE))</f>
        <v>14.485373781148427</v>
      </c>
      <c r="BK40" s="168">
        <f>IF(VLOOKUP($B40,'B-EmEC'!$A:$DC,MATCH(BK$1,'B-EmEC'!$A$1:$DC$1,0),FALSE)="",NA(),VLOOKUP($B40,'B-EmEC'!$A:$DC,MATCH(BK$1,'B-EmEC'!$A$1:$DC$1,0),FALSE))</f>
        <v>21.004966403739413</v>
      </c>
      <c r="BL40" s="168">
        <f>IF(VLOOKUP($B40,'B-EmEC'!$A:$DC,MATCH(BL$1,'B-EmEC'!$A$1:$DC$1,0),FALSE)="",NA(),VLOOKUP($B40,'B-EmEC'!$A:$DC,MATCH(BL$1,'B-EmEC'!$A$1:$DC$1,0),FALSE))</f>
        <v>44.56989247311828</v>
      </c>
      <c r="BM40" s="168">
        <f>IF(VLOOKUP($B40,'B-EmEC'!$A:$DC,MATCH(BM$1,'B-EmEC'!$A$1:$DC$1,0),FALSE)="",NA(),VLOOKUP($B40,'B-EmEC'!$A:$DC,MATCH(BM$1,'B-EmEC'!$A$1:$DC$1,0),FALSE))</f>
        <v>38.4911003236246</v>
      </c>
      <c r="BN40" s="168">
        <f>IF(VLOOKUP($B40,'B-EmEC'!$A:$DC,MATCH(BN$1,'B-EmEC'!$A$1:$DC$1,0),FALSE)="",NA(),VLOOKUP($B40,'B-EmEC'!$A:$DC,MATCH(BN$1,'B-EmEC'!$A$1:$DC$1,0),FALSE))</f>
        <v>35.556844547563806</v>
      </c>
      <c r="BO40" s="168" t="e">
        <f>IF(VLOOKUP($B40,'B-EmEC'!$A:$DC,MATCH(BO$1,'B-EmEC'!$A$1:$DC$1,0),FALSE)="",NA(),VLOOKUP($B40,'B-EmEC'!$A:$DC,MATCH(BO$1,'B-EmEC'!$A$1:$DC$1,0),FALSE))</f>
        <v>#N/A</v>
      </c>
      <c r="BP40" s="168" t="e">
        <f>IF(VLOOKUP($B40,'B-EmEC'!$A:$DC,MATCH(BP$1,'B-EmEC'!$A$1:$DC$1,0),FALSE)="",NA(),VLOOKUP($B40,'B-EmEC'!$A:$DC,MATCH(BP$1,'B-EmEC'!$A$1:$DC$1,0),FALSE))</f>
        <v>#N/A</v>
      </c>
      <c r="BQ40" s="168" t="e">
        <f>IF(VLOOKUP($B40,'B-EmEC'!$A:$DC,MATCH(BQ$1,'B-EmEC'!$A$1:$DC$1,0),FALSE)="",NA(),VLOOKUP($B40,'B-EmEC'!$A:$DC,MATCH(BQ$1,'B-EmEC'!$A$1:$DC$1,0),FALSE))</f>
        <v>#N/A</v>
      </c>
      <c r="BR40" s="168">
        <f>IF(VLOOKUP($B40,'B-EmEC'!$A:$DC,MATCH(BR$1,'B-EmEC'!$A$1:$DC$1,0),FALSE)="",NA(),VLOOKUP($B40,'B-EmEC'!$A:$DC,MATCH(BR$1,'B-EmEC'!$A$1:$DC$1,0),FALSE))</f>
        <v>3.5688847235238987</v>
      </c>
      <c r="BS40" s="168">
        <f>IF(VLOOKUP($B40,'B-EmEC'!$A:$DC,MATCH(BS$1,'B-EmEC'!$A$1:$DC$1,0),FALSE)="",NA(),VLOOKUP($B40,'B-EmEC'!$A:$DC,MATCH(BS$1,'B-EmEC'!$A$1:$DC$1,0),FALSE))</f>
        <v>43.795081967213115</v>
      </c>
      <c r="BT40" s="168" t="e">
        <f>IF(VLOOKUP($B40,'B-EmEC'!$A:$DC,MATCH(BT$1,'B-EmEC'!$A$1:$DC$1,0),FALSE)="",NA(),VLOOKUP($B40,'B-EmEC'!$A:$DC,MATCH(BT$1,'B-EmEC'!$A$1:$DC$1,0),FALSE))</f>
        <v>#N/A</v>
      </c>
      <c r="BU40" s="161" t="str" cm="1">
        <f t="array" ref="BU40">SUBSTITUTE(SUBSTITUTE(SUBSTITUTE(INDEX(BI$1:BT$1,0,MATCH(_xlfn.AGGREGATE(4,6,BI40:BT40),BI40:BT40,0)),"B-Emax",""),"Min",""),"Max","")</f>
        <v xml:space="preserve">
GoA</v>
      </c>
      <c r="BV40" s="168"/>
      <c r="BW40" s="165" t="e">
        <f>IF(VLOOKUP($B40,'I-EmEC'!$A:$DD,MATCH(BW$1,'I-EmEC'!$A$1:$DD$1,0),FALSE)&lt;&gt;"",VLOOKUP($B40,'I-EmEC'!$A:$DD,MATCH(BW$1,'I-EmEC'!$A$1:$DD$1,0),FALSE),NA())</f>
        <v>#N/A</v>
      </c>
      <c r="BX40" s="166">
        <f>IF(VLOOKUP($B40,'I-EmEC'!$A:$DD,MATCH(BX$1,'I-EmEC'!$A$1:$DD$1,0),FALSE)&lt;&gt;"",VLOOKUP($B40,'I-EmEC'!$A:$DD,MATCH(BX$1,'I-EmEC'!$A$1:$DD$1,0),FALSE),NA())</f>
        <v>34.429400386847192</v>
      </c>
      <c r="BY40" s="166">
        <f>IF(VLOOKUP($B40,'I-EmEC'!$A:$DD,MATCH(BY$1,'I-EmEC'!$A$1:$DD$1,0),FALSE)&lt;&gt;"",VLOOKUP($B40,'I-EmEC'!$A:$DD,MATCH(BY$1,'I-EmEC'!$A$1:$DD$1,0),FALSE),NA())</f>
        <v>34.429400386847192</v>
      </c>
      <c r="BZ40" s="166">
        <f>IF(VLOOKUP($B40,'I-EmEC'!$A:$DD,MATCH(BZ$1,'I-EmEC'!$A$1:$DD$1,0),FALSE)&lt;&gt;"",VLOOKUP($B40,'I-EmEC'!$A:$DD,MATCH(BZ$1,'I-EmEC'!$A$1:$DD$1,0),FALSE),NA())</f>
        <v>34.161490683229815</v>
      </c>
      <c r="CA40" s="166">
        <f>IF(VLOOKUP($B40,'I-EmEC'!$A:$DD,MATCH(CA$1,'I-EmEC'!$A$1:$DD$1,0),FALSE)&lt;&gt;"",VLOOKUP($B40,'I-EmEC'!$A:$DD,MATCH(CA$1,'I-EmEC'!$A$1:$DD$1,0),FALSE),NA())</f>
        <v>34.161490683229815</v>
      </c>
      <c r="CB40" s="166">
        <f>IF(VLOOKUP($B40,'I-EmEC'!$A:$DD,MATCH(CB$1,'I-EmEC'!$A$1:$DD$1,0),FALSE)&lt;&gt;"",VLOOKUP($B40,'I-EmEC'!$A:$DD,MATCH(CB$1,'I-EmEC'!$A$1:$DD$1,0),FALSE),NA())</f>
        <v>19.710144927536231</v>
      </c>
      <c r="CC40" s="166" t="e">
        <f>IF(VLOOKUP($B40,'I-EmEC'!$A:$DD,MATCH(CC$1,'I-EmEC'!$A$1:$DD$1,0),FALSE)&lt;&gt;"",VLOOKUP($B40,'I-EmEC'!$A:$DD,MATCH(CC$1,'I-EmEC'!$A$1:$DD$1,0),FALSE),NA())</f>
        <v>#N/A</v>
      </c>
      <c r="CD40" s="166" t="e">
        <f>IF(VLOOKUP($B40,'I-EmEC'!$A:$DD,MATCH(CD$1,'I-EmEC'!$A$1:$DD$1,0),FALSE)&lt;&gt;"",VLOOKUP($B40,'I-EmEC'!$A:$DD,MATCH(CD$1,'I-EmEC'!$A$1:$DD$1,0),FALSE),NA())</f>
        <v>#N/A</v>
      </c>
      <c r="CE40" s="166" t="e">
        <f>IF(VLOOKUP($B40,'I-EmEC'!$A:$DD,MATCH(CE$1,'I-EmEC'!$A$1:$DD$1,0),FALSE)&lt;&gt;"",VLOOKUP($B40,'I-EmEC'!$A:$DD,MATCH(CE$1,'I-EmEC'!$A$1:$DD$1,0),FALSE),NA())</f>
        <v>#N/A</v>
      </c>
      <c r="CF40" s="166" t="e">
        <f>IF(VLOOKUP($B40,'I-EmEC'!$A:$DD,MATCH(CF$1,'I-EmEC'!$A$1:$DD$1,0),FALSE)&lt;&gt;"",VLOOKUP($B40,'I-EmEC'!$A:$DD,MATCH(CF$1,'I-EmEC'!$A$1:$DD$1,0),FALSE),NA())</f>
        <v>#N/A</v>
      </c>
      <c r="CG40" s="166">
        <f>IF(VLOOKUP($B40,'I-EmEC'!$A:$DD,MATCH(CG$1,'I-EmEC'!$A$1:$DD$1,0),FALSE)&lt;&gt;"",VLOOKUP($B40,'I-EmEC'!$A:$DD,MATCH(CG$1,'I-EmEC'!$A$1:$DD$1,0),FALSE),NA())</f>
        <v>16.38095238095238</v>
      </c>
      <c r="CH40" s="166" t="e">
        <f>IF(VLOOKUP($B40,'I-EmEC'!$A:$DD,MATCH(CH$1,'I-EmEC'!$A$1:$DD$1,0),FALSE)&lt;&gt;"",VLOOKUP($B40,'I-EmEC'!$A:$DD,MATCH(CH$1,'I-EmEC'!$A$1:$DD$1,0),FALSE),NA())</f>
        <v>#N/A</v>
      </c>
      <c r="CI40" s="161" t="str" cm="1">
        <f t="array" ref="CI40">SUBSTITUTE(SUBSTITUTE(SUBSTITUTE(INDEX(BW$1:CH$1,0,MATCH(_xlfn.AGGREGATE(4,6,BW40:CH40),BW40:CH40,0)),"I-Emax",""),"Min",""),"Max","")</f>
        <v xml:space="preserve">
Gi1</v>
      </c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</row>
    <row r="41" spans="1:111" s="170" customFormat="1" x14ac:dyDescent="0.15">
      <c r="A41" s="155" t="str" cm="1">
        <f t="array" ref="A41">_xlfn.IFS(AND(SUMIF(E41:P41,"&lt;&gt;#N/A",E41:P41)&gt;0,SUMIF(S41:AD41,"&lt;&gt;#N/A",S41:AD41)&gt;0),"BI",AND(SUMIF(E41:P41,"&lt;&gt;#N/A",E41:P41)&gt;0,SUMIF(S41:AD41,"&lt;&gt;#N/A",S41:AD41)=0),"-B",AND(SUMIF(E41:P41,"&lt;&gt;#N/A",E41:P41)=0,SUMIF(S41:AD41,"&lt;&gt;#N/A",S41:AD41)&gt;0),"-I")</f>
        <v>BI</v>
      </c>
      <c r="B41" s="90" t="s">
        <v>36</v>
      </c>
      <c r="C41" s="156" t="str">
        <f>VLOOKUP(B41,RecNamesAll!A:E,5,FALSE)</f>
        <v>A</v>
      </c>
      <c r="D41" s="157" t="b">
        <f>VLOOKUP(B41,Ligands!A:B,2,FALSE)</f>
        <v>0</v>
      </c>
      <c r="E41" s="158" t="e">
        <f>IF(VLOOKUP($B41,'B-EmEC'!$A:$DC,MATCH(E$1,'B-EmEC'!$A$1:$DC$1,0),FALSE)&lt;&gt;"",VLOOKUP($B41,'B-EmEC'!$A:$DC,MATCH(E$1,'B-EmEC'!$A$1:$DC$1,0),FALSE),NA())</f>
        <v>#N/A</v>
      </c>
      <c r="F41" s="159">
        <f>IF(VLOOKUP($B41,'B-EmEC'!$A:$DC,MATCH(F$1,'B-EmEC'!$A$1:$DC$1,0),FALSE)&lt;&gt;"",VLOOKUP($B41,'B-EmEC'!$A:$DC,MATCH(F$1,'B-EmEC'!$A$1:$DC$1,0),FALSE),NA())</f>
        <v>4.1260000000000003</v>
      </c>
      <c r="G41" s="159">
        <f>IF(VLOOKUP($B41,'B-EmEC'!$A:$DC,MATCH(G$1,'B-EmEC'!$A$1:$DC$1,0),FALSE)&lt;&gt;"",VLOOKUP($B41,'B-EmEC'!$A:$DC,MATCH(G$1,'B-EmEC'!$A$1:$DC$1,0),FALSE),NA())</f>
        <v>4.0190000000000001</v>
      </c>
      <c r="H41" s="159">
        <f>IF(VLOOKUP($B41,'B-EmEC'!$A:$DC,MATCH(H$1,'B-EmEC'!$A$1:$DC$1,0),FALSE)&lt;&gt;"",VLOOKUP($B41,'B-EmEC'!$A:$DC,MATCH(H$1,'B-EmEC'!$A$1:$DC$1,0),FALSE),NA())</f>
        <v>2.6619999999999999</v>
      </c>
      <c r="I41" s="159" t="e">
        <f>IF(VLOOKUP($B41,'B-EmEC'!$A:$DC,MATCH(I$1,'B-EmEC'!$A$1:$DC$1,0),FALSE)&lt;&gt;"",VLOOKUP($B41,'B-EmEC'!$A:$DC,MATCH(I$1,'B-EmEC'!$A$1:$DC$1,0),FALSE),NA())</f>
        <v>#N/A</v>
      </c>
      <c r="J41" s="159">
        <f>IF(VLOOKUP($B41,'B-EmEC'!$A:$DC,MATCH(J$1,'B-EmEC'!$A$1:$DC$1,0),FALSE)&lt;&gt;"",VLOOKUP($B41,'B-EmEC'!$A:$DC,MATCH(J$1,'B-EmEC'!$A$1:$DC$1,0),FALSE),NA())</f>
        <v>5.1749999999999998</v>
      </c>
      <c r="K41" s="160" t="e">
        <f>IF(VLOOKUP($B41,'B-EmEC'!$A:$DC,MATCH(K$1,'B-EmEC'!$A$1:$DC$1,0),FALSE)&lt;&gt;"",VLOOKUP($B41,'B-EmEC'!$A:$DC,MATCH(K$1,'B-EmEC'!$A$1:$DC$1,0),FALSE),NA())</f>
        <v>#N/A</v>
      </c>
      <c r="L41" s="160" t="e">
        <f>IF(VLOOKUP($B41,'B-EmEC'!$A:$DC,MATCH(L$1,'B-EmEC'!$A$1:$DC$1,0),FALSE)&lt;&gt;"",VLOOKUP($B41,'B-EmEC'!$A:$DC,MATCH(L$1,'B-EmEC'!$A$1:$DC$1,0),FALSE),NA())</f>
        <v>#N/A</v>
      </c>
      <c r="M41" s="160" t="e">
        <f>IF(VLOOKUP($B41,'B-EmEC'!$A:$DC,MATCH(M$1,'B-EmEC'!$A$1:$DC$1,0),FALSE)&lt;&gt;"",VLOOKUP($B41,'B-EmEC'!$A:$DC,MATCH(M$1,'B-EmEC'!$A$1:$DC$1,0),FALSE),NA())</f>
        <v>#N/A</v>
      </c>
      <c r="N41" s="159" t="e">
        <f>IF(VLOOKUP($B41,'B-EmEC'!$A:$DC,MATCH(N$1,'B-EmEC'!$A$1:$DC$1,0),FALSE)&lt;&gt;"",VLOOKUP($B41,'B-EmEC'!$A:$DC,MATCH(N$1,'B-EmEC'!$A$1:$DC$1,0),FALSE),NA())</f>
        <v>#N/A</v>
      </c>
      <c r="O41" s="160" t="e">
        <f>IF(VLOOKUP($B41,'B-EmEC'!$A:$DC,MATCH(O$1,'B-EmEC'!$A$1:$DC$1,0),FALSE)&lt;&gt;"",VLOOKUP($B41,'B-EmEC'!$A:$DC,MATCH(O$1,'B-EmEC'!$A$1:$DC$1,0),FALSE),NA())</f>
        <v>#N/A</v>
      </c>
      <c r="P41" s="160" t="e">
        <f>IF(VLOOKUP($B41,'B-EmEC'!$A:$DC,MATCH(P$1,'B-EmEC'!$A$1:$DC$1,0),FALSE)&lt;&gt;"",VLOOKUP($B41,'B-EmEC'!$A:$DC,MATCH(P$1,'B-EmEC'!$A$1:$DC$1,0),FALSE),NA())</f>
        <v>#N/A</v>
      </c>
      <c r="Q41" s="161" t="str" cm="1">
        <f t="array" ref="Q41">SUBSTITUTE(SUBSTITUTE(INDEX(E$1:P$1,0,MATCH(_xlfn.AGGREGATE(4,6,E41:P41),E41:P41,0)),"B-pEC50",""),"&gt;1.4SD","")</f>
        <v xml:space="preserve">
Gz</v>
      </c>
      <c r="R41" s="159"/>
      <c r="S41" s="162" t="e">
        <f>IF(VLOOKUP($B41,'I-EmEC'!$A:$DD,MATCH(S$1,'I-EmEC'!$A$1:$DD$1,0),FALSE)&lt;&gt;"",VLOOKUP($B41,'I-EmEC'!$A:$DD,MATCH(S$1,'I-EmEC'!$A$1:$DD$1,0),FALSE),NA())</f>
        <v>#N/A</v>
      </c>
      <c r="T41" s="159">
        <f>IF(VLOOKUP($B41,'I-EmEC'!$A:$DD,MATCH(T$1,'I-EmEC'!$A$1:$DD$1,0),FALSE)&lt;&gt;"",VLOOKUP($B41,'I-EmEC'!$A:$DD,MATCH(T$1,'I-EmEC'!$A$1:$DD$1,0),FALSE),NA())</f>
        <v>3.55</v>
      </c>
      <c r="U41" s="159">
        <f>IF(VLOOKUP($B41,'I-EmEC'!$A:$DD,MATCH(U$1,'I-EmEC'!$A$1:$DD$1,0),FALSE)&lt;&gt;"",VLOOKUP($B41,'I-EmEC'!$A:$DD,MATCH(U$1,'I-EmEC'!$A$1:$DD$1,0),FALSE),NA())</f>
        <v>3.55</v>
      </c>
      <c r="V41" s="159">
        <f>IF(VLOOKUP($B41,'I-EmEC'!$A:$DD,MATCH(V$1,'I-EmEC'!$A$1:$DD$1,0),FALSE)&lt;&gt;"",VLOOKUP($B41,'I-EmEC'!$A:$DD,MATCH(V$1,'I-EmEC'!$A$1:$DD$1,0),FALSE),NA())</f>
        <v>3.73</v>
      </c>
      <c r="W41" s="159">
        <f>IF(VLOOKUP($B41,'I-EmEC'!$A:$DD,MATCH(W$1,'I-EmEC'!$A$1:$DD$1,0),FALSE)&lt;&gt;"",VLOOKUP($B41,'I-EmEC'!$A:$DD,MATCH(W$1,'I-EmEC'!$A$1:$DD$1,0),FALSE),NA())</f>
        <v>3.73</v>
      </c>
      <c r="X41" s="159">
        <f>IF(VLOOKUP($B41,'I-EmEC'!$A:$DD,MATCH(X$1,'I-EmEC'!$A$1:$DD$1,0),FALSE)&lt;&gt;"",VLOOKUP($B41,'I-EmEC'!$A:$DD,MATCH(X$1,'I-EmEC'!$A$1:$DD$1,0),FALSE),NA())</f>
        <v>3.37</v>
      </c>
      <c r="Y41" s="159" t="e">
        <f>IF(VLOOKUP($B41,'I-EmEC'!$A:$DD,MATCH(Y$1,'I-EmEC'!$A$1:$DD$1,0),FALSE)&lt;&gt;"",VLOOKUP($B41,'I-EmEC'!$A:$DD,MATCH(Y$1,'I-EmEC'!$A$1:$DD$1,0),FALSE),NA())</f>
        <v>#N/A</v>
      </c>
      <c r="Z41" s="159" t="e">
        <f>IF(VLOOKUP($B41,'I-EmEC'!$A:$DD,MATCH(Z$1,'I-EmEC'!$A$1:$DD$1,0),FALSE)&lt;&gt;"",VLOOKUP($B41,'I-EmEC'!$A:$DD,MATCH(Z$1,'I-EmEC'!$A$1:$DD$1,0),FALSE),NA())</f>
        <v>#N/A</v>
      </c>
      <c r="AA41" s="159" t="e">
        <f>IF(VLOOKUP($B41,'I-EmEC'!$A:$DD,MATCH(AA$1,'I-EmEC'!$A$1:$DD$1,0),FALSE)&lt;&gt;"",VLOOKUP($B41,'I-EmEC'!$A:$DD,MATCH(AA$1,'I-EmEC'!$A$1:$DD$1,0),FALSE),NA())</f>
        <v>#N/A</v>
      </c>
      <c r="AB41" s="159" t="e">
        <f>IF(VLOOKUP($B41,'I-EmEC'!$A:$DD,MATCH(AB$1,'I-EmEC'!$A$1:$DD$1,0),FALSE)&lt;&gt;"",VLOOKUP($B41,'I-EmEC'!$A:$DD,MATCH(AB$1,'I-EmEC'!$A$1:$DD$1,0),FALSE),NA())</f>
        <v>#N/A</v>
      </c>
      <c r="AC41" s="159" t="e">
        <f>IF(VLOOKUP($B41,'I-EmEC'!$A:$DD,MATCH(AC$1,'I-EmEC'!$A$1:$DD$1,0),FALSE)&lt;&gt;"",VLOOKUP($B41,'I-EmEC'!$A:$DD,MATCH(AC$1,'I-EmEC'!$A$1:$DD$1,0),FALSE),NA())</f>
        <v>#N/A</v>
      </c>
      <c r="AD41" s="159" t="e">
        <f>IF(VLOOKUP($B41,'I-EmEC'!$A:$DD,MATCH(AD$1,'I-EmEC'!$A$1:$DD$1,0),FALSE)&lt;&gt;"",VLOOKUP($B41,'I-EmEC'!$A:$DD,MATCH(AD$1,'I-EmEC'!$A$1:$DD$1,0),FALSE),NA())</f>
        <v>#N/A</v>
      </c>
      <c r="AE41" s="161" t="str" cm="1">
        <f t="array" ref="AE41">SUBSTITUTE(SUBSTITUTE(INDEX(S$1:AD$1,0,MATCH(_xlfn.AGGREGATE(4,6,S41:AD41),S41:AD41,0)),"I-pEC50",""),"&gt;1.4SD","")</f>
        <v xml:space="preserve">
GoA</v>
      </c>
      <c r="AF41" s="159"/>
      <c r="AG41" s="163" t="e">
        <f>IF(VLOOKUP($B41,'B-EmEC'!$A:$DC,MATCH(AG$1,'B-EmEC'!$A$1:$DC$1,0),FALSE)&lt;&gt;"",VLOOKUP($B41,'B-EmEC'!$A:$DC,MATCH(AG$1,'B-EmEC'!$A$1:$DC$1,0),FALSE),NA())</f>
        <v>#N/A</v>
      </c>
      <c r="AH41" s="164">
        <f>IF(VLOOKUP($B41,'B-EmEC'!$A:$DC,MATCH(AH$1,'B-EmEC'!$A$1:$DC$1,0),FALSE)&lt;&gt;"",VLOOKUP($B41,'B-EmEC'!$A:$DC,MATCH(AH$1,'B-EmEC'!$A$1:$DC$1,0),FALSE),NA())</f>
        <v>148.69999999999999</v>
      </c>
      <c r="AI41" s="164">
        <f>IF(VLOOKUP($B41,'B-EmEC'!$A:$DC,MATCH(AI$1,'B-EmEC'!$A$1:$DC$1,0),FALSE)&lt;&gt;"",VLOOKUP($B41,'B-EmEC'!$A:$DC,MATCH(AI$1,'B-EmEC'!$A$1:$DC$1,0),FALSE),NA())</f>
        <v>105.9</v>
      </c>
      <c r="AJ41" s="164">
        <f>IF(VLOOKUP($B41,'B-EmEC'!$A:$DC,MATCH(AJ$1,'B-EmEC'!$A$1:$DC$1,0),FALSE)&lt;&gt;"",VLOOKUP($B41,'B-EmEC'!$A:$DC,MATCH(AJ$1,'B-EmEC'!$A$1:$DC$1,0),FALSE),NA())</f>
        <v>86.85</v>
      </c>
      <c r="AK41" s="164" t="e">
        <f>IF(VLOOKUP($B41,'B-EmEC'!$A:$DC,MATCH(AK$1,'B-EmEC'!$A$1:$DC$1,0),FALSE)&lt;&gt;"",VLOOKUP($B41,'B-EmEC'!$A:$DC,MATCH(AK$1,'B-EmEC'!$A$1:$DC$1,0),FALSE),NA())</f>
        <v>#N/A</v>
      </c>
      <c r="AL41" s="164">
        <f>IF(VLOOKUP($B41,'B-EmEC'!$A:$DC,MATCH(AL$1,'B-EmEC'!$A$1:$DC$1,0),FALSE)&lt;&gt;"",VLOOKUP($B41,'B-EmEC'!$A:$DC,MATCH(AL$1,'B-EmEC'!$A$1:$DC$1,0),FALSE),NA())</f>
        <v>38.99</v>
      </c>
      <c r="AM41" s="164" t="e">
        <f>IF(VLOOKUP($B41,'B-EmEC'!$A:$DC,MATCH(AM$1,'B-EmEC'!$A$1:$DC$1,0),FALSE)&lt;&gt;"",VLOOKUP($B41,'B-EmEC'!$A:$DC,MATCH(AM$1,'B-EmEC'!$A$1:$DC$1,0),FALSE),NA())</f>
        <v>#N/A</v>
      </c>
      <c r="AN41" s="164" t="e">
        <f>IF(VLOOKUP($B41,'B-EmEC'!$A:$DC,MATCH(AN$1,'B-EmEC'!$A$1:$DC$1,0),FALSE)&lt;&gt;"",VLOOKUP($B41,'B-EmEC'!$A:$DC,MATCH(AN$1,'B-EmEC'!$A$1:$DC$1,0),FALSE),NA())</f>
        <v>#N/A</v>
      </c>
      <c r="AO41" s="164" t="e">
        <f>IF(VLOOKUP($B41,'B-EmEC'!$A:$DC,MATCH(AO$1,'B-EmEC'!$A$1:$DC$1,0),FALSE)&lt;&gt;"",VLOOKUP($B41,'B-EmEC'!$A:$DC,MATCH(AO$1,'B-EmEC'!$A$1:$DC$1,0),FALSE),NA())</f>
        <v>#N/A</v>
      </c>
      <c r="AP41" s="164" t="e">
        <f>IF(VLOOKUP($B41,'B-EmEC'!$A:$DC,MATCH(AP$1,'B-EmEC'!$A$1:$DC$1,0),FALSE)&lt;&gt;"",VLOOKUP($B41,'B-EmEC'!$A:$DC,MATCH(AP$1,'B-EmEC'!$A$1:$DC$1,0),FALSE),NA())</f>
        <v>#N/A</v>
      </c>
      <c r="AQ41" s="164" t="e">
        <f>IF(VLOOKUP($B41,'B-EmEC'!$A:$DC,MATCH(AQ$1,'B-EmEC'!$A$1:$DC$1,0),FALSE)&lt;&gt;"",VLOOKUP($B41,'B-EmEC'!$A:$DC,MATCH(AQ$1,'B-EmEC'!$A$1:$DC$1,0),FALSE),NA())</f>
        <v>#N/A</v>
      </c>
      <c r="AR41" s="164" t="e">
        <f>IF(VLOOKUP($B41,'B-EmEC'!$A:$DC,MATCH(AR$1,'B-EmEC'!$A$1:$DC$1,0),FALSE)&lt;&gt;"",VLOOKUP($B41,'B-EmEC'!$A:$DC,MATCH(AR$1,'B-EmEC'!$A$1:$DC$1,0),FALSE),NA())</f>
        <v>#N/A</v>
      </c>
      <c r="AS41" s="169" t="str" cm="1">
        <f t="array" ref="AS41">SUBSTITUTE(SUBSTITUTE(INDEX(AG$1:AR$1,0,MATCH(_xlfn.AGGREGATE(4,6,AG41:AR41),AG41:AR41,0)),"B-Emax",""),"&gt;1.4SD","")</f>
        <v xml:space="preserve">
Gi1</v>
      </c>
      <c r="AT41" s="164"/>
      <c r="AU41" s="165" t="e">
        <f>IF(VLOOKUP($B41,'I-EmEC'!$A:$DD,MATCH(AU$1,'I-EmEC'!$A$1:$DD$1,0),FALSE)&lt;&gt;"",VLOOKUP($B41,'I-EmEC'!$A:$DD,MATCH(AU$1,'I-EmEC'!$A$1:$DD$1,0),FALSE),NA())</f>
        <v>#N/A</v>
      </c>
      <c r="AV41" s="166">
        <f>IF(VLOOKUP($B41,'I-EmEC'!$A:$DD,MATCH(AV$1,'I-EmEC'!$A$1:$DD$1,0),FALSE)&lt;&gt;"",VLOOKUP($B41,'I-EmEC'!$A:$DD,MATCH(AV$1,'I-EmEC'!$A$1:$DD$1,0),FALSE),NA())</f>
        <v>25.2</v>
      </c>
      <c r="AW41" s="166">
        <f>IF(VLOOKUP($B41,'I-EmEC'!$A:$DD,MATCH(AW$1,'I-EmEC'!$A$1:$DD$1,0),FALSE)&lt;&gt;"",VLOOKUP($B41,'I-EmEC'!$A:$DD,MATCH(AW$1,'I-EmEC'!$A$1:$DD$1,0),FALSE),NA())</f>
        <v>25.2</v>
      </c>
      <c r="AX41" s="166">
        <f>IF(VLOOKUP($B41,'I-EmEC'!$A:$DD,MATCH(AX$1,'I-EmEC'!$A$1:$DD$1,0),FALSE)&lt;&gt;"",VLOOKUP($B41,'I-EmEC'!$A:$DD,MATCH(AX$1,'I-EmEC'!$A$1:$DD$1,0),FALSE),NA())</f>
        <v>26.9</v>
      </c>
      <c r="AY41" s="166">
        <f>IF(VLOOKUP($B41,'I-EmEC'!$A:$DD,MATCH(AY$1,'I-EmEC'!$A$1:$DD$1,0),FALSE)&lt;&gt;"",VLOOKUP($B41,'I-EmEC'!$A:$DD,MATCH(AY$1,'I-EmEC'!$A$1:$DD$1,0),FALSE),NA())</f>
        <v>26.9</v>
      </c>
      <c r="AZ41" s="166">
        <f>IF(VLOOKUP($B41,'I-EmEC'!$A:$DD,MATCH(AZ$1,'I-EmEC'!$A$1:$DD$1,0),FALSE)&lt;&gt;"",VLOOKUP($B41,'I-EmEC'!$A:$DD,MATCH(AZ$1,'I-EmEC'!$A$1:$DD$1,0),FALSE),NA())</f>
        <v>17.5</v>
      </c>
      <c r="BA41" s="166" t="e">
        <f>IF(VLOOKUP($B41,'I-EmEC'!$A:$DD,MATCH(BA$1,'I-EmEC'!$A$1:$DD$1,0),FALSE)&lt;&gt;"",VLOOKUP($B41,'I-EmEC'!$A:$DD,MATCH(BA$1,'I-EmEC'!$A$1:$DD$1,0),FALSE),NA())</f>
        <v>#N/A</v>
      </c>
      <c r="BB41" s="166" t="e">
        <f>IF(VLOOKUP($B41,'I-EmEC'!$A:$DD,MATCH(BB$1,'I-EmEC'!$A$1:$DD$1,0),FALSE)&lt;&gt;"",VLOOKUP($B41,'I-EmEC'!$A:$DD,MATCH(BB$1,'I-EmEC'!$A$1:$DD$1,0),FALSE),NA())</f>
        <v>#N/A</v>
      </c>
      <c r="BC41" s="166" t="e">
        <f>IF(VLOOKUP($B41,'I-EmEC'!$A:$DD,MATCH(BC$1,'I-EmEC'!$A$1:$DD$1,0),FALSE)&lt;&gt;"",VLOOKUP($B41,'I-EmEC'!$A:$DD,MATCH(BC$1,'I-EmEC'!$A$1:$DD$1,0),FALSE),NA())</f>
        <v>#N/A</v>
      </c>
      <c r="BD41" s="166" t="e">
        <f>IF(VLOOKUP($B41,'I-EmEC'!$A:$DD,MATCH(BD$1,'I-EmEC'!$A$1:$DD$1,0),FALSE)&lt;&gt;"",VLOOKUP($B41,'I-EmEC'!$A:$DD,MATCH(BD$1,'I-EmEC'!$A$1:$DD$1,0),FALSE),NA())</f>
        <v>#N/A</v>
      </c>
      <c r="BE41" s="166" t="e">
        <f>IF(VLOOKUP($B41,'I-EmEC'!$A:$DD,MATCH(BE$1,'I-EmEC'!$A$1:$DD$1,0),FALSE)&lt;&gt;"",VLOOKUP($B41,'I-EmEC'!$A:$DD,MATCH(BE$1,'I-EmEC'!$A$1:$DD$1,0),FALSE),NA())</f>
        <v>#N/A</v>
      </c>
      <c r="BF41" s="166" t="e">
        <f>IF(VLOOKUP($B41,'I-EmEC'!$A:$DD,MATCH(BF$1,'I-EmEC'!$A$1:$DD$1,0),FALSE)&lt;&gt;"",VLOOKUP($B41,'I-EmEC'!$A:$DD,MATCH(BF$1,'I-EmEC'!$A$1:$DD$1,0),FALSE),NA())</f>
        <v>#N/A</v>
      </c>
      <c r="BG41" s="161" t="str" cm="1">
        <f t="array" ref="BG41">SUBSTITUTE(SUBSTITUTE(INDEX(AU$1:BF$1,0,MATCH(_xlfn.AGGREGATE(4,6,AU41:BF41),AU41:BF41,0)),"I-Emax",""),"&gt;1.4SD","")</f>
        <v xml:space="preserve">
GoA</v>
      </c>
      <c r="BH41" s="159"/>
      <c r="BI41" s="167" t="e">
        <f>IF(VLOOKUP($B41,'B-EmEC'!$A:$DC,MATCH(BI$1,'B-EmEC'!$A$1:$DC$1,0),FALSE)="",NA(),VLOOKUP($B41,'B-EmEC'!$A:$DC,MATCH(BI$1,'B-EmEC'!$A$1:$DC$1,0),FALSE))</f>
        <v>#N/A</v>
      </c>
      <c r="BJ41" s="168">
        <f>IF(VLOOKUP($B41,'B-EmEC'!$A:$DC,MATCH(BJ$1,'B-EmEC'!$A$1:$DC$1,0),FALSE)="",NA(),VLOOKUP($B41,'B-EmEC'!$A:$DC,MATCH(BJ$1,'B-EmEC'!$A$1:$DC$1,0),FALSE))</f>
        <v>16.110509209100755</v>
      </c>
      <c r="BK41" s="168">
        <f>IF(VLOOKUP($B41,'B-EmEC'!$A:$DC,MATCH(BK$1,'B-EmEC'!$A$1:$DC$1,0),FALSE)="",NA(),VLOOKUP($B41,'B-EmEC'!$A:$DC,MATCH(BK$1,'B-EmEC'!$A$1:$DC$1,0),FALSE))</f>
        <v>15.468886941279578</v>
      </c>
      <c r="BL41" s="168">
        <f>IF(VLOOKUP($B41,'B-EmEC'!$A:$DC,MATCH(BL$1,'B-EmEC'!$A$1:$DC$1,0),FALSE)="",NA(),VLOOKUP($B41,'B-EmEC'!$A:$DC,MATCH(BL$1,'B-EmEC'!$A$1:$DC$1,0),FALSE))</f>
        <v>23.346774193548388</v>
      </c>
      <c r="BM41" s="168" t="e">
        <f>IF(VLOOKUP($B41,'B-EmEC'!$A:$DC,MATCH(BM$1,'B-EmEC'!$A$1:$DC$1,0),FALSE)="",NA(),VLOOKUP($B41,'B-EmEC'!$A:$DC,MATCH(BM$1,'B-EmEC'!$A$1:$DC$1,0),FALSE))</f>
        <v>#N/A</v>
      </c>
      <c r="BN41" s="168">
        <f>IF(VLOOKUP($B41,'B-EmEC'!$A:$DC,MATCH(BN$1,'B-EmEC'!$A$1:$DC$1,0),FALSE)="",NA(),VLOOKUP($B41,'B-EmEC'!$A:$DC,MATCH(BN$1,'B-EmEC'!$A$1:$DC$1,0),FALSE))</f>
        <v>11.30800464037123</v>
      </c>
      <c r="BO41" s="168" t="e">
        <f>IF(VLOOKUP($B41,'B-EmEC'!$A:$DC,MATCH(BO$1,'B-EmEC'!$A$1:$DC$1,0),FALSE)="",NA(),VLOOKUP($B41,'B-EmEC'!$A:$DC,MATCH(BO$1,'B-EmEC'!$A$1:$DC$1,0),FALSE))</f>
        <v>#N/A</v>
      </c>
      <c r="BP41" s="168" t="e">
        <f>IF(VLOOKUP($B41,'B-EmEC'!$A:$DC,MATCH(BP$1,'B-EmEC'!$A$1:$DC$1,0),FALSE)="",NA(),VLOOKUP($B41,'B-EmEC'!$A:$DC,MATCH(BP$1,'B-EmEC'!$A$1:$DC$1,0),FALSE))</f>
        <v>#N/A</v>
      </c>
      <c r="BQ41" s="168" t="e">
        <f>IF(VLOOKUP($B41,'B-EmEC'!$A:$DC,MATCH(BQ$1,'B-EmEC'!$A$1:$DC$1,0),FALSE)="",NA(),VLOOKUP($B41,'B-EmEC'!$A:$DC,MATCH(BQ$1,'B-EmEC'!$A$1:$DC$1,0),FALSE))</f>
        <v>#N/A</v>
      </c>
      <c r="BR41" s="168" t="e">
        <f>IF(VLOOKUP($B41,'B-EmEC'!$A:$DC,MATCH(BR$1,'B-EmEC'!$A$1:$DC$1,0),FALSE)="",NA(),VLOOKUP($B41,'B-EmEC'!$A:$DC,MATCH(BR$1,'B-EmEC'!$A$1:$DC$1,0),FALSE))</f>
        <v>#N/A</v>
      </c>
      <c r="BS41" s="168" t="e">
        <f>IF(VLOOKUP($B41,'B-EmEC'!$A:$DC,MATCH(BS$1,'B-EmEC'!$A$1:$DC$1,0),FALSE)="",NA(),VLOOKUP($B41,'B-EmEC'!$A:$DC,MATCH(BS$1,'B-EmEC'!$A$1:$DC$1,0),FALSE))</f>
        <v>#N/A</v>
      </c>
      <c r="BT41" s="168" t="e">
        <f>IF(VLOOKUP($B41,'B-EmEC'!$A:$DC,MATCH(BT$1,'B-EmEC'!$A$1:$DC$1,0),FALSE)="",NA(),VLOOKUP($B41,'B-EmEC'!$A:$DC,MATCH(BT$1,'B-EmEC'!$A$1:$DC$1,0),FALSE))</f>
        <v>#N/A</v>
      </c>
      <c r="BU41" s="161" t="str" cm="1">
        <f t="array" ref="BU41">SUBSTITUTE(SUBSTITUTE(SUBSTITUTE(INDEX(BI$1:BT$1,0,MATCH(_xlfn.AGGREGATE(4,6,BI41:BT41),BI41:BT41,0)),"B-Emax",""),"Min",""),"Max","")</f>
        <v xml:space="preserve">
GoA</v>
      </c>
      <c r="BV41" s="168"/>
      <c r="BW41" s="165" t="e">
        <f>IF(VLOOKUP($B41,'I-EmEC'!$A:$DD,MATCH(BW$1,'I-EmEC'!$A$1:$DD$1,0),FALSE)&lt;&gt;"",VLOOKUP($B41,'I-EmEC'!$A:$DD,MATCH(BW$1,'I-EmEC'!$A$1:$DD$1,0),FALSE),NA())</f>
        <v>#N/A</v>
      </c>
      <c r="BX41" s="166">
        <f>IF(VLOOKUP($B41,'I-EmEC'!$A:$DD,MATCH(BX$1,'I-EmEC'!$A$1:$DD$1,0),FALSE)&lt;&gt;"",VLOOKUP($B41,'I-EmEC'!$A:$DD,MATCH(BX$1,'I-EmEC'!$A$1:$DD$1,0),FALSE),NA())</f>
        <v>48.742746615087036</v>
      </c>
      <c r="BY41" s="166">
        <f>IF(VLOOKUP($B41,'I-EmEC'!$A:$DD,MATCH(BY$1,'I-EmEC'!$A$1:$DD$1,0),FALSE)&lt;&gt;"",VLOOKUP($B41,'I-EmEC'!$A:$DD,MATCH(BY$1,'I-EmEC'!$A$1:$DD$1,0),FALSE),NA())</f>
        <v>48.742746615087036</v>
      </c>
      <c r="BZ41" s="166">
        <f>IF(VLOOKUP($B41,'I-EmEC'!$A:$DD,MATCH(BZ$1,'I-EmEC'!$A$1:$DD$1,0),FALSE)&lt;&gt;"",VLOOKUP($B41,'I-EmEC'!$A:$DD,MATCH(BZ$1,'I-EmEC'!$A$1:$DD$1,0),FALSE),NA())</f>
        <v>55.693581780538302</v>
      </c>
      <c r="CA41" s="166">
        <f>IF(VLOOKUP($B41,'I-EmEC'!$A:$DD,MATCH(CA$1,'I-EmEC'!$A$1:$DD$1,0),FALSE)&lt;&gt;"",VLOOKUP($B41,'I-EmEC'!$A:$DD,MATCH(CA$1,'I-EmEC'!$A$1:$DD$1,0),FALSE),NA())</f>
        <v>55.693581780538302</v>
      </c>
      <c r="CB41" s="166">
        <f>IF(VLOOKUP($B41,'I-EmEC'!$A:$DD,MATCH(CB$1,'I-EmEC'!$A$1:$DD$1,0),FALSE)&lt;&gt;"",VLOOKUP($B41,'I-EmEC'!$A:$DD,MATCH(CB$1,'I-EmEC'!$A$1:$DD$1,0),FALSE),NA())</f>
        <v>50.724637681159422</v>
      </c>
      <c r="CC41" s="166" t="e">
        <f>IF(VLOOKUP($B41,'I-EmEC'!$A:$DD,MATCH(CC$1,'I-EmEC'!$A$1:$DD$1,0),FALSE)&lt;&gt;"",VLOOKUP($B41,'I-EmEC'!$A:$DD,MATCH(CC$1,'I-EmEC'!$A$1:$DD$1,0),FALSE),NA())</f>
        <v>#N/A</v>
      </c>
      <c r="CD41" s="166" t="e">
        <f>IF(VLOOKUP($B41,'I-EmEC'!$A:$DD,MATCH(CD$1,'I-EmEC'!$A$1:$DD$1,0),FALSE)&lt;&gt;"",VLOOKUP($B41,'I-EmEC'!$A:$DD,MATCH(CD$1,'I-EmEC'!$A$1:$DD$1,0),FALSE),NA())</f>
        <v>#N/A</v>
      </c>
      <c r="CE41" s="166" t="e">
        <f>IF(VLOOKUP($B41,'I-EmEC'!$A:$DD,MATCH(CE$1,'I-EmEC'!$A$1:$DD$1,0),FALSE)&lt;&gt;"",VLOOKUP($B41,'I-EmEC'!$A:$DD,MATCH(CE$1,'I-EmEC'!$A$1:$DD$1,0),FALSE),NA())</f>
        <v>#N/A</v>
      </c>
      <c r="CF41" s="166" t="e">
        <f>IF(VLOOKUP($B41,'I-EmEC'!$A:$DD,MATCH(CF$1,'I-EmEC'!$A$1:$DD$1,0),FALSE)&lt;&gt;"",VLOOKUP($B41,'I-EmEC'!$A:$DD,MATCH(CF$1,'I-EmEC'!$A$1:$DD$1,0),FALSE),NA())</f>
        <v>#N/A</v>
      </c>
      <c r="CG41" s="166" t="e">
        <f>IF(VLOOKUP($B41,'I-EmEC'!$A:$DD,MATCH(CG$1,'I-EmEC'!$A$1:$DD$1,0),FALSE)&lt;&gt;"",VLOOKUP($B41,'I-EmEC'!$A:$DD,MATCH(CG$1,'I-EmEC'!$A$1:$DD$1,0),FALSE),NA())</f>
        <v>#N/A</v>
      </c>
      <c r="CH41" s="166" t="e">
        <f>IF(VLOOKUP($B41,'I-EmEC'!$A:$DD,MATCH(CH$1,'I-EmEC'!$A$1:$DD$1,0),FALSE)&lt;&gt;"",VLOOKUP($B41,'I-EmEC'!$A:$DD,MATCH(CH$1,'I-EmEC'!$A$1:$DD$1,0),FALSE),NA())</f>
        <v>#N/A</v>
      </c>
      <c r="CI41" s="161" t="str" cm="1">
        <f t="array" ref="CI41">SUBSTITUTE(SUBSTITUTE(SUBSTITUTE(INDEX(BW$1:CH$1,0,MATCH(_xlfn.AGGREGATE(4,6,BW41:CH41),BW41:CH41,0)),"I-Emax",""),"Min",""),"Max","")</f>
        <v xml:space="preserve">
GoA</v>
      </c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</row>
    <row r="42" spans="1:111" s="170" customFormat="1" x14ac:dyDescent="0.15">
      <c r="A42" s="155" t="str" cm="1">
        <f t="array" ref="A42">_xlfn.IFS(AND(SUMIF(E42:P42,"&lt;&gt;#N/A",E42:P42)&gt;0,SUMIF(S42:AD42,"&lt;&gt;#N/A",S42:AD42)&gt;0),"BI",AND(SUMIF(E42:P42,"&lt;&gt;#N/A",E42:P42)&gt;0,SUMIF(S42:AD42,"&lt;&gt;#N/A",S42:AD42)=0),"-B",AND(SUMIF(E42:P42,"&lt;&gt;#N/A",E42:P42)=0,SUMIF(S42:AD42,"&lt;&gt;#N/A",S42:AD42)&gt;0),"-I")</f>
        <v>BI</v>
      </c>
      <c r="B42" s="90" t="s">
        <v>504</v>
      </c>
      <c r="C42" s="156" t="str">
        <f>VLOOKUP(B42,RecNamesAll!A:E,5,FALSE)</f>
        <v>A</v>
      </c>
      <c r="D42" s="157" t="b">
        <f>VLOOKUP(B42,Ligands!A:B,2,FALSE)</f>
        <v>1</v>
      </c>
      <c r="E42" s="158">
        <f>IF(VLOOKUP($B42,'B-EmEC'!$A:$DC,MATCH(E$1,'B-EmEC'!$A$1:$DC$1,0),FALSE)&lt;&gt;"",VLOOKUP($B42,'B-EmEC'!$A:$DC,MATCH(E$1,'B-EmEC'!$A$1:$DC$1,0),FALSE),NA())</f>
        <v>5.8159999999999998</v>
      </c>
      <c r="F42" s="159">
        <f>IF(VLOOKUP($B42,'B-EmEC'!$A:$DC,MATCH(F$1,'B-EmEC'!$A$1:$DC$1,0),FALSE)&lt;&gt;"",VLOOKUP($B42,'B-EmEC'!$A:$DC,MATCH(F$1,'B-EmEC'!$A$1:$DC$1,0),FALSE),NA())</f>
        <v>6.407</v>
      </c>
      <c r="G42" s="159">
        <f>IF(VLOOKUP($B42,'B-EmEC'!$A:$DC,MATCH(G$1,'B-EmEC'!$A$1:$DC$1,0),FALSE)&lt;&gt;"",VLOOKUP($B42,'B-EmEC'!$A:$DC,MATCH(G$1,'B-EmEC'!$A$1:$DC$1,0),FALSE),NA())</f>
        <v>6.3840000000000003</v>
      </c>
      <c r="H42" s="159">
        <f>IF(VLOOKUP($B42,'B-EmEC'!$A:$DC,MATCH(H$1,'B-EmEC'!$A$1:$DC$1,0),FALSE)&lt;&gt;"",VLOOKUP($B42,'B-EmEC'!$A:$DC,MATCH(H$1,'B-EmEC'!$A$1:$DC$1,0),FALSE),NA())</f>
        <v>6.4160000000000004</v>
      </c>
      <c r="I42" s="159">
        <f>IF(VLOOKUP($B42,'B-EmEC'!$A:$DC,MATCH(I$1,'B-EmEC'!$A$1:$DC$1,0),FALSE)&lt;&gt;"",VLOOKUP($B42,'B-EmEC'!$A:$DC,MATCH(I$1,'B-EmEC'!$A$1:$DC$1,0),FALSE),NA())</f>
        <v>6.3659999999999997</v>
      </c>
      <c r="J42" s="159">
        <f>IF(VLOOKUP($B42,'B-EmEC'!$A:$DC,MATCH(J$1,'B-EmEC'!$A$1:$DC$1,0),FALSE)&lt;&gt;"",VLOOKUP($B42,'B-EmEC'!$A:$DC,MATCH(J$1,'B-EmEC'!$A$1:$DC$1,0),FALSE),NA())</f>
        <v>7.1929999999999996</v>
      </c>
      <c r="K42" s="160">
        <f>IF(VLOOKUP($B42,'B-EmEC'!$A:$DC,MATCH(K$1,'B-EmEC'!$A$1:$DC$1,0),FALSE)&lt;&gt;"",VLOOKUP($B42,'B-EmEC'!$A:$DC,MATCH(K$1,'B-EmEC'!$A$1:$DC$1,0),FALSE),NA())</f>
        <v>7.8719999999999999</v>
      </c>
      <c r="L42" s="160">
        <f>IF(VLOOKUP($B42,'B-EmEC'!$A:$DC,MATCH(L$1,'B-EmEC'!$A$1:$DC$1,0),FALSE)&lt;&gt;"",VLOOKUP($B42,'B-EmEC'!$A:$DC,MATCH(L$1,'B-EmEC'!$A$1:$DC$1,0),FALSE),NA())</f>
        <v>8.0239999999999991</v>
      </c>
      <c r="M42" s="160">
        <f>IF(VLOOKUP($B42,'B-EmEC'!$A:$DC,MATCH(M$1,'B-EmEC'!$A$1:$DC$1,0),FALSE)&lt;&gt;"",VLOOKUP($B42,'B-EmEC'!$A:$DC,MATCH(M$1,'B-EmEC'!$A$1:$DC$1,0),FALSE),NA())</f>
        <v>8.1560000000000006</v>
      </c>
      <c r="N42" s="159">
        <f>IF(VLOOKUP($B42,'B-EmEC'!$A:$DC,MATCH(N$1,'B-EmEC'!$A$1:$DC$1,0),FALSE)&lt;&gt;"",VLOOKUP($B42,'B-EmEC'!$A:$DC,MATCH(N$1,'B-EmEC'!$A$1:$DC$1,0),FALSE),NA())</f>
        <v>8.6039999999999992</v>
      </c>
      <c r="O42" s="160">
        <f>IF(VLOOKUP($B42,'B-EmEC'!$A:$DC,MATCH(O$1,'B-EmEC'!$A$1:$DC$1,0),FALSE)&lt;&gt;"",VLOOKUP($B42,'B-EmEC'!$A:$DC,MATCH(O$1,'B-EmEC'!$A$1:$DC$1,0),FALSE),NA())</f>
        <v>6.782</v>
      </c>
      <c r="P42" s="160">
        <f>IF(VLOOKUP($B42,'B-EmEC'!$A:$DC,MATCH(P$1,'B-EmEC'!$A$1:$DC$1,0),FALSE)&lt;&gt;"",VLOOKUP($B42,'B-EmEC'!$A:$DC,MATCH(P$1,'B-EmEC'!$A$1:$DC$1,0),FALSE),NA())</f>
        <v>5.7190000000000003</v>
      </c>
      <c r="Q42" s="161" t="str" cm="1">
        <f t="array" ref="Q42">SUBSTITUTE(SUBSTITUTE(INDEX(E$1:P$1,0,MATCH(_xlfn.AGGREGATE(4,6,E42:P42),E42:P42,0)),"B-pEC50",""),"&gt;1.4SD","")</f>
        <v xml:space="preserve">
G15</v>
      </c>
      <c r="R42" s="159"/>
      <c r="S42" s="162">
        <f>IF(VLOOKUP($B42,'I-EmEC'!$A:$DD,MATCH(S$1,'I-EmEC'!$A$1:$DD$1,0),FALSE)&lt;&gt;"",VLOOKUP($B42,'I-EmEC'!$A:$DD,MATCH(S$1,'I-EmEC'!$A$1:$DD$1,0),FALSE),NA())</f>
        <v>7.27</v>
      </c>
      <c r="T42" s="159">
        <f>IF(VLOOKUP($B42,'I-EmEC'!$A:$DD,MATCH(T$1,'I-EmEC'!$A$1:$DD$1,0),FALSE)&lt;&gt;"",VLOOKUP($B42,'I-EmEC'!$A:$DD,MATCH(T$1,'I-EmEC'!$A$1:$DD$1,0),FALSE),NA())</f>
        <v>8.0299999999999994</v>
      </c>
      <c r="U42" s="159">
        <f>IF(VLOOKUP($B42,'I-EmEC'!$A:$DD,MATCH(U$1,'I-EmEC'!$A$1:$DD$1,0),FALSE)&lt;&gt;"",VLOOKUP($B42,'I-EmEC'!$A:$DD,MATCH(U$1,'I-EmEC'!$A$1:$DD$1,0),FALSE),NA())</f>
        <v>8.0299999999999994</v>
      </c>
      <c r="V42" s="159">
        <f>IF(VLOOKUP($B42,'I-EmEC'!$A:$DD,MATCH(V$1,'I-EmEC'!$A$1:$DD$1,0),FALSE)&lt;&gt;"",VLOOKUP($B42,'I-EmEC'!$A:$DD,MATCH(V$1,'I-EmEC'!$A$1:$DD$1,0),FALSE),NA())</f>
        <v>7.32</v>
      </c>
      <c r="W42" s="159">
        <f>IF(VLOOKUP($B42,'I-EmEC'!$A:$DD,MATCH(W$1,'I-EmEC'!$A$1:$DD$1,0),FALSE)&lt;&gt;"",VLOOKUP($B42,'I-EmEC'!$A:$DD,MATCH(W$1,'I-EmEC'!$A$1:$DD$1,0),FALSE),NA())</f>
        <v>7.32</v>
      </c>
      <c r="X42" s="159">
        <f>IF(VLOOKUP($B42,'I-EmEC'!$A:$DD,MATCH(X$1,'I-EmEC'!$A$1:$DD$1,0),FALSE)&lt;&gt;"",VLOOKUP($B42,'I-EmEC'!$A:$DD,MATCH(X$1,'I-EmEC'!$A$1:$DD$1,0),FALSE),NA())</f>
        <v>7.57</v>
      </c>
      <c r="Y42" s="159">
        <f>IF(VLOOKUP($B42,'I-EmEC'!$A:$DD,MATCH(Y$1,'I-EmEC'!$A$1:$DD$1,0),FALSE)&lt;&gt;"",VLOOKUP($B42,'I-EmEC'!$A:$DD,MATCH(Y$1,'I-EmEC'!$A$1:$DD$1,0),FALSE),NA())</f>
        <v>8.0299999999999994</v>
      </c>
      <c r="Z42" s="159">
        <f>IF(VLOOKUP($B42,'I-EmEC'!$A:$DD,MATCH(Z$1,'I-EmEC'!$A$1:$DD$1,0),FALSE)&lt;&gt;"",VLOOKUP($B42,'I-EmEC'!$A:$DD,MATCH(Z$1,'I-EmEC'!$A$1:$DD$1,0),FALSE),NA())</f>
        <v>8.0299999999999994</v>
      </c>
      <c r="AA42" s="159">
        <f>IF(VLOOKUP($B42,'I-EmEC'!$A:$DD,MATCH(AA$1,'I-EmEC'!$A$1:$DD$1,0),FALSE)&lt;&gt;"",VLOOKUP($B42,'I-EmEC'!$A:$DD,MATCH(AA$1,'I-EmEC'!$A$1:$DD$1,0),FALSE),NA())</f>
        <v>7.98</v>
      </c>
      <c r="AB42" s="159">
        <f>IF(VLOOKUP($B42,'I-EmEC'!$A:$DD,MATCH(AB$1,'I-EmEC'!$A$1:$DD$1,0),FALSE)&lt;&gt;"",VLOOKUP($B42,'I-EmEC'!$A:$DD,MATCH(AB$1,'I-EmEC'!$A$1:$DD$1,0),FALSE),NA())</f>
        <v>7.24</v>
      </c>
      <c r="AC42" s="159">
        <f>IF(VLOOKUP($B42,'I-EmEC'!$A:$DD,MATCH(AC$1,'I-EmEC'!$A$1:$DD$1,0),FALSE)&lt;&gt;"",VLOOKUP($B42,'I-EmEC'!$A:$DD,MATCH(AC$1,'I-EmEC'!$A$1:$DD$1,0),FALSE),NA())</f>
        <v>6.48</v>
      </c>
      <c r="AD42" s="159">
        <f>IF(VLOOKUP($B42,'I-EmEC'!$A:$DD,MATCH(AD$1,'I-EmEC'!$A$1:$DD$1,0),FALSE)&lt;&gt;"",VLOOKUP($B42,'I-EmEC'!$A:$DD,MATCH(AD$1,'I-EmEC'!$A$1:$DD$1,0),FALSE),NA())</f>
        <v>5.99</v>
      </c>
      <c r="AE42" s="161" t="str" cm="1">
        <f t="array" ref="AE42">SUBSTITUTE(SUBSTITUTE(INDEX(S$1:AD$1,0,MATCH(_xlfn.AGGREGATE(4,6,S42:AD42),S42:AD42,0)),"I-pEC50",""),"&gt;1.4SD","")</f>
        <v xml:space="preserve">
Gi1</v>
      </c>
      <c r="AF42" s="159"/>
      <c r="AG42" s="163">
        <f>IF(VLOOKUP($B42,'B-EmEC'!$A:$DC,MATCH(AG$1,'B-EmEC'!$A$1:$DC$1,0),FALSE)&lt;&gt;"",VLOOKUP($B42,'B-EmEC'!$A:$DC,MATCH(AG$1,'B-EmEC'!$A$1:$DC$1,0),FALSE),NA())</f>
        <v>32.28</v>
      </c>
      <c r="AH42" s="164">
        <f>IF(VLOOKUP($B42,'B-EmEC'!$A:$DC,MATCH(AH$1,'B-EmEC'!$A$1:$DC$1,0),FALSE)&lt;&gt;"",VLOOKUP($B42,'B-EmEC'!$A:$DC,MATCH(AH$1,'B-EmEC'!$A$1:$DC$1,0),FALSE),NA())</f>
        <v>923</v>
      </c>
      <c r="AI42" s="164">
        <f>IF(VLOOKUP($B42,'B-EmEC'!$A:$DC,MATCH(AI$1,'B-EmEC'!$A$1:$DC$1,0),FALSE)&lt;&gt;"",VLOOKUP($B42,'B-EmEC'!$A:$DC,MATCH(AI$1,'B-EmEC'!$A$1:$DC$1,0),FALSE),NA())</f>
        <v>457.9</v>
      </c>
      <c r="AJ42" s="164">
        <f>IF(VLOOKUP($B42,'B-EmEC'!$A:$DC,MATCH(AJ$1,'B-EmEC'!$A$1:$DC$1,0),FALSE)&lt;&gt;"",VLOOKUP($B42,'B-EmEC'!$A:$DC,MATCH(AJ$1,'B-EmEC'!$A$1:$DC$1,0),FALSE),NA())</f>
        <v>323.3</v>
      </c>
      <c r="AK42" s="164">
        <f>IF(VLOOKUP($B42,'B-EmEC'!$A:$DC,MATCH(AK$1,'B-EmEC'!$A$1:$DC$1,0),FALSE)&lt;&gt;"",VLOOKUP($B42,'B-EmEC'!$A:$DC,MATCH(AK$1,'B-EmEC'!$A$1:$DC$1,0),FALSE),NA())</f>
        <v>487.3</v>
      </c>
      <c r="AL42" s="164">
        <f>IF(VLOOKUP($B42,'B-EmEC'!$A:$DC,MATCH(AL$1,'B-EmEC'!$A$1:$DC$1,0),FALSE)&lt;&gt;"",VLOOKUP($B42,'B-EmEC'!$A:$DC,MATCH(AL$1,'B-EmEC'!$A$1:$DC$1,0),FALSE),NA())</f>
        <v>344.8</v>
      </c>
      <c r="AM42" s="164">
        <f>IF(VLOOKUP($B42,'B-EmEC'!$A:$DC,MATCH(AM$1,'B-EmEC'!$A$1:$DC$1,0),FALSE)&lt;&gt;"",VLOOKUP($B42,'B-EmEC'!$A:$DC,MATCH(AM$1,'B-EmEC'!$A$1:$DC$1,0),FALSE),NA())</f>
        <v>472.4</v>
      </c>
      <c r="AN42" s="164">
        <f>IF(VLOOKUP($B42,'B-EmEC'!$A:$DC,MATCH(AN$1,'B-EmEC'!$A$1:$DC$1,0),FALSE)&lt;&gt;"",VLOOKUP($B42,'B-EmEC'!$A:$DC,MATCH(AN$1,'B-EmEC'!$A$1:$DC$1,0),FALSE),NA())</f>
        <v>533.4</v>
      </c>
      <c r="AO42" s="164">
        <f>IF(VLOOKUP($B42,'B-EmEC'!$A:$DC,MATCH(AO$1,'B-EmEC'!$A$1:$DC$1,0),FALSE)&lt;&gt;"",VLOOKUP($B42,'B-EmEC'!$A:$DC,MATCH(AO$1,'B-EmEC'!$A$1:$DC$1,0),FALSE),NA())</f>
        <v>426.2</v>
      </c>
      <c r="AP42" s="164">
        <f>IF(VLOOKUP($B42,'B-EmEC'!$A:$DC,MATCH(AP$1,'B-EmEC'!$A$1:$DC$1,0),FALSE)&lt;&gt;"",VLOOKUP($B42,'B-EmEC'!$A:$DC,MATCH(AP$1,'B-EmEC'!$A$1:$DC$1,0),FALSE),NA())</f>
        <v>369.2</v>
      </c>
      <c r="AQ42" s="164">
        <f>IF(VLOOKUP($B42,'B-EmEC'!$A:$DC,MATCH(AQ$1,'B-EmEC'!$A$1:$DC$1,0),FALSE)&lt;&gt;"",VLOOKUP($B42,'B-EmEC'!$A:$DC,MATCH(AQ$1,'B-EmEC'!$A$1:$DC$1,0),FALSE),NA())</f>
        <v>72.42</v>
      </c>
      <c r="AR42" s="164">
        <f>IF(VLOOKUP($B42,'B-EmEC'!$A:$DC,MATCH(AR$1,'B-EmEC'!$A$1:$DC$1,0),FALSE)&lt;&gt;"",VLOOKUP($B42,'B-EmEC'!$A:$DC,MATCH(AR$1,'B-EmEC'!$A$1:$DC$1,0),FALSE),NA())</f>
        <v>382.2</v>
      </c>
      <c r="AS42" s="169" t="str" cm="1">
        <f t="array" ref="AS42">SUBSTITUTE(SUBSTITUTE(INDEX(AG$1:AR$1,0,MATCH(_xlfn.AGGREGATE(4,6,AG42:AR42),AG42:AR42,0)),"B-Emax",""),"&gt;1.4SD","")</f>
        <v xml:space="preserve">
Gi1</v>
      </c>
      <c r="AT42" s="164"/>
      <c r="AU42" s="165">
        <f>IF(VLOOKUP($B42,'I-EmEC'!$A:$DD,MATCH(AU$1,'I-EmEC'!$A$1:$DD$1,0),FALSE)&lt;&gt;"",VLOOKUP($B42,'I-EmEC'!$A:$DD,MATCH(AU$1,'I-EmEC'!$A$1:$DD$1,0),FALSE),NA())</f>
        <v>35.5</v>
      </c>
      <c r="AV42" s="166">
        <f>IF(VLOOKUP($B42,'I-EmEC'!$A:$DD,MATCH(AV$1,'I-EmEC'!$A$1:$DD$1,0),FALSE)&lt;&gt;"",VLOOKUP($B42,'I-EmEC'!$A:$DD,MATCH(AV$1,'I-EmEC'!$A$1:$DD$1,0),FALSE),NA())</f>
        <v>21.5</v>
      </c>
      <c r="AW42" s="166">
        <f>IF(VLOOKUP($B42,'I-EmEC'!$A:$DD,MATCH(AW$1,'I-EmEC'!$A$1:$DD$1,0),FALSE)&lt;&gt;"",VLOOKUP($B42,'I-EmEC'!$A:$DD,MATCH(AW$1,'I-EmEC'!$A$1:$DD$1,0),FALSE),NA())</f>
        <v>21.5</v>
      </c>
      <c r="AX42" s="166">
        <f>IF(VLOOKUP($B42,'I-EmEC'!$A:$DD,MATCH(AX$1,'I-EmEC'!$A$1:$DD$1,0),FALSE)&lt;&gt;"",VLOOKUP($B42,'I-EmEC'!$A:$DD,MATCH(AX$1,'I-EmEC'!$A$1:$DD$1,0),FALSE),NA())</f>
        <v>31</v>
      </c>
      <c r="AY42" s="166">
        <f>IF(VLOOKUP($B42,'I-EmEC'!$A:$DD,MATCH(AY$1,'I-EmEC'!$A$1:$DD$1,0),FALSE)&lt;&gt;"",VLOOKUP($B42,'I-EmEC'!$A:$DD,MATCH(AY$1,'I-EmEC'!$A$1:$DD$1,0),FALSE),NA())</f>
        <v>31</v>
      </c>
      <c r="AZ42" s="166">
        <f>IF(VLOOKUP($B42,'I-EmEC'!$A:$DD,MATCH(AZ$1,'I-EmEC'!$A$1:$DD$1,0),FALSE)&lt;&gt;"",VLOOKUP($B42,'I-EmEC'!$A:$DD,MATCH(AZ$1,'I-EmEC'!$A$1:$DD$1,0),FALSE),NA())</f>
        <v>24.4</v>
      </c>
      <c r="BA42" s="166">
        <f>IF(VLOOKUP($B42,'I-EmEC'!$A:$DD,MATCH(BA$1,'I-EmEC'!$A$1:$DD$1,0),FALSE)&lt;&gt;"",VLOOKUP($B42,'I-EmEC'!$A:$DD,MATCH(BA$1,'I-EmEC'!$A$1:$DD$1,0),FALSE),NA())</f>
        <v>14.2</v>
      </c>
      <c r="BB42" s="166">
        <f>IF(VLOOKUP($B42,'I-EmEC'!$A:$DD,MATCH(BB$1,'I-EmEC'!$A$1:$DD$1,0),FALSE)&lt;&gt;"",VLOOKUP($B42,'I-EmEC'!$A:$DD,MATCH(BB$1,'I-EmEC'!$A$1:$DD$1,0),FALSE),NA())</f>
        <v>14.2</v>
      </c>
      <c r="BC42" s="166">
        <f>IF(VLOOKUP($B42,'I-EmEC'!$A:$DD,MATCH(BC$1,'I-EmEC'!$A$1:$DD$1,0),FALSE)&lt;&gt;"",VLOOKUP($B42,'I-EmEC'!$A:$DD,MATCH(BC$1,'I-EmEC'!$A$1:$DD$1,0),FALSE),NA())</f>
        <v>8.6</v>
      </c>
      <c r="BD42" s="166">
        <f>IF(VLOOKUP($B42,'I-EmEC'!$A:$DD,MATCH(BD$1,'I-EmEC'!$A$1:$DD$1,0),FALSE)&lt;&gt;"",VLOOKUP($B42,'I-EmEC'!$A:$DD,MATCH(BD$1,'I-EmEC'!$A$1:$DD$1,0),FALSE),NA())</f>
        <v>36.6</v>
      </c>
      <c r="BE42" s="166">
        <f>IF(VLOOKUP($B42,'I-EmEC'!$A:$DD,MATCH(BE$1,'I-EmEC'!$A$1:$DD$1,0),FALSE)&lt;&gt;"",VLOOKUP($B42,'I-EmEC'!$A:$DD,MATCH(BE$1,'I-EmEC'!$A$1:$DD$1,0),FALSE),NA())</f>
        <v>30.1</v>
      </c>
      <c r="BF42" s="166">
        <f>IF(VLOOKUP($B42,'I-EmEC'!$A:$DD,MATCH(BF$1,'I-EmEC'!$A$1:$DD$1,0),FALSE)&lt;&gt;"",VLOOKUP($B42,'I-EmEC'!$A:$DD,MATCH(BF$1,'I-EmEC'!$A$1:$DD$1,0),FALSE),NA())</f>
        <v>19.2</v>
      </c>
      <c r="BG42" s="161" t="str" cm="1">
        <f t="array" ref="BG42">SUBSTITUTE(SUBSTITUTE(INDEX(AU$1:BF$1,0,MATCH(_xlfn.AGGREGATE(4,6,AU42:BF42),AU42:BF42,0)),"I-Emax",""),"&gt;1.4SD","")</f>
        <v xml:space="preserve">
G15</v>
      </c>
      <c r="BH42" s="159"/>
      <c r="BI42" s="167">
        <f>IF(VLOOKUP($B42,'B-EmEC'!$A:$DC,MATCH(BI$1,'B-EmEC'!$A$1:$DC$1,0),FALSE)="",NA(),VLOOKUP($B42,'B-EmEC'!$A:$DC,MATCH(BI$1,'B-EmEC'!$A$1:$DC$1,0),FALSE))</f>
        <v>49.418248622167795</v>
      </c>
      <c r="BJ42" s="168">
        <f>IF(VLOOKUP($B42,'B-EmEC'!$A:$DC,MATCH(BJ$1,'B-EmEC'!$A$1:$DC$1,0),FALSE)="",NA(),VLOOKUP($B42,'B-EmEC'!$A:$DC,MATCH(BJ$1,'B-EmEC'!$A$1:$DC$1,0),FALSE))</f>
        <v>100</v>
      </c>
      <c r="BK42" s="168">
        <f>IF(VLOOKUP($B42,'B-EmEC'!$A:$DC,MATCH(BK$1,'B-EmEC'!$A$1:$DC$1,0),FALSE)="",NA(),VLOOKUP($B42,'B-EmEC'!$A:$DC,MATCH(BK$1,'B-EmEC'!$A$1:$DC$1,0),FALSE))</f>
        <v>66.885772713993575</v>
      </c>
      <c r="BL42" s="168">
        <f>IF(VLOOKUP($B42,'B-EmEC'!$A:$DC,MATCH(BL$1,'B-EmEC'!$A$1:$DC$1,0),FALSE)="",NA(),VLOOKUP($B42,'B-EmEC'!$A:$DC,MATCH(BL$1,'B-EmEC'!$A$1:$DC$1,0),FALSE))</f>
        <v>86.908602150537632</v>
      </c>
      <c r="BM42" s="168">
        <f>IF(VLOOKUP($B42,'B-EmEC'!$A:$DC,MATCH(BM$1,'B-EmEC'!$A$1:$DC$1,0),FALSE)="",NA(),VLOOKUP($B42,'B-EmEC'!$A:$DC,MATCH(BM$1,'B-EmEC'!$A$1:$DC$1,0),FALSE))</f>
        <v>98.563915857605181</v>
      </c>
      <c r="BN42" s="168">
        <f>IF(VLOOKUP($B42,'B-EmEC'!$A:$DC,MATCH(BN$1,'B-EmEC'!$A$1:$DC$1,0),FALSE)="",NA(),VLOOKUP($B42,'B-EmEC'!$A:$DC,MATCH(BN$1,'B-EmEC'!$A$1:$DC$1,0),FALSE))</f>
        <v>100</v>
      </c>
      <c r="BO42" s="168">
        <f>IF(VLOOKUP($B42,'B-EmEC'!$A:$DC,MATCH(BO$1,'B-EmEC'!$A$1:$DC$1,0),FALSE)="",NA(),VLOOKUP($B42,'B-EmEC'!$A:$DC,MATCH(BO$1,'B-EmEC'!$A$1:$DC$1,0),FALSE))</f>
        <v>63.079182801442116</v>
      </c>
      <c r="BP42" s="168">
        <f>IF(VLOOKUP($B42,'B-EmEC'!$A:$DC,MATCH(BP$1,'B-EmEC'!$A$1:$DC$1,0),FALSE)="",NA(),VLOOKUP($B42,'B-EmEC'!$A:$DC,MATCH(BP$1,'B-EmEC'!$A$1:$DC$1,0),FALSE))</f>
        <v>62.797268660230756</v>
      </c>
      <c r="BQ42" s="168">
        <f>IF(VLOOKUP($B42,'B-EmEC'!$A:$DC,MATCH(BQ$1,'B-EmEC'!$A$1:$DC$1,0),FALSE)="",NA(),VLOOKUP($B42,'B-EmEC'!$A:$DC,MATCH(BQ$1,'B-EmEC'!$A$1:$DC$1,0),FALSE))</f>
        <v>46.120549724055834</v>
      </c>
      <c r="BR42" s="168">
        <f>IF(VLOOKUP($B42,'B-EmEC'!$A:$DC,MATCH(BR$1,'B-EmEC'!$A$1:$DC$1,0),FALSE)="",NA(),VLOOKUP($B42,'B-EmEC'!$A:$DC,MATCH(BR$1,'B-EmEC'!$A$1:$DC$1,0),FALSE))</f>
        <v>34.601686972820993</v>
      </c>
      <c r="BS42" s="168">
        <f>IF(VLOOKUP($B42,'B-EmEC'!$A:$DC,MATCH(BS$1,'B-EmEC'!$A$1:$DC$1,0),FALSE)="",NA(),VLOOKUP($B42,'B-EmEC'!$A:$DC,MATCH(BS$1,'B-EmEC'!$A$1:$DC$1,0),FALSE))</f>
        <v>59.360655737704917</v>
      </c>
      <c r="BT42" s="168">
        <f>IF(VLOOKUP($B42,'B-EmEC'!$A:$DC,MATCH(BT$1,'B-EmEC'!$A$1:$DC$1,0),FALSE)="",NA(),VLOOKUP($B42,'B-EmEC'!$A:$DC,MATCH(BT$1,'B-EmEC'!$A$1:$DC$1,0),FALSE))</f>
        <v>54.120645709430754</v>
      </c>
      <c r="BU42" s="161" t="str" cm="1">
        <f t="array" ref="BU42">SUBSTITUTE(SUBSTITUTE(SUBSTITUTE(INDEX(BI$1:BT$1,0,MATCH(_xlfn.AGGREGATE(4,6,BI42:BT42),BI42:BT42,0)),"B-Emax",""),"Min",""),"Max","")</f>
        <v xml:space="preserve">
Gi1</v>
      </c>
      <c r="BV42" s="168"/>
      <c r="BW42" s="165">
        <f>IF(VLOOKUP($B42,'I-EmEC'!$A:$DD,MATCH(BW$1,'I-EmEC'!$A$1:$DD$1,0),FALSE)&lt;&gt;"",VLOOKUP($B42,'I-EmEC'!$A:$DD,MATCH(BW$1,'I-EmEC'!$A$1:$DD$1,0),FALSE),NA())</f>
        <v>65.257352941176478</v>
      </c>
      <c r="BX42" s="166">
        <f>IF(VLOOKUP($B42,'I-EmEC'!$A:$DD,MATCH(BX$1,'I-EmEC'!$A$1:$DD$1,0),FALSE)&lt;&gt;"",VLOOKUP($B42,'I-EmEC'!$A:$DD,MATCH(BX$1,'I-EmEC'!$A$1:$DD$1,0),FALSE),NA())</f>
        <v>41.586073500967117</v>
      </c>
      <c r="BY42" s="166">
        <f>IF(VLOOKUP($B42,'I-EmEC'!$A:$DD,MATCH(BY$1,'I-EmEC'!$A$1:$DD$1,0),FALSE)&lt;&gt;"",VLOOKUP($B42,'I-EmEC'!$A:$DD,MATCH(BY$1,'I-EmEC'!$A$1:$DD$1,0),FALSE),NA())</f>
        <v>41.586073500967117</v>
      </c>
      <c r="BZ42" s="166">
        <f>IF(VLOOKUP($B42,'I-EmEC'!$A:$DD,MATCH(BZ$1,'I-EmEC'!$A$1:$DD$1,0),FALSE)&lt;&gt;"",VLOOKUP($B42,'I-EmEC'!$A:$DD,MATCH(BZ$1,'I-EmEC'!$A$1:$DD$1,0),FALSE),NA())</f>
        <v>64.182194616977227</v>
      </c>
      <c r="CA42" s="166">
        <f>IF(VLOOKUP($B42,'I-EmEC'!$A:$DD,MATCH(CA$1,'I-EmEC'!$A$1:$DD$1,0),FALSE)&lt;&gt;"",VLOOKUP($B42,'I-EmEC'!$A:$DD,MATCH(CA$1,'I-EmEC'!$A$1:$DD$1,0),FALSE),NA())</f>
        <v>64.182194616977227</v>
      </c>
      <c r="CB42" s="166">
        <f>IF(VLOOKUP($B42,'I-EmEC'!$A:$DD,MATCH(CB$1,'I-EmEC'!$A$1:$DD$1,0),FALSE)&lt;&gt;"",VLOOKUP($B42,'I-EmEC'!$A:$DD,MATCH(CB$1,'I-EmEC'!$A$1:$DD$1,0),FALSE),NA())</f>
        <v>70.724637681159422</v>
      </c>
      <c r="CC42" s="166">
        <f>IF(VLOOKUP($B42,'I-EmEC'!$A:$DD,MATCH(CC$1,'I-EmEC'!$A$1:$DD$1,0),FALSE)&lt;&gt;"",VLOOKUP($B42,'I-EmEC'!$A:$DD,MATCH(CC$1,'I-EmEC'!$A$1:$DD$1,0),FALSE),NA())</f>
        <v>29.158110882956876</v>
      </c>
      <c r="CD42" s="166">
        <f>IF(VLOOKUP($B42,'I-EmEC'!$A:$DD,MATCH(CD$1,'I-EmEC'!$A$1:$DD$1,0),FALSE)&lt;&gt;"",VLOOKUP($B42,'I-EmEC'!$A:$DD,MATCH(CD$1,'I-EmEC'!$A$1:$DD$1,0),FALSE),NA())</f>
        <v>29.158110882956876</v>
      </c>
      <c r="CE42" s="166">
        <f>IF(VLOOKUP($B42,'I-EmEC'!$A:$DD,MATCH(CE$1,'I-EmEC'!$A$1:$DD$1,0),FALSE)&lt;&gt;"",VLOOKUP($B42,'I-EmEC'!$A:$DD,MATCH(CE$1,'I-EmEC'!$A$1:$DD$1,0),FALSE),NA())</f>
        <v>19.325842696629213</v>
      </c>
      <c r="CF42" s="166">
        <f>IF(VLOOKUP($B42,'I-EmEC'!$A:$DD,MATCH(CF$1,'I-EmEC'!$A$1:$DD$1,0),FALSE)&lt;&gt;"",VLOOKUP($B42,'I-EmEC'!$A:$DD,MATCH(CF$1,'I-EmEC'!$A$1:$DD$1,0),FALSE),NA())</f>
        <v>72.189349112426029</v>
      </c>
      <c r="CG42" s="166">
        <f>IF(VLOOKUP($B42,'I-EmEC'!$A:$DD,MATCH(CG$1,'I-EmEC'!$A$1:$DD$1,0),FALSE)&lt;&gt;"",VLOOKUP($B42,'I-EmEC'!$A:$DD,MATCH(CG$1,'I-EmEC'!$A$1:$DD$1,0),FALSE),NA())</f>
        <v>57.333333333333336</v>
      </c>
      <c r="CH42" s="166">
        <f>IF(VLOOKUP($B42,'I-EmEC'!$A:$DD,MATCH(CH$1,'I-EmEC'!$A$1:$DD$1,0),FALSE)&lt;&gt;"",VLOOKUP($B42,'I-EmEC'!$A:$DD,MATCH(CH$1,'I-EmEC'!$A$1:$DD$1,0),FALSE),NA())</f>
        <v>37.944664031620555</v>
      </c>
      <c r="CI42" s="161" t="str" cm="1">
        <f t="array" ref="CI42">SUBSTITUTE(SUBSTITUTE(SUBSTITUTE(INDEX(BW$1:CH$1,0,MATCH(_xlfn.AGGREGATE(4,6,BW42:CH42),BW42:CH42,0)),"I-Emax",""),"Min",""),"Max","")</f>
        <v xml:space="preserve">
G15</v>
      </c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</row>
    <row r="43" spans="1:111" s="170" customFormat="1" x14ac:dyDescent="0.15">
      <c r="A43" s="155" t="str" cm="1">
        <f t="array" ref="A43">_xlfn.IFS(AND(SUMIF(E43:P43,"&lt;&gt;#N/A",E43:P43)&gt;0,SUMIF(S43:AD43,"&lt;&gt;#N/A",S43:AD43)&gt;0),"BI",AND(SUMIF(E43:P43,"&lt;&gt;#N/A",E43:P43)&gt;0,SUMIF(S43:AD43,"&lt;&gt;#N/A",S43:AD43)=0),"-B",AND(SUMIF(E43:P43,"&lt;&gt;#N/A",E43:P43)=0,SUMIF(S43:AD43,"&lt;&gt;#N/A",S43:AD43)&gt;0),"-I")</f>
        <v>BI</v>
      </c>
      <c r="B43" s="90" t="s">
        <v>506</v>
      </c>
      <c r="C43" s="156" t="str">
        <f>VLOOKUP(B43,RecNamesAll!A:E,5,FALSE)</f>
        <v>A</v>
      </c>
      <c r="D43" s="157" t="b">
        <f>VLOOKUP(B43,Ligands!A:B,2,FALSE)</f>
        <v>1</v>
      </c>
      <c r="E43" s="158">
        <f>IF(VLOOKUP($B43,'B-EmEC'!$A:$DC,MATCH(E$1,'B-EmEC'!$A$1:$DC$1,0),FALSE)&lt;&gt;"",VLOOKUP($B43,'B-EmEC'!$A:$DC,MATCH(E$1,'B-EmEC'!$A$1:$DC$1,0),FALSE),NA())</f>
        <v>7.109</v>
      </c>
      <c r="F43" s="159" t="e">
        <f>IF(VLOOKUP($B43,'B-EmEC'!$A:$DC,MATCH(F$1,'B-EmEC'!$A$1:$DC$1,0),FALSE)&lt;&gt;"",VLOOKUP($B43,'B-EmEC'!$A:$DC,MATCH(F$1,'B-EmEC'!$A$1:$DC$1,0),FALSE),NA())</f>
        <v>#N/A</v>
      </c>
      <c r="G43" s="159" t="e">
        <f>IF(VLOOKUP($B43,'B-EmEC'!$A:$DC,MATCH(G$1,'B-EmEC'!$A$1:$DC$1,0),FALSE)&lt;&gt;"",VLOOKUP($B43,'B-EmEC'!$A:$DC,MATCH(G$1,'B-EmEC'!$A$1:$DC$1,0),FALSE),NA())</f>
        <v>#N/A</v>
      </c>
      <c r="H43" s="159">
        <f>IF(VLOOKUP($B43,'B-EmEC'!$A:$DC,MATCH(H$1,'B-EmEC'!$A$1:$DC$1,0),FALSE)&lt;&gt;"",VLOOKUP($B43,'B-EmEC'!$A:$DC,MATCH(H$1,'B-EmEC'!$A$1:$DC$1,0),FALSE),NA())</f>
        <v>5.73</v>
      </c>
      <c r="I43" s="159">
        <f>IF(VLOOKUP($B43,'B-EmEC'!$A:$DC,MATCH(I$1,'B-EmEC'!$A$1:$DC$1,0),FALSE)&lt;&gt;"",VLOOKUP($B43,'B-EmEC'!$A:$DC,MATCH(I$1,'B-EmEC'!$A$1:$DC$1,0),FALSE),NA())</f>
        <v>5.3570000000000002</v>
      </c>
      <c r="J43" s="159">
        <f>IF(VLOOKUP($B43,'B-EmEC'!$A:$DC,MATCH(J$1,'B-EmEC'!$A$1:$DC$1,0),FALSE)&lt;&gt;"",VLOOKUP($B43,'B-EmEC'!$A:$DC,MATCH(J$1,'B-EmEC'!$A$1:$DC$1,0),FALSE),NA())</f>
        <v>4.2539999999999996</v>
      </c>
      <c r="K43" s="160" t="e">
        <f>IF(VLOOKUP($B43,'B-EmEC'!$A:$DC,MATCH(K$1,'B-EmEC'!$A$1:$DC$1,0),FALSE)&lt;&gt;"",VLOOKUP($B43,'B-EmEC'!$A:$DC,MATCH(K$1,'B-EmEC'!$A$1:$DC$1,0),FALSE),NA())</f>
        <v>#N/A</v>
      </c>
      <c r="L43" s="160" t="e">
        <f>IF(VLOOKUP($B43,'B-EmEC'!$A:$DC,MATCH(L$1,'B-EmEC'!$A$1:$DC$1,0),FALSE)&lt;&gt;"",VLOOKUP($B43,'B-EmEC'!$A:$DC,MATCH(L$1,'B-EmEC'!$A$1:$DC$1,0),FALSE),NA())</f>
        <v>#N/A</v>
      </c>
      <c r="M43" s="160" t="e">
        <f>IF(VLOOKUP($B43,'B-EmEC'!$A:$DC,MATCH(M$1,'B-EmEC'!$A$1:$DC$1,0),FALSE)&lt;&gt;"",VLOOKUP($B43,'B-EmEC'!$A:$DC,MATCH(M$1,'B-EmEC'!$A$1:$DC$1,0),FALSE),NA())</f>
        <v>#N/A</v>
      </c>
      <c r="N43" s="159">
        <f>IF(VLOOKUP($B43,'B-EmEC'!$A:$DC,MATCH(N$1,'B-EmEC'!$A$1:$DC$1,0),FALSE)&lt;&gt;"",VLOOKUP($B43,'B-EmEC'!$A:$DC,MATCH(N$1,'B-EmEC'!$A$1:$DC$1,0),FALSE),NA())</f>
        <v>6.6929999999999996</v>
      </c>
      <c r="O43" s="160">
        <f>IF(VLOOKUP($B43,'B-EmEC'!$A:$DC,MATCH(O$1,'B-EmEC'!$A$1:$DC$1,0),FALSE)&lt;&gt;"",VLOOKUP($B43,'B-EmEC'!$A:$DC,MATCH(O$1,'B-EmEC'!$A$1:$DC$1,0),FALSE),NA())</f>
        <v>5</v>
      </c>
      <c r="P43" s="160">
        <f>IF(VLOOKUP($B43,'B-EmEC'!$A:$DC,MATCH(P$1,'B-EmEC'!$A$1:$DC$1,0),FALSE)&lt;&gt;"",VLOOKUP($B43,'B-EmEC'!$A:$DC,MATCH(P$1,'B-EmEC'!$A$1:$DC$1,0),FALSE),NA())</f>
        <v>4.9859999999999998</v>
      </c>
      <c r="Q43" s="161" t="str" cm="1">
        <f t="array" ref="Q43">SUBSTITUTE(SUBSTITUTE(INDEX(E$1:P$1,0,MATCH(_xlfn.AGGREGATE(4,6,E43:P43),E43:P43,0)),"B-pEC50",""),"&gt;1.4SD","")</f>
        <v xml:space="preserve">
Gs</v>
      </c>
      <c r="R43" s="159"/>
      <c r="S43" s="162">
        <f>IF(VLOOKUP($B43,'I-EmEC'!$A:$DD,MATCH(S$1,'I-EmEC'!$A$1:$DD$1,0),FALSE)&lt;&gt;"",VLOOKUP($B43,'I-EmEC'!$A:$DD,MATCH(S$1,'I-EmEC'!$A$1:$DD$1,0),FALSE),NA())</f>
        <v>6.04</v>
      </c>
      <c r="T43" s="159" t="e">
        <f>IF(VLOOKUP($B43,'I-EmEC'!$A:$DD,MATCH(T$1,'I-EmEC'!$A$1:$DD$1,0),FALSE)&lt;&gt;"",VLOOKUP($B43,'I-EmEC'!$A:$DD,MATCH(T$1,'I-EmEC'!$A$1:$DD$1,0),FALSE),NA())</f>
        <v>#N/A</v>
      </c>
      <c r="U43" s="159" t="e">
        <f>IF(VLOOKUP($B43,'I-EmEC'!$A:$DD,MATCH(U$1,'I-EmEC'!$A$1:$DD$1,0),FALSE)&lt;&gt;"",VLOOKUP($B43,'I-EmEC'!$A:$DD,MATCH(U$1,'I-EmEC'!$A$1:$DD$1,0),FALSE),NA())</f>
        <v>#N/A</v>
      </c>
      <c r="V43" s="159">
        <f>IF(VLOOKUP($B43,'I-EmEC'!$A:$DD,MATCH(V$1,'I-EmEC'!$A$1:$DD$1,0),FALSE)&lt;&gt;"",VLOOKUP($B43,'I-EmEC'!$A:$DD,MATCH(V$1,'I-EmEC'!$A$1:$DD$1,0),FALSE),NA())</f>
        <v>5.67</v>
      </c>
      <c r="W43" s="159">
        <f>IF(VLOOKUP($B43,'I-EmEC'!$A:$DD,MATCH(W$1,'I-EmEC'!$A$1:$DD$1,0),FALSE)&lt;&gt;"",VLOOKUP($B43,'I-EmEC'!$A:$DD,MATCH(W$1,'I-EmEC'!$A$1:$DD$1,0),FALSE),NA())</f>
        <v>5.67</v>
      </c>
      <c r="X43" s="159">
        <f>IF(VLOOKUP($B43,'I-EmEC'!$A:$DD,MATCH(X$1,'I-EmEC'!$A$1:$DD$1,0),FALSE)&lt;&gt;"",VLOOKUP($B43,'I-EmEC'!$A:$DD,MATCH(X$1,'I-EmEC'!$A$1:$DD$1,0),FALSE),NA())</f>
        <v>5.56</v>
      </c>
      <c r="Y43" s="159" t="e">
        <f>IF(VLOOKUP($B43,'I-EmEC'!$A:$DD,MATCH(Y$1,'I-EmEC'!$A$1:$DD$1,0),FALSE)&lt;&gt;"",VLOOKUP($B43,'I-EmEC'!$A:$DD,MATCH(Y$1,'I-EmEC'!$A$1:$DD$1,0),FALSE),NA())</f>
        <v>#N/A</v>
      </c>
      <c r="Z43" s="159" t="e">
        <f>IF(VLOOKUP($B43,'I-EmEC'!$A:$DD,MATCH(Z$1,'I-EmEC'!$A$1:$DD$1,0),FALSE)&lt;&gt;"",VLOOKUP($B43,'I-EmEC'!$A:$DD,MATCH(Z$1,'I-EmEC'!$A$1:$DD$1,0),FALSE),NA())</f>
        <v>#N/A</v>
      </c>
      <c r="AA43" s="159" t="e">
        <f>IF(VLOOKUP($B43,'I-EmEC'!$A:$DD,MATCH(AA$1,'I-EmEC'!$A$1:$DD$1,0),FALSE)&lt;&gt;"",VLOOKUP($B43,'I-EmEC'!$A:$DD,MATCH(AA$1,'I-EmEC'!$A$1:$DD$1,0),FALSE),NA())</f>
        <v>#N/A</v>
      </c>
      <c r="AB43" s="159" t="e">
        <f>IF(VLOOKUP($B43,'I-EmEC'!$A:$DD,MATCH(AB$1,'I-EmEC'!$A$1:$DD$1,0),FALSE)&lt;&gt;"",VLOOKUP($B43,'I-EmEC'!$A:$DD,MATCH(AB$1,'I-EmEC'!$A$1:$DD$1,0),FALSE),NA())</f>
        <v>#N/A</v>
      </c>
      <c r="AC43" s="159" t="e">
        <f>IF(VLOOKUP($B43,'I-EmEC'!$A:$DD,MATCH(AC$1,'I-EmEC'!$A$1:$DD$1,0),FALSE)&lt;&gt;"",VLOOKUP($B43,'I-EmEC'!$A:$DD,MATCH(AC$1,'I-EmEC'!$A$1:$DD$1,0),FALSE),NA())</f>
        <v>#N/A</v>
      </c>
      <c r="AD43" s="159" t="e">
        <f>IF(VLOOKUP($B43,'I-EmEC'!$A:$DD,MATCH(AD$1,'I-EmEC'!$A$1:$DD$1,0),FALSE)&lt;&gt;"",VLOOKUP($B43,'I-EmEC'!$A:$DD,MATCH(AD$1,'I-EmEC'!$A$1:$DD$1,0),FALSE),NA())</f>
        <v>#N/A</v>
      </c>
      <c r="AE43" s="161" t="str" cm="1">
        <f t="array" ref="AE43">SUBSTITUTE(SUBSTITUTE(INDEX(S$1:AD$1,0,MATCH(_xlfn.AGGREGATE(4,6,S43:AD43),S43:AD43,0)),"I-pEC50",""),"&gt;1.4SD","")</f>
        <v xml:space="preserve">
Gs</v>
      </c>
      <c r="AF43" s="159"/>
      <c r="AG43" s="163">
        <f>IF(VLOOKUP($B43,'B-EmEC'!$A:$DC,MATCH(AG$1,'B-EmEC'!$A$1:$DC$1,0),FALSE)&lt;&gt;"",VLOOKUP($B43,'B-EmEC'!$A:$DC,MATCH(AG$1,'B-EmEC'!$A$1:$DC$1,0),FALSE),NA())</f>
        <v>51.79</v>
      </c>
      <c r="AH43" s="164" t="e">
        <f>IF(VLOOKUP($B43,'B-EmEC'!$A:$DC,MATCH(AH$1,'B-EmEC'!$A$1:$DC$1,0),FALSE)&lt;&gt;"",VLOOKUP($B43,'B-EmEC'!$A:$DC,MATCH(AH$1,'B-EmEC'!$A$1:$DC$1,0),FALSE),NA())</f>
        <v>#N/A</v>
      </c>
      <c r="AI43" s="164" t="e">
        <f>IF(VLOOKUP($B43,'B-EmEC'!$A:$DC,MATCH(AI$1,'B-EmEC'!$A$1:$DC$1,0),FALSE)&lt;&gt;"",VLOOKUP($B43,'B-EmEC'!$A:$DC,MATCH(AI$1,'B-EmEC'!$A$1:$DC$1,0),FALSE),NA())</f>
        <v>#N/A</v>
      </c>
      <c r="AJ43" s="164">
        <f>IF(VLOOKUP($B43,'B-EmEC'!$A:$DC,MATCH(AJ$1,'B-EmEC'!$A$1:$DC$1,0),FALSE)&lt;&gt;"",VLOOKUP($B43,'B-EmEC'!$A:$DC,MATCH(AJ$1,'B-EmEC'!$A$1:$DC$1,0),FALSE),NA())</f>
        <v>18.489999999999998</v>
      </c>
      <c r="AK43" s="164">
        <f>IF(VLOOKUP($B43,'B-EmEC'!$A:$DC,MATCH(AK$1,'B-EmEC'!$A$1:$DC$1,0),FALSE)&lt;&gt;"",VLOOKUP($B43,'B-EmEC'!$A:$DC,MATCH(AK$1,'B-EmEC'!$A$1:$DC$1,0),FALSE),NA())</f>
        <v>46.36</v>
      </c>
      <c r="AL43" s="164">
        <f>IF(VLOOKUP($B43,'B-EmEC'!$A:$DC,MATCH(AL$1,'B-EmEC'!$A$1:$DC$1,0),FALSE)&lt;&gt;"",VLOOKUP($B43,'B-EmEC'!$A:$DC,MATCH(AL$1,'B-EmEC'!$A$1:$DC$1,0),FALSE),NA())</f>
        <v>80.08</v>
      </c>
      <c r="AM43" s="164" t="e">
        <f>IF(VLOOKUP($B43,'B-EmEC'!$A:$DC,MATCH(AM$1,'B-EmEC'!$A$1:$DC$1,0),FALSE)&lt;&gt;"",VLOOKUP($B43,'B-EmEC'!$A:$DC,MATCH(AM$1,'B-EmEC'!$A$1:$DC$1,0),FALSE),NA())</f>
        <v>#N/A</v>
      </c>
      <c r="AN43" s="164" t="e">
        <f>IF(VLOOKUP($B43,'B-EmEC'!$A:$DC,MATCH(AN$1,'B-EmEC'!$A$1:$DC$1,0),FALSE)&lt;&gt;"",VLOOKUP($B43,'B-EmEC'!$A:$DC,MATCH(AN$1,'B-EmEC'!$A$1:$DC$1,0),FALSE),NA())</f>
        <v>#N/A</v>
      </c>
      <c r="AO43" s="164" t="e">
        <f>IF(VLOOKUP($B43,'B-EmEC'!$A:$DC,MATCH(AO$1,'B-EmEC'!$A$1:$DC$1,0),FALSE)&lt;&gt;"",VLOOKUP($B43,'B-EmEC'!$A:$DC,MATCH(AO$1,'B-EmEC'!$A$1:$DC$1,0),FALSE),NA())</f>
        <v>#N/A</v>
      </c>
      <c r="AP43" s="164">
        <f>IF(VLOOKUP($B43,'B-EmEC'!$A:$DC,MATCH(AP$1,'B-EmEC'!$A$1:$DC$1,0),FALSE)&lt;&gt;"",VLOOKUP($B43,'B-EmEC'!$A:$DC,MATCH(AP$1,'B-EmEC'!$A$1:$DC$1,0),FALSE),NA())</f>
        <v>689.3</v>
      </c>
      <c r="AQ43" s="164">
        <f>IF(VLOOKUP($B43,'B-EmEC'!$A:$DC,MATCH(AQ$1,'B-EmEC'!$A$1:$DC$1,0),FALSE)&lt;&gt;"",VLOOKUP($B43,'B-EmEC'!$A:$DC,MATCH(AQ$1,'B-EmEC'!$A$1:$DC$1,0),FALSE),NA())</f>
        <v>76.540000000000006</v>
      </c>
      <c r="AR43" s="164">
        <f>IF(VLOOKUP($B43,'B-EmEC'!$A:$DC,MATCH(AR$1,'B-EmEC'!$A$1:$DC$1,0),FALSE)&lt;&gt;"",VLOOKUP($B43,'B-EmEC'!$A:$DC,MATCH(AR$1,'B-EmEC'!$A$1:$DC$1,0),FALSE),NA())</f>
        <v>196.4</v>
      </c>
      <c r="AS43" s="169" t="str" cm="1">
        <f t="array" ref="AS43">SUBSTITUTE(SUBSTITUTE(INDEX(AG$1:AR$1,0,MATCH(_xlfn.AGGREGATE(4,6,AG43:AR43),AG43:AR43,0)),"B-Emax",""),"&gt;1.4SD","")</f>
        <v xml:space="preserve">
G15</v>
      </c>
      <c r="AT43" s="164"/>
      <c r="AU43" s="165">
        <f>IF(VLOOKUP($B43,'I-EmEC'!$A:$DD,MATCH(AU$1,'I-EmEC'!$A$1:$DD$1,0),FALSE)&lt;&gt;"",VLOOKUP($B43,'I-EmEC'!$A:$DD,MATCH(AU$1,'I-EmEC'!$A$1:$DD$1,0),FALSE),NA())</f>
        <v>25.7</v>
      </c>
      <c r="AV43" s="166" t="e">
        <f>IF(VLOOKUP($B43,'I-EmEC'!$A:$DD,MATCH(AV$1,'I-EmEC'!$A$1:$DD$1,0),FALSE)&lt;&gt;"",VLOOKUP($B43,'I-EmEC'!$A:$DD,MATCH(AV$1,'I-EmEC'!$A$1:$DD$1,0),FALSE),NA())</f>
        <v>#N/A</v>
      </c>
      <c r="AW43" s="166" t="e">
        <f>IF(VLOOKUP($B43,'I-EmEC'!$A:$DD,MATCH(AW$1,'I-EmEC'!$A$1:$DD$1,0),FALSE)&lt;&gt;"",VLOOKUP($B43,'I-EmEC'!$A:$DD,MATCH(AW$1,'I-EmEC'!$A$1:$DD$1,0),FALSE),NA())</f>
        <v>#N/A</v>
      </c>
      <c r="AX43" s="166">
        <f>IF(VLOOKUP($B43,'I-EmEC'!$A:$DD,MATCH(AX$1,'I-EmEC'!$A$1:$DD$1,0),FALSE)&lt;&gt;"",VLOOKUP($B43,'I-EmEC'!$A:$DD,MATCH(AX$1,'I-EmEC'!$A$1:$DD$1,0),FALSE),NA())</f>
        <v>16.399999999999999</v>
      </c>
      <c r="AY43" s="166">
        <f>IF(VLOOKUP($B43,'I-EmEC'!$A:$DD,MATCH(AY$1,'I-EmEC'!$A$1:$DD$1,0),FALSE)&lt;&gt;"",VLOOKUP($B43,'I-EmEC'!$A:$DD,MATCH(AY$1,'I-EmEC'!$A$1:$DD$1,0),FALSE),NA())</f>
        <v>16.399999999999999</v>
      </c>
      <c r="AZ43" s="166">
        <f>IF(VLOOKUP($B43,'I-EmEC'!$A:$DD,MATCH(AZ$1,'I-EmEC'!$A$1:$DD$1,0),FALSE)&lt;&gt;"",VLOOKUP($B43,'I-EmEC'!$A:$DD,MATCH(AZ$1,'I-EmEC'!$A$1:$DD$1,0),FALSE),NA())</f>
        <v>10.9</v>
      </c>
      <c r="BA43" s="166" t="e">
        <f>IF(VLOOKUP($B43,'I-EmEC'!$A:$DD,MATCH(BA$1,'I-EmEC'!$A$1:$DD$1,0),FALSE)&lt;&gt;"",VLOOKUP($B43,'I-EmEC'!$A:$DD,MATCH(BA$1,'I-EmEC'!$A$1:$DD$1,0),FALSE),NA())</f>
        <v>#N/A</v>
      </c>
      <c r="BB43" s="166" t="e">
        <f>IF(VLOOKUP($B43,'I-EmEC'!$A:$DD,MATCH(BB$1,'I-EmEC'!$A$1:$DD$1,0),FALSE)&lt;&gt;"",VLOOKUP($B43,'I-EmEC'!$A:$DD,MATCH(BB$1,'I-EmEC'!$A$1:$DD$1,0),FALSE),NA())</f>
        <v>#N/A</v>
      </c>
      <c r="BC43" s="166" t="e">
        <f>IF(VLOOKUP($B43,'I-EmEC'!$A:$DD,MATCH(BC$1,'I-EmEC'!$A$1:$DD$1,0),FALSE)&lt;&gt;"",VLOOKUP($B43,'I-EmEC'!$A:$DD,MATCH(BC$1,'I-EmEC'!$A$1:$DD$1,0),FALSE),NA())</f>
        <v>#N/A</v>
      </c>
      <c r="BD43" s="166" t="e">
        <f>IF(VLOOKUP($B43,'I-EmEC'!$A:$DD,MATCH(BD$1,'I-EmEC'!$A$1:$DD$1,0),FALSE)&lt;&gt;"",VLOOKUP($B43,'I-EmEC'!$A:$DD,MATCH(BD$1,'I-EmEC'!$A$1:$DD$1,0),FALSE),NA())</f>
        <v>#N/A</v>
      </c>
      <c r="BE43" s="166" t="e">
        <f>IF(VLOOKUP($B43,'I-EmEC'!$A:$DD,MATCH(BE$1,'I-EmEC'!$A$1:$DD$1,0),FALSE)&lt;&gt;"",VLOOKUP($B43,'I-EmEC'!$A:$DD,MATCH(BE$1,'I-EmEC'!$A$1:$DD$1,0),FALSE),NA())</f>
        <v>#N/A</v>
      </c>
      <c r="BF43" s="166" t="e">
        <f>IF(VLOOKUP($B43,'I-EmEC'!$A:$DD,MATCH(BF$1,'I-EmEC'!$A$1:$DD$1,0),FALSE)&lt;&gt;"",VLOOKUP($B43,'I-EmEC'!$A:$DD,MATCH(BF$1,'I-EmEC'!$A$1:$DD$1,0),FALSE),NA())</f>
        <v>#N/A</v>
      </c>
      <c r="BG43" s="161" t="str" cm="1">
        <f t="array" ref="BG43">SUBSTITUTE(SUBSTITUTE(INDEX(AU$1:BF$1,0,MATCH(_xlfn.AGGREGATE(4,6,AU43:BF43),AU43:BF43,0)),"I-Emax",""),"&gt;1.4SD","")</f>
        <v xml:space="preserve">
Gs</v>
      </c>
      <c r="BH43" s="159"/>
      <c r="BI43" s="167">
        <f>IF(VLOOKUP($B43,'B-EmEC'!$A:$DC,MATCH(BI$1,'B-EmEC'!$A$1:$DC$1,0),FALSE)="",NA(),VLOOKUP($B43,'B-EmEC'!$A:$DC,MATCH(BI$1,'B-EmEC'!$A$1:$DC$1,0),FALSE))</f>
        <v>79.286589099816297</v>
      </c>
      <c r="BJ43" s="168" t="e">
        <f>IF(VLOOKUP($B43,'B-EmEC'!$A:$DC,MATCH(BJ$1,'B-EmEC'!$A$1:$DC$1,0),FALSE)="",NA(),VLOOKUP($B43,'B-EmEC'!$A:$DC,MATCH(BJ$1,'B-EmEC'!$A$1:$DC$1,0),FALSE))</f>
        <v>#N/A</v>
      </c>
      <c r="BK43" s="168" t="e">
        <f>IF(VLOOKUP($B43,'B-EmEC'!$A:$DC,MATCH(BK$1,'B-EmEC'!$A$1:$DC$1,0),FALSE)="",NA(),VLOOKUP($B43,'B-EmEC'!$A:$DC,MATCH(BK$1,'B-EmEC'!$A$1:$DC$1,0),FALSE))</f>
        <v>#N/A</v>
      </c>
      <c r="BL43" s="168">
        <f>IF(VLOOKUP($B43,'B-EmEC'!$A:$DC,MATCH(BL$1,'B-EmEC'!$A$1:$DC$1,0),FALSE)="",NA(),VLOOKUP($B43,'B-EmEC'!$A:$DC,MATCH(BL$1,'B-EmEC'!$A$1:$DC$1,0),FALSE))</f>
        <v>4.9704301075268811</v>
      </c>
      <c r="BM43" s="168">
        <f>IF(VLOOKUP($B43,'B-EmEC'!$A:$DC,MATCH(BM$1,'B-EmEC'!$A$1:$DC$1,0),FALSE)="",NA(),VLOOKUP($B43,'B-EmEC'!$A:$DC,MATCH(BM$1,'B-EmEC'!$A$1:$DC$1,0),FALSE))</f>
        <v>9.3770226537216832</v>
      </c>
      <c r="BN43" s="168">
        <f>IF(VLOOKUP($B43,'B-EmEC'!$A:$DC,MATCH(BN$1,'B-EmEC'!$A$1:$DC$1,0),FALSE)="",NA(),VLOOKUP($B43,'B-EmEC'!$A:$DC,MATCH(BN$1,'B-EmEC'!$A$1:$DC$1,0),FALSE))</f>
        <v>23.225058004640371</v>
      </c>
      <c r="BO43" s="168" t="e">
        <f>IF(VLOOKUP($B43,'B-EmEC'!$A:$DC,MATCH(BO$1,'B-EmEC'!$A$1:$DC$1,0),FALSE)="",NA(),VLOOKUP($B43,'B-EmEC'!$A:$DC,MATCH(BO$1,'B-EmEC'!$A$1:$DC$1,0),FALSE))</f>
        <v>#N/A</v>
      </c>
      <c r="BP43" s="168" t="e">
        <f>IF(VLOOKUP($B43,'B-EmEC'!$A:$DC,MATCH(BP$1,'B-EmEC'!$A$1:$DC$1,0),FALSE)="",NA(),VLOOKUP($B43,'B-EmEC'!$A:$DC,MATCH(BP$1,'B-EmEC'!$A$1:$DC$1,0),FALSE))</f>
        <v>#N/A</v>
      </c>
      <c r="BQ43" s="168" t="e">
        <f>IF(VLOOKUP($B43,'B-EmEC'!$A:$DC,MATCH(BQ$1,'B-EmEC'!$A$1:$DC$1,0),FALSE)="",NA(),VLOOKUP($B43,'B-EmEC'!$A:$DC,MATCH(BQ$1,'B-EmEC'!$A$1:$DC$1,0),FALSE))</f>
        <v>#N/A</v>
      </c>
      <c r="BR43" s="168">
        <f>IF(VLOOKUP($B43,'B-EmEC'!$A:$DC,MATCH(BR$1,'B-EmEC'!$A$1:$DC$1,0),FALSE)="",NA(),VLOOKUP($B43,'B-EmEC'!$A:$DC,MATCH(BR$1,'B-EmEC'!$A$1:$DC$1,0),FALSE))</f>
        <v>64.601686972821</v>
      </c>
      <c r="BS43" s="168">
        <f>IF(VLOOKUP($B43,'B-EmEC'!$A:$DC,MATCH(BS$1,'B-EmEC'!$A$1:$DC$1,0),FALSE)="",NA(),VLOOKUP($B43,'B-EmEC'!$A:$DC,MATCH(BS$1,'B-EmEC'!$A$1:$DC$1,0),FALSE))</f>
        <v>62.737704918032797</v>
      </c>
      <c r="BT43" s="168">
        <f>IF(VLOOKUP($B43,'B-EmEC'!$A:$DC,MATCH(BT$1,'B-EmEC'!$A$1:$DC$1,0),FALSE)="",NA(),VLOOKUP($B43,'B-EmEC'!$A:$DC,MATCH(BT$1,'B-EmEC'!$A$1:$DC$1,0),FALSE))</f>
        <v>27.81081846502407</v>
      </c>
      <c r="BU43" s="161" t="str" cm="1">
        <f t="array" ref="BU43">SUBSTITUTE(SUBSTITUTE(SUBSTITUTE(INDEX(BI$1:BT$1,0,MATCH(_xlfn.AGGREGATE(4,6,BI43:BT43),BI43:BT43,0)),"B-Emax",""),"Min",""),"Max","")</f>
        <v xml:space="preserve">
Gs</v>
      </c>
      <c r="BV43" s="168"/>
      <c r="BW43" s="165">
        <f>IF(VLOOKUP($B43,'I-EmEC'!$A:$DD,MATCH(BW$1,'I-EmEC'!$A$1:$DD$1,0),FALSE)&lt;&gt;"",VLOOKUP($B43,'I-EmEC'!$A:$DD,MATCH(BW$1,'I-EmEC'!$A$1:$DD$1,0),FALSE),NA())</f>
        <v>47.242647058823529</v>
      </c>
      <c r="BX43" s="166" t="e">
        <f>IF(VLOOKUP($B43,'I-EmEC'!$A:$DD,MATCH(BX$1,'I-EmEC'!$A$1:$DD$1,0),FALSE)&lt;&gt;"",VLOOKUP($B43,'I-EmEC'!$A:$DD,MATCH(BX$1,'I-EmEC'!$A$1:$DD$1,0),FALSE),NA())</f>
        <v>#N/A</v>
      </c>
      <c r="BY43" s="166" t="e">
        <f>IF(VLOOKUP($B43,'I-EmEC'!$A:$DD,MATCH(BY$1,'I-EmEC'!$A$1:$DD$1,0),FALSE)&lt;&gt;"",VLOOKUP($B43,'I-EmEC'!$A:$DD,MATCH(BY$1,'I-EmEC'!$A$1:$DD$1,0),FALSE),NA())</f>
        <v>#N/A</v>
      </c>
      <c r="BZ43" s="166">
        <f>IF(VLOOKUP($B43,'I-EmEC'!$A:$DD,MATCH(BZ$1,'I-EmEC'!$A$1:$DD$1,0),FALSE)&lt;&gt;"",VLOOKUP($B43,'I-EmEC'!$A:$DD,MATCH(BZ$1,'I-EmEC'!$A$1:$DD$1,0),FALSE),NA())</f>
        <v>33.954451345755693</v>
      </c>
      <c r="CA43" s="166">
        <f>IF(VLOOKUP($B43,'I-EmEC'!$A:$DD,MATCH(CA$1,'I-EmEC'!$A$1:$DD$1,0),FALSE)&lt;&gt;"",VLOOKUP($B43,'I-EmEC'!$A:$DD,MATCH(CA$1,'I-EmEC'!$A$1:$DD$1,0),FALSE),NA())</f>
        <v>33.954451345755693</v>
      </c>
      <c r="CB43" s="166">
        <f>IF(VLOOKUP($B43,'I-EmEC'!$A:$DD,MATCH(CB$1,'I-EmEC'!$A$1:$DD$1,0),FALSE)&lt;&gt;"",VLOOKUP($B43,'I-EmEC'!$A:$DD,MATCH(CB$1,'I-EmEC'!$A$1:$DD$1,0),FALSE),NA())</f>
        <v>31.594202898550726</v>
      </c>
      <c r="CC43" s="166" t="e">
        <f>IF(VLOOKUP($B43,'I-EmEC'!$A:$DD,MATCH(CC$1,'I-EmEC'!$A$1:$DD$1,0),FALSE)&lt;&gt;"",VLOOKUP($B43,'I-EmEC'!$A:$DD,MATCH(CC$1,'I-EmEC'!$A$1:$DD$1,0),FALSE),NA())</f>
        <v>#N/A</v>
      </c>
      <c r="CD43" s="166" t="e">
        <f>IF(VLOOKUP($B43,'I-EmEC'!$A:$DD,MATCH(CD$1,'I-EmEC'!$A$1:$DD$1,0),FALSE)&lt;&gt;"",VLOOKUP($B43,'I-EmEC'!$A:$DD,MATCH(CD$1,'I-EmEC'!$A$1:$DD$1,0),FALSE),NA())</f>
        <v>#N/A</v>
      </c>
      <c r="CE43" s="166" t="e">
        <f>IF(VLOOKUP($B43,'I-EmEC'!$A:$DD,MATCH(CE$1,'I-EmEC'!$A$1:$DD$1,0),FALSE)&lt;&gt;"",VLOOKUP($B43,'I-EmEC'!$A:$DD,MATCH(CE$1,'I-EmEC'!$A$1:$DD$1,0),FALSE),NA())</f>
        <v>#N/A</v>
      </c>
      <c r="CF43" s="166" t="e">
        <f>IF(VLOOKUP($B43,'I-EmEC'!$A:$DD,MATCH(CF$1,'I-EmEC'!$A$1:$DD$1,0),FALSE)&lt;&gt;"",VLOOKUP($B43,'I-EmEC'!$A:$DD,MATCH(CF$1,'I-EmEC'!$A$1:$DD$1,0),FALSE),NA())</f>
        <v>#N/A</v>
      </c>
      <c r="CG43" s="166" t="e">
        <f>IF(VLOOKUP($B43,'I-EmEC'!$A:$DD,MATCH(CG$1,'I-EmEC'!$A$1:$DD$1,0),FALSE)&lt;&gt;"",VLOOKUP($B43,'I-EmEC'!$A:$DD,MATCH(CG$1,'I-EmEC'!$A$1:$DD$1,0),FALSE),NA())</f>
        <v>#N/A</v>
      </c>
      <c r="CH43" s="166" t="e">
        <f>IF(VLOOKUP($B43,'I-EmEC'!$A:$DD,MATCH(CH$1,'I-EmEC'!$A$1:$DD$1,0),FALSE)&lt;&gt;"",VLOOKUP($B43,'I-EmEC'!$A:$DD,MATCH(CH$1,'I-EmEC'!$A$1:$DD$1,0),FALSE),NA())</f>
        <v>#N/A</v>
      </c>
      <c r="CI43" s="161" t="str" cm="1">
        <f t="array" ref="CI43">SUBSTITUTE(SUBSTITUTE(SUBSTITUTE(INDEX(BW$1:CH$1,0,MATCH(_xlfn.AGGREGATE(4,6,BW43:CH43),BW43:CH43,0)),"I-Emax",""),"Min",""),"Max","")</f>
        <v xml:space="preserve">
Gs</v>
      </c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</row>
    <row r="44" spans="1:111" s="170" customFormat="1" x14ac:dyDescent="0.15">
      <c r="A44" s="155" t="str" cm="1">
        <f t="array" ref="A44">_xlfn.IFS(AND(SUMIF(E44:P44,"&lt;&gt;#N/A",E44:P44)&gt;0,SUMIF(S44:AD44,"&lt;&gt;#N/A",S44:AD44)&gt;0),"BI",AND(SUMIF(E44:P44,"&lt;&gt;#N/A",E44:P44)&gt;0,SUMIF(S44:AD44,"&lt;&gt;#N/A",S44:AD44)=0),"-B",AND(SUMIF(E44:P44,"&lt;&gt;#N/A",E44:P44)=0,SUMIF(S44:AD44,"&lt;&gt;#N/A",S44:AD44)&gt;0),"-I")</f>
        <v>BI</v>
      </c>
      <c r="B44" s="90" t="s">
        <v>48</v>
      </c>
      <c r="C44" s="156" t="str">
        <f>VLOOKUP(B44,RecNamesAll!A:E,5,FALSE)</f>
        <v>A</v>
      </c>
      <c r="D44" s="157" t="b">
        <f>VLOOKUP(B44,Ligands!A:B,2,FALSE)</f>
        <v>1</v>
      </c>
      <c r="E44" s="158" t="e">
        <f>IF(VLOOKUP($B44,'B-EmEC'!$A:$DC,MATCH(E$1,'B-EmEC'!$A$1:$DC$1,0),FALSE)&lt;&gt;"",VLOOKUP($B44,'B-EmEC'!$A:$DC,MATCH(E$1,'B-EmEC'!$A$1:$DC$1,0),FALSE),NA())</f>
        <v>#N/A</v>
      </c>
      <c r="F44" s="159">
        <f>IF(VLOOKUP($B44,'B-EmEC'!$A:$DC,MATCH(F$1,'B-EmEC'!$A$1:$DC$1,0),FALSE)&lt;&gt;"",VLOOKUP($B44,'B-EmEC'!$A:$DC,MATCH(F$1,'B-EmEC'!$A$1:$DC$1,0),FALSE),NA())</f>
        <v>9.1969999999999992</v>
      </c>
      <c r="G44" s="159" t="e">
        <f>IF(VLOOKUP($B44,'B-EmEC'!$A:$DC,MATCH(G$1,'B-EmEC'!$A$1:$DC$1,0),FALSE)&lt;&gt;"",VLOOKUP($B44,'B-EmEC'!$A:$DC,MATCH(G$1,'B-EmEC'!$A$1:$DC$1,0),FALSE),NA())</f>
        <v>#N/A</v>
      </c>
      <c r="H44" s="159">
        <f>IF(VLOOKUP($B44,'B-EmEC'!$A:$DC,MATCH(H$1,'B-EmEC'!$A$1:$DC$1,0),FALSE)&lt;&gt;"",VLOOKUP($B44,'B-EmEC'!$A:$DC,MATCH(H$1,'B-EmEC'!$A$1:$DC$1,0),FALSE),NA())</f>
        <v>8.8870000000000005</v>
      </c>
      <c r="I44" s="159" t="e">
        <f>IF(VLOOKUP($B44,'B-EmEC'!$A:$DC,MATCH(I$1,'B-EmEC'!$A$1:$DC$1,0),FALSE)&lt;&gt;"",VLOOKUP($B44,'B-EmEC'!$A:$DC,MATCH(I$1,'B-EmEC'!$A$1:$DC$1,0),FALSE),NA())</f>
        <v>#N/A</v>
      </c>
      <c r="J44" s="159" t="e">
        <f>IF(VLOOKUP($B44,'B-EmEC'!$A:$DC,MATCH(J$1,'B-EmEC'!$A$1:$DC$1,0),FALSE)&lt;&gt;"",VLOOKUP($B44,'B-EmEC'!$A:$DC,MATCH(J$1,'B-EmEC'!$A$1:$DC$1,0),FALSE),NA())</f>
        <v>#N/A</v>
      </c>
      <c r="K44" s="160">
        <f>IF(VLOOKUP($B44,'B-EmEC'!$A:$DC,MATCH(K$1,'B-EmEC'!$A$1:$DC$1,0),FALSE)&lt;&gt;"",VLOOKUP($B44,'B-EmEC'!$A:$DC,MATCH(K$1,'B-EmEC'!$A$1:$DC$1,0),FALSE),NA())</f>
        <v>7.5149999999999997</v>
      </c>
      <c r="L44" s="160">
        <f>IF(VLOOKUP($B44,'B-EmEC'!$A:$DC,MATCH(L$1,'B-EmEC'!$A$1:$DC$1,0),FALSE)&lt;&gt;"",VLOOKUP($B44,'B-EmEC'!$A:$DC,MATCH(L$1,'B-EmEC'!$A$1:$DC$1,0),FALSE),NA())</f>
        <v>6.9210000000000003</v>
      </c>
      <c r="M44" s="160">
        <f>IF(VLOOKUP($B44,'B-EmEC'!$A:$DC,MATCH(M$1,'B-EmEC'!$A$1:$DC$1,0),FALSE)&lt;&gt;"",VLOOKUP($B44,'B-EmEC'!$A:$DC,MATCH(M$1,'B-EmEC'!$A$1:$DC$1,0),FALSE),NA())</f>
        <v>5.6289999999999996</v>
      </c>
      <c r="N44" s="159">
        <f>IF(VLOOKUP($B44,'B-EmEC'!$A:$DC,MATCH(N$1,'B-EmEC'!$A$1:$DC$1,0),FALSE)&lt;&gt;"",VLOOKUP($B44,'B-EmEC'!$A:$DC,MATCH(N$1,'B-EmEC'!$A$1:$DC$1,0),FALSE),NA())</f>
        <v>6.3079999999999998</v>
      </c>
      <c r="O44" s="160" t="e">
        <f>IF(VLOOKUP($B44,'B-EmEC'!$A:$DC,MATCH(O$1,'B-EmEC'!$A$1:$DC$1,0),FALSE)&lt;&gt;"",VLOOKUP($B44,'B-EmEC'!$A:$DC,MATCH(O$1,'B-EmEC'!$A$1:$DC$1,0),FALSE),NA())</f>
        <v>#N/A</v>
      </c>
      <c r="P44" s="160">
        <f>IF(VLOOKUP($B44,'B-EmEC'!$A:$DC,MATCH(P$1,'B-EmEC'!$A$1:$DC$1,0),FALSE)&lt;&gt;"",VLOOKUP($B44,'B-EmEC'!$A:$DC,MATCH(P$1,'B-EmEC'!$A$1:$DC$1,0),FALSE),NA())</f>
        <v>8.3539999999999992</v>
      </c>
      <c r="Q44" s="161" t="str" cm="1">
        <f t="array" ref="Q44">SUBSTITUTE(SUBSTITUTE(INDEX(E$1:P$1,0,MATCH(_xlfn.AGGREGATE(4,6,E44:P44),E44:P44,0)),"B-pEC50",""),"&gt;1.4SD","")</f>
        <v xml:space="preserve">
Gi1</v>
      </c>
      <c r="R44" s="159"/>
      <c r="S44" s="162" t="e">
        <f>IF(VLOOKUP($B44,'I-EmEC'!$A:$DD,MATCH(S$1,'I-EmEC'!$A$1:$DD$1,0),FALSE)&lt;&gt;"",VLOOKUP($B44,'I-EmEC'!$A:$DD,MATCH(S$1,'I-EmEC'!$A$1:$DD$1,0),FALSE),NA())</f>
        <v>#N/A</v>
      </c>
      <c r="T44" s="159">
        <f>IF(VLOOKUP($B44,'I-EmEC'!$A:$DD,MATCH(T$1,'I-EmEC'!$A$1:$DD$1,0),FALSE)&lt;&gt;"",VLOOKUP($B44,'I-EmEC'!$A:$DD,MATCH(T$1,'I-EmEC'!$A$1:$DD$1,0),FALSE),NA())</f>
        <v>7.89</v>
      </c>
      <c r="U44" s="159">
        <f>IF(VLOOKUP($B44,'I-EmEC'!$A:$DD,MATCH(U$1,'I-EmEC'!$A$1:$DD$1,0),FALSE)&lt;&gt;"",VLOOKUP($B44,'I-EmEC'!$A:$DD,MATCH(U$1,'I-EmEC'!$A$1:$DD$1,0),FALSE),NA())</f>
        <v>7.89</v>
      </c>
      <c r="V44" s="159">
        <f>IF(VLOOKUP($B44,'I-EmEC'!$A:$DD,MATCH(V$1,'I-EmEC'!$A$1:$DD$1,0),FALSE)&lt;&gt;"",VLOOKUP($B44,'I-EmEC'!$A:$DD,MATCH(V$1,'I-EmEC'!$A$1:$DD$1,0),FALSE),NA())</f>
        <v>8.06</v>
      </c>
      <c r="W44" s="159">
        <f>IF(VLOOKUP($B44,'I-EmEC'!$A:$DD,MATCH(W$1,'I-EmEC'!$A$1:$DD$1,0),FALSE)&lt;&gt;"",VLOOKUP($B44,'I-EmEC'!$A:$DD,MATCH(W$1,'I-EmEC'!$A$1:$DD$1,0),FALSE),NA())</f>
        <v>8.06</v>
      </c>
      <c r="X44" s="159" t="e">
        <f>IF(VLOOKUP($B44,'I-EmEC'!$A:$DD,MATCH(X$1,'I-EmEC'!$A$1:$DD$1,0),FALSE)&lt;&gt;"",VLOOKUP($B44,'I-EmEC'!$A:$DD,MATCH(X$1,'I-EmEC'!$A$1:$DD$1,0),FALSE),NA())</f>
        <v>#N/A</v>
      </c>
      <c r="Y44" s="159">
        <f>IF(VLOOKUP($B44,'I-EmEC'!$A:$DD,MATCH(Y$1,'I-EmEC'!$A$1:$DD$1,0),FALSE)&lt;&gt;"",VLOOKUP($B44,'I-EmEC'!$A:$DD,MATCH(Y$1,'I-EmEC'!$A$1:$DD$1,0),FALSE),NA())</f>
        <v>7.66</v>
      </c>
      <c r="Z44" s="159">
        <f>IF(VLOOKUP($B44,'I-EmEC'!$A:$DD,MATCH(Z$1,'I-EmEC'!$A$1:$DD$1,0),FALSE)&lt;&gt;"",VLOOKUP($B44,'I-EmEC'!$A:$DD,MATCH(Z$1,'I-EmEC'!$A$1:$DD$1,0),FALSE),NA())</f>
        <v>7.66</v>
      </c>
      <c r="AA44" s="159">
        <f>IF(VLOOKUP($B44,'I-EmEC'!$A:$DD,MATCH(AA$1,'I-EmEC'!$A$1:$DD$1,0),FALSE)&lt;&gt;"",VLOOKUP($B44,'I-EmEC'!$A:$DD,MATCH(AA$1,'I-EmEC'!$A$1:$DD$1,0),FALSE),NA())</f>
        <v>8.11</v>
      </c>
      <c r="AB44" s="159">
        <f>IF(VLOOKUP($B44,'I-EmEC'!$A:$DD,MATCH(AB$1,'I-EmEC'!$A$1:$DD$1,0),FALSE)&lt;&gt;"",VLOOKUP($B44,'I-EmEC'!$A:$DD,MATCH(AB$1,'I-EmEC'!$A$1:$DD$1,0),FALSE),NA())</f>
        <v>8.0500000000000007</v>
      </c>
      <c r="AC44" s="159">
        <f>IF(VLOOKUP($B44,'I-EmEC'!$A:$DD,MATCH(AC$1,'I-EmEC'!$A$1:$DD$1,0),FALSE)&lt;&gt;"",VLOOKUP($B44,'I-EmEC'!$A:$DD,MATCH(AC$1,'I-EmEC'!$A$1:$DD$1,0),FALSE),NA())</f>
        <v>7.71</v>
      </c>
      <c r="AD44" s="159">
        <f>IF(VLOOKUP($B44,'I-EmEC'!$A:$DD,MATCH(AD$1,'I-EmEC'!$A$1:$DD$1,0),FALSE)&lt;&gt;"",VLOOKUP($B44,'I-EmEC'!$A:$DD,MATCH(AD$1,'I-EmEC'!$A$1:$DD$1,0),FALSE),NA())</f>
        <v>8.26</v>
      </c>
      <c r="AE44" s="161" t="str" cm="1">
        <f t="array" ref="AE44">SUBSTITUTE(SUBSTITUTE(INDEX(S$1:AD$1,0,MATCH(_xlfn.AGGREGATE(4,6,S44:AD44),S44:AD44,0)),"I-pEC50",""),"&gt;1.4SD","")</f>
        <v xml:space="preserve">
G13</v>
      </c>
      <c r="AF44" s="159"/>
      <c r="AG44" s="163" t="e">
        <f>IF(VLOOKUP($B44,'B-EmEC'!$A:$DC,MATCH(AG$1,'B-EmEC'!$A$1:$DC$1,0),FALSE)&lt;&gt;"",VLOOKUP($B44,'B-EmEC'!$A:$DC,MATCH(AG$1,'B-EmEC'!$A$1:$DC$1,0),FALSE),NA())</f>
        <v>#N/A</v>
      </c>
      <c r="AH44" s="164">
        <f>IF(VLOOKUP($B44,'B-EmEC'!$A:$DC,MATCH(AH$1,'B-EmEC'!$A$1:$DC$1,0),FALSE)&lt;&gt;"",VLOOKUP($B44,'B-EmEC'!$A:$DC,MATCH(AH$1,'B-EmEC'!$A$1:$DC$1,0),FALSE),NA())</f>
        <v>130</v>
      </c>
      <c r="AI44" s="164" t="e">
        <f>IF(VLOOKUP($B44,'B-EmEC'!$A:$DC,MATCH(AI$1,'B-EmEC'!$A$1:$DC$1,0),FALSE)&lt;&gt;"",VLOOKUP($B44,'B-EmEC'!$A:$DC,MATCH(AI$1,'B-EmEC'!$A$1:$DC$1,0),FALSE),NA())</f>
        <v>#N/A</v>
      </c>
      <c r="AJ44" s="164">
        <f>IF(VLOOKUP($B44,'B-EmEC'!$A:$DC,MATCH(AJ$1,'B-EmEC'!$A$1:$DC$1,0),FALSE)&lt;&gt;"",VLOOKUP($B44,'B-EmEC'!$A:$DC,MATCH(AJ$1,'B-EmEC'!$A$1:$DC$1,0),FALSE),NA())</f>
        <v>105.9</v>
      </c>
      <c r="AK44" s="164" t="e">
        <f>IF(VLOOKUP($B44,'B-EmEC'!$A:$DC,MATCH(AK$1,'B-EmEC'!$A$1:$DC$1,0),FALSE)&lt;&gt;"",VLOOKUP($B44,'B-EmEC'!$A:$DC,MATCH(AK$1,'B-EmEC'!$A$1:$DC$1,0),FALSE),NA())</f>
        <v>#N/A</v>
      </c>
      <c r="AL44" s="164" t="e">
        <f>IF(VLOOKUP($B44,'B-EmEC'!$A:$DC,MATCH(AL$1,'B-EmEC'!$A$1:$DC$1,0),FALSE)&lt;&gt;"",VLOOKUP($B44,'B-EmEC'!$A:$DC,MATCH(AL$1,'B-EmEC'!$A$1:$DC$1,0),FALSE),NA())</f>
        <v>#N/A</v>
      </c>
      <c r="AM44" s="164">
        <f>IF(VLOOKUP($B44,'B-EmEC'!$A:$DC,MATCH(AM$1,'B-EmEC'!$A$1:$DC$1,0),FALSE)&lt;&gt;"",VLOOKUP($B44,'B-EmEC'!$A:$DC,MATCH(AM$1,'B-EmEC'!$A$1:$DC$1,0),FALSE),NA())</f>
        <v>39.72</v>
      </c>
      <c r="AN44" s="164">
        <f>IF(VLOOKUP($B44,'B-EmEC'!$A:$DC,MATCH(AN$1,'B-EmEC'!$A$1:$DC$1,0),FALSE)&lt;&gt;"",VLOOKUP($B44,'B-EmEC'!$A:$DC,MATCH(AN$1,'B-EmEC'!$A$1:$DC$1,0),FALSE),NA())</f>
        <v>44.05</v>
      </c>
      <c r="AO44" s="164">
        <f>IF(VLOOKUP($B44,'B-EmEC'!$A:$DC,MATCH(AO$1,'B-EmEC'!$A$1:$DC$1,0),FALSE)&lt;&gt;"",VLOOKUP($B44,'B-EmEC'!$A:$DC,MATCH(AO$1,'B-EmEC'!$A$1:$DC$1,0),FALSE),NA())</f>
        <v>102</v>
      </c>
      <c r="AP44" s="164">
        <f>IF(VLOOKUP($B44,'B-EmEC'!$A:$DC,MATCH(AP$1,'B-EmEC'!$A$1:$DC$1,0),FALSE)&lt;&gt;"",VLOOKUP($B44,'B-EmEC'!$A:$DC,MATCH(AP$1,'B-EmEC'!$A$1:$DC$1,0),FALSE),NA())</f>
        <v>308.7</v>
      </c>
      <c r="AQ44" s="164" t="e">
        <f>IF(VLOOKUP($B44,'B-EmEC'!$A:$DC,MATCH(AQ$1,'B-EmEC'!$A$1:$DC$1,0),FALSE)&lt;&gt;"",VLOOKUP($B44,'B-EmEC'!$A:$DC,MATCH(AQ$1,'B-EmEC'!$A$1:$DC$1,0),FALSE),NA())</f>
        <v>#N/A</v>
      </c>
      <c r="AR44" s="164">
        <f>IF(VLOOKUP($B44,'B-EmEC'!$A:$DC,MATCH(AR$1,'B-EmEC'!$A$1:$DC$1,0),FALSE)&lt;&gt;"",VLOOKUP($B44,'B-EmEC'!$A:$DC,MATCH(AR$1,'B-EmEC'!$A$1:$DC$1,0),FALSE),NA())</f>
        <v>189.2</v>
      </c>
      <c r="AS44" s="169" t="str" cm="1">
        <f t="array" ref="AS44">SUBSTITUTE(SUBSTITUTE(INDEX(AG$1:AR$1,0,MATCH(_xlfn.AGGREGATE(4,6,AG44:AR44),AG44:AR44,0)),"B-Emax",""),"&gt;1.4SD","")</f>
        <v xml:space="preserve">
G15</v>
      </c>
      <c r="AT44" s="164"/>
      <c r="AU44" s="165" t="e">
        <f>IF(VLOOKUP($B44,'I-EmEC'!$A:$DD,MATCH(AU$1,'I-EmEC'!$A$1:$DD$1,0),FALSE)&lt;&gt;"",VLOOKUP($B44,'I-EmEC'!$A:$DD,MATCH(AU$1,'I-EmEC'!$A$1:$DD$1,0),FALSE),NA())</f>
        <v>#N/A</v>
      </c>
      <c r="AV44" s="166">
        <f>IF(VLOOKUP($B44,'I-EmEC'!$A:$DD,MATCH(AV$1,'I-EmEC'!$A$1:$DD$1,0),FALSE)&lt;&gt;"",VLOOKUP($B44,'I-EmEC'!$A:$DD,MATCH(AV$1,'I-EmEC'!$A$1:$DD$1,0),FALSE),NA())</f>
        <v>20.8</v>
      </c>
      <c r="AW44" s="166">
        <f>IF(VLOOKUP($B44,'I-EmEC'!$A:$DD,MATCH(AW$1,'I-EmEC'!$A$1:$DD$1,0),FALSE)&lt;&gt;"",VLOOKUP($B44,'I-EmEC'!$A:$DD,MATCH(AW$1,'I-EmEC'!$A$1:$DD$1,0),FALSE),NA())</f>
        <v>20.8</v>
      </c>
      <c r="AX44" s="166">
        <f>IF(VLOOKUP($B44,'I-EmEC'!$A:$DD,MATCH(AX$1,'I-EmEC'!$A$1:$DD$1,0),FALSE)&lt;&gt;"",VLOOKUP($B44,'I-EmEC'!$A:$DD,MATCH(AX$1,'I-EmEC'!$A$1:$DD$1,0),FALSE),NA())</f>
        <v>7.3</v>
      </c>
      <c r="AY44" s="166">
        <f>IF(VLOOKUP($B44,'I-EmEC'!$A:$DD,MATCH(AY$1,'I-EmEC'!$A$1:$DD$1,0),FALSE)&lt;&gt;"",VLOOKUP($B44,'I-EmEC'!$A:$DD,MATCH(AY$1,'I-EmEC'!$A$1:$DD$1,0),FALSE),NA())</f>
        <v>7.3</v>
      </c>
      <c r="AZ44" s="166" t="e">
        <f>IF(VLOOKUP($B44,'I-EmEC'!$A:$DD,MATCH(AZ$1,'I-EmEC'!$A$1:$DD$1,0),FALSE)&lt;&gt;"",VLOOKUP($B44,'I-EmEC'!$A:$DD,MATCH(AZ$1,'I-EmEC'!$A$1:$DD$1,0),FALSE),NA())</f>
        <v>#N/A</v>
      </c>
      <c r="BA44" s="166">
        <f>IF(VLOOKUP($B44,'I-EmEC'!$A:$DD,MATCH(BA$1,'I-EmEC'!$A$1:$DD$1,0),FALSE)&lt;&gt;"",VLOOKUP($B44,'I-EmEC'!$A:$DD,MATCH(BA$1,'I-EmEC'!$A$1:$DD$1,0),FALSE),NA())</f>
        <v>23.5</v>
      </c>
      <c r="BB44" s="166">
        <f>IF(VLOOKUP($B44,'I-EmEC'!$A:$DD,MATCH(BB$1,'I-EmEC'!$A$1:$DD$1,0),FALSE)&lt;&gt;"",VLOOKUP($B44,'I-EmEC'!$A:$DD,MATCH(BB$1,'I-EmEC'!$A$1:$DD$1,0),FALSE),NA())</f>
        <v>23.5</v>
      </c>
      <c r="BC44" s="166">
        <f>IF(VLOOKUP($B44,'I-EmEC'!$A:$DD,MATCH(BC$1,'I-EmEC'!$A$1:$DD$1,0),FALSE)&lt;&gt;"",VLOOKUP($B44,'I-EmEC'!$A:$DD,MATCH(BC$1,'I-EmEC'!$A$1:$DD$1,0),FALSE),NA())</f>
        <v>18</v>
      </c>
      <c r="BD44" s="166">
        <f>IF(VLOOKUP($B44,'I-EmEC'!$A:$DD,MATCH(BD$1,'I-EmEC'!$A$1:$DD$1,0),FALSE)&lt;&gt;"",VLOOKUP($B44,'I-EmEC'!$A:$DD,MATCH(BD$1,'I-EmEC'!$A$1:$DD$1,0),FALSE),NA())</f>
        <v>21.3</v>
      </c>
      <c r="BE44" s="166">
        <f>IF(VLOOKUP($B44,'I-EmEC'!$A:$DD,MATCH(BE$1,'I-EmEC'!$A$1:$DD$1,0),FALSE)&lt;&gt;"",VLOOKUP($B44,'I-EmEC'!$A:$DD,MATCH(BE$1,'I-EmEC'!$A$1:$DD$1,0),FALSE),NA())</f>
        <v>25</v>
      </c>
      <c r="BF44" s="166">
        <f>IF(VLOOKUP($B44,'I-EmEC'!$A:$DD,MATCH(BF$1,'I-EmEC'!$A$1:$DD$1,0),FALSE)&lt;&gt;"",VLOOKUP($B44,'I-EmEC'!$A:$DD,MATCH(BF$1,'I-EmEC'!$A$1:$DD$1,0),FALSE),NA())</f>
        <v>11.9</v>
      </c>
      <c r="BG44" s="161" t="str" cm="1">
        <f t="array" ref="BG44">SUBSTITUTE(SUBSTITUTE(INDEX(AU$1:BF$1,0,MATCH(_xlfn.AGGREGATE(4,6,AU44:BF44),AU44:BF44,0)),"I-Emax",""),"&gt;1.4SD","")</f>
        <v xml:space="preserve">
G12</v>
      </c>
      <c r="BH44" s="159"/>
      <c r="BI44" s="167" t="e">
        <f>IF(VLOOKUP($B44,'B-EmEC'!$A:$DC,MATCH(BI$1,'B-EmEC'!$A$1:$DC$1,0),FALSE)="",NA(),VLOOKUP($B44,'B-EmEC'!$A:$DC,MATCH(BI$1,'B-EmEC'!$A$1:$DC$1,0),FALSE))</f>
        <v>#N/A</v>
      </c>
      <c r="BJ44" s="168">
        <f>IF(VLOOKUP($B44,'B-EmEC'!$A:$DC,MATCH(BJ$1,'B-EmEC'!$A$1:$DC$1,0),FALSE)="",NA(),VLOOKUP($B44,'B-EmEC'!$A:$DC,MATCH(BJ$1,'B-EmEC'!$A$1:$DC$1,0),FALSE))</f>
        <v>14.084507042253522</v>
      </c>
      <c r="BK44" s="168" t="e">
        <f>IF(VLOOKUP($B44,'B-EmEC'!$A:$DC,MATCH(BK$1,'B-EmEC'!$A$1:$DC$1,0),FALSE)="",NA(),VLOOKUP($B44,'B-EmEC'!$A:$DC,MATCH(BK$1,'B-EmEC'!$A$1:$DC$1,0),FALSE))</f>
        <v>#N/A</v>
      </c>
      <c r="BL44" s="168">
        <f>IF(VLOOKUP($B44,'B-EmEC'!$A:$DC,MATCH(BL$1,'B-EmEC'!$A$1:$DC$1,0),FALSE)="",NA(),VLOOKUP($B44,'B-EmEC'!$A:$DC,MATCH(BL$1,'B-EmEC'!$A$1:$DC$1,0),FALSE))</f>
        <v>28.467741935483872</v>
      </c>
      <c r="BM44" s="168" t="e">
        <f>IF(VLOOKUP($B44,'B-EmEC'!$A:$DC,MATCH(BM$1,'B-EmEC'!$A$1:$DC$1,0),FALSE)="",NA(),VLOOKUP($B44,'B-EmEC'!$A:$DC,MATCH(BM$1,'B-EmEC'!$A$1:$DC$1,0),FALSE))</f>
        <v>#N/A</v>
      </c>
      <c r="BN44" s="168" t="e">
        <f>IF(VLOOKUP($B44,'B-EmEC'!$A:$DC,MATCH(BN$1,'B-EmEC'!$A$1:$DC$1,0),FALSE)="",NA(),VLOOKUP($B44,'B-EmEC'!$A:$DC,MATCH(BN$1,'B-EmEC'!$A$1:$DC$1,0),FALSE))</f>
        <v>#N/A</v>
      </c>
      <c r="BO44" s="168">
        <f>IF(VLOOKUP($B44,'B-EmEC'!$A:$DC,MATCH(BO$1,'B-EmEC'!$A$1:$DC$1,0),FALSE)="",NA(),VLOOKUP($B44,'B-EmEC'!$A:$DC,MATCH(BO$1,'B-EmEC'!$A$1:$DC$1,0),FALSE))</f>
        <v>5.3037788756843369</v>
      </c>
      <c r="BP44" s="168">
        <f>IF(VLOOKUP($B44,'B-EmEC'!$A:$DC,MATCH(BP$1,'B-EmEC'!$A$1:$DC$1,0),FALSE)="",NA(),VLOOKUP($B44,'B-EmEC'!$A:$DC,MATCH(BP$1,'B-EmEC'!$A$1:$DC$1,0),FALSE))</f>
        <v>5.1860136566988464</v>
      </c>
      <c r="BQ44" s="168">
        <f>IF(VLOOKUP($B44,'B-EmEC'!$A:$DC,MATCH(BQ$1,'B-EmEC'!$A$1:$DC$1,0),FALSE)="",NA(),VLOOKUP($B44,'B-EmEC'!$A:$DC,MATCH(BQ$1,'B-EmEC'!$A$1:$DC$1,0),FALSE))</f>
        <v>11.037766475489665</v>
      </c>
      <c r="BR44" s="168">
        <f>IF(VLOOKUP($B44,'B-EmEC'!$A:$DC,MATCH(BR$1,'B-EmEC'!$A$1:$DC$1,0),FALSE)="",NA(),VLOOKUP($B44,'B-EmEC'!$A:$DC,MATCH(BR$1,'B-EmEC'!$A$1:$DC$1,0),FALSE))</f>
        <v>28.93158388003749</v>
      </c>
      <c r="BS44" s="168" t="e">
        <f>IF(VLOOKUP($B44,'B-EmEC'!$A:$DC,MATCH(BS$1,'B-EmEC'!$A$1:$DC$1,0),FALSE)="",NA(),VLOOKUP($B44,'B-EmEC'!$A:$DC,MATCH(BS$1,'B-EmEC'!$A$1:$DC$1,0),FALSE))</f>
        <v>#N/A</v>
      </c>
      <c r="BT44" s="168">
        <f>IF(VLOOKUP($B44,'B-EmEC'!$A:$DC,MATCH(BT$1,'B-EmEC'!$A$1:$DC$1,0),FALSE)="",NA(),VLOOKUP($B44,'B-EmEC'!$A:$DC,MATCH(BT$1,'B-EmEC'!$A$1:$DC$1,0),FALSE))</f>
        <v>26.791277258566975</v>
      </c>
      <c r="BU44" s="161" t="str" cm="1">
        <f t="array" ref="BU44">SUBSTITUTE(SUBSTITUTE(SUBSTITUTE(INDEX(BI$1:BT$1,0,MATCH(_xlfn.AGGREGATE(4,6,BI44:BT44),BI44:BT44,0)),"B-Emax",""),"Min",""),"Max","")</f>
        <v xml:space="preserve">
G15</v>
      </c>
      <c r="BV44" s="168"/>
      <c r="BW44" s="165" t="e">
        <f>IF(VLOOKUP($B44,'I-EmEC'!$A:$DD,MATCH(BW$1,'I-EmEC'!$A$1:$DD$1,0),FALSE)&lt;&gt;"",VLOOKUP($B44,'I-EmEC'!$A:$DD,MATCH(BW$1,'I-EmEC'!$A$1:$DD$1,0),FALSE),NA())</f>
        <v>#N/A</v>
      </c>
      <c r="BX44" s="166">
        <f>IF(VLOOKUP($B44,'I-EmEC'!$A:$DD,MATCH(BX$1,'I-EmEC'!$A$1:$DD$1,0),FALSE)&lt;&gt;"",VLOOKUP($B44,'I-EmEC'!$A:$DD,MATCH(BX$1,'I-EmEC'!$A$1:$DD$1,0),FALSE),NA())</f>
        <v>40.232108317214696</v>
      </c>
      <c r="BY44" s="166">
        <f>IF(VLOOKUP($B44,'I-EmEC'!$A:$DD,MATCH(BY$1,'I-EmEC'!$A$1:$DD$1,0),FALSE)&lt;&gt;"",VLOOKUP($B44,'I-EmEC'!$A:$DD,MATCH(BY$1,'I-EmEC'!$A$1:$DD$1,0),FALSE),NA())</f>
        <v>40.232108317214696</v>
      </c>
      <c r="BZ44" s="166">
        <f>IF(VLOOKUP($B44,'I-EmEC'!$A:$DD,MATCH(BZ$1,'I-EmEC'!$A$1:$DD$1,0),FALSE)&lt;&gt;"",VLOOKUP($B44,'I-EmEC'!$A:$DD,MATCH(BZ$1,'I-EmEC'!$A$1:$DD$1,0),FALSE),NA())</f>
        <v>15.113871635610767</v>
      </c>
      <c r="CA44" s="166">
        <f>IF(VLOOKUP($B44,'I-EmEC'!$A:$DD,MATCH(CA$1,'I-EmEC'!$A$1:$DD$1,0),FALSE)&lt;&gt;"",VLOOKUP($B44,'I-EmEC'!$A:$DD,MATCH(CA$1,'I-EmEC'!$A$1:$DD$1,0),FALSE),NA())</f>
        <v>15.113871635610767</v>
      </c>
      <c r="CB44" s="166" t="e">
        <f>IF(VLOOKUP($B44,'I-EmEC'!$A:$DD,MATCH(CB$1,'I-EmEC'!$A$1:$DD$1,0),FALSE)&lt;&gt;"",VLOOKUP($B44,'I-EmEC'!$A:$DD,MATCH(CB$1,'I-EmEC'!$A$1:$DD$1,0),FALSE),NA())</f>
        <v>#N/A</v>
      </c>
      <c r="CC44" s="166">
        <f>IF(VLOOKUP($B44,'I-EmEC'!$A:$DD,MATCH(CC$1,'I-EmEC'!$A$1:$DD$1,0),FALSE)&lt;&gt;"",VLOOKUP($B44,'I-EmEC'!$A:$DD,MATCH(CC$1,'I-EmEC'!$A$1:$DD$1,0),FALSE),NA())</f>
        <v>48.254620123203281</v>
      </c>
      <c r="CD44" s="166">
        <f>IF(VLOOKUP($B44,'I-EmEC'!$A:$DD,MATCH(CD$1,'I-EmEC'!$A$1:$DD$1,0),FALSE)&lt;&gt;"",VLOOKUP($B44,'I-EmEC'!$A:$DD,MATCH(CD$1,'I-EmEC'!$A$1:$DD$1,0),FALSE),NA())</f>
        <v>48.254620123203281</v>
      </c>
      <c r="CE44" s="166">
        <f>IF(VLOOKUP($B44,'I-EmEC'!$A:$DD,MATCH(CE$1,'I-EmEC'!$A$1:$DD$1,0),FALSE)&lt;&gt;"",VLOOKUP($B44,'I-EmEC'!$A:$DD,MATCH(CE$1,'I-EmEC'!$A$1:$DD$1,0),FALSE),NA())</f>
        <v>40.449438202247194</v>
      </c>
      <c r="CF44" s="166">
        <f>IF(VLOOKUP($B44,'I-EmEC'!$A:$DD,MATCH(CF$1,'I-EmEC'!$A$1:$DD$1,0),FALSE)&lt;&gt;"",VLOOKUP($B44,'I-EmEC'!$A:$DD,MATCH(CF$1,'I-EmEC'!$A$1:$DD$1,0),FALSE),NA())</f>
        <v>42.011834319526628</v>
      </c>
      <c r="CG44" s="166">
        <f>IF(VLOOKUP($B44,'I-EmEC'!$A:$DD,MATCH(CG$1,'I-EmEC'!$A$1:$DD$1,0),FALSE)&lt;&gt;"",VLOOKUP($B44,'I-EmEC'!$A:$DD,MATCH(CG$1,'I-EmEC'!$A$1:$DD$1,0),FALSE),NA())</f>
        <v>47.61904761904762</v>
      </c>
      <c r="CH44" s="166">
        <f>IF(VLOOKUP($B44,'I-EmEC'!$A:$DD,MATCH(CH$1,'I-EmEC'!$A$1:$DD$1,0),FALSE)&lt;&gt;"",VLOOKUP($B44,'I-EmEC'!$A:$DD,MATCH(CH$1,'I-EmEC'!$A$1:$DD$1,0),FALSE),NA())</f>
        <v>23.51778656126482</v>
      </c>
      <c r="CI44" s="161" t="str" cm="1">
        <f t="array" ref="CI44">SUBSTITUTE(SUBSTITUTE(SUBSTITUTE(INDEX(BW$1:CH$1,0,MATCH(_xlfn.AGGREGATE(4,6,BW44:CH44),BW44:CH44,0)),"I-Emax",""),"Min",""),"Max","")</f>
        <v xml:space="preserve">
Gq</v>
      </c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</row>
    <row r="45" spans="1:111" s="170" customFormat="1" x14ac:dyDescent="0.15">
      <c r="A45" s="155" t="str" cm="1">
        <f t="array" ref="A45">_xlfn.IFS(AND(SUMIF(E45:P45,"&lt;&gt;#N/A",E45:P45)&gt;0,SUMIF(S45:AD45,"&lt;&gt;#N/A",S45:AD45)&gt;0),"BI",AND(SUMIF(E45:P45,"&lt;&gt;#N/A",E45:P45)&gt;0,SUMIF(S45:AD45,"&lt;&gt;#N/A",S45:AD45)=0),"-B",AND(SUMIF(E45:P45,"&lt;&gt;#N/A",E45:P45)=0,SUMIF(S45:AD45,"&lt;&gt;#N/A",S45:AD45)&gt;0),"-I")</f>
        <v>BI</v>
      </c>
      <c r="B45" s="90" t="s">
        <v>49</v>
      </c>
      <c r="C45" s="156" t="str">
        <f>VLOOKUP(B45,RecNamesAll!A:E,5,FALSE)</f>
        <v>A</v>
      </c>
      <c r="D45" s="157" t="b">
        <f>VLOOKUP(B45,Ligands!A:B,2,FALSE)</f>
        <v>1</v>
      </c>
      <c r="E45" s="158" t="e">
        <f>IF(VLOOKUP($B45,'B-EmEC'!$A:$DC,MATCH(E$1,'B-EmEC'!$A$1:$DC$1,0),FALSE)&lt;&gt;"",VLOOKUP($B45,'B-EmEC'!$A:$DC,MATCH(E$1,'B-EmEC'!$A$1:$DC$1,0),FALSE),NA())</f>
        <v>#N/A</v>
      </c>
      <c r="F45" s="159">
        <f>IF(VLOOKUP($B45,'B-EmEC'!$A:$DC,MATCH(F$1,'B-EmEC'!$A$1:$DC$1,0),FALSE)&lt;&gt;"",VLOOKUP($B45,'B-EmEC'!$A:$DC,MATCH(F$1,'B-EmEC'!$A$1:$DC$1,0),FALSE),NA())</f>
        <v>8.4320000000000004</v>
      </c>
      <c r="G45" s="159">
        <f>IF(VLOOKUP($B45,'B-EmEC'!$A:$DC,MATCH(G$1,'B-EmEC'!$A$1:$DC$1,0),FALSE)&lt;&gt;"",VLOOKUP($B45,'B-EmEC'!$A:$DC,MATCH(G$1,'B-EmEC'!$A$1:$DC$1,0),FALSE),NA())</f>
        <v>8.4760000000000009</v>
      </c>
      <c r="H45" s="159">
        <f>IF(VLOOKUP($B45,'B-EmEC'!$A:$DC,MATCH(H$1,'B-EmEC'!$A$1:$DC$1,0),FALSE)&lt;&gt;"",VLOOKUP($B45,'B-EmEC'!$A:$DC,MATCH(H$1,'B-EmEC'!$A$1:$DC$1,0),FALSE),NA())</f>
        <v>8.3420000000000005</v>
      </c>
      <c r="I45" s="159">
        <f>IF(VLOOKUP($B45,'B-EmEC'!$A:$DC,MATCH(I$1,'B-EmEC'!$A$1:$DC$1,0),FALSE)&lt;&gt;"",VLOOKUP($B45,'B-EmEC'!$A:$DC,MATCH(I$1,'B-EmEC'!$A$1:$DC$1,0),FALSE),NA())</f>
        <v>9.0289999999999999</v>
      </c>
      <c r="J45" s="159">
        <f>IF(VLOOKUP($B45,'B-EmEC'!$A:$DC,MATCH(J$1,'B-EmEC'!$A$1:$DC$1,0),FALSE)&lt;&gt;"",VLOOKUP($B45,'B-EmEC'!$A:$DC,MATCH(J$1,'B-EmEC'!$A$1:$DC$1,0),FALSE),NA())</f>
        <v>8.4979999999999993</v>
      </c>
      <c r="K45" s="160">
        <f>IF(VLOOKUP($B45,'B-EmEC'!$A:$DC,MATCH(K$1,'B-EmEC'!$A$1:$DC$1,0),FALSE)&lt;&gt;"",VLOOKUP($B45,'B-EmEC'!$A:$DC,MATCH(K$1,'B-EmEC'!$A$1:$DC$1,0),FALSE),NA())</f>
        <v>7.2770000000000001</v>
      </c>
      <c r="L45" s="160">
        <f>IF(VLOOKUP($B45,'B-EmEC'!$A:$DC,MATCH(L$1,'B-EmEC'!$A$1:$DC$1,0),FALSE)&lt;&gt;"",VLOOKUP($B45,'B-EmEC'!$A:$DC,MATCH(L$1,'B-EmEC'!$A$1:$DC$1,0),FALSE),NA())</f>
        <v>7.0529999999999999</v>
      </c>
      <c r="M45" s="160">
        <f>IF(VLOOKUP($B45,'B-EmEC'!$A:$DC,MATCH(M$1,'B-EmEC'!$A$1:$DC$1,0),FALSE)&lt;&gt;"",VLOOKUP($B45,'B-EmEC'!$A:$DC,MATCH(M$1,'B-EmEC'!$A$1:$DC$1,0),FALSE),NA())</f>
        <v>7.3540000000000001</v>
      </c>
      <c r="N45" s="159">
        <f>IF(VLOOKUP($B45,'B-EmEC'!$A:$DC,MATCH(N$1,'B-EmEC'!$A$1:$DC$1,0),FALSE)&lt;&gt;"",VLOOKUP($B45,'B-EmEC'!$A:$DC,MATCH(N$1,'B-EmEC'!$A$1:$DC$1,0),FALSE),NA())</f>
        <v>6.4790000000000001</v>
      </c>
      <c r="O45" s="160" t="e">
        <f>IF(VLOOKUP($B45,'B-EmEC'!$A:$DC,MATCH(O$1,'B-EmEC'!$A$1:$DC$1,0),FALSE)&lt;&gt;"",VLOOKUP($B45,'B-EmEC'!$A:$DC,MATCH(O$1,'B-EmEC'!$A$1:$DC$1,0),FALSE),NA())</f>
        <v>#N/A</v>
      </c>
      <c r="P45" s="160">
        <f>IF(VLOOKUP($B45,'B-EmEC'!$A:$DC,MATCH(P$1,'B-EmEC'!$A$1:$DC$1,0),FALSE)&lt;&gt;"",VLOOKUP($B45,'B-EmEC'!$A:$DC,MATCH(P$1,'B-EmEC'!$A$1:$DC$1,0),FALSE),NA())</f>
        <v>9.1460000000000008</v>
      </c>
      <c r="Q45" s="161" t="str" cm="1">
        <f t="array" ref="Q45">SUBSTITUTE(SUBSTITUTE(INDEX(E$1:P$1,0,MATCH(_xlfn.AGGREGATE(4,6,E45:P45),E45:P45,0)),"B-pEC50",""),"&gt;1.4SD","")</f>
        <v xml:space="preserve">
G13</v>
      </c>
      <c r="R45" s="159"/>
      <c r="S45" s="162">
        <f>IF(VLOOKUP($B45,'I-EmEC'!$A:$DD,MATCH(S$1,'I-EmEC'!$A$1:$DD$1,0),FALSE)&lt;&gt;"",VLOOKUP($B45,'I-EmEC'!$A:$DD,MATCH(S$1,'I-EmEC'!$A$1:$DD$1,0),FALSE),NA())</f>
        <v>7.69</v>
      </c>
      <c r="T45" s="159">
        <f>IF(VLOOKUP($B45,'I-EmEC'!$A:$DD,MATCH(T$1,'I-EmEC'!$A$1:$DD$1,0),FALSE)&lt;&gt;"",VLOOKUP($B45,'I-EmEC'!$A:$DD,MATCH(T$1,'I-EmEC'!$A$1:$DD$1,0),FALSE),NA())</f>
        <v>8.33</v>
      </c>
      <c r="U45" s="159">
        <f>IF(VLOOKUP($B45,'I-EmEC'!$A:$DD,MATCH(U$1,'I-EmEC'!$A$1:$DD$1,0),FALSE)&lt;&gt;"",VLOOKUP($B45,'I-EmEC'!$A:$DD,MATCH(U$1,'I-EmEC'!$A$1:$DD$1,0),FALSE),NA())</f>
        <v>8.33</v>
      </c>
      <c r="V45" s="159">
        <f>IF(VLOOKUP($B45,'I-EmEC'!$A:$DD,MATCH(V$1,'I-EmEC'!$A$1:$DD$1,0),FALSE)&lt;&gt;"",VLOOKUP($B45,'I-EmEC'!$A:$DD,MATCH(V$1,'I-EmEC'!$A$1:$DD$1,0),FALSE),NA())</f>
        <v>8.49</v>
      </c>
      <c r="W45" s="159">
        <f>IF(VLOOKUP($B45,'I-EmEC'!$A:$DD,MATCH(W$1,'I-EmEC'!$A$1:$DD$1,0),FALSE)&lt;&gt;"",VLOOKUP($B45,'I-EmEC'!$A:$DD,MATCH(W$1,'I-EmEC'!$A$1:$DD$1,0),FALSE),NA())</f>
        <v>8.49</v>
      </c>
      <c r="X45" s="159" t="e">
        <f>IF(VLOOKUP($B45,'I-EmEC'!$A:$DD,MATCH(X$1,'I-EmEC'!$A$1:$DD$1,0),FALSE)&lt;&gt;"",VLOOKUP($B45,'I-EmEC'!$A:$DD,MATCH(X$1,'I-EmEC'!$A$1:$DD$1,0),FALSE),NA())</f>
        <v>#N/A</v>
      </c>
      <c r="Y45" s="159">
        <f>IF(VLOOKUP($B45,'I-EmEC'!$A:$DD,MATCH(Y$1,'I-EmEC'!$A$1:$DD$1,0),FALSE)&lt;&gt;"",VLOOKUP($B45,'I-EmEC'!$A:$DD,MATCH(Y$1,'I-EmEC'!$A$1:$DD$1,0),FALSE),NA())</f>
        <v>8.43</v>
      </c>
      <c r="Z45" s="159">
        <f>IF(VLOOKUP($B45,'I-EmEC'!$A:$DD,MATCH(Z$1,'I-EmEC'!$A$1:$DD$1,0),FALSE)&lt;&gt;"",VLOOKUP($B45,'I-EmEC'!$A:$DD,MATCH(Z$1,'I-EmEC'!$A$1:$DD$1,0),FALSE),NA())</f>
        <v>8.43</v>
      </c>
      <c r="AA45" s="159">
        <f>IF(VLOOKUP($B45,'I-EmEC'!$A:$DD,MATCH(AA$1,'I-EmEC'!$A$1:$DD$1,0),FALSE)&lt;&gt;"",VLOOKUP($B45,'I-EmEC'!$A:$DD,MATCH(AA$1,'I-EmEC'!$A$1:$DD$1,0),FALSE),NA())</f>
        <v>8.32</v>
      </c>
      <c r="AB45" s="159">
        <f>IF(VLOOKUP($B45,'I-EmEC'!$A:$DD,MATCH(AB$1,'I-EmEC'!$A$1:$DD$1,0),FALSE)&lt;&gt;"",VLOOKUP($B45,'I-EmEC'!$A:$DD,MATCH(AB$1,'I-EmEC'!$A$1:$DD$1,0),FALSE),NA())</f>
        <v>8.3699999999999992</v>
      </c>
      <c r="AC45" s="159">
        <f>IF(VLOOKUP($B45,'I-EmEC'!$A:$DD,MATCH(AC$1,'I-EmEC'!$A$1:$DD$1,0),FALSE)&lt;&gt;"",VLOOKUP($B45,'I-EmEC'!$A:$DD,MATCH(AC$1,'I-EmEC'!$A$1:$DD$1,0),FALSE),NA())</f>
        <v>8.5</v>
      </c>
      <c r="AD45" s="159">
        <f>IF(VLOOKUP($B45,'I-EmEC'!$A:$DD,MATCH(AD$1,'I-EmEC'!$A$1:$DD$1,0),FALSE)&lt;&gt;"",VLOOKUP($B45,'I-EmEC'!$A:$DD,MATCH(AD$1,'I-EmEC'!$A$1:$DD$1,0),FALSE),NA())</f>
        <v>8.44</v>
      </c>
      <c r="AE45" s="161" t="str" cm="1">
        <f t="array" ref="AE45">SUBSTITUTE(SUBSTITUTE(INDEX(S$1:AD$1,0,MATCH(_xlfn.AGGREGATE(4,6,S45:AD45),S45:AD45,0)),"I-pEC50",""),"&gt;1.4SD","")</f>
        <v xml:space="preserve">
G12</v>
      </c>
      <c r="AF45" s="159"/>
      <c r="AG45" s="163" t="e">
        <f>IF(VLOOKUP($B45,'B-EmEC'!$A:$DC,MATCH(AG$1,'B-EmEC'!$A$1:$DC$1,0),FALSE)&lt;&gt;"",VLOOKUP($B45,'B-EmEC'!$A:$DC,MATCH(AG$1,'B-EmEC'!$A$1:$DC$1,0),FALSE),NA())</f>
        <v>#N/A</v>
      </c>
      <c r="AH45" s="164">
        <f>IF(VLOOKUP($B45,'B-EmEC'!$A:$DC,MATCH(AH$1,'B-EmEC'!$A$1:$DC$1,0),FALSE)&lt;&gt;"",VLOOKUP($B45,'B-EmEC'!$A:$DC,MATCH(AH$1,'B-EmEC'!$A$1:$DC$1,0),FALSE),NA())</f>
        <v>313.10000000000002</v>
      </c>
      <c r="AI45" s="164">
        <f>IF(VLOOKUP($B45,'B-EmEC'!$A:$DC,MATCH(AI$1,'B-EmEC'!$A$1:$DC$1,0),FALSE)&lt;&gt;"",VLOOKUP($B45,'B-EmEC'!$A:$DC,MATCH(AI$1,'B-EmEC'!$A$1:$DC$1,0),FALSE),NA())</f>
        <v>344.6</v>
      </c>
      <c r="AJ45" s="164">
        <f>IF(VLOOKUP($B45,'B-EmEC'!$A:$DC,MATCH(AJ$1,'B-EmEC'!$A$1:$DC$1,0),FALSE)&lt;&gt;"",VLOOKUP($B45,'B-EmEC'!$A:$DC,MATCH(AJ$1,'B-EmEC'!$A$1:$DC$1,0),FALSE),NA())</f>
        <v>203.6</v>
      </c>
      <c r="AK45" s="164">
        <f>IF(VLOOKUP($B45,'B-EmEC'!$A:$DC,MATCH(AK$1,'B-EmEC'!$A$1:$DC$1,0),FALSE)&lt;&gt;"",VLOOKUP($B45,'B-EmEC'!$A:$DC,MATCH(AK$1,'B-EmEC'!$A$1:$DC$1,0),FALSE),NA())</f>
        <v>246</v>
      </c>
      <c r="AL45" s="164">
        <f>IF(VLOOKUP($B45,'B-EmEC'!$A:$DC,MATCH(AL$1,'B-EmEC'!$A$1:$DC$1,0),FALSE)&lt;&gt;"",VLOOKUP($B45,'B-EmEC'!$A:$DC,MATCH(AL$1,'B-EmEC'!$A$1:$DC$1,0),FALSE),NA())</f>
        <v>45.48</v>
      </c>
      <c r="AM45" s="164">
        <f>IF(VLOOKUP($B45,'B-EmEC'!$A:$DC,MATCH(AM$1,'B-EmEC'!$A$1:$DC$1,0),FALSE)&lt;&gt;"",VLOOKUP($B45,'B-EmEC'!$A:$DC,MATCH(AM$1,'B-EmEC'!$A$1:$DC$1,0),FALSE),NA())</f>
        <v>299.7</v>
      </c>
      <c r="AN45" s="164">
        <f>IF(VLOOKUP($B45,'B-EmEC'!$A:$DC,MATCH(AN$1,'B-EmEC'!$A$1:$DC$1,0),FALSE)&lt;&gt;"",VLOOKUP($B45,'B-EmEC'!$A:$DC,MATCH(AN$1,'B-EmEC'!$A$1:$DC$1,0),FALSE),NA())</f>
        <v>405</v>
      </c>
      <c r="AO45" s="164">
        <f>IF(VLOOKUP($B45,'B-EmEC'!$A:$DC,MATCH(AO$1,'B-EmEC'!$A$1:$DC$1,0),FALSE)&lt;&gt;"",VLOOKUP($B45,'B-EmEC'!$A:$DC,MATCH(AO$1,'B-EmEC'!$A$1:$DC$1,0),FALSE),NA())</f>
        <v>334.7</v>
      </c>
      <c r="AP45" s="164">
        <f>IF(VLOOKUP($B45,'B-EmEC'!$A:$DC,MATCH(AP$1,'B-EmEC'!$A$1:$DC$1,0),FALSE)&lt;&gt;"",VLOOKUP($B45,'B-EmEC'!$A:$DC,MATCH(AP$1,'B-EmEC'!$A$1:$DC$1,0),FALSE),NA())</f>
        <v>490.7</v>
      </c>
      <c r="AQ45" s="164" t="e">
        <f>IF(VLOOKUP($B45,'B-EmEC'!$A:$DC,MATCH(AQ$1,'B-EmEC'!$A$1:$DC$1,0),FALSE)&lt;&gt;"",VLOOKUP($B45,'B-EmEC'!$A:$DC,MATCH(AQ$1,'B-EmEC'!$A$1:$DC$1,0),FALSE),NA())</f>
        <v>#N/A</v>
      </c>
      <c r="AR45" s="164">
        <f>IF(VLOOKUP($B45,'B-EmEC'!$A:$DC,MATCH(AR$1,'B-EmEC'!$A$1:$DC$1,0),FALSE)&lt;&gt;"",VLOOKUP($B45,'B-EmEC'!$A:$DC,MATCH(AR$1,'B-EmEC'!$A$1:$DC$1,0),FALSE),NA())</f>
        <v>76.77</v>
      </c>
      <c r="AS45" s="169" t="str" cm="1">
        <f t="array" ref="AS45">SUBSTITUTE(SUBSTITUTE(INDEX(AG$1:AR$1,0,MATCH(_xlfn.AGGREGATE(4,6,AG45:AR45),AG45:AR45,0)),"B-Emax",""),"&gt;1.4SD","")</f>
        <v xml:space="preserve">
G15</v>
      </c>
      <c r="AT45" s="164"/>
      <c r="AU45" s="165">
        <f>IF(VLOOKUP($B45,'I-EmEC'!$A:$DD,MATCH(AU$1,'I-EmEC'!$A$1:$DD$1,0),FALSE)&lt;&gt;"",VLOOKUP($B45,'I-EmEC'!$A:$DD,MATCH(AU$1,'I-EmEC'!$A$1:$DD$1,0),FALSE),NA())</f>
        <v>28</v>
      </c>
      <c r="AV45" s="166">
        <f>IF(VLOOKUP($B45,'I-EmEC'!$A:$DD,MATCH(AV$1,'I-EmEC'!$A$1:$DD$1,0),FALSE)&lt;&gt;"",VLOOKUP($B45,'I-EmEC'!$A:$DD,MATCH(AV$1,'I-EmEC'!$A$1:$DD$1,0),FALSE),NA())</f>
        <v>8</v>
      </c>
      <c r="AW45" s="166">
        <f>IF(VLOOKUP($B45,'I-EmEC'!$A:$DD,MATCH(AW$1,'I-EmEC'!$A$1:$DD$1,0),FALSE)&lt;&gt;"",VLOOKUP($B45,'I-EmEC'!$A:$DD,MATCH(AW$1,'I-EmEC'!$A$1:$DD$1,0),FALSE),NA())</f>
        <v>8</v>
      </c>
      <c r="AX45" s="166">
        <f>IF(VLOOKUP($B45,'I-EmEC'!$A:$DD,MATCH(AX$1,'I-EmEC'!$A$1:$DD$1,0),FALSE)&lt;&gt;"",VLOOKUP($B45,'I-EmEC'!$A:$DD,MATCH(AX$1,'I-EmEC'!$A$1:$DD$1,0),FALSE),NA())</f>
        <v>5.9</v>
      </c>
      <c r="AY45" s="166">
        <f>IF(VLOOKUP($B45,'I-EmEC'!$A:$DD,MATCH(AY$1,'I-EmEC'!$A$1:$DD$1,0),FALSE)&lt;&gt;"",VLOOKUP($B45,'I-EmEC'!$A:$DD,MATCH(AY$1,'I-EmEC'!$A$1:$DD$1,0),FALSE),NA())</f>
        <v>5.9</v>
      </c>
      <c r="AZ45" s="166" t="e">
        <f>IF(VLOOKUP($B45,'I-EmEC'!$A:$DD,MATCH(AZ$1,'I-EmEC'!$A$1:$DD$1,0),FALSE)&lt;&gt;"",VLOOKUP($B45,'I-EmEC'!$A:$DD,MATCH(AZ$1,'I-EmEC'!$A$1:$DD$1,0),FALSE),NA())</f>
        <v>#N/A</v>
      </c>
      <c r="BA45" s="166">
        <f>IF(VLOOKUP($B45,'I-EmEC'!$A:$DD,MATCH(BA$1,'I-EmEC'!$A$1:$DD$1,0),FALSE)&lt;&gt;"",VLOOKUP($B45,'I-EmEC'!$A:$DD,MATCH(BA$1,'I-EmEC'!$A$1:$DD$1,0),FALSE),NA())</f>
        <v>13.7</v>
      </c>
      <c r="BB45" s="166">
        <f>IF(VLOOKUP($B45,'I-EmEC'!$A:$DD,MATCH(BB$1,'I-EmEC'!$A$1:$DD$1,0),FALSE)&lt;&gt;"",VLOOKUP($B45,'I-EmEC'!$A:$DD,MATCH(BB$1,'I-EmEC'!$A$1:$DD$1,0),FALSE),NA())</f>
        <v>13.7</v>
      </c>
      <c r="BC45" s="166">
        <f>IF(VLOOKUP($B45,'I-EmEC'!$A:$DD,MATCH(BC$1,'I-EmEC'!$A$1:$DD$1,0),FALSE)&lt;&gt;"",VLOOKUP($B45,'I-EmEC'!$A:$DD,MATCH(BC$1,'I-EmEC'!$A$1:$DD$1,0),FALSE),NA())</f>
        <v>7.1</v>
      </c>
      <c r="BD45" s="166">
        <f>IF(VLOOKUP($B45,'I-EmEC'!$A:$DD,MATCH(BD$1,'I-EmEC'!$A$1:$DD$1,0),FALSE)&lt;&gt;"",VLOOKUP($B45,'I-EmEC'!$A:$DD,MATCH(BD$1,'I-EmEC'!$A$1:$DD$1,0),FALSE),NA())</f>
        <v>13</v>
      </c>
      <c r="BE45" s="166">
        <f>IF(VLOOKUP($B45,'I-EmEC'!$A:$DD,MATCH(BE$1,'I-EmEC'!$A$1:$DD$1,0),FALSE)&lt;&gt;"",VLOOKUP($B45,'I-EmEC'!$A:$DD,MATCH(BE$1,'I-EmEC'!$A$1:$DD$1,0),FALSE),NA())</f>
        <v>12.1</v>
      </c>
      <c r="BF45" s="166">
        <f>IF(VLOOKUP($B45,'I-EmEC'!$A:$DD,MATCH(BF$1,'I-EmEC'!$A$1:$DD$1,0),FALSE)&lt;&gt;"",VLOOKUP($B45,'I-EmEC'!$A:$DD,MATCH(BF$1,'I-EmEC'!$A$1:$DD$1,0),FALSE),NA())</f>
        <v>8.4</v>
      </c>
      <c r="BG45" s="161" t="str" cm="1">
        <f t="array" ref="BG45">SUBSTITUTE(SUBSTITUTE(INDEX(AU$1:BF$1,0,MATCH(_xlfn.AGGREGATE(4,6,AU45:BF45),AU45:BF45,0)),"I-Emax",""),"&gt;1.4SD","")</f>
        <v xml:space="preserve">
Gs</v>
      </c>
      <c r="BH45" s="159"/>
      <c r="BI45" s="167" t="e">
        <f>IF(VLOOKUP($B45,'B-EmEC'!$A:$DC,MATCH(BI$1,'B-EmEC'!$A$1:$DC$1,0),FALSE)="",NA(),VLOOKUP($B45,'B-EmEC'!$A:$DC,MATCH(BI$1,'B-EmEC'!$A$1:$DC$1,0),FALSE))</f>
        <v>#N/A</v>
      </c>
      <c r="BJ45" s="168">
        <f>IF(VLOOKUP($B45,'B-EmEC'!$A:$DC,MATCH(BJ$1,'B-EmEC'!$A$1:$DC$1,0),FALSE)="",NA(),VLOOKUP($B45,'B-EmEC'!$A:$DC,MATCH(BJ$1,'B-EmEC'!$A$1:$DC$1,0),FALSE))</f>
        <v>33.921993499458296</v>
      </c>
      <c r="BK45" s="168">
        <f>IF(VLOOKUP($B45,'B-EmEC'!$A:$DC,MATCH(BK$1,'B-EmEC'!$A$1:$DC$1,0),FALSE)="",NA(),VLOOKUP($B45,'B-EmEC'!$A:$DC,MATCH(BK$1,'B-EmEC'!$A$1:$DC$1,0),FALSE))</f>
        <v>50.335962605901251</v>
      </c>
      <c r="BL45" s="168">
        <f>IF(VLOOKUP($B45,'B-EmEC'!$A:$DC,MATCH(BL$1,'B-EmEC'!$A$1:$DC$1,0),FALSE)="",NA(),VLOOKUP($B45,'B-EmEC'!$A:$DC,MATCH(BL$1,'B-EmEC'!$A$1:$DC$1,0),FALSE))</f>
        <v>54.731182795698928</v>
      </c>
      <c r="BM45" s="168">
        <f>IF(VLOOKUP($B45,'B-EmEC'!$A:$DC,MATCH(BM$1,'B-EmEC'!$A$1:$DC$1,0),FALSE)="",NA(),VLOOKUP($B45,'B-EmEC'!$A:$DC,MATCH(BM$1,'B-EmEC'!$A$1:$DC$1,0),FALSE))</f>
        <v>49.757281553398059</v>
      </c>
      <c r="BN45" s="168">
        <f>IF(VLOOKUP($B45,'B-EmEC'!$A:$DC,MATCH(BN$1,'B-EmEC'!$A$1:$DC$1,0),FALSE)="",NA(),VLOOKUP($B45,'B-EmEC'!$A:$DC,MATCH(BN$1,'B-EmEC'!$A$1:$DC$1,0),FALSE))</f>
        <v>13.190255220417633</v>
      </c>
      <c r="BO45" s="168">
        <f>IF(VLOOKUP($B45,'B-EmEC'!$A:$DC,MATCH(BO$1,'B-EmEC'!$A$1:$DC$1,0),FALSE)="",NA(),VLOOKUP($B45,'B-EmEC'!$A:$DC,MATCH(BO$1,'B-EmEC'!$A$1:$DC$1,0),FALSE))</f>
        <v>40.018694084657497</v>
      </c>
      <c r="BP45" s="168">
        <f>IF(VLOOKUP($B45,'B-EmEC'!$A:$DC,MATCH(BP$1,'B-EmEC'!$A$1:$DC$1,0),FALSE)="",NA(),VLOOKUP($B45,'B-EmEC'!$A:$DC,MATCH(BP$1,'B-EmEC'!$A$1:$DC$1,0),FALSE))</f>
        <v>47.680715799387805</v>
      </c>
      <c r="BQ45" s="168">
        <f>IF(VLOOKUP($B45,'B-EmEC'!$A:$DC,MATCH(BQ$1,'B-EmEC'!$A$1:$DC$1,0),FALSE)="",NA(),VLOOKUP($B45,'B-EmEC'!$A:$DC,MATCH(BQ$1,'B-EmEC'!$A$1:$DC$1,0),FALSE))</f>
        <v>36.219023915160697</v>
      </c>
      <c r="BR45" s="168">
        <f>IF(VLOOKUP($B45,'B-EmEC'!$A:$DC,MATCH(BR$1,'B-EmEC'!$A$1:$DC$1,0),FALSE)="",NA(),VLOOKUP($B45,'B-EmEC'!$A:$DC,MATCH(BR$1,'B-EmEC'!$A$1:$DC$1,0),FALSE))</f>
        <v>45.988753514526714</v>
      </c>
      <c r="BS45" s="168" t="e">
        <f>IF(VLOOKUP($B45,'B-EmEC'!$A:$DC,MATCH(BS$1,'B-EmEC'!$A$1:$DC$1,0),FALSE)="",NA(),VLOOKUP($B45,'B-EmEC'!$A:$DC,MATCH(BS$1,'B-EmEC'!$A$1:$DC$1,0),FALSE))</f>
        <v>#N/A</v>
      </c>
      <c r="BT45" s="168">
        <f>IF(VLOOKUP($B45,'B-EmEC'!$A:$DC,MATCH(BT$1,'B-EmEC'!$A$1:$DC$1,0),FALSE)="",NA(),VLOOKUP($B45,'B-EmEC'!$A:$DC,MATCH(BT$1,'B-EmEC'!$A$1:$DC$1,0),FALSE))</f>
        <v>10.870858113848767</v>
      </c>
      <c r="BU45" s="161" t="str" cm="1">
        <f t="array" ref="BU45">SUBSTITUTE(SUBSTITUTE(SUBSTITUTE(INDEX(BI$1:BT$1,0,MATCH(_xlfn.AGGREGATE(4,6,BI45:BT45),BI45:BT45,0)),"B-Emax",""),"Min",""),"Max","")</f>
        <v xml:space="preserve">
GoA</v>
      </c>
      <c r="BV45" s="168"/>
      <c r="BW45" s="165">
        <f>IF(VLOOKUP($B45,'I-EmEC'!$A:$DD,MATCH(BW$1,'I-EmEC'!$A$1:$DD$1,0),FALSE)&lt;&gt;"",VLOOKUP($B45,'I-EmEC'!$A:$DD,MATCH(BW$1,'I-EmEC'!$A$1:$DD$1,0),FALSE),NA())</f>
        <v>51.470588235294116</v>
      </c>
      <c r="BX45" s="166">
        <f>IF(VLOOKUP($B45,'I-EmEC'!$A:$DD,MATCH(BX$1,'I-EmEC'!$A$1:$DD$1,0),FALSE)&lt;&gt;"",VLOOKUP($B45,'I-EmEC'!$A:$DD,MATCH(BX$1,'I-EmEC'!$A$1:$DD$1,0),FALSE),NA())</f>
        <v>15.473887814313345</v>
      </c>
      <c r="BY45" s="166">
        <f>IF(VLOOKUP($B45,'I-EmEC'!$A:$DD,MATCH(BY$1,'I-EmEC'!$A$1:$DD$1,0),FALSE)&lt;&gt;"",VLOOKUP($B45,'I-EmEC'!$A:$DD,MATCH(BY$1,'I-EmEC'!$A$1:$DD$1,0),FALSE),NA())</f>
        <v>15.473887814313345</v>
      </c>
      <c r="BZ45" s="166">
        <f>IF(VLOOKUP($B45,'I-EmEC'!$A:$DD,MATCH(BZ$1,'I-EmEC'!$A$1:$DD$1,0),FALSE)&lt;&gt;"",VLOOKUP($B45,'I-EmEC'!$A:$DD,MATCH(BZ$1,'I-EmEC'!$A$1:$DD$1,0),FALSE),NA())</f>
        <v>12.215320910973086</v>
      </c>
      <c r="CA45" s="166">
        <f>IF(VLOOKUP($B45,'I-EmEC'!$A:$DD,MATCH(CA$1,'I-EmEC'!$A$1:$DD$1,0),FALSE)&lt;&gt;"",VLOOKUP($B45,'I-EmEC'!$A:$DD,MATCH(CA$1,'I-EmEC'!$A$1:$DD$1,0),FALSE),NA())</f>
        <v>12.215320910973086</v>
      </c>
      <c r="CB45" s="166" t="e">
        <f>IF(VLOOKUP($B45,'I-EmEC'!$A:$DD,MATCH(CB$1,'I-EmEC'!$A$1:$DD$1,0),FALSE)&lt;&gt;"",VLOOKUP($B45,'I-EmEC'!$A:$DD,MATCH(CB$1,'I-EmEC'!$A$1:$DD$1,0),FALSE),NA())</f>
        <v>#N/A</v>
      </c>
      <c r="CC45" s="166">
        <f>IF(VLOOKUP($B45,'I-EmEC'!$A:$DD,MATCH(CC$1,'I-EmEC'!$A$1:$DD$1,0),FALSE)&lt;&gt;"",VLOOKUP($B45,'I-EmEC'!$A:$DD,MATCH(CC$1,'I-EmEC'!$A$1:$DD$1,0),FALSE),NA())</f>
        <v>28.131416837782339</v>
      </c>
      <c r="CD45" s="166">
        <f>IF(VLOOKUP($B45,'I-EmEC'!$A:$DD,MATCH(CD$1,'I-EmEC'!$A$1:$DD$1,0),FALSE)&lt;&gt;"",VLOOKUP($B45,'I-EmEC'!$A:$DD,MATCH(CD$1,'I-EmEC'!$A$1:$DD$1,0),FALSE),NA())</f>
        <v>28.131416837782339</v>
      </c>
      <c r="CE45" s="166">
        <f>IF(VLOOKUP($B45,'I-EmEC'!$A:$DD,MATCH(CE$1,'I-EmEC'!$A$1:$DD$1,0),FALSE)&lt;&gt;"",VLOOKUP($B45,'I-EmEC'!$A:$DD,MATCH(CE$1,'I-EmEC'!$A$1:$DD$1,0),FALSE),NA())</f>
        <v>15.955056179775282</v>
      </c>
      <c r="CF45" s="166">
        <f>IF(VLOOKUP($B45,'I-EmEC'!$A:$DD,MATCH(CF$1,'I-EmEC'!$A$1:$DD$1,0),FALSE)&lt;&gt;"",VLOOKUP($B45,'I-EmEC'!$A:$DD,MATCH(CF$1,'I-EmEC'!$A$1:$DD$1,0),FALSE),NA())</f>
        <v>25.641025641025639</v>
      </c>
      <c r="CG45" s="166">
        <f>IF(VLOOKUP($B45,'I-EmEC'!$A:$DD,MATCH(CG$1,'I-EmEC'!$A$1:$DD$1,0),FALSE)&lt;&gt;"",VLOOKUP($B45,'I-EmEC'!$A:$DD,MATCH(CG$1,'I-EmEC'!$A$1:$DD$1,0),FALSE),NA())</f>
        <v>23.047619047619047</v>
      </c>
      <c r="CH45" s="166">
        <f>IF(VLOOKUP($B45,'I-EmEC'!$A:$DD,MATCH(CH$1,'I-EmEC'!$A$1:$DD$1,0),FALSE)&lt;&gt;"",VLOOKUP($B45,'I-EmEC'!$A:$DD,MATCH(CH$1,'I-EmEC'!$A$1:$DD$1,0),FALSE),NA())</f>
        <v>16.600790513833992</v>
      </c>
      <c r="CI45" s="161" t="str" cm="1">
        <f t="array" ref="CI45">SUBSTITUTE(SUBSTITUTE(SUBSTITUTE(INDEX(BW$1:CH$1,0,MATCH(_xlfn.AGGREGATE(4,6,BW45:CH45),BW45:CH45,0)),"I-Emax",""),"Min",""),"Max","")</f>
        <v xml:space="preserve">
Gs</v>
      </c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</row>
    <row r="46" spans="1:111" s="170" customFormat="1" x14ac:dyDescent="0.15">
      <c r="A46" s="155" t="str" cm="1">
        <f t="array" ref="A46">_xlfn.IFS(AND(SUMIF(E46:P46,"&lt;&gt;#N/A",E46:P46)&gt;0,SUMIF(S46:AD46,"&lt;&gt;#N/A",S46:AD46)&gt;0),"BI",AND(SUMIF(E46:P46,"&lt;&gt;#N/A",E46:P46)&gt;0,SUMIF(S46:AD46,"&lt;&gt;#N/A",S46:AD46)=0),"-B",AND(SUMIF(E46:P46,"&lt;&gt;#N/A",E46:P46)=0,SUMIF(S46:AD46,"&lt;&gt;#N/A",S46:AD46)&gt;0),"-I")</f>
        <v>BI</v>
      </c>
      <c r="B46" s="90" t="s">
        <v>526</v>
      </c>
      <c r="C46" s="156" t="str">
        <f>VLOOKUP(B46,RecNamesAll!A:E,5,FALSE)</f>
        <v>A</v>
      </c>
      <c r="D46" s="157" t="b">
        <f>VLOOKUP(B46,Ligands!A:B,2,FALSE)</f>
        <v>1</v>
      </c>
      <c r="E46" s="158" t="e">
        <f>IF(VLOOKUP($B46,'B-EmEC'!$A:$DC,MATCH(E$1,'B-EmEC'!$A$1:$DC$1,0),FALSE)&lt;&gt;"",VLOOKUP($B46,'B-EmEC'!$A:$DC,MATCH(E$1,'B-EmEC'!$A$1:$DC$1,0),FALSE),NA())</f>
        <v>#N/A</v>
      </c>
      <c r="F46" s="159">
        <f>IF(VLOOKUP($B46,'B-EmEC'!$A:$DC,MATCH(F$1,'B-EmEC'!$A$1:$DC$1,0),FALSE)&lt;&gt;"",VLOOKUP($B46,'B-EmEC'!$A:$DC,MATCH(F$1,'B-EmEC'!$A$1:$DC$1,0),FALSE),NA())</f>
        <v>10.06</v>
      </c>
      <c r="G46" s="159">
        <f>IF(VLOOKUP($B46,'B-EmEC'!$A:$DC,MATCH(G$1,'B-EmEC'!$A$1:$DC$1,0),FALSE)&lt;&gt;"",VLOOKUP($B46,'B-EmEC'!$A:$DC,MATCH(G$1,'B-EmEC'!$A$1:$DC$1,0),FALSE),NA())</f>
        <v>10.34</v>
      </c>
      <c r="H46" s="159">
        <f>IF(VLOOKUP($B46,'B-EmEC'!$A:$DC,MATCH(H$1,'B-EmEC'!$A$1:$DC$1,0),FALSE)&lt;&gt;"",VLOOKUP($B46,'B-EmEC'!$A:$DC,MATCH(H$1,'B-EmEC'!$A$1:$DC$1,0),FALSE),NA())</f>
        <v>10.18</v>
      </c>
      <c r="I46" s="159">
        <f>IF(VLOOKUP($B46,'B-EmEC'!$A:$DC,MATCH(I$1,'B-EmEC'!$A$1:$DC$1,0),FALSE)&lt;&gt;"",VLOOKUP($B46,'B-EmEC'!$A:$DC,MATCH(I$1,'B-EmEC'!$A$1:$DC$1,0),FALSE),NA())</f>
        <v>10.47</v>
      </c>
      <c r="J46" s="159">
        <f>IF(VLOOKUP($B46,'B-EmEC'!$A:$DC,MATCH(J$1,'B-EmEC'!$A$1:$DC$1,0),FALSE)&lt;&gt;"",VLOOKUP($B46,'B-EmEC'!$A:$DC,MATCH(J$1,'B-EmEC'!$A$1:$DC$1,0),FALSE),NA())</f>
        <v>9.8469999999999995</v>
      </c>
      <c r="K46" s="160">
        <f>IF(VLOOKUP($B46,'B-EmEC'!$A:$DC,MATCH(K$1,'B-EmEC'!$A$1:$DC$1,0),FALSE)&lt;&gt;"",VLOOKUP($B46,'B-EmEC'!$A:$DC,MATCH(K$1,'B-EmEC'!$A$1:$DC$1,0),FALSE),NA())</f>
        <v>7.0880000000000001</v>
      </c>
      <c r="L46" s="160">
        <f>IF(VLOOKUP($B46,'B-EmEC'!$A:$DC,MATCH(L$1,'B-EmEC'!$A$1:$DC$1,0),FALSE)&lt;&gt;"",VLOOKUP($B46,'B-EmEC'!$A:$DC,MATCH(L$1,'B-EmEC'!$A$1:$DC$1,0),FALSE),NA())</f>
        <v>6.5609999999999999</v>
      </c>
      <c r="M46" s="160">
        <f>IF(VLOOKUP($B46,'B-EmEC'!$A:$DC,MATCH(M$1,'B-EmEC'!$A$1:$DC$1,0),FALSE)&lt;&gt;"",VLOOKUP($B46,'B-EmEC'!$A:$DC,MATCH(M$1,'B-EmEC'!$A$1:$DC$1,0),FALSE),NA())</f>
        <v>6.97</v>
      </c>
      <c r="N46" s="159">
        <f>IF(VLOOKUP($B46,'B-EmEC'!$A:$DC,MATCH(N$1,'B-EmEC'!$A$1:$DC$1,0),FALSE)&lt;&gt;"",VLOOKUP($B46,'B-EmEC'!$A:$DC,MATCH(N$1,'B-EmEC'!$A$1:$DC$1,0),FALSE),NA())</f>
        <v>9.8870000000000005</v>
      </c>
      <c r="O46" s="160">
        <f>IF(VLOOKUP($B46,'B-EmEC'!$A:$DC,MATCH(O$1,'B-EmEC'!$A$1:$DC$1,0),FALSE)&lt;&gt;"",VLOOKUP($B46,'B-EmEC'!$A:$DC,MATCH(O$1,'B-EmEC'!$A$1:$DC$1,0),FALSE),NA())</f>
        <v>9.5190000000000001</v>
      </c>
      <c r="P46" s="160">
        <f>IF(VLOOKUP($B46,'B-EmEC'!$A:$DC,MATCH(P$1,'B-EmEC'!$A$1:$DC$1,0),FALSE)&lt;&gt;"",VLOOKUP($B46,'B-EmEC'!$A:$DC,MATCH(P$1,'B-EmEC'!$A$1:$DC$1,0),FALSE),NA())</f>
        <v>9.0269999999999992</v>
      </c>
      <c r="Q46" s="161" t="str" cm="1">
        <f t="array" ref="Q46">SUBSTITUTE(SUBSTITUTE(INDEX(E$1:P$1,0,MATCH(_xlfn.AGGREGATE(4,6,E46:P46),E46:P46,0)),"B-pEC50",""),"&gt;1.4SD","")</f>
        <v xml:space="preserve">
GoB</v>
      </c>
      <c r="R46" s="159"/>
      <c r="S46" s="162">
        <f>IF(VLOOKUP($B46,'I-EmEC'!$A:$DD,MATCH(S$1,'I-EmEC'!$A$1:$DD$1,0),FALSE)&lt;&gt;"",VLOOKUP($B46,'I-EmEC'!$A:$DD,MATCH(S$1,'I-EmEC'!$A$1:$DD$1,0),FALSE),NA())</f>
        <v>8.5500000000000007</v>
      </c>
      <c r="T46" s="159">
        <f>IF(VLOOKUP($B46,'I-EmEC'!$A:$DD,MATCH(T$1,'I-EmEC'!$A$1:$DD$1,0),FALSE)&lt;&gt;"",VLOOKUP($B46,'I-EmEC'!$A:$DD,MATCH(T$1,'I-EmEC'!$A$1:$DD$1,0),FALSE),NA())</f>
        <v>8.67</v>
      </c>
      <c r="U46" s="159">
        <f>IF(VLOOKUP($B46,'I-EmEC'!$A:$DD,MATCH(U$1,'I-EmEC'!$A$1:$DD$1,0),FALSE)&lt;&gt;"",VLOOKUP($B46,'I-EmEC'!$A:$DD,MATCH(U$1,'I-EmEC'!$A$1:$DD$1,0),FALSE),NA())</f>
        <v>8.67</v>
      </c>
      <c r="V46" s="159">
        <f>IF(VLOOKUP($B46,'I-EmEC'!$A:$DD,MATCH(V$1,'I-EmEC'!$A$1:$DD$1,0),FALSE)&lt;&gt;"",VLOOKUP($B46,'I-EmEC'!$A:$DD,MATCH(V$1,'I-EmEC'!$A$1:$DD$1,0),FALSE),NA())</f>
        <v>8.58</v>
      </c>
      <c r="W46" s="159">
        <f>IF(VLOOKUP($B46,'I-EmEC'!$A:$DD,MATCH(W$1,'I-EmEC'!$A$1:$DD$1,0),FALSE)&lt;&gt;"",VLOOKUP($B46,'I-EmEC'!$A:$DD,MATCH(W$1,'I-EmEC'!$A$1:$DD$1,0),FALSE),NA())</f>
        <v>8.58</v>
      </c>
      <c r="X46" s="159">
        <f>IF(VLOOKUP($B46,'I-EmEC'!$A:$DD,MATCH(X$1,'I-EmEC'!$A$1:$DD$1,0),FALSE)&lt;&gt;"",VLOOKUP($B46,'I-EmEC'!$A:$DD,MATCH(X$1,'I-EmEC'!$A$1:$DD$1,0),FALSE),NA())</f>
        <v>8.4499999999999993</v>
      </c>
      <c r="Y46" s="159">
        <f>IF(VLOOKUP($B46,'I-EmEC'!$A:$DD,MATCH(Y$1,'I-EmEC'!$A$1:$DD$1,0),FALSE)&lt;&gt;"",VLOOKUP($B46,'I-EmEC'!$A:$DD,MATCH(Y$1,'I-EmEC'!$A$1:$DD$1,0),FALSE),NA())</f>
        <v>8.4499999999999993</v>
      </c>
      <c r="Z46" s="159">
        <f>IF(VLOOKUP($B46,'I-EmEC'!$A:$DD,MATCH(Z$1,'I-EmEC'!$A$1:$DD$1,0),FALSE)&lt;&gt;"",VLOOKUP($B46,'I-EmEC'!$A:$DD,MATCH(Z$1,'I-EmEC'!$A$1:$DD$1,0),FALSE),NA())</f>
        <v>8.4499999999999993</v>
      </c>
      <c r="AA46" s="159">
        <f>IF(VLOOKUP($B46,'I-EmEC'!$A:$DD,MATCH(AA$1,'I-EmEC'!$A$1:$DD$1,0),FALSE)&lt;&gt;"",VLOOKUP($B46,'I-EmEC'!$A:$DD,MATCH(AA$1,'I-EmEC'!$A$1:$DD$1,0),FALSE),NA())</f>
        <v>8.41</v>
      </c>
      <c r="AB46" s="159">
        <f>IF(VLOOKUP($B46,'I-EmEC'!$A:$DD,MATCH(AB$1,'I-EmEC'!$A$1:$DD$1,0),FALSE)&lt;&gt;"",VLOOKUP($B46,'I-EmEC'!$A:$DD,MATCH(AB$1,'I-EmEC'!$A$1:$DD$1,0),FALSE),NA())</f>
        <v>8.48</v>
      </c>
      <c r="AC46" s="159">
        <f>IF(VLOOKUP($B46,'I-EmEC'!$A:$DD,MATCH(AC$1,'I-EmEC'!$A$1:$DD$1,0),FALSE)&lt;&gt;"",VLOOKUP($B46,'I-EmEC'!$A:$DD,MATCH(AC$1,'I-EmEC'!$A$1:$DD$1,0),FALSE),NA())</f>
        <v>8.59</v>
      </c>
      <c r="AD46" s="159">
        <f>IF(VLOOKUP($B46,'I-EmEC'!$A:$DD,MATCH(AD$1,'I-EmEC'!$A$1:$DD$1,0),FALSE)&lt;&gt;"",VLOOKUP($B46,'I-EmEC'!$A:$DD,MATCH(AD$1,'I-EmEC'!$A$1:$DD$1,0),FALSE),NA())</f>
        <v>8.57</v>
      </c>
      <c r="AE46" s="161" t="str" cm="1">
        <f t="array" ref="AE46">SUBSTITUTE(SUBSTITUTE(INDEX(S$1:AD$1,0,MATCH(_xlfn.AGGREGATE(4,6,S46:AD46),S46:AD46,0)),"I-pEC50",""),"&gt;1.4SD","")</f>
        <v xml:space="preserve">
Gi1</v>
      </c>
      <c r="AF46" s="159"/>
      <c r="AG46" s="163" t="e">
        <f>IF(VLOOKUP($B46,'B-EmEC'!$A:$DC,MATCH(AG$1,'B-EmEC'!$A$1:$DC$1,0),FALSE)&lt;&gt;"",VLOOKUP($B46,'B-EmEC'!$A:$DC,MATCH(AG$1,'B-EmEC'!$A$1:$DC$1,0),FALSE),NA())</f>
        <v>#N/A</v>
      </c>
      <c r="AH46" s="164">
        <f>IF(VLOOKUP($B46,'B-EmEC'!$A:$DC,MATCH(AH$1,'B-EmEC'!$A$1:$DC$1,0),FALSE)&lt;&gt;"",VLOOKUP($B46,'B-EmEC'!$A:$DC,MATCH(AH$1,'B-EmEC'!$A$1:$DC$1,0),FALSE),NA())</f>
        <v>748.6</v>
      </c>
      <c r="AI46" s="164">
        <f>IF(VLOOKUP($B46,'B-EmEC'!$A:$DC,MATCH(AI$1,'B-EmEC'!$A$1:$DC$1,0),FALSE)&lt;&gt;"",VLOOKUP($B46,'B-EmEC'!$A:$DC,MATCH(AI$1,'B-EmEC'!$A$1:$DC$1,0),FALSE),NA())</f>
        <v>414.1</v>
      </c>
      <c r="AJ46" s="164">
        <f>IF(VLOOKUP($B46,'B-EmEC'!$A:$DC,MATCH(AJ$1,'B-EmEC'!$A$1:$DC$1,0),FALSE)&lt;&gt;"",VLOOKUP($B46,'B-EmEC'!$A:$DC,MATCH(AJ$1,'B-EmEC'!$A$1:$DC$1,0),FALSE),NA())</f>
        <v>208.5</v>
      </c>
      <c r="AK46" s="164">
        <f>IF(VLOOKUP($B46,'B-EmEC'!$A:$DC,MATCH(AK$1,'B-EmEC'!$A$1:$DC$1,0),FALSE)&lt;&gt;"",VLOOKUP($B46,'B-EmEC'!$A:$DC,MATCH(AK$1,'B-EmEC'!$A$1:$DC$1,0),FALSE),NA())</f>
        <v>367</v>
      </c>
      <c r="AL46" s="164">
        <f>IF(VLOOKUP($B46,'B-EmEC'!$A:$DC,MATCH(AL$1,'B-EmEC'!$A$1:$DC$1,0),FALSE)&lt;&gt;"",VLOOKUP($B46,'B-EmEC'!$A:$DC,MATCH(AL$1,'B-EmEC'!$A$1:$DC$1,0),FALSE),NA())</f>
        <v>197</v>
      </c>
      <c r="AM46" s="164">
        <f>IF(VLOOKUP($B46,'B-EmEC'!$A:$DC,MATCH(AM$1,'B-EmEC'!$A$1:$DC$1,0),FALSE)&lt;&gt;"",VLOOKUP($B46,'B-EmEC'!$A:$DC,MATCH(AM$1,'B-EmEC'!$A$1:$DC$1,0),FALSE),NA())</f>
        <v>75.38</v>
      </c>
      <c r="AN46" s="164">
        <f>IF(VLOOKUP($B46,'B-EmEC'!$A:$DC,MATCH(AN$1,'B-EmEC'!$A$1:$DC$1,0),FALSE)&lt;&gt;"",VLOOKUP($B46,'B-EmEC'!$A:$DC,MATCH(AN$1,'B-EmEC'!$A$1:$DC$1,0),FALSE),NA())</f>
        <v>67.58</v>
      </c>
      <c r="AO46" s="164">
        <f>IF(VLOOKUP($B46,'B-EmEC'!$A:$DC,MATCH(AO$1,'B-EmEC'!$A$1:$DC$1,0),FALSE)&lt;&gt;"",VLOOKUP($B46,'B-EmEC'!$A:$DC,MATCH(AO$1,'B-EmEC'!$A$1:$DC$1,0),FALSE),NA())</f>
        <v>399.7</v>
      </c>
      <c r="AP46" s="164">
        <f>IF(VLOOKUP($B46,'B-EmEC'!$A:$DC,MATCH(AP$1,'B-EmEC'!$A$1:$DC$1,0),FALSE)&lt;&gt;"",VLOOKUP($B46,'B-EmEC'!$A:$DC,MATCH(AP$1,'B-EmEC'!$A$1:$DC$1,0),FALSE),NA())</f>
        <v>729.6</v>
      </c>
      <c r="AQ46" s="164">
        <f>IF(VLOOKUP($B46,'B-EmEC'!$A:$DC,MATCH(AQ$1,'B-EmEC'!$A$1:$DC$1,0),FALSE)&lt;&gt;"",VLOOKUP($B46,'B-EmEC'!$A:$DC,MATCH(AQ$1,'B-EmEC'!$A$1:$DC$1,0),FALSE),NA())</f>
        <v>76.38</v>
      </c>
      <c r="AR46" s="164">
        <f>IF(VLOOKUP($B46,'B-EmEC'!$A:$DC,MATCH(AR$1,'B-EmEC'!$A$1:$DC$1,0),FALSE)&lt;&gt;"",VLOOKUP($B46,'B-EmEC'!$A:$DC,MATCH(AR$1,'B-EmEC'!$A$1:$DC$1,0),FALSE),NA())</f>
        <v>241.1</v>
      </c>
      <c r="AS46" s="169" t="str" cm="1">
        <f t="array" ref="AS46">SUBSTITUTE(SUBSTITUTE(INDEX(AG$1:AR$1,0,MATCH(_xlfn.AGGREGATE(4,6,AG46:AR46),AG46:AR46,0)),"B-Emax",""),"&gt;1.4SD","")</f>
        <v xml:space="preserve">
Gi1</v>
      </c>
      <c r="AT46" s="164"/>
      <c r="AU46" s="165">
        <f>IF(VLOOKUP($B46,'I-EmEC'!$A:$DD,MATCH(AU$1,'I-EmEC'!$A$1:$DD$1,0),FALSE)&lt;&gt;"",VLOOKUP($B46,'I-EmEC'!$A:$DD,MATCH(AU$1,'I-EmEC'!$A$1:$DD$1,0),FALSE),NA())</f>
        <v>7.1</v>
      </c>
      <c r="AV46" s="166">
        <f>IF(VLOOKUP($B46,'I-EmEC'!$A:$DD,MATCH(AV$1,'I-EmEC'!$A$1:$DD$1,0),FALSE)&lt;&gt;"",VLOOKUP($B46,'I-EmEC'!$A:$DD,MATCH(AV$1,'I-EmEC'!$A$1:$DD$1,0),FALSE),NA())</f>
        <v>22</v>
      </c>
      <c r="AW46" s="166">
        <f>IF(VLOOKUP($B46,'I-EmEC'!$A:$DD,MATCH(AW$1,'I-EmEC'!$A$1:$DD$1,0),FALSE)&lt;&gt;"",VLOOKUP($B46,'I-EmEC'!$A:$DD,MATCH(AW$1,'I-EmEC'!$A$1:$DD$1,0),FALSE),NA())</f>
        <v>22</v>
      </c>
      <c r="AX46" s="166">
        <f>IF(VLOOKUP($B46,'I-EmEC'!$A:$DD,MATCH(AX$1,'I-EmEC'!$A$1:$DD$1,0),FALSE)&lt;&gt;"",VLOOKUP($B46,'I-EmEC'!$A:$DD,MATCH(AX$1,'I-EmEC'!$A$1:$DD$1,0),FALSE),NA())</f>
        <v>9</v>
      </c>
      <c r="AY46" s="166">
        <f>IF(VLOOKUP($B46,'I-EmEC'!$A:$DD,MATCH(AY$1,'I-EmEC'!$A$1:$DD$1,0),FALSE)&lt;&gt;"",VLOOKUP($B46,'I-EmEC'!$A:$DD,MATCH(AY$1,'I-EmEC'!$A$1:$DD$1,0),FALSE),NA())</f>
        <v>9</v>
      </c>
      <c r="AZ46" s="166">
        <f>IF(VLOOKUP($B46,'I-EmEC'!$A:$DD,MATCH(AZ$1,'I-EmEC'!$A$1:$DD$1,0),FALSE)&lt;&gt;"",VLOOKUP($B46,'I-EmEC'!$A:$DD,MATCH(AZ$1,'I-EmEC'!$A$1:$DD$1,0),FALSE),NA())</f>
        <v>6</v>
      </c>
      <c r="BA46" s="166">
        <f>IF(VLOOKUP($B46,'I-EmEC'!$A:$DD,MATCH(BA$1,'I-EmEC'!$A$1:$DD$1,0),FALSE)&lt;&gt;"",VLOOKUP($B46,'I-EmEC'!$A:$DD,MATCH(BA$1,'I-EmEC'!$A$1:$DD$1,0),FALSE),NA())</f>
        <v>7</v>
      </c>
      <c r="BB46" s="166">
        <f>IF(VLOOKUP($B46,'I-EmEC'!$A:$DD,MATCH(BB$1,'I-EmEC'!$A$1:$DD$1,0),FALSE)&lt;&gt;"",VLOOKUP($B46,'I-EmEC'!$A:$DD,MATCH(BB$1,'I-EmEC'!$A$1:$DD$1,0),FALSE),NA())</f>
        <v>7</v>
      </c>
      <c r="BC46" s="166">
        <f>IF(VLOOKUP($B46,'I-EmEC'!$A:$DD,MATCH(BC$1,'I-EmEC'!$A$1:$DD$1,0),FALSE)&lt;&gt;"",VLOOKUP($B46,'I-EmEC'!$A:$DD,MATCH(BC$1,'I-EmEC'!$A$1:$DD$1,0),FALSE),NA())</f>
        <v>20.2</v>
      </c>
      <c r="BD46" s="166">
        <f>IF(VLOOKUP($B46,'I-EmEC'!$A:$DD,MATCH(BD$1,'I-EmEC'!$A$1:$DD$1,0),FALSE)&lt;&gt;"",VLOOKUP($B46,'I-EmEC'!$A:$DD,MATCH(BD$1,'I-EmEC'!$A$1:$DD$1,0),FALSE),NA())</f>
        <v>5.7</v>
      </c>
      <c r="BE46" s="166">
        <f>IF(VLOOKUP($B46,'I-EmEC'!$A:$DD,MATCH(BE$1,'I-EmEC'!$A$1:$DD$1,0),FALSE)&lt;&gt;"",VLOOKUP($B46,'I-EmEC'!$A:$DD,MATCH(BE$1,'I-EmEC'!$A$1:$DD$1,0),FALSE),NA())</f>
        <v>8</v>
      </c>
      <c r="BF46" s="166">
        <f>IF(VLOOKUP($B46,'I-EmEC'!$A:$DD,MATCH(BF$1,'I-EmEC'!$A$1:$DD$1,0),FALSE)&lt;&gt;"",VLOOKUP($B46,'I-EmEC'!$A:$DD,MATCH(BF$1,'I-EmEC'!$A$1:$DD$1,0),FALSE),NA())</f>
        <v>5.9</v>
      </c>
      <c r="BG46" s="161" t="str" cm="1">
        <f t="array" ref="BG46">SUBSTITUTE(SUBSTITUTE(INDEX(AU$1:BF$1,0,MATCH(_xlfn.AGGREGATE(4,6,AU46:BF46),AU46:BF46,0)),"I-Emax",""),"&gt;1.4SD","")</f>
        <v xml:space="preserve">
Gi1</v>
      </c>
      <c r="BH46" s="159"/>
      <c r="BI46" s="167" t="e">
        <f>IF(VLOOKUP($B46,'B-EmEC'!$A:$DC,MATCH(BI$1,'B-EmEC'!$A$1:$DC$1,0),FALSE)="",NA(),VLOOKUP($B46,'B-EmEC'!$A:$DC,MATCH(BI$1,'B-EmEC'!$A$1:$DC$1,0),FALSE))</f>
        <v>#N/A</v>
      </c>
      <c r="BJ46" s="168">
        <f>IF(VLOOKUP($B46,'B-EmEC'!$A:$DC,MATCH(BJ$1,'B-EmEC'!$A$1:$DC$1,0),FALSE)="",NA(),VLOOKUP($B46,'B-EmEC'!$A:$DC,MATCH(BJ$1,'B-EmEC'!$A$1:$DC$1,0),FALSE))</f>
        <v>81.105092091007577</v>
      </c>
      <c r="BK46" s="168">
        <f>IF(VLOOKUP($B46,'B-EmEC'!$A:$DC,MATCH(BK$1,'B-EmEC'!$A$1:$DC$1,0),FALSE)="",NA(),VLOOKUP($B46,'B-EmEC'!$A:$DC,MATCH(BK$1,'B-EmEC'!$A$1:$DC$1,0),FALSE))</f>
        <v>60.487876132047909</v>
      </c>
      <c r="BL46" s="168">
        <f>IF(VLOOKUP($B46,'B-EmEC'!$A:$DC,MATCH(BL$1,'B-EmEC'!$A$1:$DC$1,0),FALSE)="",NA(),VLOOKUP($B46,'B-EmEC'!$A:$DC,MATCH(BL$1,'B-EmEC'!$A$1:$DC$1,0),FALSE))</f>
        <v>56.048387096774192</v>
      </c>
      <c r="BM46" s="168">
        <f>IF(VLOOKUP($B46,'B-EmEC'!$A:$DC,MATCH(BM$1,'B-EmEC'!$A$1:$DC$1,0),FALSE)="",NA(),VLOOKUP($B46,'B-EmEC'!$A:$DC,MATCH(BM$1,'B-EmEC'!$A$1:$DC$1,0),FALSE))</f>
        <v>74.23139158576052</v>
      </c>
      <c r="BN46" s="168">
        <f>IF(VLOOKUP($B46,'B-EmEC'!$A:$DC,MATCH(BN$1,'B-EmEC'!$A$1:$DC$1,0),FALSE)="",NA(),VLOOKUP($B46,'B-EmEC'!$A:$DC,MATCH(BN$1,'B-EmEC'!$A$1:$DC$1,0),FALSE))</f>
        <v>57.134570765661252</v>
      </c>
      <c r="BO46" s="168">
        <f>IF(VLOOKUP($B46,'B-EmEC'!$A:$DC,MATCH(BO$1,'B-EmEC'!$A$1:$DC$1,0),FALSE)="",NA(),VLOOKUP($B46,'B-EmEC'!$A:$DC,MATCH(BO$1,'B-EmEC'!$A$1:$DC$1,0),FALSE))</f>
        <v>10.065429296301241</v>
      </c>
      <c r="BP46" s="168">
        <f>IF(VLOOKUP($B46,'B-EmEC'!$A:$DC,MATCH(BP$1,'B-EmEC'!$A$1:$DC$1,0),FALSE)="",NA(),VLOOKUP($B46,'B-EmEC'!$A:$DC,MATCH(BP$1,'B-EmEC'!$A$1:$DC$1,0),FALSE))</f>
        <v>7.9562043795620436</v>
      </c>
      <c r="BQ46" s="168">
        <f>IF(VLOOKUP($B46,'B-EmEC'!$A:$DC,MATCH(BQ$1,'B-EmEC'!$A$1:$DC$1,0),FALSE)="",NA(),VLOOKUP($B46,'B-EmEC'!$A:$DC,MATCH(BQ$1,'B-EmEC'!$A$1:$DC$1,0),FALSE))</f>
        <v>43.252894708364892</v>
      </c>
      <c r="BR46" s="168">
        <f>IF(VLOOKUP($B46,'B-EmEC'!$A:$DC,MATCH(BR$1,'B-EmEC'!$A$1:$DC$1,0),FALSE)="",NA(),VLOOKUP($B46,'B-EmEC'!$A:$DC,MATCH(BR$1,'B-EmEC'!$A$1:$DC$1,0),FALSE))</f>
        <v>68.378631677600751</v>
      </c>
      <c r="BS46" s="168">
        <f>IF(VLOOKUP($B46,'B-EmEC'!$A:$DC,MATCH(BS$1,'B-EmEC'!$A$1:$DC$1,0),FALSE)="",NA(),VLOOKUP($B46,'B-EmEC'!$A:$DC,MATCH(BS$1,'B-EmEC'!$A$1:$DC$1,0),FALSE))</f>
        <v>62.606557377049178</v>
      </c>
      <c r="BT46" s="168">
        <f>IF(VLOOKUP($B46,'B-EmEC'!$A:$DC,MATCH(BT$1,'B-EmEC'!$A$1:$DC$1,0),FALSE)="",NA(),VLOOKUP($B46,'B-EmEC'!$A:$DC,MATCH(BT$1,'B-EmEC'!$A$1:$DC$1,0),FALSE))</f>
        <v>34.140470121778527</v>
      </c>
      <c r="BU46" s="161" t="str" cm="1">
        <f t="array" ref="BU46">SUBSTITUTE(SUBSTITUTE(SUBSTITUTE(INDEX(BI$1:BT$1,0,MATCH(_xlfn.AGGREGATE(4,6,BI46:BT46),BI46:BT46,0)),"B-Emax",""),"Min",""),"Max","")</f>
        <v xml:space="preserve">
Gi1</v>
      </c>
      <c r="BV46" s="168"/>
      <c r="BW46" s="165">
        <f>IF(VLOOKUP($B46,'I-EmEC'!$A:$DD,MATCH(BW$1,'I-EmEC'!$A$1:$DD$1,0),FALSE)&lt;&gt;"",VLOOKUP($B46,'I-EmEC'!$A:$DD,MATCH(BW$1,'I-EmEC'!$A$1:$DD$1,0),FALSE),NA())</f>
        <v>13.051470588235295</v>
      </c>
      <c r="BX46" s="166">
        <f>IF(VLOOKUP($B46,'I-EmEC'!$A:$DD,MATCH(BX$1,'I-EmEC'!$A$1:$DD$1,0),FALSE)&lt;&gt;"",VLOOKUP($B46,'I-EmEC'!$A:$DD,MATCH(BX$1,'I-EmEC'!$A$1:$DD$1,0),FALSE),NA())</f>
        <v>42.553191489361701</v>
      </c>
      <c r="BY46" s="166">
        <f>IF(VLOOKUP($B46,'I-EmEC'!$A:$DD,MATCH(BY$1,'I-EmEC'!$A$1:$DD$1,0),FALSE)&lt;&gt;"",VLOOKUP($B46,'I-EmEC'!$A:$DD,MATCH(BY$1,'I-EmEC'!$A$1:$DD$1,0),FALSE),NA())</f>
        <v>42.553191489361701</v>
      </c>
      <c r="BZ46" s="166">
        <f>IF(VLOOKUP($B46,'I-EmEC'!$A:$DD,MATCH(BZ$1,'I-EmEC'!$A$1:$DD$1,0),FALSE)&lt;&gt;"",VLOOKUP($B46,'I-EmEC'!$A:$DD,MATCH(BZ$1,'I-EmEC'!$A$1:$DD$1,0),FALSE),NA())</f>
        <v>18.633540372670808</v>
      </c>
      <c r="CA46" s="166">
        <f>IF(VLOOKUP($B46,'I-EmEC'!$A:$DD,MATCH(CA$1,'I-EmEC'!$A$1:$DD$1,0),FALSE)&lt;&gt;"",VLOOKUP($B46,'I-EmEC'!$A:$DD,MATCH(CA$1,'I-EmEC'!$A$1:$DD$1,0),FALSE),NA())</f>
        <v>18.633540372670808</v>
      </c>
      <c r="CB46" s="166">
        <f>IF(VLOOKUP($B46,'I-EmEC'!$A:$DD,MATCH(CB$1,'I-EmEC'!$A$1:$DD$1,0),FALSE)&lt;&gt;"",VLOOKUP($B46,'I-EmEC'!$A:$DD,MATCH(CB$1,'I-EmEC'!$A$1:$DD$1,0),FALSE),NA())</f>
        <v>17.391304347826086</v>
      </c>
      <c r="CC46" s="166">
        <f>IF(VLOOKUP($B46,'I-EmEC'!$A:$DD,MATCH(CC$1,'I-EmEC'!$A$1:$DD$1,0),FALSE)&lt;&gt;"",VLOOKUP($B46,'I-EmEC'!$A:$DD,MATCH(CC$1,'I-EmEC'!$A$1:$DD$1,0),FALSE),NA())</f>
        <v>14.37371663244353</v>
      </c>
      <c r="CD46" s="166">
        <f>IF(VLOOKUP($B46,'I-EmEC'!$A:$DD,MATCH(CD$1,'I-EmEC'!$A$1:$DD$1,0),FALSE)&lt;&gt;"",VLOOKUP($B46,'I-EmEC'!$A:$DD,MATCH(CD$1,'I-EmEC'!$A$1:$DD$1,0),FALSE),NA())</f>
        <v>14.37371663244353</v>
      </c>
      <c r="CE46" s="166">
        <f>IF(VLOOKUP($B46,'I-EmEC'!$A:$DD,MATCH(CE$1,'I-EmEC'!$A$1:$DD$1,0),FALSE)&lt;&gt;"",VLOOKUP($B46,'I-EmEC'!$A:$DD,MATCH(CE$1,'I-EmEC'!$A$1:$DD$1,0),FALSE),NA())</f>
        <v>45.393258426966291</v>
      </c>
      <c r="CF46" s="166">
        <f>IF(VLOOKUP($B46,'I-EmEC'!$A:$DD,MATCH(CF$1,'I-EmEC'!$A$1:$DD$1,0),FALSE)&lt;&gt;"",VLOOKUP($B46,'I-EmEC'!$A:$DD,MATCH(CF$1,'I-EmEC'!$A$1:$DD$1,0),FALSE),NA())</f>
        <v>11.242603550295858</v>
      </c>
      <c r="CG46" s="166">
        <f>IF(VLOOKUP($B46,'I-EmEC'!$A:$DD,MATCH(CG$1,'I-EmEC'!$A$1:$DD$1,0),FALSE)&lt;&gt;"",VLOOKUP($B46,'I-EmEC'!$A:$DD,MATCH(CG$1,'I-EmEC'!$A$1:$DD$1,0),FALSE),NA())</f>
        <v>15.238095238095237</v>
      </c>
      <c r="CH46" s="166">
        <f>IF(VLOOKUP($B46,'I-EmEC'!$A:$DD,MATCH(CH$1,'I-EmEC'!$A$1:$DD$1,0),FALSE)&lt;&gt;"",VLOOKUP($B46,'I-EmEC'!$A:$DD,MATCH(CH$1,'I-EmEC'!$A$1:$DD$1,0),FALSE),NA())</f>
        <v>11.660079051383399</v>
      </c>
      <c r="CI46" s="161" t="str" cm="1">
        <f t="array" ref="CI46">SUBSTITUTE(SUBSTITUTE(SUBSTITUTE(INDEX(BW$1:CH$1,0,MATCH(_xlfn.AGGREGATE(4,6,BW46:CH46),BW46:CH46,0)),"I-Emax",""),"Min",""),"Max","")</f>
        <v xml:space="preserve">
G14</v>
      </c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</row>
    <row r="47" spans="1:111" s="170" customFormat="1" x14ac:dyDescent="0.15">
      <c r="A47" s="155" t="str" cm="1">
        <f t="array" ref="A47">_xlfn.IFS(AND(SUMIF(E47:P47,"&lt;&gt;#N/A",E47:P47)&gt;0,SUMIF(S47:AD47,"&lt;&gt;#N/A",S47:AD47)&gt;0),"BI",AND(SUMIF(E47:P47,"&lt;&gt;#N/A",E47:P47)&gt;0,SUMIF(S47:AD47,"&lt;&gt;#N/A",S47:AD47)=0),"-B",AND(SUMIF(E47:P47,"&lt;&gt;#N/A",E47:P47)=0,SUMIF(S47:AD47,"&lt;&gt;#N/A",S47:AD47)&gt;0),"-I")</f>
        <v>BI</v>
      </c>
      <c r="B47" s="90" t="s">
        <v>528</v>
      </c>
      <c r="C47" s="156" t="str">
        <f>VLOOKUP(B47,RecNamesAll!A:E,5,FALSE)</f>
        <v>A</v>
      </c>
      <c r="D47" s="157" t="b">
        <f>VLOOKUP(B47,Ligands!A:B,2,FALSE)</f>
        <v>0</v>
      </c>
      <c r="E47" s="158" t="e">
        <f>IF(VLOOKUP($B47,'B-EmEC'!$A:$DC,MATCH(E$1,'B-EmEC'!$A$1:$DC$1,0),FALSE)&lt;&gt;"",VLOOKUP($B47,'B-EmEC'!$A:$DC,MATCH(E$1,'B-EmEC'!$A$1:$DC$1,0),FALSE),NA())</f>
        <v>#N/A</v>
      </c>
      <c r="F47" s="159">
        <f>IF(VLOOKUP($B47,'B-EmEC'!$A:$DC,MATCH(F$1,'B-EmEC'!$A$1:$DC$1,0),FALSE)&lt;&gt;"",VLOOKUP($B47,'B-EmEC'!$A:$DC,MATCH(F$1,'B-EmEC'!$A$1:$DC$1,0),FALSE),NA())</f>
        <v>8.7460000000000004</v>
      </c>
      <c r="G47" s="159">
        <f>IF(VLOOKUP($B47,'B-EmEC'!$A:$DC,MATCH(G$1,'B-EmEC'!$A$1:$DC$1,0),FALSE)&lt;&gt;"",VLOOKUP($B47,'B-EmEC'!$A:$DC,MATCH(G$1,'B-EmEC'!$A$1:$DC$1,0),FALSE),NA())</f>
        <v>8.81</v>
      </c>
      <c r="H47" s="159">
        <f>IF(VLOOKUP($B47,'B-EmEC'!$A:$DC,MATCH(H$1,'B-EmEC'!$A$1:$DC$1,0),FALSE)&lt;&gt;"",VLOOKUP($B47,'B-EmEC'!$A:$DC,MATCH(H$1,'B-EmEC'!$A$1:$DC$1,0),FALSE),NA())</f>
        <v>8.407</v>
      </c>
      <c r="I47" s="159">
        <f>IF(VLOOKUP($B47,'B-EmEC'!$A:$DC,MATCH(I$1,'B-EmEC'!$A$1:$DC$1,0),FALSE)&lt;&gt;"",VLOOKUP($B47,'B-EmEC'!$A:$DC,MATCH(I$1,'B-EmEC'!$A$1:$DC$1,0),FALSE),NA())</f>
        <v>8.6579999999999995</v>
      </c>
      <c r="J47" s="159">
        <f>IF(VLOOKUP($B47,'B-EmEC'!$A:$DC,MATCH(J$1,'B-EmEC'!$A$1:$DC$1,0),FALSE)&lt;&gt;"",VLOOKUP($B47,'B-EmEC'!$A:$DC,MATCH(J$1,'B-EmEC'!$A$1:$DC$1,0),FALSE),NA())</f>
        <v>7.3390000000000004</v>
      </c>
      <c r="K47" s="160" t="e">
        <f>IF(VLOOKUP($B47,'B-EmEC'!$A:$DC,MATCH(K$1,'B-EmEC'!$A$1:$DC$1,0),FALSE)&lt;&gt;"",VLOOKUP($B47,'B-EmEC'!$A:$DC,MATCH(K$1,'B-EmEC'!$A$1:$DC$1,0),FALSE),NA())</f>
        <v>#N/A</v>
      </c>
      <c r="L47" s="160" t="e">
        <f>IF(VLOOKUP($B47,'B-EmEC'!$A:$DC,MATCH(L$1,'B-EmEC'!$A$1:$DC$1,0),FALSE)&lt;&gt;"",VLOOKUP($B47,'B-EmEC'!$A:$DC,MATCH(L$1,'B-EmEC'!$A$1:$DC$1,0),FALSE),NA())</f>
        <v>#N/A</v>
      </c>
      <c r="M47" s="160" t="e">
        <f>IF(VLOOKUP($B47,'B-EmEC'!$A:$DC,MATCH(M$1,'B-EmEC'!$A$1:$DC$1,0),FALSE)&lt;&gt;"",VLOOKUP($B47,'B-EmEC'!$A:$DC,MATCH(M$1,'B-EmEC'!$A$1:$DC$1,0),FALSE),NA())</f>
        <v>#N/A</v>
      </c>
      <c r="N47" s="159" t="e">
        <f>IF(VLOOKUP($B47,'B-EmEC'!$A:$DC,MATCH(N$1,'B-EmEC'!$A$1:$DC$1,0),FALSE)&lt;&gt;"",VLOOKUP($B47,'B-EmEC'!$A:$DC,MATCH(N$1,'B-EmEC'!$A$1:$DC$1,0),FALSE),NA())</f>
        <v>#N/A</v>
      </c>
      <c r="O47" s="160" t="e">
        <f>IF(VLOOKUP($B47,'B-EmEC'!$A:$DC,MATCH(O$1,'B-EmEC'!$A$1:$DC$1,0),FALSE)&lt;&gt;"",VLOOKUP($B47,'B-EmEC'!$A:$DC,MATCH(O$1,'B-EmEC'!$A$1:$DC$1,0),FALSE),NA())</f>
        <v>#N/A</v>
      </c>
      <c r="P47" s="160" t="e">
        <f>IF(VLOOKUP($B47,'B-EmEC'!$A:$DC,MATCH(P$1,'B-EmEC'!$A$1:$DC$1,0),FALSE)&lt;&gt;"",VLOOKUP($B47,'B-EmEC'!$A:$DC,MATCH(P$1,'B-EmEC'!$A$1:$DC$1,0),FALSE),NA())</f>
        <v>#N/A</v>
      </c>
      <c r="Q47" s="161" t="str" cm="1">
        <f t="array" ref="Q47">SUBSTITUTE(SUBSTITUTE(INDEX(E$1:P$1,0,MATCH(_xlfn.AGGREGATE(4,6,E47:P47),E47:P47,0)),"B-pEC50",""),"&gt;1.4SD","")</f>
        <v xml:space="preserve">
Gi2</v>
      </c>
      <c r="R47" s="151"/>
      <c r="S47" s="162" t="e">
        <f>IF(VLOOKUP($B47,'I-EmEC'!$A:$DD,MATCH(S$1,'I-EmEC'!$A$1:$DD$1,0),FALSE)&lt;&gt;"",VLOOKUP($B47,'I-EmEC'!$A:$DD,MATCH(S$1,'I-EmEC'!$A$1:$DD$1,0),FALSE),NA())</f>
        <v>#N/A</v>
      </c>
      <c r="T47" s="159">
        <f>IF(VLOOKUP($B47,'I-EmEC'!$A:$DD,MATCH(T$1,'I-EmEC'!$A$1:$DD$1,0),FALSE)&lt;&gt;"",VLOOKUP($B47,'I-EmEC'!$A:$DD,MATCH(T$1,'I-EmEC'!$A$1:$DD$1,0),FALSE),NA())</f>
        <v>7.44</v>
      </c>
      <c r="U47" s="159">
        <f>IF(VLOOKUP($B47,'I-EmEC'!$A:$DD,MATCH(U$1,'I-EmEC'!$A$1:$DD$1,0),FALSE)&lt;&gt;"",VLOOKUP($B47,'I-EmEC'!$A:$DD,MATCH(U$1,'I-EmEC'!$A$1:$DD$1,0),FALSE),NA())</f>
        <v>7.44</v>
      </c>
      <c r="V47" s="159">
        <f>IF(VLOOKUP($B47,'I-EmEC'!$A:$DD,MATCH(V$1,'I-EmEC'!$A$1:$DD$1,0),FALSE)&lt;&gt;"",VLOOKUP($B47,'I-EmEC'!$A:$DD,MATCH(V$1,'I-EmEC'!$A$1:$DD$1,0),FALSE),NA())</f>
        <v>4.95</v>
      </c>
      <c r="W47" s="159">
        <f>IF(VLOOKUP($B47,'I-EmEC'!$A:$DD,MATCH(W$1,'I-EmEC'!$A$1:$DD$1,0),FALSE)&lt;&gt;"",VLOOKUP($B47,'I-EmEC'!$A:$DD,MATCH(W$1,'I-EmEC'!$A$1:$DD$1,0),FALSE),NA())</f>
        <v>4.95</v>
      </c>
      <c r="X47" s="159" t="e">
        <f>IF(VLOOKUP($B47,'I-EmEC'!$A:$DD,MATCH(X$1,'I-EmEC'!$A$1:$DD$1,0),FALSE)&lt;&gt;"",VLOOKUP($B47,'I-EmEC'!$A:$DD,MATCH(X$1,'I-EmEC'!$A$1:$DD$1,0),FALSE),NA())</f>
        <v>#N/A</v>
      </c>
      <c r="Y47" s="159">
        <f>IF(VLOOKUP($B47,'I-EmEC'!$A:$DD,MATCH(Y$1,'I-EmEC'!$A$1:$DD$1,0),FALSE)&lt;&gt;"",VLOOKUP($B47,'I-EmEC'!$A:$DD,MATCH(Y$1,'I-EmEC'!$A$1:$DD$1,0),FALSE),NA())</f>
        <v>6.98</v>
      </c>
      <c r="Z47" s="159">
        <f>IF(VLOOKUP($B47,'I-EmEC'!$A:$DD,MATCH(Z$1,'I-EmEC'!$A$1:$DD$1,0),FALSE)&lt;&gt;"",VLOOKUP($B47,'I-EmEC'!$A:$DD,MATCH(Z$1,'I-EmEC'!$A$1:$DD$1,0),FALSE),NA())</f>
        <v>6.98</v>
      </c>
      <c r="AA47" s="159">
        <f>IF(VLOOKUP($B47,'I-EmEC'!$A:$DD,MATCH(AA$1,'I-EmEC'!$A$1:$DD$1,0),FALSE)&lt;&gt;"",VLOOKUP($B47,'I-EmEC'!$A:$DD,MATCH(AA$1,'I-EmEC'!$A$1:$DD$1,0),FALSE),NA())</f>
        <v>6.2</v>
      </c>
      <c r="AB47" s="159" t="e">
        <f>IF(VLOOKUP($B47,'I-EmEC'!$A:$DD,MATCH(AB$1,'I-EmEC'!$A$1:$DD$1,0),FALSE)&lt;&gt;"",VLOOKUP($B47,'I-EmEC'!$A:$DD,MATCH(AB$1,'I-EmEC'!$A$1:$DD$1,0),FALSE),NA())</f>
        <v>#N/A</v>
      </c>
      <c r="AC47" s="159">
        <f>IF(VLOOKUP($B47,'I-EmEC'!$A:$DD,MATCH(AC$1,'I-EmEC'!$A$1:$DD$1,0),FALSE)&lt;&gt;"",VLOOKUP($B47,'I-EmEC'!$A:$DD,MATCH(AC$1,'I-EmEC'!$A$1:$DD$1,0),FALSE),NA())</f>
        <v>6.69</v>
      </c>
      <c r="AD47" s="159" t="e">
        <f>IF(VLOOKUP($B47,'I-EmEC'!$A:$DD,MATCH(AD$1,'I-EmEC'!$A$1:$DD$1,0),FALSE)&lt;&gt;"",VLOOKUP($B47,'I-EmEC'!$A:$DD,MATCH(AD$1,'I-EmEC'!$A$1:$DD$1,0),FALSE),NA())</f>
        <v>#N/A</v>
      </c>
      <c r="AE47" s="161" t="str" cm="1">
        <f t="array" ref="AE47">SUBSTITUTE(SUBSTITUTE(INDEX(S$1:AD$1,0,MATCH(_xlfn.AGGREGATE(4,6,S47:AD47),S47:AD47,0)),"I-pEC50",""),"&gt;1.4SD","")</f>
        <v xml:space="preserve">
Gi1</v>
      </c>
      <c r="AF47" s="159"/>
      <c r="AG47" s="163" t="e">
        <f>IF(VLOOKUP($B47,'B-EmEC'!$A:$DC,MATCH(AG$1,'B-EmEC'!$A$1:$DC$1,0),FALSE)&lt;&gt;"",VLOOKUP($B47,'B-EmEC'!$A:$DC,MATCH(AG$1,'B-EmEC'!$A$1:$DC$1,0),FALSE),NA())</f>
        <v>#N/A</v>
      </c>
      <c r="AH47" s="164">
        <f>IF(VLOOKUP($B47,'B-EmEC'!$A:$DC,MATCH(AH$1,'B-EmEC'!$A$1:$DC$1,0),FALSE)&lt;&gt;"",VLOOKUP($B47,'B-EmEC'!$A:$DC,MATCH(AH$1,'B-EmEC'!$A$1:$DC$1,0),FALSE),NA())</f>
        <v>420.9</v>
      </c>
      <c r="AI47" s="164">
        <f>IF(VLOOKUP($B47,'B-EmEC'!$A:$DC,MATCH(AI$1,'B-EmEC'!$A$1:$DC$1,0),FALSE)&lt;&gt;"",VLOOKUP($B47,'B-EmEC'!$A:$DC,MATCH(AI$1,'B-EmEC'!$A$1:$DC$1,0),FALSE),NA())</f>
        <v>250.6</v>
      </c>
      <c r="AJ47" s="164">
        <f>IF(VLOOKUP($B47,'B-EmEC'!$A:$DC,MATCH(AJ$1,'B-EmEC'!$A$1:$DC$1,0),FALSE)&lt;&gt;"",VLOOKUP($B47,'B-EmEC'!$A:$DC,MATCH(AJ$1,'B-EmEC'!$A$1:$DC$1,0),FALSE),NA())</f>
        <v>206.1</v>
      </c>
      <c r="AK47" s="164">
        <f>IF(VLOOKUP($B47,'B-EmEC'!$A:$DC,MATCH(AK$1,'B-EmEC'!$A$1:$DC$1,0),FALSE)&lt;&gt;"",VLOOKUP($B47,'B-EmEC'!$A:$DC,MATCH(AK$1,'B-EmEC'!$A$1:$DC$1,0),FALSE),NA())</f>
        <v>299.5</v>
      </c>
      <c r="AL47" s="164">
        <f>IF(VLOOKUP($B47,'B-EmEC'!$A:$DC,MATCH(AL$1,'B-EmEC'!$A$1:$DC$1,0),FALSE)&lt;&gt;"",VLOOKUP($B47,'B-EmEC'!$A:$DC,MATCH(AL$1,'B-EmEC'!$A$1:$DC$1,0),FALSE),NA())</f>
        <v>105.7</v>
      </c>
      <c r="AM47" s="164" t="e">
        <f>IF(VLOOKUP($B47,'B-EmEC'!$A:$DC,MATCH(AM$1,'B-EmEC'!$A$1:$DC$1,0),FALSE)&lt;&gt;"",VLOOKUP($B47,'B-EmEC'!$A:$DC,MATCH(AM$1,'B-EmEC'!$A$1:$DC$1,0),FALSE),NA())</f>
        <v>#N/A</v>
      </c>
      <c r="AN47" s="164" t="e">
        <f>IF(VLOOKUP($B47,'B-EmEC'!$A:$DC,MATCH(AN$1,'B-EmEC'!$A$1:$DC$1,0),FALSE)&lt;&gt;"",VLOOKUP($B47,'B-EmEC'!$A:$DC,MATCH(AN$1,'B-EmEC'!$A$1:$DC$1,0),FALSE),NA())</f>
        <v>#N/A</v>
      </c>
      <c r="AO47" s="164" t="e">
        <f>IF(VLOOKUP($B47,'B-EmEC'!$A:$DC,MATCH(AO$1,'B-EmEC'!$A$1:$DC$1,0),FALSE)&lt;&gt;"",VLOOKUP($B47,'B-EmEC'!$A:$DC,MATCH(AO$1,'B-EmEC'!$A$1:$DC$1,0),FALSE),NA())</f>
        <v>#N/A</v>
      </c>
      <c r="AP47" s="164" t="e">
        <f>IF(VLOOKUP($B47,'B-EmEC'!$A:$DC,MATCH(AP$1,'B-EmEC'!$A$1:$DC$1,0),FALSE)&lt;&gt;"",VLOOKUP($B47,'B-EmEC'!$A:$DC,MATCH(AP$1,'B-EmEC'!$A$1:$DC$1,0),FALSE),NA())</f>
        <v>#N/A</v>
      </c>
      <c r="AQ47" s="164" t="e">
        <f>IF(VLOOKUP($B47,'B-EmEC'!$A:$DC,MATCH(AQ$1,'B-EmEC'!$A$1:$DC$1,0),FALSE)&lt;&gt;"",VLOOKUP($B47,'B-EmEC'!$A:$DC,MATCH(AQ$1,'B-EmEC'!$A$1:$DC$1,0),FALSE),NA())</f>
        <v>#N/A</v>
      </c>
      <c r="AR47" s="164" t="e">
        <f>IF(VLOOKUP($B47,'B-EmEC'!$A:$DC,MATCH(AR$1,'B-EmEC'!$A$1:$DC$1,0),FALSE)&lt;&gt;"",VLOOKUP($B47,'B-EmEC'!$A:$DC,MATCH(AR$1,'B-EmEC'!$A$1:$DC$1,0),FALSE),NA())</f>
        <v>#N/A</v>
      </c>
      <c r="AS47" s="169" t="str" cm="1">
        <f t="array" ref="AS47">SUBSTITUTE(SUBSTITUTE(INDEX(AG$1:AR$1,0,MATCH(_xlfn.AGGREGATE(4,6,AG47:AR47),AG47:AR47,0)),"B-Emax",""),"&gt;1.4SD","")</f>
        <v xml:space="preserve">
Gi1</v>
      </c>
      <c r="AT47" s="164"/>
      <c r="AU47" s="165" t="e">
        <f>IF(VLOOKUP($B47,'I-EmEC'!$A:$DD,MATCH(AU$1,'I-EmEC'!$A$1:$DD$1,0),FALSE)&lt;&gt;"",VLOOKUP($B47,'I-EmEC'!$A:$DD,MATCH(AU$1,'I-EmEC'!$A$1:$DD$1,0),FALSE),NA())</f>
        <v>#N/A</v>
      </c>
      <c r="AV47" s="166">
        <f>IF(VLOOKUP($B47,'I-EmEC'!$A:$DD,MATCH(AV$1,'I-EmEC'!$A$1:$DD$1,0),FALSE)&lt;&gt;"",VLOOKUP($B47,'I-EmEC'!$A:$DD,MATCH(AV$1,'I-EmEC'!$A$1:$DD$1,0),FALSE),NA())</f>
        <v>18.8</v>
      </c>
      <c r="AW47" s="166">
        <f>IF(VLOOKUP($B47,'I-EmEC'!$A:$DD,MATCH(AW$1,'I-EmEC'!$A$1:$DD$1,0),FALSE)&lt;&gt;"",VLOOKUP($B47,'I-EmEC'!$A:$DD,MATCH(AW$1,'I-EmEC'!$A$1:$DD$1,0),FALSE),NA())</f>
        <v>18.8</v>
      </c>
      <c r="AX47" s="166">
        <f>IF(VLOOKUP($B47,'I-EmEC'!$A:$DD,MATCH(AX$1,'I-EmEC'!$A$1:$DD$1,0),FALSE)&lt;&gt;"",VLOOKUP($B47,'I-EmEC'!$A:$DD,MATCH(AX$1,'I-EmEC'!$A$1:$DD$1,0),FALSE),NA())</f>
        <v>20.399999999999999</v>
      </c>
      <c r="AY47" s="166">
        <f>IF(VLOOKUP($B47,'I-EmEC'!$A:$DD,MATCH(AY$1,'I-EmEC'!$A$1:$DD$1,0),FALSE)&lt;&gt;"",VLOOKUP($B47,'I-EmEC'!$A:$DD,MATCH(AY$1,'I-EmEC'!$A$1:$DD$1,0),FALSE),NA())</f>
        <v>20.399999999999999</v>
      </c>
      <c r="AZ47" s="166" t="e">
        <f>IF(VLOOKUP($B47,'I-EmEC'!$A:$DD,MATCH(AZ$1,'I-EmEC'!$A$1:$DD$1,0),FALSE)&lt;&gt;"",VLOOKUP($B47,'I-EmEC'!$A:$DD,MATCH(AZ$1,'I-EmEC'!$A$1:$DD$1,0),FALSE),NA())</f>
        <v>#N/A</v>
      </c>
      <c r="BA47" s="166">
        <f>IF(VLOOKUP($B47,'I-EmEC'!$A:$DD,MATCH(BA$1,'I-EmEC'!$A$1:$DD$1,0),FALSE)&lt;&gt;"",VLOOKUP($B47,'I-EmEC'!$A:$DD,MATCH(BA$1,'I-EmEC'!$A$1:$DD$1,0),FALSE),NA())</f>
        <v>4.7</v>
      </c>
      <c r="BB47" s="166">
        <f>IF(VLOOKUP($B47,'I-EmEC'!$A:$DD,MATCH(BB$1,'I-EmEC'!$A$1:$DD$1,0),FALSE)&lt;&gt;"",VLOOKUP($B47,'I-EmEC'!$A:$DD,MATCH(BB$1,'I-EmEC'!$A$1:$DD$1,0),FALSE),NA())</f>
        <v>4.7</v>
      </c>
      <c r="BC47" s="166">
        <f>IF(VLOOKUP($B47,'I-EmEC'!$A:$DD,MATCH(BC$1,'I-EmEC'!$A$1:$DD$1,0),FALSE)&lt;&gt;"",VLOOKUP($B47,'I-EmEC'!$A:$DD,MATCH(BC$1,'I-EmEC'!$A$1:$DD$1,0),FALSE),NA())</f>
        <v>11.3</v>
      </c>
      <c r="BD47" s="166" t="e">
        <f>IF(VLOOKUP($B47,'I-EmEC'!$A:$DD,MATCH(BD$1,'I-EmEC'!$A$1:$DD$1,0),FALSE)&lt;&gt;"",VLOOKUP($B47,'I-EmEC'!$A:$DD,MATCH(BD$1,'I-EmEC'!$A$1:$DD$1,0),FALSE),NA())</f>
        <v>#N/A</v>
      </c>
      <c r="BE47" s="166">
        <f>IF(VLOOKUP($B47,'I-EmEC'!$A:$DD,MATCH(BE$1,'I-EmEC'!$A$1:$DD$1,0),FALSE)&lt;&gt;"",VLOOKUP($B47,'I-EmEC'!$A:$DD,MATCH(BE$1,'I-EmEC'!$A$1:$DD$1,0),FALSE),NA())</f>
        <v>7.8</v>
      </c>
      <c r="BF47" s="166" t="e">
        <f>IF(VLOOKUP($B47,'I-EmEC'!$A:$DD,MATCH(BF$1,'I-EmEC'!$A$1:$DD$1,0),FALSE)&lt;&gt;"",VLOOKUP($B47,'I-EmEC'!$A:$DD,MATCH(BF$1,'I-EmEC'!$A$1:$DD$1,0),FALSE),NA())</f>
        <v>#N/A</v>
      </c>
      <c r="BG47" s="161" t="str" cm="1">
        <f t="array" ref="BG47">SUBSTITUTE(SUBSTITUTE(INDEX(AU$1:BF$1,0,MATCH(_xlfn.AGGREGATE(4,6,AU47:BF47),AU47:BF47,0)),"I-Emax",""),"&gt;1.4SD","")</f>
        <v xml:space="preserve">
GoA</v>
      </c>
      <c r="BH47" s="159"/>
      <c r="BI47" s="167" t="e">
        <f>IF(VLOOKUP($B47,'B-EmEC'!$A:$DC,MATCH(BI$1,'B-EmEC'!$A$1:$DC$1,0),FALSE)="",NA(),VLOOKUP($B47,'B-EmEC'!$A:$DC,MATCH(BI$1,'B-EmEC'!$A$1:$DC$1,0),FALSE))</f>
        <v>#N/A</v>
      </c>
      <c r="BJ47" s="168">
        <f>IF(VLOOKUP($B47,'B-EmEC'!$A:$DC,MATCH(BJ$1,'B-EmEC'!$A$1:$DC$1,0),FALSE)="",NA(),VLOOKUP($B47,'B-EmEC'!$A:$DC,MATCH(BJ$1,'B-EmEC'!$A$1:$DC$1,0),FALSE))</f>
        <v>45.601300108342365</v>
      </c>
      <c r="BK47" s="168">
        <f>IF(VLOOKUP($B47,'B-EmEC'!$A:$DC,MATCH(BK$1,'B-EmEC'!$A$1:$DC$1,0),FALSE)="",NA(),VLOOKUP($B47,'B-EmEC'!$A:$DC,MATCH(BK$1,'B-EmEC'!$A$1:$DC$1,0),FALSE))</f>
        <v>36.605316973415128</v>
      </c>
      <c r="BL47" s="168">
        <f>IF(VLOOKUP($B47,'B-EmEC'!$A:$DC,MATCH(BL$1,'B-EmEC'!$A$1:$DC$1,0),FALSE)="",NA(),VLOOKUP($B47,'B-EmEC'!$A:$DC,MATCH(BL$1,'B-EmEC'!$A$1:$DC$1,0),FALSE))</f>
        <v>55.403225806451616</v>
      </c>
      <c r="BM47" s="168">
        <f>IF(VLOOKUP($B47,'B-EmEC'!$A:$DC,MATCH(BM$1,'B-EmEC'!$A$1:$DC$1,0),FALSE)="",NA(),VLOOKUP($B47,'B-EmEC'!$A:$DC,MATCH(BM$1,'B-EmEC'!$A$1:$DC$1,0),FALSE))</f>
        <v>60.578478964401299</v>
      </c>
      <c r="BN47" s="168">
        <f>IF(VLOOKUP($B47,'B-EmEC'!$A:$DC,MATCH(BN$1,'B-EmEC'!$A$1:$DC$1,0),FALSE)="",NA(),VLOOKUP($B47,'B-EmEC'!$A:$DC,MATCH(BN$1,'B-EmEC'!$A$1:$DC$1,0),FALSE))</f>
        <v>30.655452436194896</v>
      </c>
      <c r="BO47" s="168" t="e">
        <f>IF(VLOOKUP($B47,'B-EmEC'!$A:$DC,MATCH(BO$1,'B-EmEC'!$A$1:$DC$1,0),FALSE)="",NA(),VLOOKUP($B47,'B-EmEC'!$A:$DC,MATCH(BO$1,'B-EmEC'!$A$1:$DC$1,0),FALSE))</f>
        <v>#N/A</v>
      </c>
      <c r="BP47" s="168" t="e">
        <f>IF(VLOOKUP($B47,'B-EmEC'!$A:$DC,MATCH(BP$1,'B-EmEC'!$A$1:$DC$1,0),FALSE)="",NA(),VLOOKUP($B47,'B-EmEC'!$A:$DC,MATCH(BP$1,'B-EmEC'!$A$1:$DC$1,0),FALSE))</f>
        <v>#N/A</v>
      </c>
      <c r="BQ47" s="168" t="e">
        <f>IF(VLOOKUP($B47,'B-EmEC'!$A:$DC,MATCH(BQ$1,'B-EmEC'!$A$1:$DC$1,0),FALSE)="",NA(),VLOOKUP($B47,'B-EmEC'!$A:$DC,MATCH(BQ$1,'B-EmEC'!$A$1:$DC$1,0),FALSE))</f>
        <v>#N/A</v>
      </c>
      <c r="BR47" s="168" t="e">
        <f>IF(VLOOKUP($B47,'B-EmEC'!$A:$DC,MATCH(BR$1,'B-EmEC'!$A$1:$DC$1,0),FALSE)="",NA(),VLOOKUP($B47,'B-EmEC'!$A:$DC,MATCH(BR$1,'B-EmEC'!$A$1:$DC$1,0),FALSE))</f>
        <v>#N/A</v>
      </c>
      <c r="BS47" s="168" t="e">
        <f>IF(VLOOKUP($B47,'B-EmEC'!$A:$DC,MATCH(BS$1,'B-EmEC'!$A$1:$DC$1,0),FALSE)="",NA(),VLOOKUP($B47,'B-EmEC'!$A:$DC,MATCH(BS$1,'B-EmEC'!$A$1:$DC$1,0),FALSE))</f>
        <v>#N/A</v>
      </c>
      <c r="BT47" s="168" t="e">
        <f>IF(VLOOKUP($B47,'B-EmEC'!$A:$DC,MATCH(BT$1,'B-EmEC'!$A$1:$DC$1,0),FALSE)="",NA(),VLOOKUP($B47,'B-EmEC'!$A:$DC,MATCH(BT$1,'B-EmEC'!$A$1:$DC$1,0),FALSE))</f>
        <v>#N/A</v>
      </c>
      <c r="BU47" s="161" t="str" cm="1">
        <f t="array" ref="BU47">SUBSTITUTE(SUBSTITUTE(SUBSTITUTE(INDEX(BI$1:BT$1,0,MATCH(_xlfn.AGGREGATE(4,6,BI47:BT47),BI47:BT47,0)),"B-Emax",""),"Min",""),"Max","")</f>
        <v xml:space="preserve">
GoB</v>
      </c>
      <c r="BV47" s="168"/>
      <c r="BW47" s="165" t="e">
        <f>IF(VLOOKUP($B47,'I-EmEC'!$A:$DD,MATCH(BW$1,'I-EmEC'!$A$1:$DD$1,0),FALSE)&lt;&gt;"",VLOOKUP($B47,'I-EmEC'!$A:$DD,MATCH(BW$1,'I-EmEC'!$A$1:$DD$1,0),FALSE),NA())</f>
        <v>#N/A</v>
      </c>
      <c r="BX47" s="166">
        <f>IF(VLOOKUP($B47,'I-EmEC'!$A:$DD,MATCH(BX$1,'I-EmEC'!$A$1:$DD$1,0),FALSE)&lt;&gt;"",VLOOKUP($B47,'I-EmEC'!$A:$DD,MATCH(BX$1,'I-EmEC'!$A$1:$DD$1,0),FALSE),NA())</f>
        <v>36.36363636363636</v>
      </c>
      <c r="BY47" s="166">
        <f>IF(VLOOKUP($B47,'I-EmEC'!$A:$DD,MATCH(BY$1,'I-EmEC'!$A$1:$DD$1,0),FALSE)&lt;&gt;"",VLOOKUP($B47,'I-EmEC'!$A:$DD,MATCH(BY$1,'I-EmEC'!$A$1:$DD$1,0),FALSE),NA())</f>
        <v>36.36363636363636</v>
      </c>
      <c r="BZ47" s="166">
        <f>IF(VLOOKUP($B47,'I-EmEC'!$A:$DD,MATCH(BZ$1,'I-EmEC'!$A$1:$DD$1,0),FALSE)&lt;&gt;"",VLOOKUP($B47,'I-EmEC'!$A:$DD,MATCH(BZ$1,'I-EmEC'!$A$1:$DD$1,0),FALSE),NA())</f>
        <v>42.236024844720497</v>
      </c>
      <c r="CA47" s="166">
        <f>IF(VLOOKUP($B47,'I-EmEC'!$A:$DD,MATCH(CA$1,'I-EmEC'!$A$1:$DD$1,0),FALSE)&lt;&gt;"",VLOOKUP($B47,'I-EmEC'!$A:$DD,MATCH(CA$1,'I-EmEC'!$A$1:$DD$1,0),FALSE),NA())</f>
        <v>42.236024844720497</v>
      </c>
      <c r="CB47" s="166" t="e">
        <f>IF(VLOOKUP($B47,'I-EmEC'!$A:$DD,MATCH(CB$1,'I-EmEC'!$A$1:$DD$1,0),FALSE)&lt;&gt;"",VLOOKUP($B47,'I-EmEC'!$A:$DD,MATCH(CB$1,'I-EmEC'!$A$1:$DD$1,0),FALSE),NA())</f>
        <v>#N/A</v>
      </c>
      <c r="CC47" s="166">
        <f>IF(VLOOKUP($B47,'I-EmEC'!$A:$DD,MATCH(CC$1,'I-EmEC'!$A$1:$DD$1,0),FALSE)&lt;&gt;"",VLOOKUP($B47,'I-EmEC'!$A:$DD,MATCH(CC$1,'I-EmEC'!$A$1:$DD$1,0),FALSE),NA())</f>
        <v>9.6509240246406574</v>
      </c>
      <c r="CD47" s="166">
        <f>IF(VLOOKUP($B47,'I-EmEC'!$A:$DD,MATCH(CD$1,'I-EmEC'!$A$1:$DD$1,0),FALSE)&lt;&gt;"",VLOOKUP($B47,'I-EmEC'!$A:$DD,MATCH(CD$1,'I-EmEC'!$A$1:$DD$1,0),FALSE),NA())</f>
        <v>9.6509240246406574</v>
      </c>
      <c r="CE47" s="166">
        <f>IF(VLOOKUP($B47,'I-EmEC'!$A:$DD,MATCH(CE$1,'I-EmEC'!$A$1:$DD$1,0),FALSE)&lt;&gt;"",VLOOKUP($B47,'I-EmEC'!$A:$DD,MATCH(CE$1,'I-EmEC'!$A$1:$DD$1,0),FALSE),NA())</f>
        <v>25.393258426966291</v>
      </c>
      <c r="CF47" s="166" t="e">
        <f>IF(VLOOKUP($B47,'I-EmEC'!$A:$DD,MATCH(CF$1,'I-EmEC'!$A$1:$DD$1,0),FALSE)&lt;&gt;"",VLOOKUP($B47,'I-EmEC'!$A:$DD,MATCH(CF$1,'I-EmEC'!$A$1:$DD$1,0),FALSE),NA())</f>
        <v>#N/A</v>
      </c>
      <c r="CG47" s="166">
        <f>IF(VLOOKUP($B47,'I-EmEC'!$A:$DD,MATCH(CG$1,'I-EmEC'!$A$1:$DD$1,0),FALSE)&lt;&gt;"",VLOOKUP($B47,'I-EmEC'!$A:$DD,MATCH(CG$1,'I-EmEC'!$A$1:$DD$1,0),FALSE),NA())</f>
        <v>14.857142857142858</v>
      </c>
      <c r="CH47" s="166" t="e">
        <f>IF(VLOOKUP($B47,'I-EmEC'!$A:$DD,MATCH(CH$1,'I-EmEC'!$A$1:$DD$1,0),FALSE)&lt;&gt;"",VLOOKUP($B47,'I-EmEC'!$A:$DD,MATCH(CH$1,'I-EmEC'!$A$1:$DD$1,0),FALSE),NA())</f>
        <v>#N/A</v>
      </c>
      <c r="CI47" s="161" t="str" cm="1">
        <f t="array" ref="CI47">SUBSTITUTE(SUBSTITUTE(SUBSTITUTE(INDEX(BW$1:CH$1,0,MATCH(_xlfn.AGGREGATE(4,6,BW47:CH47),BW47:CH47,0)),"I-Emax",""),"Min",""),"Max","")</f>
        <v xml:space="preserve">
GoA</v>
      </c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</row>
    <row r="48" spans="1:111" s="170" customFormat="1" x14ac:dyDescent="0.15">
      <c r="A48" s="155" t="str" cm="1">
        <f t="array" ref="A48">_xlfn.IFS(AND(SUMIF(E48:P48,"&lt;&gt;#N/A",E48:P48)&gt;0,SUMIF(S48:AD48,"&lt;&gt;#N/A",S48:AD48)&gt;0),"BI",AND(SUMIF(E48:P48,"&lt;&gt;#N/A",E48:P48)&gt;0,SUMIF(S48:AD48,"&lt;&gt;#N/A",S48:AD48)=0),"-B",AND(SUMIF(E48:P48,"&lt;&gt;#N/A",E48:P48)=0,SUMIF(S48:AD48,"&lt;&gt;#N/A",S48:AD48)&gt;0),"-I")</f>
        <v>BI</v>
      </c>
      <c r="B48" s="90" t="s">
        <v>54</v>
      </c>
      <c r="C48" s="156" t="str">
        <f>VLOOKUP(B48,RecNamesAll!A:E,5,FALSE)</f>
        <v>A</v>
      </c>
      <c r="D48" s="157" t="b">
        <f>VLOOKUP(B48,Ligands!A:B,2,FALSE)</f>
        <v>0</v>
      </c>
      <c r="E48" s="158">
        <f>IF(VLOOKUP($B48,'B-EmEC'!$A:$DC,MATCH(E$1,'B-EmEC'!$A$1:$DC$1,0),FALSE)&lt;&gt;"",VLOOKUP($B48,'B-EmEC'!$A:$DC,MATCH(E$1,'B-EmEC'!$A$1:$DC$1,0),FALSE),NA())</f>
        <v>9.5559999999999992</v>
      </c>
      <c r="F48" s="159" t="e">
        <f>IF(VLOOKUP($B48,'B-EmEC'!$A:$DC,MATCH(F$1,'B-EmEC'!$A$1:$DC$1,0),FALSE)&lt;&gt;"",VLOOKUP($B48,'B-EmEC'!$A:$DC,MATCH(F$1,'B-EmEC'!$A$1:$DC$1,0),FALSE),NA())</f>
        <v>#N/A</v>
      </c>
      <c r="G48" s="159" t="e">
        <f>IF(VLOOKUP($B48,'B-EmEC'!$A:$DC,MATCH(G$1,'B-EmEC'!$A$1:$DC$1,0),FALSE)&lt;&gt;"",VLOOKUP($B48,'B-EmEC'!$A:$DC,MATCH(G$1,'B-EmEC'!$A$1:$DC$1,0),FALSE),NA())</f>
        <v>#N/A</v>
      </c>
      <c r="H48" s="159" t="e">
        <f>IF(VLOOKUP($B48,'B-EmEC'!$A:$DC,MATCH(H$1,'B-EmEC'!$A$1:$DC$1,0),FALSE)&lt;&gt;"",VLOOKUP($B48,'B-EmEC'!$A:$DC,MATCH(H$1,'B-EmEC'!$A$1:$DC$1,0),FALSE),NA())</f>
        <v>#N/A</v>
      </c>
      <c r="I48" s="159">
        <f>IF(VLOOKUP($B48,'B-EmEC'!$A:$DC,MATCH(I$1,'B-EmEC'!$A$1:$DC$1,0),FALSE)&lt;&gt;"",VLOOKUP($B48,'B-EmEC'!$A:$DC,MATCH(I$1,'B-EmEC'!$A$1:$DC$1,0),FALSE),NA())</f>
        <v>8.3030000000000008</v>
      </c>
      <c r="J48" s="159">
        <f>IF(VLOOKUP($B48,'B-EmEC'!$A:$DC,MATCH(J$1,'B-EmEC'!$A$1:$DC$1,0),FALSE)&lt;&gt;"",VLOOKUP($B48,'B-EmEC'!$A:$DC,MATCH(J$1,'B-EmEC'!$A$1:$DC$1,0),FALSE),NA())</f>
        <v>8.6379999999999999</v>
      </c>
      <c r="K48" s="160" t="e">
        <f>IF(VLOOKUP($B48,'B-EmEC'!$A:$DC,MATCH(K$1,'B-EmEC'!$A$1:$DC$1,0),FALSE)&lt;&gt;"",VLOOKUP($B48,'B-EmEC'!$A:$DC,MATCH(K$1,'B-EmEC'!$A$1:$DC$1,0),FALSE),NA())</f>
        <v>#N/A</v>
      </c>
      <c r="L48" s="160" t="e">
        <f>IF(VLOOKUP($B48,'B-EmEC'!$A:$DC,MATCH(L$1,'B-EmEC'!$A$1:$DC$1,0),FALSE)&lt;&gt;"",VLOOKUP($B48,'B-EmEC'!$A:$DC,MATCH(L$1,'B-EmEC'!$A$1:$DC$1,0),FALSE),NA())</f>
        <v>#N/A</v>
      </c>
      <c r="M48" s="160" t="e">
        <f>IF(VLOOKUP($B48,'B-EmEC'!$A:$DC,MATCH(M$1,'B-EmEC'!$A$1:$DC$1,0),FALSE)&lt;&gt;"",VLOOKUP($B48,'B-EmEC'!$A:$DC,MATCH(M$1,'B-EmEC'!$A$1:$DC$1,0),FALSE),NA())</f>
        <v>#N/A</v>
      </c>
      <c r="N48" s="159">
        <f>IF(VLOOKUP($B48,'B-EmEC'!$A:$DC,MATCH(N$1,'B-EmEC'!$A$1:$DC$1,0),FALSE)&lt;&gt;"",VLOOKUP($B48,'B-EmEC'!$A:$DC,MATCH(N$1,'B-EmEC'!$A$1:$DC$1,0),FALSE),NA())</f>
        <v>10.59</v>
      </c>
      <c r="O48" s="160">
        <f>IF(VLOOKUP($B48,'B-EmEC'!$A:$DC,MATCH(O$1,'B-EmEC'!$A$1:$DC$1,0),FALSE)&lt;&gt;"",VLOOKUP($B48,'B-EmEC'!$A:$DC,MATCH(O$1,'B-EmEC'!$A$1:$DC$1,0),FALSE),NA())</f>
        <v>7.4569999999999999</v>
      </c>
      <c r="P48" s="160">
        <f>IF(VLOOKUP($B48,'B-EmEC'!$A:$DC,MATCH(P$1,'B-EmEC'!$A$1:$DC$1,0),FALSE)&lt;&gt;"",VLOOKUP($B48,'B-EmEC'!$A:$DC,MATCH(P$1,'B-EmEC'!$A$1:$DC$1,0),FALSE),NA())</f>
        <v>6.7469999999999999</v>
      </c>
      <c r="Q48" s="161" t="str" cm="1">
        <f t="array" ref="Q48">SUBSTITUTE(SUBSTITUTE(INDEX(E$1:P$1,0,MATCH(_xlfn.AGGREGATE(4,6,E48:P48),E48:P48,0)),"B-pEC50",""),"&gt;1.4SD","")</f>
        <v xml:space="preserve">
G15</v>
      </c>
      <c r="R48" s="159"/>
      <c r="S48" s="162">
        <f>IF(VLOOKUP($B48,'I-EmEC'!$A:$DD,MATCH(S$1,'I-EmEC'!$A$1:$DD$1,0),FALSE)&lt;&gt;"",VLOOKUP($B48,'I-EmEC'!$A:$DD,MATCH(S$1,'I-EmEC'!$A$1:$DD$1,0),FALSE),NA())</f>
        <v>8.2899999999999991</v>
      </c>
      <c r="T48" s="159" t="e">
        <f>IF(VLOOKUP($B48,'I-EmEC'!$A:$DD,MATCH(T$1,'I-EmEC'!$A$1:$DD$1,0),FALSE)&lt;&gt;"",VLOOKUP($B48,'I-EmEC'!$A:$DD,MATCH(T$1,'I-EmEC'!$A$1:$DD$1,0),FALSE),NA())</f>
        <v>#N/A</v>
      </c>
      <c r="U48" s="159" t="e">
        <f>IF(VLOOKUP($B48,'I-EmEC'!$A:$DD,MATCH(U$1,'I-EmEC'!$A$1:$DD$1,0),FALSE)&lt;&gt;"",VLOOKUP($B48,'I-EmEC'!$A:$DD,MATCH(U$1,'I-EmEC'!$A$1:$DD$1,0),FALSE),NA())</f>
        <v>#N/A</v>
      </c>
      <c r="V48" s="159" t="e">
        <f>IF(VLOOKUP($B48,'I-EmEC'!$A:$DD,MATCH(V$1,'I-EmEC'!$A$1:$DD$1,0),FALSE)&lt;&gt;"",VLOOKUP($B48,'I-EmEC'!$A:$DD,MATCH(V$1,'I-EmEC'!$A$1:$DD$1,0),FALSE),NA())</f>
        <v>#N/A</v>
      </c>
      <c r="W48" s="159" t="e">
        <f>IF(VLOOKUP($B48,'I-EmEC'!$A:$DD,MATCH(W$1,'I-EmEC'!$A$1:$DD$1,0),FALSE)&lt;&gt;"",VLOOKUP($B48,'I-EmEC'!$A:$DD,MATCH(W$1,'I-EmEC'!$A$1:$DD$1,0),FALSE),NA())</f>
        <v>#N/A</v>
      </c>
      <c r="X48" s="159">
        <f>IF(VLOOKUP($B48,'I-EmEC'!$A:$DD,MATCH(X$1,'I-EmEC'!$A$1:$DD$1,0),FALSE)&lt;&gt;"",VLOOKUP($B48,'I-EmEC'!$A:$DD,MATCH(X$1,'I-EmEC'!$A$1:$DD$1,0),FALSE),NA())</f>
        <v>8.89</v>
      </c>
      <c r="Y48" s="159" t="e">
        <f>IF(VLOOKUP($B48,'I-EmEC'!$A:$DD,MATCH(Y$1,'I-EmEC'!$A$1:$DD$1,0),FALSE)&lt;&gt;"",VLOOKUP($B48,'I-EmEC'!$A:$DD,MATCH(Y$1,'I-EmEC'!$A$1:$DD$1,0),FALSE),NA())</f>
        <v>#N/A</v>
      </c>
      <c r="Z48" s="159" t="e">
        <f>IF(VLOOKUP($B48,'I-EmEC'!$A:$DD,MATCH(Z$1,'I-EmEC'!$A$1:$DD$1,0),FALSE)&lt;&gt;"",VLOOKUP($B48,'I-EmEC'!$A:$DD,MATCH(Z$1,'I-EmEC'!$A$1:$DD$1,0),FALSE),NA())</f>
        <v>#N/A</v>
      </c>
      <c r="AA48" s="159">
        <f>IF(VLOOKUP($B48,'I-EmEC'!$A:$DD,MATCH(AA$1,'I-EmEC'!$A$1:$DD$1,0),FALSE)&lt;&gt;"",VLOOKUP($B48,'I-EmEC'!$A:$DD,MATCH(AA$1,'I-EmEC'!$A$1:$DD$1,0),FALSE),NA())</f>
        <v>8.86</v>
      </c>
      <c r="AB48" s="159" t="e">
        <f>IF(VLOOKUP($B48,'I-EmEC'!$A:$DD,MATCH(AB$1,'I-EmEC'!$A$1:$DD$1,0),FALSE)&lt;&gt;"",VLOOKUP($B48,'I-EmEC'!$A:$DD,MATCH(AB$1,'I-EmEC'!$A$1:$DD$1,0),FALSE),NA())</f>
        <v>#N/A</v>
      </c>
      <c r="AC48" s="159" t="e">
        <f>IF(VLOOKUP($B48,'I-EmEC'!$A:$DD,MATCH(AC$1,'I-EmEC'!$A$1:$DD$1,0),FALSE)&lt;&gt;"",VLOOKUP($B48,'I-EmEC'!$A:$DD,MATCH(AC$1,'I-EmEC'!$A$1:$DD$1,0),FALSE),NA())</f>
        <v>#N/A</v>
      </c>
      <c r="AD48" s="159" t="e">
        <f>IF(VLOOKUP($B48,'I-EmEC'!$A:$DD,MATCH(AD$1,'I-EmEC'!$A$1:$DD$1,0),FALSE)&lt;&gt;"",VLOOKUP($B48,'I-EmEC'!$A:$DD,MATCH(AD$1,'I-EmEC'!$A$1:$DD$1,0),FALSE),NA())</f>
        <v>#N/A</v>
      </c>
      <c r="AE48" s="161" t="str" cm="1">
        <f t="array" ref="AE48">SUBSTITUTE(SUBSTITUTE(INDEX(S$1:AD$1,0,MATCH(_xlfn.AGGREGATE(4,6,S48:AD48),S48:AD48,0)),"I-pEC50",""),"&gt;1.4SD","")</f>
        <v xml:space="preserve">
Gz</v>
      </c>
      <c r="AF48" s="159"/>
      <c r="AG48" s="163">
        <f>IF(VLOOKUP($B48,'B-EmEC'!$A:$DC,MATCH(AG$1,'B-EmEC'!$A$1:$DC$1,0),FALSE)&lt;&gt;"",VLOOKUP($B48,'B-EmEC'!$A:$DC,MATCH(AG$1,'B-EmEC'!$A$1:$DC$1,0),FALSE),NA())</f>
        <v>58.1</v>
      </c>
      <c r="AH48" s="164" t="e">
        <f>IF(VLOOKUP($B48,'B-EmEC'!$A:$DC,MATCH(AH$1,'B-EmEC'!$A$1:$DC$1,0),FALSE)&lt;&gt;"",VLOOKUP($B48,'B-EmEC'!$A:$DC,MATCH(AH$1,'B-EmEC'!$A$1:$DC$1,0),FALSE),NA())</f>
        <v>#N/A</v>
      </c>
      <c r="AI48" s="164" t="e">
        <f>IF(VLOOKUP($B48,'B-EmEC'!$A:$DC,MATCH(AI$1,'B-EmEC'!$A$1:$DC$1,0),FALSE)&lt;&gt;"",VLOOKUP($B48,'B-EmEC'!$A:$DC,MATCH(AI$1,'B-EmEC'!$A$1:$DC$1,0),FALSE),NA())</f>
        <v>#N/A</v>
      </c>
      <c r="AJ48" s="164" t="e">
        <f>IF(VLOOKUP($B48,'B-EmEC'!$A:$DC,MATCH(AJ$1,'B-EmEC'!$A$1:$DC$1,0),FALSE)&lt;&gt;"",VLOOKUP($B48,'B-EmEC'!$A:$DC,MATCH(AJ$1,'B-EmEC'!$A$1:$DC$1,0),FALSE),NA())</f>
        <v>#N/A</v>
      </c>
      <c r="AK48" s="164">
        <f>IF(VLOOKUP($B48,'B-EmEC'!$A:$DC,MATCH(AK$1,'B-EmEC'!$A$1:$DC$1,0),FALSE)&lt;&gt;"",VLOOKUP($B48,'B-EmEC'!$A:$DC,MATCH(AK$1,'B-EmEC'!$A$1:$DC$1,0),FALSE),NA())</f>
        <v>34.950000000000003</v>
      </c>
      <c r="AL48" s="164">
        <f>IF(VLOOKUP($B48,'B-EmEC'!$A:$DC,MATCH(AL$1,'B-EmEC'!$A$1:$DC$1,0),FALSE)&lt;&gt;"",VLOOKUP($B48,'B-EmEC'!$A:$DC,MATCH(AL$1,'B-EmEC'!$A$1:$DC$1,0),FALSE),NA())</f>
        <v>124.9</v>
      </c>
      <c r="AM48" s="164" t="e">
        <f>IF(VLOOKUP($B48,'B-EmEC'!$A:$DC,MATCH(AM$1,'B-EmEC'!$A$1:$DC$1,0),FALSE)&lt;&gt;"",VLOOKUP($B48,'B-EmEC'!$A:$DC,MATCH(AM$1,'B-EmEC'!$A$1:$DC$1,0),FALSE),NA())</f>
        <v>#N/A</v>
      </c>
      <c r="AN48" s="164" t="e">
        <f>IF(VLOOKUP($B48,'B-EmEC'!$A:$DC,MATCH(AN$1,'B-EmEC'!$A$1:$DC$1,0),FALSE)&lt;&gt;"",VLOOKUP($B48,'B-EmEC'!$A:$DC,MATCH(AN$1,'B-EmEC'!$A$1:$DC$1,0),FALSE),NA())</f>
        <v>#N/A</v>
      </c>
      <c r="AO48" s="164" t="e">
        <f>IF(VLOOKUP($B48,'B-EmEC'!$A:$DC,MATCH(AO$1,'B-EmEC'!$A$1:$DC$1,0),FALSE)&lt;&gt;"",VLOOKUP($B48,'B-EmEC'!$A:$DC,MATCH(AO$1,'B-EmEC'!$A$1:$DC$1,0),FALSE),NA())</f>
        <v>#N/A</v>
      </c>
      <c r="AP48" s="164">
        <f>IF(VLOOKUP($B48,'B-EmEC'!$A:$DC,MATCH(AP$1,'B-EmEC'!$A$1:$DC$1,0),FALSE)&lt;&gt;"",VLOOKUP($B48,'B-EmEC'!$A:$DC,MATCH(AP$1,'B-EmEC'!$A$1:$DC$1,0),FALSE),NA())</f>
        <v>586.5</v>
      </c>
      <c r="AQ48" s="164">
        <f>IF(VLOOKUP($B48,'B-EmEC'!$A:$DC,MATCH(AQ$1,'B-EmEC'!$A$1:$DC$1,0),FALSE)&lt;&gt;"",VLOOKUP($B48,'B-EmEC'!$A:$DC,MATCH(AQ$1,'B-EmEC'!$A$1:$DC$1,0),FALSE),NA())</f>
        <v>50.78</v>
      </c>
      <c r="AR48" s="164">
        <f>IF(VLOOKUP($B48,'B-EmEC'!$A:$DC,MATCH(AR$1,'B-EmEC'!$A$1:$DC$1,0),FALSE)&lt;&gt;"",VLOOKUP($B48,'B-EmEC'!$A:$DC,MATCH(AR$1,'B-EmEC'!$A$1:$DC$1,0),FALSE),NA())</f>
        <v>190.9</v>
      </c>
      <c r="AS48" s="169" t="str" cm="1">
        <f t="array" ref="AS48">SUBSTITUTE(SUBSTITUTE(INDEX(AG$1:AR$1,0,MATCH(_xlfn.AGGREGATE(4,6,AG48:AR48),AG48:AR48,0)),"B-Emax",""),"&gt;1.4SD","")</f>
        <v xml:space="preserve">
G15</v>
      </c>
      <c r="AT48" s="164"/>
      <c r="AU48" s="165">
        <f>IF(VLOOKUP($B48,'I-EmEC'!$A:$DD,MATCH(AU$1,'I-EmEC'!$A$1:$DD$1,0),FALSE)&lt;&gt;"",VLOOKUP($B48,'I-EmEC'!$A:$DD,MATCH(AU$1,'I-EmEC'!$A$1:$DD$1,0),FALSE),NA())</f>
        <v>3.6</v>
      </c>
      <c r="AV48" s="166" t="e">
        <f>IF(VLOOKUP($B48,'I-EmEC'!$A:$DD,MATCH(AV$1,'I-EmEC'!$A$1:$DD$1,0),FALSE)&lt;&gt;"",VLOOKUP($B48,'I-EmEC'!$A:$DD,MATCH(AV$1,'I-EmEC'!$A$1:$DD$1,0),FALSE),NA())</f>
        <v>#N/A</v>
      </c>
      <c r="AW48" s="166" t="e">
        <f>IF(VLOOKUP($B48,'I-EmEC'!$A:$DD,MATCH(AW$1,'I-EmEC'!$A$1:$DD$1,0),FALSE)&lt;&gt;"",VLOOKUP($B48,'I-EmEC'!$A:$DD,MATCH(AW$1,'I-EmEC'!$A$1:$DD$1,0),FALSE),NA())</f>
        <v>#N/A</v>
      </c>
      <c r="AX48" s="166" t="e">
        <f>IF(VLOOKUP($B48,'I-EmEC'!$A:$DD,MATCH(AX$1,'I-EmEC'!$A$1:$DD$1,0),FALSE)&lt;&gt;"",VLOOKUP($B48,'I-EmEC'!$A:$DD,MATCH(AX$1,'I-EmEC'!$A$1:$DD$1,0),FALSE),NA())</f>
        <v>#N/A</v>
      </c>
      <c r="AY48" s="166" t="e">
        <f>IF(VLOOKUP($B48,'I-EmEC'!$A:$DD,MATCH(AY$1,'I-EmEC'!$A$1:$DD$1,0),FALSE)&lt;&gt;"",VLOOKUP($B48,'I-EmEC'!$A:$DD,MATCH(AY$1,'I-EmEC'!$A$1:$DD$1,0),FALSE),NA())</f>
        <v>#N/A</v>
      </c>
      <c r="AZ48" s="166">
        <f>IF(VLOOKUP($B48,'I-EmEC'!$A:$DD,MATCH(AZ$1,'I-EmEC'!$A$1:$DD$1,0),FALSE)&lt;&gt;"",VLOOKUP($B48,'I-EmEC'!$A:$DD,MATCH(AZ$1,'I-EmEC'!$A$1:$DD$1,0),FALSE),NA())</f>
        <v>5.8</v>
      </c>
      <c r="BA48" s="166" t="e">
        <f>IF(VLOOKUP($B48,'I-EmEC'!$A:$DD,MATCH(BA$1,'I-EmEC'!$A$1:$DD$1,0),FALSE)&lt;&gt;"",VLOOKUP($B48,'I-EmEC'!$A:$DD,MATCH(BA$1,'I-EmEC'!$A$1:$DD$1,0),FALSE),NA())</f>
        <v>#N/A</v>
      </c>
      <c r="BB48" s="166" t="e">
        <f>IF(VLOOKUP($B48,'I-EmEC'!$A:$DD,MATCH(BB$1,'I-EmEC'!$A$1:$DD$1,0),FALSE)&lt;&gt;"",VLOOKUP($B48,'I-EmEC'!$A:$DD,MATCH(BB$1,'I-EmEC'!$A$1:$DD$1,0),FALSE),NA())</f>
        <v>#N/A</v>
      </c>
      <c r="BC48" s="166">
        <f>IF(VLOOKUP($B48,'I-EmEC'!$A:$DD,MATCH(BC$1,'I-EmEC'!$A$1:$DD$1,0),FALSE)&lt;&gt;"",VLOOKUP($B48,'I-EmEC'!$A:$DD,MATCH(BC$1,'I-EmEC'!$A$1:$DD$1,0),FALSE),NA())</f>
        <v>9.1999999999999993</v>
      </c>
      <c r="BD48" s="166" t="e">
        <f>IF(VLOOKUP($B48,'I-EmEC'!$A:$DD,MATCH(BD$1,'I-EmEC'!$A$1:$DD$1,0),FALSE)&lt;&gt;"",VLOOKUP($B48,'I-EmEC'!$A:$DD,MATCH(BD$1,'I-EmEC'!$A$1:$DD$1,0),FALSE),NA())</f>
        <v>#N/A</v>
      </c>
      <c r="BE48" s="166" t="e">
        <f>IF(VLOOKUP($B48,'I-EmEC'!$A:$DD,MATCH(BE$1,'I-EmEC'!$A$1:$DD$1,0),FALSE)&lt;&gt;"",VLOOKUP($B48,'I-EmEC'!$A:$DD,MATCH(BE$1,'I-EmEC'!$A$1:$DD$1,0),FALSE),NA())</f>
        <v>#N/A</v>
      </c>
      <c r="BF48" s="166" t="e">
        <f>IF(VLOOKUP($B48,'I-EmEC'!$A:$DD,MATCH(BF$1,'I-EmEC'!$A$1:$DD$1,0),FALSE)&lt;&gt;"",VLOOKUP($B48,'I-EmEC'!$A:$DD,MATCH(BF$1,'I-EmEC'!$A$1:$DD$1,0),FALSE),NA())</f>
        <v>#N/A</v>
      </c>
      <c r="BG48" s="161" t="str" cm="1">
        <f t="array" ref="BG48">SUBSTITUTE(SUBSTITUTE(INDEX(AU$1:BF$1,0,MATCH(_xlfn.AGGREGATE(4,6,AU48:BF48),AU48:BF48,0)),"I-Emax",""),"&gt;1.4SD","")</f>
        <v xml:space="preserve">
G14</v>
      </c>
      <c r="BH48" s="159"/>
      <c r="BI48" s="167">
        <f>IF(VLOOKUP($B48,'B-EmEC'!$A:$DC,MATCH(BI$1,'B-EmEC'!$A$1:$DC$1,0),FALSE)="",NA(),VLOOKUP($B48,'B-EmEC'!$A:$DC,MATCH(BI$1,'B-EmEC'!$A$1:$DC$1,0),FALSE))</f>
        <v>88.946723821188002</v>
      </c>
      <c r="BJ48" s="168" t="e">
        <f>IF(VLOOKUP($B48,'B-EmEC'!$A:$DC,MATCH(BJ$1,'B-EmEC'!$A$1:$DC$1,0),FALSE)="",NA(),VLOOKUP($B48,'B-EmEC'!$A:$DC,MATCH(BJ$1,'B-EmEC'!$A$1:$DC$1,0),FALSE))</f>
        <v>#N/A</v>
      </c>
      <c r="BK48" s="168" t="e">
        <f>IF(VLOOKUP($B48,'B-EmEC'!$A:$DC,MATCH(BK$1,'B-EmEC'!$A$1:$DC$1,0),FALSE)="",NA(),VLOOKUP($B48,'B-EmEC'!$A:$DC,MATCH(BK$1,'B-EmEC'!$A$1:$DC$1,0),FALSE))</f>
        <v>#N/A</v>
      </c>
      <c r="BL48" s="168" t="e">
        <f>IF(VLOOKUP($B48,'B-EmEC'!$A:$DC,MATCH(BL$1,'B-EmEC'!$A$1:$DC$1,0),FALSE)="",NA(),VLOOKUP($B48,'B-EmEC'!$A:$DC,MATCH(BL$1,'B-EmEC'!$A$1:$DC$1,0),FALSE))</f>
        <v>#N/A</v>
      </c>
      <c r="BM48" s="168">
        <f>IF(VLOOKUP($B48,'B-EmEC'!$A:$DC,MATCH(BM$1,'B-EmEC'!$A$1:$DC$1,0),FALSE)="",NA(),VLOOKUP($B48,'B-EmEC'!$A:$DC,MATCH(BM$1,'B-EmEC'!$A$1:$DC$1,0),FALSE))</f>
        <v>7.0691747572815542</v>
      </c>
      <c r="BN48" s="168">
        <f>IF(VLOOKUP($B48,'B-EmEC'!$A:$DC,MATCH(BN$1,'B-EmEC'!$A$1:$DC$1,0),FALSE)="",NA(),VLOOKUP($B48,'B-EmEC'!$A:$DC,MATCH(BN$1,'B-EmEC'!$A$1:$DC$1,0),FALSE))</f>
        <v>36.223897911832942</v>
      </c>
      <c r="BO48" s="168" t="e">
        <f>IF(VLOOKUP($B48,'B-EmEC'!$A:$DC,MATCH(BO$1,'B-EmEC'!$A$1:$DC$1,0),FALSE)="",NA(),VLOOKUP($B48,'B-EmEC'!$A:$DC,MATCH(BO$1,'B-EmEC'!$A$1:$DC$1,0),FALSE))</f>
        <v>#N/A</v>
      </c>
      <c r="BP48" s="168" t="e">
        <f>IF(VLOOKUP($B48,'B-EmEC'!$A:$DC,MATCH(BP$1,'B-EmEC'!$A$1:$DC$1,0),FALSE)="",NA(),VLOOKUP($B48,'B-EmEC'!$A:$DC,MATCH(BP$1,'B-EmEC'!$A$1:$DC$1,0),FALSE))</f>
        <v>#N/A</v>
      </c>
      <c r="BQ48" s="168" t="e">
        <f>IF(VLOOKUP($B48,'B-EmEC'!$A:$DC,MATCH(BQ$1,'B-EmEC'!$A$1:$DC$1,0),FALSE)="",NA(),VLOOKUP($B48,'B-EmEC'!$A:$DC,MATCH(BQ$1,'B-EmEC'!$A$1:$DC$1,0),FALSE))</f>
        <v>#N/A</v>
      </c>
      <c r="BR48" s="168">
        <f>IF(VLOOKUP($B48,'B-EmEC'!$A:$DC,MATCH(BR$1,'B-EmEC'!$A$1:$DC$1,0),FALSE)="",NA(),VLOOKUP($B48,'B-EmEC'!$A:$DC,MATCH(BR$1,'B-EmEC'!$A$1:$DC$1,0),FALSE))</f>
        <v>54.967197750702908</v>
      </c>
      <c r="BS48" s="168">
        <f>IF(VLOOKUP($B48,'B-EmEC'!$A:$DC,MATCH(BS$1,'B-EmEC'!$A$1:$DC$1,0),FALSE)="",NA(),VLOOKUP($B48,'B-EmEC'!$A:$DC,MATCH(BS$1,'B-EmEC'!$A$1:$DC$1,0),FALSE))</f>
        <v>41.622950819672134</v>
      </c>
      <c r="BT48" s="168">
        <f>IF(VLOOKUP($B48,'B-EmEC'!$A:$DC,MATCH(BT$1,'B-EmEC'!$A$1:$DC$1,0),FALSE)="",NA(),VLOOKUP($B48,'B-EmEC'!$A:$DC,MATCH(BT$1,'B-EmEC'!$A$1:$DC$1,0),FALSE))</f>
        <v>27.032002265647122</v>
      </c>
      <c r="BU48" s="161" t="str" cm="1">
        <f t="array" ref="BU48">SUBSTITUTE(SUBSTITUTE(SUBSTITUTE(INDEX(BI$1:BT$1,0,MATCH(_xlfn.AGGREGATE(4,6,BI48:BT48),BI48:BT48,0)),"B-Emax",""),"Min",""),"Max","")</f>
        <v xml:space="preserve">
Gs</v>
      </c>
      <c r="BV48" s="168"/>
      <c r="BW48" s="165">
        <f>IF(VLOOKUP($B48,'I-EmEC'!$A:$DD,MATCH(BW$1,'I-EmEC'!$A$1:$DD$1,0),FALSE)&lt;&gt;"",VLOOKUP($B48,'I-EmEC'!$A:$DD,MATCH(BW$1,'I-EmEC'!$A$1:$DD$1,0),FALSE),NA())</f>
        <v>6.6176470588235299</v>
      </c>
      <c r="BX48" s="166" t="e">
        <f>IF(VLOOKUP($B48,'I-EmEC'!$A:$DD,MATCH(BX$1,'I-EmEC'!$A$1:$DD$1,0),FALSE)&lt;&gt;"",VLOOKUP($B48,'I-EmEC'!$A:$DD,MATCH(BX$1,'I-EmEC'!$A$1:$DD$1,0),FALSE),NA())</f>
        <v>#N/A</v>
      </c>
      <c r="BY48" s="166" t="e">
        <f>IF(VLOOKUP($B48,'I-EmEC'!$A:$DD,MATCH(BY$1,'I-EmEC'!$A$1:$DD$1,0),FALSE)&lt;&gt;"",VLOOKUP($B48,'I-EmEC'!$A:$DD,MATCH(BY$1,'I-EmEC'!$A$1:$DD$1,0),FALSE),NA())</f>
        <v>#N/A</v>
      </c>
      <c r="BZ48" s="166" t="e">
        <f>IF(VLOOKUP($B48,'I-EmEC'!$A:$DD,MATCH(BZ$1,'I-EmEC'!$A$1:$DD$1,0),FALSE)&lt;&gt;"",VLOOKUP($B48,'I-EmEC'!$A:$DD,MATCH(BZ$1,'I-EmEC'!$A$1:$DD$1,0),FALSE),NA())</f>
        <v>#N/A</v>
      </c>
      <c r="CA48" s="166" t="e">
        <f>IF(VLOOKUP($B48,'I-EmEC'!$A:$DD,MATCH(CA$1,'I-EmEC'!$A$1:$DD$1,0),FALSE)&lt;&gt;"",VLOOKUP($B48,'I-EmEC'!$A:$DD,MATCH(CA$1,'I-EmEC'!$A$1:$DD$1,0),FALSE),NA())</f>
        <v>#N/A</v>
      </c>
      <c r="CB48" s="166">
        <f>IF(VLOOKUP($B48,'I-EmEC'!$A:$DD,MATCH(CB$1,'I-EmEC'!$A$1:$DD$1,0),FALSE)&lt;&gt;"",VLOOKUP($B48,'I-EmEC'!$A:$DD,MATCH(CB$1,'I-EmEC'!$A$1:$DD$1,0),FALSE),NA())</f>
        <v>16.811594202898551</v>
      </c>
      <c r="CC48" s="166" t="e">
        <f>IF(VLOOKUP($B48,'I-EmEC'!$A:$DD,MATCH(CC$1,'I-EmEC'!$A$1:$DD$1,0),FALSE)&lt;&gt;"",VLOOKUP($B48,'I-EmEC'!$A:$DD,MATCH(CC$1,'I-EmEC'!$A$1:$DD$1,0),FALSE),NA())</f>
        <v>#N/A</v>
      </c>
      <c r="CD48" s="166" t="e">
        <f>IF(VLOOKUP($B48,'I-EmEC'!$A:$DD,MATCH(CD$1,'I-EmEC'!$A$1:$DD$1,0),FALSE)&lt;&gt;"",VLOOKUP($B48,'I-EmEC'!$A:$DD,MATCH(CD$1,'I-EmEC'!$A$1:$DD$1,0),FALSE),NA())</f>
        <v>#N/A</v>
      </c>
      <c r="CE48" s="166">
        <f>IF(VLOOKUP($B48,'I-EmEC'!$A:$DD,MATCH(CE$1,'I-EmEC'!$A$1:$DD$1,0),FALSE)&lt;&gt;"",VLOOKUP($B48,'I-EmEC'!$A:$DD,MATCH(CE$1,'I-EmEC'!$A$1:$DD$1,0),FALSE),NA())</f>
        <v>20.674157303370784</v>
      </c>
      <c r="CF48" s="166" t="e">
        <f>IF(VLOOKUP($B48,'I-EmEC'!$A:$DD,MATCH(CF$1,'I-EmEC'!$A$1:$DD$1,0),FALSE)&lt;&gt;"",VLOOKUP($B48,'I-EmEC'!$A:$DD,MATCH(CF$1,'I-EmEC'!$A$1:$DD$1,0),FALSE),NA())</f>
        <v>#N/A</v>
      </c>
      <c r="CG48" s="166" t="e">
        <f>IF(VLOOKUP($B48,'I-EmEC'!$A:$DD,MATCH(CG$1,'I-EmEC'!$A$1:$DD$1,0),FALSE)&lt;&gt;"",VLOOKUP($B48,'I-EmEC'!$A:$DD,MATCH(CG$1,'I-EmEC'!$A$1:$DD$1,0),FALSE),NA())</f>
        <v>#N/A</v>
      </c>
      <c r="CH48" s="166" t="e">
        <f>IF(VLOOKUP($B48,'I-EmEC'!$A:$DD,MATCH(CH$1,'I-EmEC'!$A$1:$DD$1,0),FALSE)&lt;&gt;"",VLOOKUP($B48,'I-EmEC'!$A:$DD,MATCH(CH$1,'I-EmEC'!$A$1:$DD$1,0),FALSE),NA())</f>
        <v>#N/A</v>
      </c>
      <c r="CI48" s="161" t="str" cm="1">
        <f t="array" ref="CI48">SUBSTITUTE(SUBSTITUTE(SUBSTITUTE(INDEX(BW$1:CH$1,0,MATCH(_xlfn.AGGREGATE(4,6,BW48:CH48),BW48:CH48,0)),"I-Emax",""),"Min",""),"Max","")</f>
        <v xml:space="preserve">
G14</v>
      </c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</row>
    <row r="49" spans="1:111" s="170" customFormat="1" x14ac:dyDescent="0.15">
      <c r="A49" s="155" t="str" cm="1">
        <f t="array" ref="A49">_xlfn.IFS(AND(SUMIF(E49:P49,"&lt;&gt;#N/A",E49:P49)&gt;0,SUMIF(S49:AD49,"&lt;&gt;#N/A",S49:AD49)&gt;0),"BI",AND(SUMIF(E49:P49,"&lt;&gt;#N/A",E49:P49)&gt;0,SUMIF(S49:AD49,"&lt;&gt;#N/A",S49:AD49)=0),"-B",AND(SUMIF(E49:P49,"&lt;&gt;#N/A",E49:P49)=0,SUMIF(S49:AD49,"&lt;&gt;#N/A",S49:AD49)&gt;0),"-I")</f>
        <v>BI</v>
      </c>
      <c r="B49" s="90" t="s">
        <v>86</v>
      </c>
      <c r="C49" s="156" t="str">
        <f>VLOOKUP(B49,RecNamesAll!A:E,5,FALSE)</f>
        <v>A</v>
      </c>
      <c r="D49" s="157" t="b">
        <f>VLOOKUP(B49,Ligands!A:B,2,FALSE)</f>
        <v>1</v>
      </c>
      <c r="E49" s="158">
        <f>IF(VLOOKUP($B49,'B-EmEC'!$A:$DC,MATCH(E$1,'B-EmEC'!$A$1:$DC$1,0),FALSE)&lt;&gt;"",VLOOKUP($B49,'B-EmEC'!$A:$DC,MATCH(E$1,'B-EmEC'!$A$1:$DC$1,0),FALSE),NA())</f>
        <v>8.1980000000000004</v>
      </c>
      <c r="F49" s="159" t="e">
        <f>IF(VLOOKUP($B49,'B-EmEC'!$A:$DC,MATCH(F$1,'B-EmEC'!$A$1:$DC$1,0),FALSE)&lt;&gt;"",VLOOKUP($B49,'B-EmEC'!$A:$DC,MATCH(F$1,'B-EmEC'!$A$1:$DC$1,0),FALSE),NA())</f>
        <v>#N/A</v>
      </c>
      <c r="G49" s="159" t="e">
        <f>IF(VLOOKUP($B49,'B-EmEC'!$A:$DC,MATCH(G$1,'B-EmEC'!$A$1:$DC$1,0),FALSE)&lt;&gt;"",VLOOKUP($B49,'B-EmEC'!$A:$DC,MATCH(G$1,'B-EmEC'!$A$1:$DC$1,0),FALSE),NA())</f>
        <v>#N/A</v>
      </c>
      <c r="H49" s="159" t="e">
        <f>IF(VLOOKUP($B49,'B-EmEC'!$A:$DC,MATCH(H$1,'B-EmEC'!$A$1:$DC$1,0),FALSE)&lt;&gt;"",VLOOKUP($B49,'B-EmEC'!$A:$DC,MATCH(H$1,'B-EmEC'!$A$1:$DC$1,0),FALSE),NA())</f>
        <v>#N/A</v>
      </c>
      <c r="I49" s="159" t="e">
        <f>IF(VLOOKUP($B49,'B-EmEC'!$A:$DC,MATCH(I$1,'B-EmEC'!$A$1:$DC$1,0),FALSE)&lt;&gt;"",VLOOKUP($B49,'B-EmEC'!$A:$DC,MATCH(I$1,'B-EmEC'!$A$1:$DC$1,0),FALSE),NA())</f>
        <v>#N/A</v>
      </c>
      <c r="J49" s="159">
        <f>IF(VLOOKUP($B49,'B-EmEC'!$A:$DC,MATCH(J$1,'B-EmEC'!$A$1:$DC$1,0),FALSE)&lt;&gt;"",VLOOKUP($B49,'B-EmEC'!$A:$DC,MATCH(J$1,'B-EmEC'!$A$1:$DC$1,0),FALSE),NA())</f>
        <v>7.54</v>
      </c>
      <c r="K49" s="160" t="e">
        <f>IF(VLOOKUP($B49,'B-EmEC'!$A:$DC,MATCH(K$1,'B-EmEC'!$A$1:$DC$1,0),FALSE)&lt;&gt;"",VLOOKUP($B49,'B-EmEC'!$A:$DC,MATCH(K$1,'B-EmEC'!$A$1:$DC$1,0),FALSE),NA())</f>
        <v>#N/A</v>
      </c>
      <c r="L49" s="160" t="e">
        <f>IF(VLOOKUP($B49,'B-EmEC'!$A:$DC,MATCH(L$1,'B-EmEC'!$A$1:$DC$1,0),FALSE)&lt;&gt;"",VLOOKUP($B49,'B-EmEC'!$A:$DC,MATCH(L$1,'B-EmEC'!$A$1:$DC$1,0),FALSE),NA())</f>
        <v>#N/A</v>
      </c>
      <c r="M49" s="160" t="e">
        <f>IF(VLOOKUP($B49,'B-EmEC'!$A:$DC,MATCH(M$1,'B-EmEC'!$A$1:$DC$1,0),FALSE)&lt;&gt;"",VLOOKUP($B49,'B-EmEC'!$A:$DC,MATCH(M$1,'B-EmEC'!$A$1:$DC$1,0),FALSE),NA())</f>
        <v>#N/A</v>
      </c>
      <c r="N49" s="159">
        <f>IF(VLOOKUP($B49,'B-EmEC'!$A:$DC,MATCH(N$1,'B-EmEC'!$A$1:$DC$1,0),FALSE)&lt;&gt;"",VLOOKUP($B49,'B-EmEC'!$A:$DC,MATCH(N$1,'B-EmEC'!$A$1:$DC$1,0),FALSE),NA())</f>
        <v>8.2520000000000007</v>
      </c>
      <c r="O49" s="160" t="e">
        <f>IF(VLOOKUP($B49,'B-EmEC'!$A:$DC,MATCH(O$1,'B-EmEC'!$A$1:$DC$1,0),FALSE)&lt;&gt;"",VLOOKUP($B49,'B-EmEC'!$A:$DC,MATCH(O$1,'B-EmEC'!$A$1:$DC$1,0),FALSE),NA())</f>
        <v>#N/A</v>
      </c>
      <c r="P49" s="160">
        <f>IF(VLOOKUP($B49,'B-EmEC'!$A:$DC,MATCH(P$1,'B-EmEC'!$A$1:$DC$1,0),FALSE)&lt;&gt;"",VLOOKUP($B49,'B-EmEC'!$A:$DC,MATCH(P$1,'B-EmEC'!$A$1:$DC$1,0),FALSE),NA())</f>
        <v>5.7249999999999996</v>
      </c>
      <c r="Q49" s="161" t="str" cm="1">
        <f t="array" ref="Q49">SUBSTITUTE(SUBSTITUTE(INDEX(E$1:P$1,0,MATCH(_xlfn.AGGREGATE(4,6,E49:P49),E49:P49,0)),"B-pEC50",""),"&gt;1.4SD","")</f>
        <v xml:space="preserve">
G15</v>
      </c>
      <c r="R49" s="159"/>
      <c r="S49" s="162">
        <f>IF(VLOOKUP($B49,'I-EmEC'!$A:$DD,MATCH(S$1,'I-EmEC'!$A$1:$DD$1,0),FALSE)&lt;&gt;"",VLOOKUP($B49,'I-EmEC'!$A:$DD,MATCH(S$1,'I-EmEC'!$A$1:$DD$1,0),FALSE),NA())</f>
        <v>7.17</v>
      </c>
      <c r="T49" s="159">
        <f>IF(VLOOKUP($B49,'I-EmEC'!$A:$DD,MATCH(T$1,'I-EmEC'!$A$1:$DD$1,0),FALSE)&lt;&gt;"",VLOOKUP($B49,'I-EmEC'!$A:$DD,MATCH(T$1,'I-EmEC'!$A$1:$DD$1,0),FALSE),NA())</f>
        <v>7.22</v>
      </c>
      <c r="U49" s="159">
        <f>IF(VLOOKUP($B49,'I-EmEC'!$A:$DD,MATCH(U$1,'I-EmEC'!$A$1:$DD$1,0),FALSE)&lt;&gt;"",VLOOKUP($B49,'I-EmEC'!$A:$DD,MATCH(U$1,'I-EmEC'!$A$1:$DD$1,0),FALSE),NA())</f>
        <v>7.22</v>
      </c>
      <c r="V49" s="159">
        <f>IF(VLOOKUP($B49,'I-EmEC'!$A:$DD,MATCH(V$1,'I-EmEC'!$A$1:$DD$1,0),FALSE)&lt;&gt;"",VLOOKUP($B49,'I-EmEC'!$A:$DD,MATCH(V$1,'I-EmEC'!$A$1:$DD$1,0),FALSE),NA())</f>
        <v>6.59</v>
      </c>
      <c r="W49" s="159">
        <f>IF(VLOOKUP($B49,'I-EmEC'!$A:$DD,MATCH(W$1,'I-EmEC'!$A$1:$DD$1,0),FALSE)&lt;&gt;"",VLOOKUP($B49,'I-EmEC'!$A:$DD,MATCH(W$1,'I-EmEC'!$A$1:$DD$1,0),FALSE),NA())</f>
        <v>6.59</v>
      </c>
      <c r="X49" s="159">
        <f>IF(VLOOKUP($B49,'I-EmEC'!$A:$DD,MATCH(X$1,'I-EmEC'!$A$1:$DD$1,0),FALSE)&lt;&gt;"",VLOOKUP($B49,'I-EmEC'!$A:$DD,MATCH(X$1,'I-EmEC'!$A$1:$DD$1,0),FALSE),NA())</f>
        <v>7.49</v>
      </c>
      <c r="Y49" s="159">
        <f>IF(VLOOKUP($B49,'I-EmEC'!$A:$DD,MATCH(Y$1,'I-EmEC'!$A$1:$DD$1,0),FALSE)&lt;&gt;"",VLOOKUP($B49,'I-EmEC'!$A:$DD,MATCH(Y$1,'I-EmEC'!$A$1:$DD$1,0),FALSE),NA())</f>
        <v>7.58</v>
      </c>
      <c r="Z49" s="159">
        <f>IF(VLOOKUP($B49,'I-EmEC'!$A:$DD,MATCH(Z$1,'I-EmEC'!$A$1:$DD$1,0),FALSE)&lt;&gt;"",VLOOKUP($B49,'I-EmEC'!$A:$DD,MATCH(Z$1,'I-EmEC'!$A$1:$DD$1,0),FALSE),NA())</f>
        <v>7.58</v>
      </c>
      <c r="AA49" s="159">
        <f>IF(VLOOKUP($B49,'I-EmEC'!$A:$DD,MATCH(AA$1,'I-EmEC'!$A$1:$DD$1,0),FALSE)&lt;&gt;"",VLOOKUP($B49,'I-EmEC'!$A:$DD,MATCH(AA$1,'I-EmEC'!$A$1:$DD$1,0),FALSE),NA())</f>
        <v>7.72</v>
      </c>
      <c r="AB49" s="159" t="e">
        <f>IF(VLOOKUP($B49,'I-EmEC'!$A:$DD,MATCH(AB$1,'I-EmEC'!$A$1:$DD$1,0),FALSE)&lt;&gt;"",VLOOKUP($B49,'I-EmEC'!$A:$DD,MATCH(AB$1,'I-EmEC'!$A$1:$DD$1,0),FALSE),NA())</f>
        <v>#N/A</v>
      </c>
      <c r="AC49" s="159" t="e">
        <f>IF(VLOOKUP($B49,'I-EmEC'!$A:$DD,MATCH(AC$1,'I-EmEC'!$A$1:$DD$1,0),FALSE)&lt;&gt;"",VLOOKUP($B49,'I-EmEC'!$A:$DD,MATCH(AC$1,'I-EmEC'!$A$1:$DD$1,0),FALSE),NA())</f>
        <v>#N/A</v>
      </c>
      <c r="AD49" s="159" t="e">
        <f>IF(VLOOKUP($B49,'I-EmEC'!$A:$DD,MATCH(AD$1,'I-EmEC'!$A$1:$DD$1,0),FALSE)&lt;&gt;"",VLOOKUP($B49,'I-EmEC'!$A:$DD,MATCH(AD$1,'I-EmEC'!$A$1:$DD$1,0),FALSE),NA())</f>
        <v>#N/A</v>
      </c>
      <c r="AE49" s="161" t="str" cm="1">
        <f t="array" ref="AE49">SUBSTITUTE(SUBSTITUTE(INDEX(S$1:AD$1,0,MATCH(_xlfn.AGGREGATE(4,6,S49:AD49),S49:AD49,0)),"I-pEC50",""),"&gt;1.4SD","")</f>
        <v xml:space="preserve">
G14</v>
      </c>
      <c r="AF49" s="159"/>
      <c r="AG49" s="163">
        <f>IF(VLOOKUP($B49,'B-EmEC'!$A:$DC,MATCH(AG$1,'B-EmEC'!$A$1:$DC$1,0),FALSE)&lt;&gt;"",VLOOKUP($B49,'B-EmEC'!$A:$DC,MATCH(AG$1,'B-EmEC'!$A$1:$DC$1,0),FALSE),NA())</f>
        <v>36.19</v>
      </c>
      <c r="AH49" s="164" t="e">
        <f>IF(VLOOKUP($B49,'B-EmEC'!$A:$DC,MATCH(AH$1,'B-EmEC'!$A$1:$DC$1,0),FALSE)&lt;&gt;"",VLOOKUP($B49,'B-EmEC'!$A:$DC,MATCH(AH$1,'B-EmEC'!$A$1:$DC$1,0),FALSE),NA())</f>
        <v>#N/A</v>
      </c>
      <c r="AI49" s="164" t="e">
        <f>IF(VLOOKUP($B49,'B-EmEC'!$A:$DC,MATCH(AI$1,'B-EmEC'!$A$1:$DC$1,0),FALSE)&lt;&gt;"",VLOOKUP($B49,'B-EmEC'!$A:$DC,MATCH(AI$1,'B-EmEC'!$A$1:$DC$1,0),FALSE),NA())</f>
        <v>#N/A</v>
      </c>
      <c r="AJ49" s="164" t="e">
        <f>IF(VLOOKUP($B49,'B-EmEC'!$A:$DC,MATCH(AJ$1,'B-EmEC'!$A$1:$DC$1,0),FALSE)&lt;&gt;"",VLOOKUP($B49,'B-EmEC'!$A:$DC,MATCH(AJ$1,'B-EmEC'!$A$1:$DC$1,0),FALSE),NA())</f>
        <v>#N/A</v>
      </c>
      <c r="AK49" s="164" t="e">
        <f>IF(VLOOKUP($B49,'B-EmEC'!$A:$DC,MATCH(AK$1,'B-EmEC'!$A$1:$DC$1,0),FALSE)&lt;&gt;"",VLOOKUP($B49,'B-EmEC'!$A:$DC,MATCH(AK$1,'B-EmEC'!$A$1:$DC$1,0),FALSE),NA())</f>
        <v>#N/A</v>
      </c>
      <c r="AL49" s="164">
        <f>IF(VLOOKUP($B49,'B-EmEC'!$A:$DC,MATCH(AL$1,'B-EmEC'!$A$1:$DC$1,0),FALSE)&lt;&gt;"",VLOOKUP($B49,'B-EmEC'!$A:$DC,MATCH(AL$1,'B-EmEC'!$A$1:$DC$1,0),FALSE),NA())</f>
        <v>13.96</v>
      </c>
      <c r="AM49" s="164" t="e">
        <f>IF(VLOOKUP($B49,'B-EmEC'!$A:$DC,MATCH(AM$1,'B-EmEC'!$A$1:$DC$1,0),FALSE)&lt;&gt;"",VLOOKUP($B49,'B-EmEC'!$A:$DC,MATCH(AM$1,'B-EmEC'!$A$1:$DC$1,0),FALSE),NA())</f>
        <v>#N/A</v>
      </c>
      <c r="AN49" s="164" t="e">
        <f>IF(VLOOKUP($B49,'B-EmEC'!$A:$DC,MATCH(AN$1,'B-EmEC'!$A$1:$DC$1,0),FALSE)&lt;&gt;"",VLOOKUP($B49,'B-EmEC'!$A:$DC,MATCH(AN$1,'B-EmEC'!$A$1:$DC$1,0),FALSE),NA())</f>
        <v>#N/A</v>
      </c>
      <c r="AO49" s="164" t="e">
        <f>IF(VLOOKUP($B49,'B-EmEC'!$A:$DC,MATCH(AO$1,'B-EmEC'!$A$1:$DC$1,0),FALSE)&lt;&gt;"",VLOOKUP($B49,'B-EmEC'!$A:$DC,MATCH(AO$1,'B-EmEC'!$A$1:$DC$1,0),FALSE),NA())</f>
        <v>#N/A</v>
      </c>
      <c r="AP49" s="164">
        <f>IF(VLOOKUP($B49,'B-EmEC'!$A:$DC,MATCH(AP$1,'B-EmEC'!$A$1:$DC$1,0),FALSE)&lt;&gt;"",VLOOKUP($B49,'B-EmEC'!$A:$DC,MATCH(AP$1,'B-EmEC'!$A$1:$DC$1,0),FALSE),NA())</f>
        <v>683.8</v>
      </c>
      <c r="AQ49" s="164" t="e">
        <f>IF(VLOOKUP($B49,'B-EmEC'!$A:$DC,MATCH(AQ$1,'B-EmEC'!$A$1:$DC$1,0),FALSE)&lt;&gt;"",VLOOKUP($B49,'B-EmEC'!$A:$DC,MATCH(AQ$1,'B-EmEC'!$A$1:$DC$1,0),FALSE),NA())</f>
        <v>#N/A</v>
      </c>
      <c r="AR49" s="164">
        <f>IF(VLOOKUP($B49,'B-EmEC'!$A:$DC,MATCH(AR$1,'B-EmEC'!$A$1:$DC$1,0),FALSE)&lt;&gt;"",VLOOKUP($B49,'B-EmEC'!$A:$DC,MATCH(AR$1,'B-EmEC'!$A$1:$DC$1,0),FALSE),NA())</f>
        <v>71.569999999999993</v>
      </c>
      <c r="AS49" s="169" t="str" cm="1">
        <f t="array" ref="AS49">SUBSTITUTE(SUBSTITUTE(INDEX(AG$1:AR$1,0,MATCH(_xlfn.AGGREGATE(4,6,AG49:AR49),AG49:AR49,0)),"B-Emax",""),"&gt;1.4SD","")</f>
        <v xml:space="preserve">
G15</v>
      </c>
      <c r="AT49" s="164"/>
      <c r="AU49" s="165">
        <f>IF(VLOOKUP($B49,'I-EmEC'!$A:$DD,MATCH(AU$1,'I-EmEC'!$A$1:$DD$1,0),FALSE)&lt;&gt;"",VLOOKUP($B49,'I-EmEC'!$A:$DD,MATCH(AU$1,'I-EmEC'!$A$1:$DD$1,0),FALSE),NA())</f>
        <v>18.399999999999999</v>
      </c>
      <c r="AV49" s="166">
        <f>IF(VLOOKUP($B49,'I-EmEC'!$A:$DD,MATCH(AV$1,'I-EmEC'!$A$1:$DD$1,0),FALSE)&lt;&gt;"",VLOOKUP($B49,'I-EmEC'!$A:$DD,MATCH(AV$1,'I-EmEC'!$A$1:$DD$1,0),FALSE),NA())</f>
        <v>11.6</v>
      </c>
      <c r="AW49" s="166">
        <f>IF(VLOOKUP($B49,'I-EmEC'!$A:$DD,MATCH(AW$1,'I-EmEC'!$A$1:$DD$1,0),FALSE)&lt;&gt;"",VLOOKUP($B49,'I-EmEC'!$A:$DD,MATCH(AW$1,'I-EmEC'!$A$1:$DD$1,0),FALSE),NA())</f>
        <v>11.6</v>
      </c>
      <c r="AX49" s="166">
        <f>IF(VLOOKUP($B49,'I-EmEC'!$A:$DD,MATCH(AX$1,'I-EmEC'!$A$1:$DD$1,0),FALSE)&lt;&gt;"",VLOOKUP($B49,'I-EmEC'!$A:$DD,MATCH(AX$1,'I-EmEC'!$A$1:$DD$1,0),FALSE),NA())</f>
        <v>9.6999999999999993</v>
      </c>
      <c r="AY49" s="166">
        <f>IF(VLOOKUP($B49,'I-EmEC'!$A:$DD,MATCH(AY$1,'I-EmEC'!$A$1:$DD$1,0),FALSE)&lt;&gt;"",VLOOKUP($B49,'I-EmEC'!$A:$DD,MATCH(AY$1,'I-EmEC'!$A$1:$DD$1,0),FALSE),NA())</f>
        <v>9.6999999999999993</v>
      </c>
      <c r="AZ49" s="166">
        <f>IF(VLOOKUP($B49,'I-EmEC'!$A:$DD,MATCH(AZ$1,'I-EmEC'!$A$1:$DD$1,0),FALSE)&lt;&gt;"",VLOOKUP($B49,'I-EmEC'!$A:$DD,MATCH(AZ$1,'I-EmEC'!$A$1:$DD$1,0),FALSE),NA())</f>
        <v>13.5</v>
      </c>
      <c r="BA49" s="166">
        <f>IF(VLOOKUP($B49,'I-EmEC'!$A:$DD,MATCH(BA$1,'I-EmEC'!$A$1:$DD$1,0),FALSE)&lt;&gt;"",VLOOKUP($B49,'I-EmEC'!$A:$DD,MATCH(BA$1,'I-EmEC'!$A$1:$DD$1,0),FALSE),NA())</f>
        <v>12.8</v>
      </c>
      <c r="BB49" s="166">
        <f>IF(VLOOKUP($B49,'I-EmEC'!$A:$DD,MATCH(BB$1,'I-EmEC'!$A$1:$DD$1,0),FALSE)&lt;&gt;"",VLOOKUP($B49,'I-EmEC'!$A:$DD,MATCH(BB$1,'I-EmEC'!$A$1:$DD$1,0),FALSE),NA())</f>
        <v>12.8</v>
      </c>
      <c r="BC49" s="166">
        <f>IF(VLOOKUP($B49,'I-EmEC'!$A:$DD,MATCH(BC$1,'I-EmEC'!$A$1:$DD$1,0),FALSE)&lt;&gt;"",VLOOKUP($B49,'I-EmEC'!$A:$DD,MATCH(BC$1,'I-EmEC'!$A$1:$DD$1,0),FALSE),NA())</f>
        <v>18.5</v>
      </c>
      <c r="BD49" s="166" t="e">
        <f>IF(VLOOKUP($B49,'I-EmEC'!$A:$DD,MATCH(BD$1,'I-EmEC'!$A$1:$DD$1,0),FALSE)&lt;&gt;"",VLOOKUP($B49,'I-EmEC'!$A:$DD,MATCH(BD$1,'I-EmEC'!$A$1:$DD$1,0),FALSE),NA())</f>
        <v>#N/A</v>
      </c>
      <c r="BE49" s="166" t="e">
        <f>IF(VLOOKUP($B49,'I-EmEC'!$A:$DD,MATCH(BE$1,'I-EmEC'!$A$1:$DD$1,0),FALSE)&lt;&gt;"",VLOOKUP($B49,'I-EmEC'!$A:$DD,MATCH(BE$1,'I-EmEC'!$A$1:$DD$1,0),FALSE),NA())</f>
        <v>#N/A</v>
      </c>
      <c r="BF49" s="166" t="e">
        <f>IF(VLOOKUP($B49,'I-EmEC'!$A:$DD,MATCH(BF$1,'I-EmEC'!$A$1:$DD$1,0),FALSE)&lt;&gt;"",VLOOKUP($B49,'I-EmEC'!$A:$DD,MATCH(BF$1,'I-EmEC'!$A$1:$DD$1,0),FALSE),NA())</f>
        <v>#N/A</v>
      </c>
      <c r="BG49" s="161" t="str" cm="1">
        <f t="array" ref="BG49">SUBSTITUTE(SUBSTITUTE(INDEX(AU$1:BF$1,0,MATCH(_xlfn.AGGREGATE(4,6,AU49:BF49),AU49:BF49,0)),"I-Emax",""),"&gt;1.4SD","")</f>
        <v xml:space="preserve">
G14</v>
      </c>
      <c r="BH49" s="159"/>
      <c r="BI49" s="167">
        <f>IF(VLOOKUP($B49,'B-EmEC'!$A:$DC,MATCH(BI$1,'B-EmEC'!$A$1:$DC$1,0),FALSE)="",NA(),VLOOKUP($B49,'B-EmEC'!$A:$DC,MATCH(BI$1,'B-EmEC'!$A$1:$DC$1,0),FALSE))</f>
        <v>55.404164115125539</v>
      </c>
      <c r="BJ49" s="168" t="e">
        <f>IF(VLOOKUP($B49,'B-EmEC'!$A:$DC,MATCH(BJ$1,'B-EmEC'!$A$1:$DC$1,0),FALSE)="",NA(),VLOOKUP($B49,'B-EmEC'!$A:$DC,MATCH(BJ$1,'B-EmEC'!$A$1:$DC$1,0),FALSE))</f>
        <v>#N/A</v>
      </c>
      <c r="BK49" s="168" t="e">
        <f>IF(VLOOKUP($B49,'B-EmEC'!$A:$DC,MATCH(BK$1,'B-EmEC'!$A$1:$DC$1,0),FALSE)="",NA(),VLOOKUP($B49,'B-EmEC'!$A:$DC,MATCH(BK$1,'B-EmEC'!$A$1:$DC$1,0),FALSE))</f>
        <v>#N/A</v>
      </c>
      <c r="BL49" s="168" t="e">
        <f>IF(VLOOKUP($B49,'B-EmEC'!$A:$DC,MATCH(BL$1,'B-EmEC'!$A$1:$DC$1,0),FALSE)="",NA(),VLOOKUP($B49,'B-EmEC'!$A:$DC,MATCH(BL$1,'B-EmEC'!$A$1:$DC$1,0),FALSE))</f>
        <v>#N/A</v>
      </c>
      <c r="BM49" s="168" t="e">
        <f>IF(VLOOKUP($B49,'B-EmEC'!$A:$DC,MATCH(BM$1,'B-EmEC'!$A$1:$DC$1,0),FALSE)="",NA(),VLOOKUP($B49,'B-EmEC'!$A:$DC,MATCH(BM$1,'B-EmEC'!$A$1:$DC$1,0),FALSE))</f>
        <v>#N/A</v>
      </c>
      <c r="BN49" s="168">
        <f>IF(VLOOKUP($B49,'B-EmEC'!$A:$DC,MATCH(BN$1,'B-EmEC'!$A$1:$DC$1,0),FALSE)="",NA(),VLOOKUP($B49,'B-EmEC'!$A:$DC,MATCH(BN$1,'B-EmEC'!$A$1:$DC$1,0),FALSE))</f>
        <v>4.0487238979118327</v>
      </c>
      <c r="BO49" s="168" t="e">
        <f>IF(VLOOKUP($B49,'B-EmEC'!$A:$DC,MATCH(BO$1,'B-EmEC'!$A$1:$DC$1,0),FALSE)="",NA(),VLOOKUP($B49,'B-EmEC'!$A:$DC,MATCH(BO$1,'B-EmEC'!$A$1:$DC$1,0),FALSE))</f>
        <v>#N/A</v>
      </c>
      <c r="BP49" s="168" t="e">
        <f>IF(VLOOKUP($B49,'B-EmEC'!$A:$DC,MATCH(BP$1,'B-EmEC'!$A$1:$DC$1,0),FALSE)="",NA(),VLOOKUP($B49,'B-EmEC'!$A:$DC,MATCH(BP$1,'B-EmEC'!$A$1:$DC$1,0),FALSE))</f>
        <v>#N/A</v>
      </c>
      <c r="BQ49" s="168" t="e">
        <f>IF(VLOOKUP($B49,'B-EmEC'!$A:$DC,MATCH(BQ$1,'B-EmEC'!$A$1:$DC$1,0),FALSE)="",NA(),VLOOKUP($B49,'B-EmEC'!$A:$DC,MATCH(BQ$1,'B-EmEC'!$A$1:$DC$1,0),FALSE))</f>
        <v>#N/A</v>
      </c>
      <c r="BR49" s="168">
        <f>IF(VLOOKUP($B49,'B-EmEC'!$A:$DC,MATCH(BR$1,'B-EmEC'!$A$1:$DC$1,0),FALSE)="",NA(),VLOOKUP($B49,'B-EmEC'!$A:$DC,MATCH(BR$1,'B-EmEC'!$A$1:$DC$1,0),FALSE))</f>
        <v>64.086223055295221</v>
      </c>
      <c r="BS49" s="168" t="e">
        <f>IF(VLOOKUP($B49,'B-EmEC'!$A:$DC,MATCH(BS$1,'B-EmEC'!$A$1:$DC$1,0),FALSE)="",NA(),VLOOKUP($B49,'B-EmEC'!$A:$DC,MATCH(BS$1,'B-EmEC'!$A$1:$DC$1,0),FALSE))</f>
        <v>#N/A</v>
      </c>
      <c r="BT49" s="168">
        <f>IF(VLOOKUP($B49,'B-EmEC'!$A:$DC,MATCH(BT$1,'B-EmEC'!$A$1:$DC$1,0),FALSE)="",NA(),VLOOKUP($B49,'B-EmEC'!$A:$DC,MATCH(BT$1,'B-EmEC'!$A$1:$DC$1,0),FALSE))</f>
        <v>10.134522798074197</v>
      </c>
      <c r="BU49" s="161" t="str" cm="1">
        <f t="array" ref="BU49">SUBSTITUTE(SUBSTITUTE(SUBSTITUTE(INDEX(BI$1:BT$1,0,MATCH(_xlfn.AGGREGATE(4,6,BI49:BT49),BI49:BT49,0)),"B-Emax",""),"Min",""),"Max","")</f>
        <v xml:space="preserve">
G15</v>
      </c>
      <c r="BV49" s="168"/>
      <c r="BW49" s="165">
        <f>IF(VLOOKUP($B49,'I-EmEC'!$A:$DD,MATCH(BW$1,'I-EmEC'!$A$1:$DD$1,0),FALSE)&lt;&gt;"",VLOOKUP($B49,'I-EmEC'!$A:$DD,MATCH(BW$1,'I-EmEC'!$A$1:$DD$1,0),FALSE),NA())</f>
        <v>33.823529411764703</v>
      </c>
      <c r="BX49" s="166">
        <f>IF(VLOOKUP($B49,'I-EmEC'!$A:$DD,MATCH(BX$1,'I-EmEC'!$A$1:$DD$1,0),FALSE)&lt;&gt;"",VLOOKUP($B49,'I-EmEC'!$A:$DD,MATCH(BX$1,'I-EmEC'!$A$1:$DD$1,0),FALSE),NA())</f>
        <v>22.43713733075435</v>
      </c>
      <c r="BY49" s="166">
        <f>IF(VLOOKUP($B49,'I-EmEC'!$A:$DD,MATCH(BY$1,'I-EmEC'!$A$1:$DD$1,0),FALSE)&lt;&gt;"",VLOOKUP($B49,'I-EmEC'!$A:$DD,MATCH(BY$1,'I-EmEC'!$A$1:$DD$1,0),FALSE),NA())</f>
        <v>22.43713733075435</v>
      </c>
      <c r="BZ49" s="166">
        <f>IF(VLOOKUP($B49,'I-EmEC'!$A:$DD,MATCH(BZ$1,'I-EmEC'!$A$1:$DD$1,0),FALSE)&lt;&gt;"",VLOOKUP($B49,'I-EmEC'!$A:$DD,MATCH(BZ$1,'I-EmEC'!$A$1:$DD$1,0),FALSE),NA())</f>
        <v>20.082815734989648</v>
      </c>
      <c r="CA49" s="166">
        <f>IF(VLOOKUP($B49,'I-EmEC'!$A:$DD,MATCH(CA$1,'I-EmEC'!$A$1:$DD$1,0),FALSE)&lt;&gt;"",VLOOKUP($B49,'I-EmEC'!$A:$DD,MATCH(CA$1,'I-EmEC'!$A$1:$DD$1,0),FALSE),NA())</f>
        <v>20.082815734989648</v>
      </c>
      <c r="CB49" s="166">
        <f>IF(VLOOKUP($B49,'I-EmEC'!$A:$DD,MATCH(CB$1,'I-EmEC'!$A$1:$DD$1,0),FALSE)&lt;&gt;"",VLOOKUP($B49,'I-EmEC'!$A:$DD,MATCH(CB$1,'I-EmEC'!$A$1:$DD$1,0),FALSE),NA())</f>
        <v>39.130434782608695</v>
      </c>
      <c r="CC49" s="166">
        <f>IF(VLOOKUP($B49,'I-EmEC'!$A:$DD,MATCH(CC$1,'I-EmEC'!$A$1:$DD$1,0),FALSE)&lt;&gt;"",VLOOKUP($B49,'I-EmEC'!$A:$DD,MATCH(CC$1,'I-EmEC'!$A$1:$DD$1,0),FALSE),NA())</f>
        <v>26.283367556468171</v>
      </c>
      <c r="CD49" s="166">
        <f>IF(VLOOKUP($B49,'I-EmEC'!$A:$DD,MATCH(CD$1,'I-EmEC'!$A$1:$DD$1,0),FALSE)&lt;&gt;"",VLOOKUP($B49,'I-EmEC'!$A:$DD,MATCH(CD$1,'I-EmEC'!$A$1:$DD$1,0),FALSE),NA())</f>
        <v>26.283367556468171</v>
      </c>
      <c r="CE49" s="166">
        <f>IF(VLOOKUP($B49,'I-EmEC'!$A:$DD,MATCH(CE$1,'I-EmEC'!$A$1:$DD$1,0),FALSE)&lt;&gt;"",VLOOKUP($B49,'I-EmEC'!$A:$DD,MATCH(CE$1,'I-EmEC'!$A$1:$DD$1,0),FALSE),NA())</f>
        <v>41.573033707865171</v>
      </c>
      <c r="CF49" s="166" t="e">
        <f>IF(VLOOKUP($B49,'I-EmEC'!$A:$DD,MATCH(CF$1,'I-EmEC'!$A$1:$DD$1,0),FALSE)&lt;&gt;"",VLOOKUP($B49,'I-EmEC'!$A:$DD,MATCH(CF$1,'I-EmEC'!$A$1:$DD$1,0),FALSE),NA())</f>
        <v>#N/A</v>
      </c>
      <c r="CG49" s="166" t="e">
        <f>IF(VLOOKUP($B49,'I-EmEC'!$A:$DD,MATCH(CG$1,'I-EmEC'!$A$1:$DD$1,0),FALSE)&lt;&gt;"",VLOOKUP($B49,'I-EmEC'!$A:$DD,MATCH(CG$1,'I-EmEC'!$A$1:$DD$1,0),FALSE),NA())</f>
        <v>#N/A</v>
      </c>
      <c r="CH49" s="166" t="e">
        <f>IF(VLOOKUP($B49,'I-EmEC'!$A:$DD,MATCH(CH$1,'I-EmEC'!$A$1:$DD$1,0),FALSE)&lt;&gt;"",VLOOKUP($B49,'I-EmEC'!$A:$DD,MATCH(CH$1,'I-EmEC'!$A$1:$DD$1,0),FALSE),NA())</f>
        <v>#N/A</v>
      </c>
      <c r="CI49" s="161" t="str" cm="1">
        <f t="array" ref="CI49">SUBSTITUTE(SUBSTITUTE(SUBSTITUTE(INDEX(BW$1:CH$1,0,MATCH(_xlfn.AGGREGATE(4,6,BW49:CH49),BW49:CH49,0)),"I-Emax",""),"Min",""),"Max","")</f>
        <v xml:space="preserve">
G14</v>
      </c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</row>
    <row r="50" spans="1:111" s="170" customFormat="1" x14ac:dyDescent="0.15">
      <c r="A50" s="155" t="str" cm="1">
        <f t="array" ref="A50">_xlfn.IFS(AND(SUMIF(E50:P50,"&lt;&gt;#N/A",E50:P50)&gt;0,SUMIF(S50:AD50,"&lt;&gt;#N/A",S50:AD50)&gt;0),"BI",AND(SUMIF(E50:P50,"&lt;&gt;#N/A",E50:P50)&gt;0,SUMIF(S50:AD50,"&lt;&gt;#N/A",S50:AD50)=0),"-B",AND(SUMIF(E50:P50,"&lt;&gt;#N/A",E50:P50)=0,SUMIF(S50:AD50,"&lt;&gt;#N/A",S50:AD50)&gt;0),"-I")</f>
        <v>BI</v>
      </c>
      <c r="B50" s="90" t="s">
        <v>555</v>
      </c>
      <c r="C50" s="156" t="str">
        <f>VLOOKUP(B50,RecNamesAll!A:E,5,FALSE)</f>
        <v>A</v>
      </c>
      <c r="D50" s="157" t="b">
        <f>VLOOKUP(B50,Ligands!A:B,2,FALSE)</f>
        <v>1</v>
      </c>
      <c r="E50" s="158" t="e">
        <f>IF(VLOOKUP($B50,'B-EmEC'!$A:$DC,MATCH(E$1,'B-EmEC'!$A$1:$DC$1,0),FALSE)&lt;&gt;"",VLOOKUP($B50,'B-EmEC'!$A:$DC,MATCH(E$1,'B-EmEC'!$A$1:$DC$1,0),FALSE),NA())</f>
        <v>#N/A</v>
      </c>
      <c r="F50" s="159">
        <f>IF(VLOOKUP($B50,'B-EmEC'!$A:$DC,MATCH(F$1,'B-EmEC'!$A$1:$DC$1,0),FALSE)&lt;&gt;"",VLOOKUP($B50,'B-EmEC'!$A:$DC,MATCH(F$1,'B-EmEC'!$A$1:$DC$1,0),FALSE),NA())</f>
        <v>10.72</v>
      </c>
      <c r="G50" s="159">
        <f>IF(VLOOKUP($B50,'B-EmEC'!$A:$DC,MATCH(G$1,'B-EmEC'!$A$1:$DC$1,0),FALSE)&lt;&gt;"",VLOOKUP($B50,'B-EmEC'!$A:$DC,MATCH(G$1,'B-EmEC'!$A$1:$DC$1,0),FALSE),NA())</f>
        <v>10.91</v>
      </c>
      <c r="H50" s="159">
        <f>IF(VLOOKUP($B50,'B-EmEC'!$A:$DC,MATCH(H$1,'B-EmEC'!$A$1:$DC$1,0),FALSE)&lt;&gt;"",VLOOKUP($B50,'B-EmEC'!$A:$DC,MATCH(H$1,'B-EmEC'!$A$1:$DC$1,0),FALSE),NA())</f>
        <v>10.9</v>
      </c>
      <c r="I50" s="159">
        <f>IF(VLOOKUP($B50,'B-EmEC'!$A:$DC,MATCH(I$1,'B-EmEC'!$A$1:$DC$1,0),FALSE)&lt;&gt;"",VLOOKUP($B50,'B-EmEC'!$A:$DC,MATCH(I$1,'B-EmEC'!$A$1:$DC$1,0),FALSE),NA())</f>
        <v>10.99</v>
      </c>
      <c r="J50" s="159" t="e">
        <f>IF(VLOOKUP($B50,'B-EmEC'!$A:$DC,MATCH(J$1,'B-EmEC'!$A$1:$DC$1,0),FALSE)&lt;&gt;"",VLOOKUP($B50,'B-EmEC'!$A:$DC,MATCH(J$1,'B-EmEC'!$A$1:$DC$1,0),FALSE),NA())</f>
        <v>#N/A</v>
      </c>
      <c r="K50" s="160" t="e">
        <f>IF(VLOOKUP($B50,'B-EmEC'!$A:$DC,MATCH(K$1,'B-EmEC'!$A$1:$DC$1,0),FALSE)&lt;&gt;"",VLOOKUP($B50,'B-EmEC'!$A:$DC,MATCH(K$1,'B-EmEC'!$A$1:$DC$1,0),FALSE),NA())</f>
        <v>#N/A</v>
      </c>
      <c r="L50" s="160" t="e">
        <f>IF(VLOOKUP($B50,'B-EmEC'!$A:$DC,MATCH(L$1,'B-EmEC'!$A$1:$DC$1,0),FALSE)&lt;&gt;"",VLOOKUP($B50,'B-EmEC'!$A:$DC,MATCH(L$1,'B-EmEC'!$A$1:$DC$1,0),FALSE),NA())</f>
        <v>#N/A</v>
      </c>
      <c r="M50" s="160" t="e">
        <f>IF(VLOOKUP($B50,'B-EmEC'!$A:$DC,MATCH(M$1,'B-EmEC'!$A$1:$DC$1,0),FALSE)&lt;&gt;"",VLOOKUP($B50,'B-EmEC'!$A:$DC,MATCH(M$1,'B-EmEC'!$A$1:$DC$1,0),FALSE),NA())</f>
        <v>#N/A</v>
      </c>
      <c r="N50" s="159">
        <f>IF(VLOOKUP($B50,'B-EmEC'!$A:$DC,MATCH(N$1,'B-EmEC'!$A$1:$DC$1,0),FALSE)&lt;&gt;"",VLOOKUP($B50,'B-EmEC'!$A:$DC,MATCH(N$1,'B-EmEC'!$A$1:$DC$1,0),FALSE),NA())</f>
        <v>9.1959999999999997</v>
      </c>
      <c r="O50" s="160" t="e">
        <f>IF(VLOOKUP($B50,'B-EmEC'!$A:$DC,MATCH(O$1,'B-EmEC'!$A$1:$DC$1,0),FALSE)&lt;&gt;"",VLOOKUP($B50,'B-EmEC'!$A:$DC,MATCH(O$1,'B-EmEC'!$A$1:$DC$1,0),FALSE),NA())</f>
        <v>#N/A</v>
      </c>
      <c r="P50" s="160" t="e">
        <f>IF(VLOOKUP($B50,'B-EmEC'!$A:$DC,MATCH(P$1,'B-EmEC'!$A$1:$DC$1,0),FALSE)&lt;&gt;"",VLOOKUP($B50,'B-EmEC'!$A:$DC,MATCH(P$1,'B-EmEC'!$A$1:$DC$1,0),FALSE),NA())</f>
        <v>#N/A</v>
      </c>
      <c r="Q50" s="161" t="str" cm="1">
        <f t="array" ref="Q50">SUBSTITUTE(SUBSTITUTE(INDEX(E$1:P$1,0,MATCH(_xlfn.AGGREGATE(4,6,E50:P50),E50:P50,0)),"B-pEC50",""),"&gt;1.4SD","")</f>
        <v xml:space="preserve">
GoB</v>
      </c>
      <c r="R50" s="159"/>
      <c r="S50" s="162" t="e">
        <f>IF(VLOOKUP($B50,'I-EmEC'!$A:$DD,MATCH(S$1,'I-EmEC'!$A$1:$DD$1,0),FALSE)&lt;&gt;"",VLOOKUP($B50,'I-EmEC'!$A:$DD,MATCH(S$1,'I-EmEC'!$A$1:$DD$1,0),FALSE),NA())</f>
        <v>#N/A</v>
      </c>
      <c r="T50" s="159">
        <f>IF(VLOOKUP($B50,'I-EmEC'!$A:$DD,MATCH(T$1,'I-EmEC'!$A$1:$DD$1,0),FALSE)&lt;&gt;"",VLOOKUP($B50,'I-EmEC'!$A:$DD,MATCH(T$1,'I-EmEC'!$A$1:$DD$1,0),FALSE),NA())</f>
        <v>10.33</v>
      </c>
      <c r="U50" s="159">
        <f>IF(VLOOKUP($B50,'I-EmEC'!$A:$DD,MATCH(U$1,'I-EmEC'!$A$1:$DD$1,0),FALSE)&lt;&gt;"",VLOOKUP($B50,'I-EmEC'!$A:$DD,MATCH(U$1,'I-EmEC'!$A$1:$DD$1,0),FALSE),NA())</f>
        <v>10.33</v>
      </c>
      <c r="V50" s="159">
        <f>IF(VLOOKUP($B50,'I-EmEC'!$A:$DD,MATCH(V$1,'I-EmEC'!$A$1:$DD$1,0),FALSE)&lt;&gt;"",VLOOKUP($B50,'I-EmEC'!$A:$DD,MATCH(V$1,'I-EmEC'!$A$1:$DD$1,0),FALSE),NA())</f>
        <v>10.08</v>
      </c>
      <c r="W50" s="159">
        <f>IF(VLOOKUP($B50,'I-EmEC'!$A:$DD,MATCH(W$1,'I-EmEC'!$A$1:$DD$1,0),FALSE)&lt;&gt;"",VLOOKUP($B50,'I-EmEC'!$A:$DD,MATCH(W$1,'I-EmEC'!$A$1:$DD$1,0),FALSE),NA())</f>
        <v>10.08</v>
      </c>
      <c r="X50" s="159">
        <f>IF(VLOOKUP($B50,'I-EmEC'!$A:$DD,MATCH(X$1,'I-EmEC'!$A$1:$DD$1,0),FALSE)&lt;&gt;"",VLOOKUP($B50,'I-EmEC'!$A:$DD,MATCH(X$1,'I-EmEC'!$A$1:$DD$1,0),FALSE),NA())</f>
        <v>10.58</v>
      </c>
      <c r="Y50" s="159" t="e">
        <f>IF(VLOOKUP($B50,'I-EmEC'!$A:$DD,MATCH(Y$1,'I-EmEC'!$A$1:$DD$1,0),FALSE)&lt;&gt;"",VLOOKUP($B50,'I-EmEC'!$A:$DD,MATCH(Y$1,'I-EmEC'!$A$1:$DD$1,0),FALSE),NA())</f>
        <v>#N/A</v>
      </c>
      <c r="Z50" s="159" t="e">
        <f>IF(VLOOKUP($B50,'I-EmEC'!$A:$DD,MATCH(Z$1,'I-EmEC'!$A$1:$DD$1,0),FALSE)&lt;&gt;"",VLOOKUP($B50,'I-EmEC'!$A:$DD,MATCH(Z$1,'I-EmEC'!$A$1:$DD$1,0),FALSE),NA())</f>
        <v>#N/A</v>
      </c>
      <c r="AA50" s="159" t="e">
        <f>IF(VLOOKUP($B50,'I-EmEC'!$A:$DD,MATCH(AA$1,'I-EmEC'!$A$1:$DD$1,0),FALSE)&lt;&gt;"",VLOOKUP($B50,'I-EmEC'!$A:$DD,MATCH(AA$1,'I-EmEC'!$A$1:$DD$1,0),FALSE),NA())</f>
        <v>#N/A</v>
      </c>
      <c r="AB50" s="159" t="e">
        <f>IF(VLOOKUP($B50,'I-EmEC'!$A:$DD,MATCH(AB$1,'I-EmEC'!$A$1:$DD$1,0),FALSE)&lt;&gt;"",VLOOKUP($B50,'I-EmEC'!$A:$DD,MATCH(AB$1,'I-EmEC'!$A$1:$DD$1,0),FALSE),NA())</f>
        <v>#N/A</v>
      </c>
      <c r="AC50" s="159" t="e">
        <f>IF(VLOOKUP($B50,'I-EmEC'!$A:$DD,MATCH(AC$1,'I-EmEC'!$A$1:$DD$1,0),FALSE)&lt;&gt;"",VLOOKUP($B50,'I-EmEC'!$A:$DD,MATCH(AC$1,'I-EmEC'!$A$1:$DD$1,0),FALSE),NA())</f>
        <v>#N/A</v>
      </c>
      <c r="AD50" s="159" t="e">
        <f>IF(VLOOKUP($B50,'I-EmEC'!$A:$DD,MATCH(AD$1,'I-EmEC'!$A$1:$DD$1,0),FALSE)&lt;&gt;"",VLOOKUP($B50,'I-EmEC'!$A:$DD,MATCH(AD$1,'I-EmEC'!$A$1:$DD$1,0),FALSE),NA())</f>
        <v>#N/A</v>
      </c>
      <c r="AE50" s="161" t="str" cm="1">
        <f t="array" ref="AE50">SUBSTITUTE(SUBSTITUTE(INDEX(S$1:AD$1,0,MATCH(_xlfn.AGGREGATE(4,6,S50:AD50),S50:AD50,0)),"I-pEC50",""),"&gt;1.4SD","")</f>
        <v xml:space="preserve">
Gz</v>
      </c>
      <c r="AF50" s="159"/>
      <c r="AG50" s="163" t="e">
        <f>IF(VLOOKUP($B50,'B-EmEC'!$A:$DC,MATCH(AG$1,'B-EmEC'!$A$1:$DC$1,0),FALSE)&lt;&gt;"",VLOOKUP($B50,'B-EmEC'!$A:$DC,MATCH(AG$1,'B-EmEC'!$A$1:$DC$1,0),FALSE),NA())</f>
        <v>#N/A</v>
      </c>
      <c r="AH50" s="164">
        <f>IF(VLOOKUP($B50,'B-EmEC'!$A:$DC,MATCH(AH$1,'B-EmEC'!$A$1:$DC$1,0),FALSE)&lt;&gt;"",VLOOKUP($B50,'B-EmEC'!$A:$DC,MATCH(AH$1,'B-EmEC'!$A$1:$DC$1,0),FALSE),NA())</f>
        <v>226</v>
      </c>
      <c r="AI50" s="164">
        <f>IF(VLOOKUP($B50,'B-EmEC'!$A:$DC,MATCH(AI$1,'B-EmEC'!$A$1:$DC$1,0),FALSE)&lt;&gt;"",VLOOKUP($B50,'B-EmEC'!$A:$DC,MATCH(AI$1,'B-EmEC'!$A$1:$DC$1,0),FALSE),NA())</f>
        <v>119.9</v>
      </c>
      <c r="AJ50" s="164">
        <f>IF(VLOOKUP($B50,'B-EmEC'!$A:$DC,MATCH(AJ$1,'B-EmEC'!$A$1:$DC$1,0),FALSE)&lt;&gt;"",VLOOKUP($B50,'B-EmEC'!$A:$DC,MATCH(AJ$1,'B-EmEC'!$A$1:$DC$1,0),FALSE),NA())</f>
        <v>91.94</v>
      </c>
      <c r="AK50" s="164">
        <f>IF(VLOOKUP($B50,'B-EmEC'!$A:$DC,MATCH(AK$1,'B-EmEC'!$A$1:$DC$1,0),FALSE)&lt;&gt;"",VLOOKUP($B50,'B-EmEC'!$A:$DC,MATCH(AK$1,'B-EmEC'!$A$1:$DC$1,0),FALSE),NA())</f>
        <v>103.4</v>
      </c>
      <c r="AL50" s="164" t="e">
        <f>IF(VLOOKUP($B50,'B-EmEC'!$A:$DC,MATCH(AL$1,'B-EmEC'!$A$1:$DC$1,0),FALSE)&lt;&gt;"",VLOOKUP($B50,'B-EmEC'!$A:$DC,MATCH(AL$1,'B-EmEC'!$A$1:$DC$1,0),FALSE),NA())</f>
        <v>#N/A</v>
      </c>
      <c r="AM50" s="164" t="e">
        <f>IF(VLOOKUP($B50,'B-EmEC'!$A:$DC,MATCH(AM$1,'B-EmEC'!$A$1:$DC$1,0),FALSE)&lt;&gt;"",VLOOKUP($B50,'B-EmEC'!$A:$DC,MATCH(AM$1,'B-EmEC'!$A$1:$DC$1,0),FALSE),NA())</f>
        <v>#N/A</v>
      </c>
      <c r="AN50" s="164" t="e">
        <f>IF(VLOOKUP($B50,'B-EmEC'!$A:$DC,MATCH(AN$1,'B-EmEC'!$A$1:$DC$1,0),FALSE)&lt;&gt;"",VLOOKUP($B50,'B-EmEC'!$A:$DC,MATCH(AN$1,'B-EmEC'!$A$1:$DC$1,0),FALSE),NA())</f>
        <v>#N/A</v>
      </c>
      <c r="AO50" s="164" t="e">
        <f>IF(VLOOKUP($B50,'B-EmEC'!$A:$DC,MATCH(AO$1,'B-EmEC'!$A$1:$DC$1,0),FALSE)&lt;&gt;"",VLOOKUP($B50,'B-EmEC'!$A:$DC,MATCH(AO$1,'B-EmEC'!$A$1:$DC$1,0),FALSE),NA())</f>
        <v>#N/A</v>
      </c>
      <c r="AP50" s="164">
        <f>IF(VLOOKUP($B50,'B-EmEC'!$A:$DC,MATCH(AP$1,'B-EmEC'!$A$1:$DC$1,0),FALSE)&lt;&gt;"",VLOOKUP($B50,'B-EmEC'!$A:$DC,MATCH(AP$1,'B-EmEC'!$A$1:$DC$1,0),FALSE),NA())</f>
        <v>705.9</v>
      </c>
      <c r="AQ50" s="164" t="e">
        <f>IF(VLOOKUP($B50,'B-EmEC'!$A:$DC,MATCH(AQ$1,'B-EmEC'!$A$1:$DC$1,0),FALSE)&lt;&gt;"",VLOOKUP($B50,'B-EmEC'!$A:$DC,MATCH(AQ$1,'B-EmEC'!$A$1:$DC$1,0),FALSE),NA())</f>
        <v>#N/A</v>
      </c>
      <c r="AR50" s="164" t="e">
        <f>IF(VLOOKUP($B50,'B-EmEC'!$A:$DC,MATCH(AR$1,'B-EmEC'!$A$1:$DC$1,0),FALSE)&lt;&gt;"",VLOOKUP($B50,'B-EmEC'!$A:$DC,MATCH(AR$1,'B-EmEC'!$A$1:$DC$1,0),FALSE),NA())</f>
        <v>#N/A</v>
      </c>
      <c r="AS50" s="169" t="str" cm="1">
        <f t="array" ref="AS50">SUBSTITUTE(SUBSTITUTE(INDEX(AG$1:AR$1,0,MATCH(_xlfn.AGGREGATE(4,6,AG50:AR50),AG50:AR50,0)),"B-Emax",""),"&gt;1.4SD","")</f>
        <v xml:space="preserve">
G15</v>
      </c>
      <c r="AT50" s="164"/>
      <c r="AU50" s="165" t="e">
        <f>IF(VLOOKUP($B50,'I-EmEC'!$A:$DD,MATCH(AU$1,'I-EmEC'!$A$1:$DD$1,0),FALSE)&lt;&gt;"",VLOOKUP($B50,'I-EmEC'!$A:$DD,MATCH(AU$1,'I-EmEC'!$A$1:$DD$1,0),FALSE),NA())</f>
        <v>#N/A</v>
      </c>
      <c r="AV50" s="166">
        <f>IF(VLOOKUP($B50,'I-EmEC'!$A:$DD,MATCH(AV$1,'I-EmEC'!$A$1:$DD$1,0),FALSE)&lt;&gt;"",VLOOKUP($B50,'I-EmEC'!$A:$DD,MATCH(AV$1,'I-EmEC'!$A$1:$DD$1,0),FALSE),NA())</f>
        <v>29.1</v>
      </c>
      <c r="AW50" s="166">
        <f>IF(VLOOKUP($B50,'I-EmEC'!$A:$DD,MATCH(AW$1,'I-EmEC'!$A$1:$DD$1,0),FALSE)&lt;&gt;"",VLOOKUP($B50,'I-EmEC'!$A:$DD,MATCH(AW$1,'I-EmEC'!$A$1:$DD$1,0),FALSE),NA())</f>
        <v>29.1</v>
      </c>
      <c r="AX50" s="166">
        <f>IF(VLOOKUP($B50,'I-EmEC'!$A:$DD,MATCH(AX$1,'I-EmEC'!$A$1:$DD$1,0),FALSE)&lt;&gt;"",VLOOKUP($B50,'I-EmEC'!$A:$DD,MATCH(AX$1,'I-EmEC'!$A$1:$DD$1,0),FALSE),NA())</f>
        <v>26.1</v>
      </c>
      <c r="AY50" s="166">
        <f>IF(VLOOKUP($B50,'I-EmEC'!$A:$DD,MATCH(AY$1,'I-EmEC'!$A$1:$DD$1,0),FALSE)&lt;&gt;"",VLOOKUP($B50,'I-EmEC'!$A:$DD,MATCH(AY$1,'I-EmEC'!$A$1:$DD$1,0),FALSE),NA())</f>
        <v>26.1</v>
      </c>
      <c r="AZ50" s="166">
        <f>IF(VLOOKUP($B50,'I-EmEC'!$A:$DD,MATCH(AZ$1,'I-EmEC'!$A$1:$DD$1,0),FALSE)&lt;&gt;"",VLOOKUP($B50,'I-EmEC'!$A:$DD,MATCH(AZ$1,'I-EmEC'!$A$1:$DD$1,0),FALSE),NA())</f>
        <v>19.600000000000001</v>
      </c>
      <c r="BA50" s="166" t="e">
        <f>IF(VLOOKUP($B50,'I-EmEC'!$A:$DD,MATCH(BA$1,'I-EmEC'!$A$1:$DD$1,0),FALSE)&lt;&gt;"",VLOOKUP($B50,'I-EmEC'!$A:$DD,MATCH(BA$1,'I-EmEC'!$A$1:$DD$1,0),FALSE),NA())</f>
        <v>#N/A</v>
      </c>
      <c r="BB50" s="166" t="e">
        <f>IF(VLOOKUP($B50,'I-EmEC'!$A:$DD,MATCH(BB$1,'I-EmEC'!$A$1:$DD$1,0),FALSE)&lt;&gt;"",VLOOKUP($B50,'I-EmEC'!$A:$DD,MATCH(BB$1,'I-EmEC'!$A$1:$DD$1,0),FALSE),NA())</f>
        <v>#N/A</v>
      </c>
      <c r="BC50" s="166" t="e">
        <f>IF(VLOOKUP($B50,'I-EmEC'!$A:$DD,MATCH(BC$1,'I-EmEC'!$A$1:$DD$1,0),FALSE)&lt;&gt;"",VLOOKUP($B50,'I-EmEC'!$A:$DD,MATCH(BC$1,'I-EmEC'!$A$1:$DD$1,0),FALSE),NA())</f>
        <v>#N/A</v>
      </c>
      <c r="BD50" s="166" t="e">
        <f>IF(VLOOKUP($B50,'I-EmEC'!$A:$DD,MATCH(BD$1,'I-EmEC'!$A$1:$DD$1,0),FALSE)&lt;&gt;"",VLOOKUP($B50,'I-EmEC'!$A:$DD,MATCH(BD$1,'I-EmEC'!$A$1:$DD$1,0),FALSE),NA())</f>
        <v>#N/A</v>
      </c>
      <c r="BE50" s="166" t="e">
        <f>IF(VLOOKUP($B50,'I-EmEC'!$A:$DD,MATCH(BE$1,'I-EmEC'!$A$1:$DD$1,0),FALSE)&lt;&gt;"",VLOOKUP($B50,'I-EmEC'!$A:$DD,MATCH(BE$1,'I-EmEC'!$A$1:$DD$1,0),FALSE),NA())</f>
        <v>#N/A</v>
      </c>
      <c r="BF50" s="166" t="e">
        <f>IF(VLOOKUP($B50,'I-EmEC'!$A:$DD,MATCH(BF$1,'I-EmEC'!$A$1:$DD$1,0),FALSE)&lt;&gt;"",VLOOKUP($B50,'I-EmEC'!$A:$DD,MATCH(BF$1,'I-EmEC'!$A$1:$DD$1,0),FALSE),NA())</f>
        <v>#N/A</v>
      </c>
      <c r="BG50" s="161" t="str" cm="1">
        <f t="array" ref="BG50">SUBSTITUTE(SUBSTITUTE(INDEX(AU$1:BF$1,0,MATCH(_xlfn.AGGREGATE(4,6,AU50:BF50),AU50:BF50,0)),"I-Emax",""),"&gt;1.4SD","")</f>
        <v xml:space="preserve">
Gi1</v>
      </c>
      <c r="BH50" s="159"/>
      <c r="BI50" s="167" t="e">
        <f>IF(VLOOKUP($B50,'B-EmEC'!$A:$DC,MATCH(BI$1,'B-EmEC'!$A$1:$DC$1,0),FALSE)="",NA(),VLOOKUP($B50,'B-EmEC'!$A:$DC,MATCH(BI$1,'B-EmEC'!$A$1:$DC$1,0),FALSE))</f>
        <v>#N/A</v>
      </c>
      <c r="BJ50" s="168">
        <f>IF(VLOOKUP($B50,'B-EmEC'!$A:$DC,MATCH(BJ$1,'B-EmEC'!$A$1:$DC$1,0),FALSE)="",NA(),VLOOKUP($B50,'B-EmEC'!$A:$DC,MATCH(BJ$1,'B-EmEC'!$A$1:$DC$1,0),FALSE))</f>
        <v>24.485373781148429</v>
      </c>
      <c r="BK50" s="168">
        <f>IF(VLOOKUP($B50,'B-EmEC'!$A:$DC,MATCH(BK$1,'B-EmEC'!$A$1:$DC$1,0),FALSE)="",NA(),VLOOKUP($B50,'B-EmEC'!$A:$DC,MATCH(BK$1,'B-EmEC'!$A$1:$DC$1,0),FALSE))</f>
        <v>17.513876716330703</v>
      </c>
      <c r="BL50" s="168">
        <f>IF(VLOOKUP($B50,'B-EmEC'!$A:$DC,MATCH(BL$1,'B-EmEC'!$A$1:$DC$1,0),FALSE)="",NA(),VLOOKUP($B50,'B-EmEC'!$A:$DC,MATCH(BL$1,'B-EmEC'!$A$1:$DC$1,0),FALSE))</f>
        <v>24.71505376344086</v>
      </c>
      <c r="BM50" s="168">
        <f>IF(VLOOKUP($B50,'B-EmEC'!$A:$DC,MATCH(BM$1,'B-EmEC'!$A$1:$DC$1,0),FALSE)="",NA(),VLOOKUP($B50,'B-EmEC'!$A:$DC,MATCH(BM$1,'B-EmEC'!$A$1:$DC$1,0),FALSE))</f>
        <v>20.914239482200649</v>
      </c>
      <c r="BN50" s="168" t="e">
        <f>IF(VLOOKUP($B50,'B-EmEC'!$A:$DC,MATCH(BN$1,'B-EmEC'!$A$1:$DC$1,0),FALSE)="",NA(),VLOOKUP($B50,'B-EmEC'!$A:$DC,MATCH(BN$1,'B-EmEC'!$A$1:$DC$1,0),FALSE))</f>
        <v>#N/A</v>
      </c>
      <c r="BO50" s="168" t="e">
        <f>IF(VLOOKUP($B50,'B-EmEC'!$A:$DC,MATCH(BO$1,'B-EmEC'!$A$1:$DC$1,0),FALSE)="",NA(),VLOOKUP($B50,'B-EmEC'!$A:$DC,MATCH(BO$1,'B-EmEC'!$A$1:$DC$1,0),FALSE))</f>
        <v>#N/A</v>
      </c>
      <c r="BP50" s="168" t="e">
        <f>IF(VLOOKUP($B50,'B-EmEC'!$A:$DC,MATCH(BP$1,'B-EmEC'!$A$1:$DC$1,0),FALSE)="",NA(),VLOOKUP($B50,'B-EmEC'!$A:$DC,MATCH(BP$1,'B-EmEC'!$A$1:$DC$1,0),FALSE))</f>
        <v>#N/A</v>
      </c>
      <c r="BQ50" s="168" t="e">
        <f>IF(VLOOKUP($B50,'B-EmEC'!$A:$DC,MATCH(BQ$1,'B-EmEC'!$A$1:$DC$1,0),FALSE)="",NA(),VLOOKUP($B50,'B-EmEC'!$A:$DC,MATCH(BQ$1,'B-EmEC'!$A$1:$DC$1,0),FALSE))</f>
        <v>#N/A</v>
      </c>
      <c r="BR50" s="168">
        <f>IF(VLOOKUP($B50,'B-EmEC'!$A:$DC,MATCH(BR$1,'B-EmEC'!$A$1:$DC$1,0),FALSE)="",NA(),VLOOKUP($B50,'B-EmEC'!$A:$DC,MATCH(BR$1,'B-EmEC'!$A$1:$DC$1,0),FALSE))</f>
        <v>66.157450796626051</v>
      </c>
      <c r="BS50" s="168" t="e">
        <f>IF(VLOOKUP($B50,'B-EmEC'!$A:$DC,MATCH(BS$1,'B-EmEC'!$A$1:$DC$1,0),FALSE)="",NA(),VLOOKUP($B50,'B-EmEC'!$A:$DC,MATCH(BS$1,'B-EmEC'!$A$1:$DC$1,0),FALSE))</f>
        <v>#N/A</v>
      </c>
      <c r="BT50" s="168" t="e">
        <f>IF(VLOOKUP($B50,'B-EmEC'!$A:$DC,MATCH(BT$1,'B-EmEC'!$A$1:$DC$1,0),FALSE)="",NA(),VLOOKUP($B50,'B-EmEC'!$A:$DC,MATCH(BT$1,'B-EmEC'!$A$1:$DC$1,0),FALSE))</f>
        <v>#N/A</v>
      </c>
      <c r="BU50" s="161" t="str" cm="1">
        <f t="array" ref="BU50">SUBSTITUTE(SUBSTITUTE(SUBSTITUTE(INDEX(BI$1:BT$1,0,MATCH(_xlfn.AGGREGATE(4,6,BI50:BT50),BI50:BT50,0)),"B-Emax",""),"Min",""),"Max","")</f>
        <v xml:space="preserve">
G15</v>
      </c>
      <c r="BV50" s="168"/>
      <c r="BW50" s="165" t="e">
        <f>IF(VLOOKUP($B50,'I-EmEC'!$A:$DD,MATCH(BW$1,'I-EmEC'!$A$1:$DD$1,0),FALSE)&lt;&gt;"",VLOOKUP($B50,'I-EmEC'!$A:$DD,MATCH(BW$1,'I-EmEC'!$A$1:$DD$1,0),FALSE),NA())</f>
        <v>#N/A</v>
      </c>
      <c r="BX50" s="166">
        <f>IF(VLOOKUP($B50,'I-EmEC'!$A:$DD,MATCH(BX$1,'I-EmEC'!$A$1:$DD$1,0),FALSE)&lt;&gt;"",VLOOKUP($B50,'I-EmEC'!$A:$DD,MATCH(BX$1,'I-EmEC'!$A$1:$DD$1,0),FALSE),NA())</f>
        <v>56.286266924564792</v>
      </c>
      <c r="BY50" s="166">
        <f>IF(VLOOKUP($B50,'I-EmEC'!$A:$DD,MATCH(BY$1,'I-EmEC'!$A$1:$DD$1,0),FALSE)&lt;&gt;"",VLOOKUP($B50,'I-EmEC'!$A:$DD,MATCH(BY$1,'I-EmEC'!$A$1:$DD$1,0),FALSE),NA())</f>
        <v>56.286266924564792</v>
      </c>
      <c r="BZ50" s="166">
        <f>IF(VLOOKUP($B50,'I-EmEC'!$A:$DD,MATCH(BZ$1,'I-EmEC'!$A$1:$DD$1,0),FALSE)&lt;&gt;"",VLOOKUP($B50,'I-EmEC'!$A:$DD,MATCH(BZ$1,'I-EmEC'!$A$1:$DD$1,0),FALSE),NA())</f>
        <v>54.037267080745345</v>
      </c>
      <c r="CA50" s="166">
        <f>IF(VLOOKUP($B50,'I-EmEC'!$A:$DD,MATCH(CA$1,'I-EmEC'!$A$1:$DD$1,0),FALSE)&lt;&gt;"",VLOOKUP($B50,'I-EmEC'!$A:$DD,MATCH(CA$1,'I-EmEC'!$A$1:$DD$1,0),FALSE),NA())</f>
        <v>54.037267080745345</v>
      </c>
      <c r="CB50" s="166">
        <f>IF(VLOOKUP($B50,'I-EmEC'!$A:$DD,MATCH(CB$1,'I-EmEC'!$A$1:$DD$1,0),FALSE)&lt;&gt;"",VLOOKUP($B50,'I-EmEC'!$A:$DD,MATCH(CB$1,'I-EmEC'!$A$1:$DD$1,0),FALSE),NA())</f>
        <v>56.811594202898554</v>
      </c>
      <c r="CC50" s="166" t="e">
        <f>IF(VLOOKUP($B50,'I-EmEC'!$A:$DD,MATCH(CC$1,'I-EmEC'!$A$1:$DD$1,0),FALSE)&lt;&gt;"",VLOOKUP($B50,'I-EmEC'!$A:$DD,MATCH(CC$1,'I-EmEC'!$A$1:$DD$1,0),FALSE),NA())</f>
        <v>#N/A</v>
      </c>
      <c r="CD50" s="166" t="e">
        <f>IF(VLOOKUP($B50,'I-EmEC'!$A:$DD,MATCH(CD$1,'I-EmEC'!$A$1:$DD$1,0),FALSE)&lt;&gt;"",VLOOKUP($B50,'I-EmEC'!$A:$DD,MATCH(CD$1,'I-EmEC'!$A$1:$DD$1,0),FALSE),NA())</f>
        <v>#N/A</v>
      </c>
      <c r="CE50" s="166" t="e">
        <f>IF(VLOOKUP($B50,'I-EmEC'!$A:$DD,MATCH(CE$1,'I-EmEC'!$A$1:$DD$1,0),FALSE)&lt;&gt;"",VLOOKUP($B50,'I-EmEC'!$A:$DD,MATCH(CE$1,'I-EmEC'!$A$1:$DD$1,0),FALSE),NA())</f>
        <v>#N/A</v>
      </c>
      <c r="CF50" s="166" t="e">
        <f>IF(VLOOKUP($B50,'I-EmEC'!$A:$DD,MATCH(CF$1,'I-EmEC'!$A$1:$DD$1,0),FALSE)&lt;&gt;"",VLOOKUP($B50,'I-EmEC'!$A:$DD,MATCH(CF$1,'I-EmEC'!$A$1:$DD$1,0),FALSE),NA())</f>
        <v>#N/A</v>
      </c>
      <c r="CG50" s="166" t="e">
        <f>IF(VLOOKUP($B50,'I-EmEC'!$A:$DD,MATCH(CG$1,'I-EmEC'!$A$1:$DD$1,0),FALSE)&lt;&gt;"",VLOOKUP($B50,'I-EmEC'!$A:$DD,MATCH(CG$1,'I-EmEC'!$A$1:$DD$1,0),FALSE),NA())</f>
        <v>#N/A</v>
      </c>
      <c r="CH50" s="166" t="e">
        <f>IF(VLOOKUP($B50,'I-EmEC'!$A:$DD,MATCH(CH$1,'I-EmEC'!$A$1:$DD$1,0),FALSE)&lt;&gt;"",VLOOKUP($B50,'I-EmEC'!$A:$DD,MATCH(CH$1,'I-EmEC'!$A$1:$DD$1,0),FALSE),NA())</f>
        <v>#N/A</v>
      </c>
      <c r="CI50" s="161" t="str" cm="1">
        <f t="array" ref="CI50">SUBSTITUTE(SUBSTITUTE(SUBSTITUTE(INDEX(BW$1:CH$1,0,MATCH(_xlfn.AGGREGATE(4,6,BW50:CH50),BW50:CH50,0)),"I-Emax",""),"Min",""),"Max","")</f>
        <v xml:space="preserve">
Gz</v>
      </c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</row>
    <row r="51" spans="1:111" s="170" customFormat="1" x14ac:dyDescent="0.15">
      <c r="A51" s="155" t="str" cm="1">
        <f t="array" ref="A51">_xlfn.IFS(AND(SUMIF(E51:P51,"&lt;&gt;#N/A",E51:P51)&gt;0,SUMIF(S51:AD51,"&lt;&gt;#N/A",S51:AD51)&gt;0),"BI",AND(SUMIF(E51:P51,"&lt;&gt;#N/A",E51:P51)&gt;0,SUMIF(S51:AD51,"&lt;&gt;#N/A",S51:AD51)=0),"-B",AND(SUMIF(E51:P51,"&lt;&gt;#N/A",E51:P51)=0,SUMIF(S51:AD51,"&lt;&gt;#N/A",S51:AD51)&gt;0),"-I")</f>
        <v>BI</v>
      </c>
      <c r="B51" s="90" t="s">
        <v>558</v>
      </c>
      <c r="C51" s="156" t="str">
        <f>VLOOKUP(B51,RecNamesAll!A:E,5,FALSE)</f>
        <v>A</v>
      </c>
      <c r="D51" s="157" t="b">
        <f>VLOOKUP(B51,Ligands!A:B,2,FALSE)</f>
        <v>1</v>
      </c>
      <c r="E51" s="158" t="e">
        <f>IF(VLOOKUP($B51,'B-EmEC'!$A:$DC,MATCH(E$1,'B-EmEC'!$A$1:$DC$1,0),FALSE)&lt;&gt;"",VLOOKUP($B51,'B-EmEC'!$A:$DC,MATCH(E$1,'B-EmEC'!$A$1:$DC$1,0),FALSE),NA())</f>
        <v>#N/A</v>
      </c>
      <c r="F51" s="159">
        <f>IF(VLOOKUP($B51,'B-EmEC'!$A:$DC,MATCH(F$1,'B-EmEC'!$A$1:$DC$1,0),FALSE)&lt;&gt;"",VLOOKUP($B51,'B-EmEC'!$A:$DC,MATCH(F$1,'B-EmEC'!$A$1:$DC$1,0),FALSE),NA())</f>
        <v>9.4280000000000008</v>
      </c>
      <c r="G51" s="159">
        <f>IF(VLOOKUP($B51,'B-EmEC'!$A:$DC,MATCH(G$1,'B-EmEC'!$A$1:$DC$1,0),FALSE)&lt;&gt;"",VLOOKUP($B51,'B-EmEC'!$A:$DC,MATCH(G$1,'B-EmEC'!$A$1:$DC$1,0),FALSE),NA())</f>
        <v>9.4320000000000004</v>
      </c>
      <c r="H51" s="159">
        <f>IF(VLOOKUP($B51,'B-EmEC'!$A:$DC,MATCH(H$1,'B-EmEC'!$A$1:$DC$1,0),FALSE)&lt;&gt;"",VLOOKUP($B51,'B-EmEC'!$A:$DC,MATCH(H$1,'B-EmEC'!$A$1:$DC$1,0),FALSE),NA())</f>
        <v>9.0250000000000004</v>
      </c>
      <c r="I51" s="159">
        <f>IF(VLOOKUP($B51,'B-EmEC'!$A:$DC,MATCH(I$1,'B-EmEC'!$A$1:$DC$1,0),FALSE)&lt;&gt;"",VLOOKUP($B51,'B-EmEC'!$A:$DC,MATCH(I$1,'B-EmEC'!$A$1:$DC$1,0),FALSE),NA())</f>
        <v>9.3710000000000004</v>
      </c>
      <c r="J51" s="159" t="e">
        <f>IF(VLOOKUP($B51,'B-EmEC'!$A:$DC,MATCH(J$1,'B-EmEC'!$A$1:$DC$1,0),FALSE)&lt;&gt;"",VLOOKUP($B51,'B-EmEC'!$A:$DC,MATCH(J$1,'B-EmEC'!$A$1:$DC$1,0),FALSE),NA())</f>
        <v>#N/A</v>
      </c>
      <c r="K51" s="160" t="e">
        <f>IF(VLOOKUP($B51,'B-EmEC'!$A:$DC,MATCH(K$1,'B-EmEC'!$A$1:$DC$1,0),FALSE)&lt;&gt;"",VLOOKUP($B51,'B-EmEC'!$A:$DC,MATCH(K$1,'B-EmEC'!$A$1:$DC$1,0),FALSE),NA())</f>
        <v>#N/A</v>
      </c>
      <c r="L51" s="160" t="e">
        <f>IF(VLOOKUP($B51,'B-EmEC'!$A:$DC,MATCH(L$1,'B-EmEC'!$A$1:$DC$1,0),FALSE)&lt;&gt;"",VLOOKUP($B51,'B-EmEC'!$A:$DC,MATCH(L$1,'B-EmEC'!$A$1:$DC$1,0),FALSE),NA())</f>
        <v>#N/A</v>
      </c>
      <c r="M51" s="160" t="e">
        <f>IF(VLOOKUP($B51,'B-EmEC'!$A:$DC,MATCH(M$1,'B-EmEC'!$A$1:$DC$1,0),FALSE)&lt;&gt;"",VLOOKUP($B51,'B-EmEC'!$A:$DC,MATCH(M$1,'B-EmEC'!$A$1:$DC$1,0),FALSE),NA())</f>
        <v>#N/A</v>
      </c>
      <c r="N51" s="159">
        <f>IF(VLOOKUP($B51,'B-EmEC'!$A:$DC,MATCH(N$1,'B-EmEC'!$A$1:$DC$1,0),FALSE)&lt;&gt;"",VLOOKUP($B51,'B-EmEC'!$A:$DC,MATCH(N$1,'B-EmEC'!$A$1:$DC$1,0),FALSE),NA())</f>
        <v>8.5</v>
      </c>
      <c r="O51" s="160" t="e">
        <f>IF(VLOOKUP($B51,'B-EmEC'!$A:$DC,MATCH(O$1,'B-EmEC'!$A$1:$DC$1,0),FALSE)&lt;&gt;"",VLOOKUP($B51,'B-EmEC'!$A:$DC,MATCH(O$1,'B-EmEC'!$A$1:$DC$1,0),FALSE),NA())</f>
        <v>#N/A</v>
      </c>
      <c r="P51" s="160" t="e">
        <f>IF(VLOOKUP($B51,'B-EmEC'!$A:$DC,MATCH(P$1,'B-EmEC'!$A$1:$DC$1,0),FALSE)&lt;&gt;"",VLOOKUP($B51,'B-EmEC'!$A:$DC,MATCH(P$1,'B-EmEC'!$A$1:$DC$1,0),FALSE),NA())</f>
        <v>#N/A</v>
      </c>
      <c r="Q51" s="161" t="str" cm="1">
        <f t="array" ref="Q51">SUBSTITUTE(SUBSTITUTE(INDEX(E$1:P$1,0,MATCH(_xlfn.AGGREGATE(4,6,E51:P51),E51:P51,0)),"B-pEC50",""),"&gt;1.4SD","")</f>
        <v xml:space="preserve">
Gi2</v>
      </c>
      <c r="R51" s="159"/>
      <c r="S51" s="162" t="e">
        <f>IF(VLOOKUP($B51,'I-EmEC'!$A:$DD,MATCH(S$1,'I-EmEC'!$A$1:$DD$1,0),FALSE)&lt;&gt;"",VLOOKUP($B51,'I-EmEC'!$A:$DD,MATCH(S$1,'I-EmEC'!$A$1:$DD$1,0),FALSE),NA())</f>
        <v>#N/A</v>
      </c>
      <c r="T51" s="159">
        <f>IF(VLOOKUP($B51,'I-EmEC'!$A:$DD,MATCH(T$1,'I-EmEC'!$A$1:$DD$1,0),FALSE)&lt;&gt;"",VLOOKUP($B51,'I-EmEC'!$A:$DD,MATCH(T$1,'I-EmEC'!$A$1:$DD$1,0),FALSE),NA())</f>
        <v>10.1</v>
      </c>
      <c r="U51" s="159">
        <f>IF(VLOOKUP($B51,'I-EmEC'!$A:$DD,MATCH(U$1,'I-EmEC'!$A$1:$DD$1,0),FALSE)&lt;&gt;"",VLOOKUP($B51,'I-EmEC'!$A:$DD,MATCH(U$1,'I-EmEC'!$A$1:$DD$1,0),FALSE),NA())</f>
        <v>10.1</v>
      </c>
      <c r="V51" s="159">
        <f>IF(VLOOKUP($B51,'I-EmEC'!$A:$DD,MATCH(V$1,'I-EmEC'!$A$1:$DD$1,0),FALSE)&lt;&gt;"",VLOOKUP($B51,'I-EmEC'!$A:$DD,MATCH(V$1,'I-EmEC'!$A$1:$DD$1,0),FALSE),NA())</f>
        <v>9.6</v>
      </c>
      <c r="W51" s="159">
        <f>IF(VLOOKUP($B51,'I-EmEC'!$A:$DD,MATCH(W$1,'I-EmEC'!$A$1:$DD$1,0),FALSE)&lt;&gt;"",VLOOKUP($B51,'I-EmEC'!$A:$DD,MATCH(W$1,'I-EmEC'!$A$1:$DD$1,0),FALSE),NA())</f>
        <v>9.6</v>
      </c>
      <c r="X51" s="159">
        <f>IF(VLOOKUP($B51,'I-EmEC'!$A:$DD,MATCH(X$1,'I-EmEC'!$A$1:$DD$1,0),FALSE)&lt;&gt;"",VLOOKUP($B51,'I-EmEC'!$A:$DD,MATCH(X$1,'I-EmEC'!$A$1:$DD$1,0),FALSE),NA())</f>
        <v>10.06</v>
      </c>
      <c r="Y51" s="159" t="e">
        <f>IF(VLOOKUP($B51,'I-EmEC'!$A:$DD,MATCH(Y$1,'I-EmEC'!$A$1:$DD$1,0),FALSE)&lt;&gt;"",VLOOKUP($B51,'I-EmEC'!$A:$DD,MATCH(Y$1,'I-EmEC'!$A$1:$DD$1,0),FALSE),NA())</f>
        <v>#N/A</v>
      </c>
      <c r="Z51" s="159" t="e">
        <f>IF(VLOOKUP($B51,'I-EmEC'!$A:$DD,MATCH(Z$1,'I-EmEC'!$A$1:$DD$1,0),FALSE)&lt;&gt;"",VLOOKUP($B51,'I-EmEC'!$A:$DD,MATCH(Z$1,'I-EmEC'!$A$1:$DD$1,0),FALSE),NA())</f>
        <v>#N/A</v>
      </c>
      <c r="AA51" s="159" t="e">
        <f>IF(VLOOKUP($B51,'I-EmEC'!$A:$DD,MATCH(AA$1,'I-EmEC'!$A$1:$DD$1,0),FALSE)&lt;&gt;"",VLOOKUP($B51,'I-EmEC'!$A:$DD,MATCH(AA$1,'I-EmEC'!$A$1:$DD$1,0),FALSE),NA())</f>
        <v>#N/A</v>
      </c>
      <c r="AB51" s="159" t="e">
        <f>IF(VLOOKUP($B51,'I-EmEC'!$A:$DD,MATCH(AB$1,'I-EmEC'!$A$1:$DD$1,0),FALSE)&lt;&gt;"",VLOOKUP($B51,'I-EmEC'!$A:$DD,MATCH(AB$1,'I-EmEC'!$A$1:$DD$1,0),FALSE),NA())</f>
        <v>#N/A</v>
      </c>
      <c r="AC51" s="159" t="e">
        <f>IF(VLOOKUP($B51,'I-EmEC'!$A:$DD,MATCH(AC$1,'I-EmEC'!$A$1:$DD$1,0),FALSE)&lt;&gt;"",VLOOKUP($B51,'I-EmEC'!$A:$DD,MATCH(AC$1,'I-EmEC'!$A$1:$DD$1,0),FALSE),NA())</f>
        <v>#N/A</v>
      </c>
      <c r="AD51" s="159" t="e">
        <f>IF(VLOOKUP($B51,'I-EmEC'!$A:$DD,MATCH(AD$1,'I-EmEC'!$A$1:$DD$1,0),FALSE)&lt;&gt;"",VLOOKUP($B51,'I-EmEC'!$A:$DD,MATCH(AD$1,'I-EmEC'!$A$1:$DD$1,0),FALSE),NA())</f>
        <v>#N/A</v>
      </c>
      <c r="AE51" s="161" t="str" cm="1">
        <f t="array" ref="AE51">SUBSTITUTE(SUBSTITUTE(INDEX(S$1:AD$1,0,MATCH(_xlfn.AGGREGATE(4,6,S51:AD51),S51:AD51,0)),"I-pEC50",""),"&gt;1.4SD","")</f>
        <v xml:space="preserve">
Gi1</v>
      </c>
      <c r="AF51" s="159"/>
      <c r="AG51" s="163" t="e">
        <f>IF(VLOOKUP($B51,'B-EmEC'!$A:$DC,MATCH(AG$1,'B-EmEC'!$A$1:$DC$1,0),FALSE)&lt;&gt;"",VLOOKUP($B51,'B-EmEC'!$A:$DC,MATCH(AG$1,'B-EmEC'!$A$1:$DC$1,0),FALSE),NA())</f>
        <v>#N/A</v>
      </c>
      <c r="AH51" s="164">
        <f>IF(VLOOKUP($B51,'B-EmEC'!$A:$DC,MATCH(AH$1,'B-EmEC'!$A$1:$DC$1,0),FALSE)&lt;&gt;"",VLOOKUP($B51,'B-EmEC'!$A:$DC,MATCH(AH$1,'B-EmEC'!$A$1:$DC$1,0),FALSE),NA())</f>
        <v>235.4</v>
      </c>
      <c r="AI51" s="164">
        <f>IF(VLOOKUP($B51,'B-EmEC'!$A:$DC,MATCH(AI$1,'B-EmEC'!$A$1:$DC$1,0),FALSE)&lt;&gt;"",VLOOKUP($B51,'B-EmEC'!$A:$DC,MATCH(AI$1,'B-EmEC'!$A$1:$DC$1,0),FALSE),NA())</f>
        <v>155.9</v>
      </c>
      <c r="AJ51" s="164">
        <f>IF(VLOOKUP($B51,'B-EmEC'!$A:$DC,MATCH(AJ$1,'B-EmEC'!$A$1:$DC$1,0),FALSE)&lt;&gt;"",VLOOKUP($B51,'B-EmEC'!$A:$DC,MATCH(AJ$1,'B-EmEC'!$A$1:$DC$1,0),FALSE),NA())</f>
        <v>92.72</v>
      </c>
      <c r="AK51" s="164">
        <f>IF(VLOOKUP($B51,'B-EmEC'!$A:$DC,MATCH(AK$1,'B-EmEC'!$A$1:$DC$1,0),FALSE)&lt;&gt;"",VLOOKUP($B51,'B-EmEC'!$A:$DC,MATCH(AK$1,'B-EmEC'!$A$1:$DC$1,0),FALSE),NA())</f>
        <v>151.80000000000001</v>
      </c>
      <c r="AL51" s="164" t="e">
        <f>IF(VLOOKUP($B51,'B-EmEC'!$A:$DC,MATCH(AL$1,'B-EmEC'!$A$1:$DC$1,0),FALSE)&lt;&gt;"",VLOOKUP($B51,'B-EmEC'!$A:$DC,MATCH(AL$1,'B-EmEC'!$A$1:$DC$1,0),FALSE),NA())</f>
        <v>#N/A</v>
      </c>
      <c r="AM51" s="164" t="e">
        <f>IF(VLOOKUP($B51,'B-EmEC'!$A:$DC,MATCH(AM$1,'B-EmEC'!$A$1:$DC$1,0),FALSE)&lt;&gt;"",VLOOKUP($B51,'B-EmEC'!$A:$DC,MATCH(AM$1,'B-EmEC'!$A$1:$DC$1,0),FALSE),NA())</f>
        <v>#N/A</v>
      </c>
      <c r="AN51" s="164" t="e">
        <f>IF(VLOOKUP($B51,'B-EmEC'!$A:$DC,MATCH(AN$1,'B-EmEC'!$A$1:$DC$1,0),FALSE)&lt;&gt;"",VLOOKUP($B51,'B-EmEC'!$A:$DC,MATCH(AN$1,'B-EmEC'!$A$1:$DC$1,0),FALSE),NA())</f>
        <v>#N/A</v>
      </c>
      <c r="AO51" s="164" t="e">
        <f>IF(VLOOKUP($B51,'B-EmEC'!$A:$DC,MATCH(AO$1,'B-EmEC'!$A$1:$DC$1,0),FALSE)&lt;&gt;"",VLOOKUP($B51,'B-EmEC'!$A:$DC,MATCH(AO$1,'B-EmEC'!$A$1:$DC$1,0),FALSE),NA())</f>
        <v>#N/A</v>
      </c>
      <c r="AP51" s="164">
        <f>IF(VLOOKUP($B51,'B-EmEC'!$A:$DC,MATCH(AP$1,'B-EmEC'!$A$1:$DC$1,0),FALSE)&lt;&gt;"",VLOOKUP($B51,'B-EmEC'!$A:$DC,MATCH(AP$1,'B-EmEC'!$A$1:$DC$1,0),FALSE),NA())</f>
        <v>16.850000000000001</v>
      </c>
      <c r="AQ51" s="164" t="e">
        <f>IF(VLOOKUP($B51,'B-EmEC'!$A:$DC,MATCH(AQ$1,'B-EmEC'!$A$1:$DC$1,0),FALSE)&lt;&gt;"",VLOOKUP($B51,'B-EmEC'!$A:$DC,MATCH(AQ$1,'B-EmEC'!$A$1:$DC$1,0),FALSE),NA())</f>
        <v>#N/A</v>
      </c>
      <c r="AR51" s="164" t="e">
        <f>IF(VLOOKUP($B51,'B-EmEC'!$A:$DC,MATCH(AR$1,'B-EmEC'!$A$1:$DC$1,0),FALSE)&lt;&gt;"",VLOOKUP($B51,'B-EmEC'!$A:$DC,MATCH(AR$1,'B-EmEC'!$A$1:$DC$1,0),FALSE),NA())</f>
        <v>#N/A</v>
      </c>
      <c r="AS51" s="169" t="str" cm="1">
        <f t="array" ref="AS51">SUBSTITUTE(SUBSTITUTE(INDEX(AG$1:AR$1,0,MATCH(_xlfn.AGGREGATE(4,6,AG51:AR51),AG51:AR51,0)),"B-Emax",""),"&gt;1.4SD","")</f>
        <v xml:space="preserve">
Gi1</v>
      </c>
      <c r="AT51" s="164"/>
      <c r="AU51" s="165" t="e">
        <f>IF(VLOOKUP($B51,'I-EmEC'!$A:$DD,MATCH(AU$1,'I-EmEC'!$A$1:$DD$1,0),FALSE)&lt;&gt;"",VLOOKUP($B51,'I-EmEC'!$A:$DD,MATCH(AU$1,'I-EmEC'!$A$1:$DD$1,0),FALSE),NA())</f>
        <v>#N/A</v>
      </c>
      <c r="AV51" s="166">
        <f>IF(VLOOKUP($B51,'I-EmEC'!$A:$DD,MATCH(AV$1,'I-EmEC'!$A$1:$DD$1,0),FALSE)&lt;&gt;"",VLOOKUP($B51,'I-EmEC'!$A:$DD,MATCH(AV$1,'I-EmEC'!$A$1:$DD$1,0),FALSE),NA())</f>
        <v>31.7</v>
      </c>
      <c r="AW51" s="166">
        <f>IF(VLOOKUP($B51,'I-EmEC'!$A:$DD,MATCH(AW$1,'I-EmEC'!$A$1:$DD$1,0),FALSE)&lt;&gt;"",VLOOKUP($B51,'I-EmEC'!$A:$DD,MATCH(AW$1,'I-EmEC'!$A$1:$DD$1,0),FALSE),NA())</f>
        <v>31.7</v>
      </c>
      <c r="AX51" s="166">
        <f>IF(VLOOKUP($B51,'I-EmEC'!$A:$DD,MATCH(AX$1,'I-EmEC'!$A$1:$DD$1,0),FALSE)&lt;&gt;"",VLOOKUP($B51,'I-EmEC'!$A:$DD,MATCH(AX$1,'I-EmEC'!$A$1:$DD$1,0),FALSE),NA())</f>
        <v>13</v>
      </c>
      <c r="AY51" s="166">
        <f>IF(VLOOKUP($B51,'I-EmEC'!$A:$DD,MATCH(AY$1,'I-EmEC'!$A$1:$DD$1,0),FALSE)&lt;&gt;"",VLOOKUP($B51,'I-EmEC'!$A:$DD,MATCH(AY$1,'I-EmEC'!$A$1:$DD$1,0),FALSE),NA())</f>
        <v>13</v>
      </c>
      <c r="AZ51" s="166">
        <f>IF(VLOOKUP($B51,'I-EmEC'!$A:$DD,MATCH(AZ$1,'I-EmEC'!$A$1:$DD$1,0),FALSE)&lt;&gt;"",VLOOKUP($B51,'I-EmEC'!$A:$DD,MATCH(AZ$1,'I-EmEC'!$A$1:$DD$1,0),FALSE),NA())</f>
        <v>18.100000000000001</v>
      </c>
      <c r="BA51" s="166" t="e">
        <f>IF(VLOOKUP($B51,'I-EmEC'!$A:$DD,MATCH(BA$1,'I-EmEC'!$A$1:$DD$1,0),FALSE)&lt;&gt;"",VLOOKUP($B51,'I-EmEC'!$A:$DD,MATCH(BA$1,'I-EmEC'!$A$1:$DD$1,0),FALSE),NA())</f>
        <v>#N/A</v>
      </c>
      <c r="BB51" s="166" t="e">
        <f>IF(VLOOKUP($B51,'I-EmEC'!$A:$DD,MATCH(BB$1,'I-EmEC'!$A$1:$DD$1,0),FALSE)&lt;&gt;"",VLOOKUP($B51,'I-EmEC'!$A:$DD,MATCH(BB$1,'I-EmEC'!$A$1:$DD$1,0),FALSE),NA())</f>
        <v>#N/A</v>
      </c>
      <c r="BC51" s="166" t="e">
        <f>IF(VLOOKUP($B51,'I-EmEC'!$A:$DD,MATCH(BC$1,'I-EmEC'!$A$1:$DD$1,0),FALSE)&lt;&gt;"",VLOOKUP($B51,'I-EmEC'!$A:$DD,MATCH(BC$1,'I-EmEC'!$A$1:$DD$1,0),FALSE),NA())</f>
        <v>#N/A</v>
      </c>
      <c r="BD51" s="166" t="e">
        <f>IF(VLOOKUP($B51,'I-EmEC'!$A:$DD,MATCH(BD$1,'I-EmEC'!$A$1:$DD$1,0),FALSE)&lt;&gt;"",VLOOKUP($B51,'I-EmEC'!$A:$DD,MATCH(BD$1,'I-EmEC'!$A$1:$DD$1,0),FALSE),NA())</f>
        <v>#N/A</v>
      </c>
      <c r="BE51" s="166" t="e">
        <f>IF(VLOOKUP($B51,'I-EmEC'!$A:$DD,MATCH(BE$1,'I-EmEC'!$A$1:$DD$1,0),FALSE)&lt;&gt;"",VLOOKUP($B51,'I-EmEC'!$A:$DD,MATCH(BE$1,'I-EmEC'!$A$1:$DD$1,0),FALSE),NA())</f>
        <v>#N/A</v>
      </c>
      <c r="BF51" s="166" t="e">
        <f>IF(VLOOKUP($B51,'I-EmEC'!$A:$DD,MATCH(BF$1,'I-EmEC'!$A$1:$DD$1,0),FALSE)&lt;&gt;"",VLOOKUP($B51,'I-EmEC'!$A:$DD,MATCH(BF$1,'I-EmEC'!$A$1:$DD$1,0),FALSE),NA())</f>
        <v>#N/A</v>
      </c>
      <c r="BG51" s="161" t="str" cm="1">
        <f t="array" ref="BG51">SUBSTITUTE(SUBSTITUTE(INDEX(AU$1:BF$1,0,MATCH(_xlfn.AGGREGATE(4,6,AU51:BF51),AU51:BF51,0)),"I-Emax",""),"&gt;1.4SD","")</f>
        <v xml:space="preserve">
Gi1</v>
      </c>
      <c r="BH51" s="159"/>
      <c r="BI51" s="167" t="e">
        <f>IF(VLOOKUP($B51,'B-EmEC'!$A:$DC,MATCH(BI$1,'B-EmEC'!$A$1:$DC$1,0),FALSE)="",NA(),VLOOKUP($B51,'B-EmEC'!$A:$DC,MATCH(BI$1,'B-EmEC'!$A$1:$DC$1,0),FALSE))</f>
        <v>#N/A</v>
      </c>
      <c r="BJ51" s="168">
        <f>IF(VLOOKUP($B51,'B-EmEC'!$A:$DC,MATCH(BJ$1,'B-EmEC'!$A$1:$DC$1,0),FALSE)="",NA(),VLOOKUP($B51,'B-EmEC'!$A:$DC,MATCH(BJ$1,'B-EmEC'!$A$1:$DC$1,0),FALSE))</f>
        <v>25.503791982665224</v>
      </c>
      <c r="BK51" s="168">
        <f>IF(VLOOKUP($B51,'B-EmEC'!$A:$DC,MATCH(BK$1,'B-EmEC'!$A$1:$DC$1,0),FALSE)="",NA(),VLOOKUP($B51,'B-EmEC'!$A:$DC,MATCH(BK$1,'B-EmEC'!$A$1:$DC$1,0),FALSE))</f>
        <v>22.772421852176453</v>
      </c>
      <c r="BL51" s="168">
        <f>IF(VLOOKUP($B51,'B-EmEC'!$A:$DC,MATCH(BL$1,'B-EmEC'!$A$1:$DC$1,0),FALSE)="",NA(),VLOOKUP($B51,'B-EmEC'!$A:$DC,MATCH(BL$1,'B-EmEC'!$A$1:$DC$1,0),FALSE))</f>
        <v>24.9247311827957</v>
      </c>
      <c r="BM51" s="168">
        <f>IF(VLOOKUP($B51,'B-EmEC'!$A:$DC,MATCH(BM$1,'B-EmEC'!$A$1:$DC$1,0),FALSE)="",NA(),VLOOKUP($B51,'B-EmEC'!$A:$DC,MATCH(BM$1,'B-EmEC'!$A$1:$DC$1,0),FALSE))</f>
        <v>30.703883495145636</v>
      </c>
      <c r="BN51" s="168" t="e">
        <f>IF(VLOOKUP($B51,'B-EmEC'!$A:$DC,MATCH(BN$1,'B-EmEC'!$A$1:$DC$1,0),FALSE)="",NA(),VLOOKUP($B51,'B-EmEC'!$A:$DC,MATCH(BN$1,'B-EmEC'!$A$1:$DC$1,0),FALSE))</f>
        <v>#N/A</v>
      </c>
      <c r="BO51" s="168" t="e">
        <f>IF(VLOOKUP($B51,'B-EmEC'!$A:$DC,MATCH(BO$1,'B-EmEC'!$A$1:$DC$1,0),FALSE)="",NA(),VLOOKUP($B51,'B-EmEC'!$A:$DC,MATCH(BO$1,'B-EmEC'!$A$1:$DC$1,0),FALSE))</f>
        <v>#N/A</v>
      </c>
      <c r="BP51" s="168" t="e">
        <f>IF(VLOOKUP($B51,'B-EmEC'!$A:$DC,MATCH(BP$1,'B-EmEC'!$A$1:$DC$1,0),FALSE)="",NA(),VLOOKUP($B51,'B-EmEC'!$A:$DC,MATCH(BP$1,'B-EmEC'!$A$1:$DC$1,0),FALSE))</f>
        <v>#N/A</v>
      </c>
      <c r="BQ51" s="168" t="e">
        <f>IF(VLOOKUP($B51,'B-EmEC'!$A:$DC,MATCH(BQ$1,'B-EmEC'!$A$1:$DC$1,0),FALSE)="",NA(),VLOOKUP($B51,'B-EmEC'!$A:$DC,MATCH(BQ$1,'B-EmEC'!$A$1:$DC$1,0),FALSE))</f>
        <v>#N/A</v>
      </c>
      <c r="BR51" s="168">
        <f>IF(VLOOKUP($B51,'B-EmEC'!$A:$DC,MATCH(BR$1,'B-EmEC'!$A$1:$DC$1,0),FALSE)="",NA(),VLOOKUP($B51,'B-EmEC'!$A:$DC,MATCH(BR$1,'B-EmEC'!$A$1:$DC$1,0),FALSE))</f>
        <v>1.5791940018744144</v>
      </c>
      <c r="BS51" s="168" t="e">
        <f>IF(VLOOKUP($B51,'B-EmEC'!$A:$DC,MATCH(BS$1,'B-EmEC'!$A$1:$DC$1,0),FALSE)="",NA(),VLOOKUP($B51,'B-EmEC'!$A:$DC,MATCH(BS$1,'B-EmEC'!$A$1:$DC$1,0),FALSE))</f>
        <v>#N/A</v>
      </c>
      <c r="BT51" s="168" t="e">
        <f>IF(VLOOKUP($B51,'B-EmEC'!$A:$DC,MATCH(BT$1,'B-EmEC'!$A$1:$DC$1,0),FALSE)="",NA(),VLOOKUP($B51,'B-EmEC'!$A:$DC,MATCH(BT$1,'B-EmEC'!$A$1:$DC$1,0),FALSE))</f>
        <v>#N/A</v>
      </c>
      <c r="BU51" s="161" t="str" cm="1">
        <f t="array" ref="BU51">SUBSTITUTE(SUBSTITUTE(SUBSTITUTE(INDEX(BI$1:BT$1,0,MATCH(_xlfn.AGGREGATE(4,6,BI51:BT51),BI51:BT51,0)),"B-Emax",""),"Min",""),"Max","")</f>
        <v xml:space="preserve">
GoB</v>
      </c>
      <c r="BV51" s="168"/>
      <c r="BW51" s="165" t="e">
        <f>IF(VLOOKUP($B51,'I-EmEC'!$A:$DD,MATCH(BW$1,'I-EmEC'!$A$1:$DD$1,0),FALSE)&lt;&gt;"",VLOOKUP($B51,'I-EmEC'!$A:$DD,MATCH(BW$1,'I-EmEC'!$A$1:$DD$1,0),FALSE),NA())</f>
        <v>#N/A</v>
      </c>
      <c r="BX51" s="166">
        <f>IF(VLOOKUP($B51,'I-EmEC'!$A:$DD,MATCH(BX$1,'I-EmEC'!$A$1:$DD$1,0),FALSE)&lt;&gt;"",VLOOKUP($B51,'I-EmEC'!$A:$DD,MATCH(BX$1,'I-EmEC'!$A$1:$DD$1,0),FALSE),NA())</f>
        <v>61.315280464216634</v>
      </c>
      <c r="BY51" s="166">
        <f>IF(VLOOKUP($B51,'I-EmEC'!$A:$DD,MATCH(BY$1,'I-EmEC'!$A$1:$DD$1,0),FALSE)&lt;&gt;"",VLOOKUP($B51,'I-EmEC'!$A:$DD,MATCH(BY$1,'I-EmEC'!$A$1:$DD$1,0),FALSE),NA())</f>
        <v>61.315280464216634</v>
      </c>
      <c r="BZ51" s="166">
        <f>IF(VLOOKUP($B51,'I-EmEC'!$A:$DD,MATCH(BZ$1,'I-EmEC'!$A$1:$DD$1,0),FALSE)&lt;&gt;"",VLOOKUP($B51,'I-EmEC'!$A:$DD,MATCH(BZ$1,'I-EmEC'!$A$1:$DD$1,0),FALSE),NA())</f>
        <v>26.915113871635612</v>
      </c>
      <c r="CA51" s="166">
        <f>IF(VLOOKUP($B51,'I-EmEC'!$A:$DD,MATCH(CA$1,'I-EmEC'!$A$1:$DD$1,0),FALSE)&lt;&gt;"",VLOOKUP($B51,'I-EmEC'!$A:$DD,MATCH(CA$1,'I-EmEC'!$A$1:$DD$1,0),FALSE),NA())</f>
        <v>26.915113871635612</v>
      </c>
      <c r="CB51" s="166">
        <f>IF(VLOOKUP($B51,'I-EmEC'!$A:$DD,MATCH(CB$1,'I-EmEC'!$A$1:$DD$1,0),FALSE)&lt;&gt;"",VLOOKUP($B51,'I-EmEC'!$A:$DD,MATCH(CB$1,'I-EmEC'!$A$1:$DD$1,0),FALSE),NA())</f>
        <v>52.463768115942038</v>
      </c>
      <c r="CC51" s="166" t="e">
        <f>IF(VLOOKUP($B51,'I-EmEC'!$A:$DD,MATCH(CC$1,'I-EmEC'!$A$1:$DD$1,0),FALSE)&lt;&gt;"",VLOOKUP($B51,'I-EmEC'!$A:$DD,MATCH(CC$1,'I-EmEC'!$A$1:$DD$1,0),FALSE),NA())</f>
        <v>#N/A</v>
      </c>
      <c r="CD51" s="166" t="e">
        <f>IF(VLOOKUP($B51,'I-EmEC'!$A:$DD,MATCH(CD$1,'I-EmEC'!$A$1:$DD$1,0),FALSE)&lt;&gt;"",VLOOKUP($B51,'I-EmEC'!$A:$DD,MATCH(CD$1,'I-EmEC'!$A$1:$DD$1,0),FALSE),NA())</f>
        <v>#N/A</v>
      </c>
      <c r="CE51" s="166" t="e">
        <f>IF(VLOOKUP($B51,'I-EmEC'!$A:$DD,MATCH(CE$1,'I-EmEC'!$A$1:$DD$1,0),FALSE)&lt;&gt;"",VLOOKUP($B51,'I-EmEC'!$A:$DD,MATCH(CE$1,'I-EmEC'!$A$1:$DD$1,0),FALSE),NA())</f>
        <v>#N/A</v>
      </c>
      <c r="CF51" s="166" t="e">
        <f>IF(VLOOKUP($B51,'I-EmEC'!$A:$DD,MATCH(CF$1,'I-EmEC'!$A$1:$DD$1,0),FALSE)&lt;&gt;"",VLOOKUP($B51,'I-EmEC'!$A:$DD,MATCH(CF$1,'I-EmEC'!$A$1:$DD$1,0),FALSE),NA())</f>
        <v>#N/A</v>
      </c>
      <c r="CG51" s="166" t="e">
        <f>IF(VLOOKUP($B51,'I-EmEC'!$A:$DD,MATCH(CG$1,'I-EmEC'!$A$1:$DD$1,0),FALSE)&lt;&gt;"",VLOOKUP($B51,'I-EmEC'!$A:$DD,MATCH(CG$1,'I-EmEC'!$A$1:$DD$1,0),FALSE),NA())</f>
        <v>#N/A</v>
      </c>
      <c r="CH51" s="166" t="e">
        <f>IF(VLOOKUP($B51,'I-EmEC'!$A:$DD,MATCH(CH$1,'I-EmEC'!$A$1:$DD$1,0),FALSE)&lt;&gt;"",VLOOKUP($B51,'I-EmEC'!$A:$DD,MATCH(CH$1,'I-EmEC'!$A$1:$DD$1,0),FALSE),NA())</f>
        <v>#N/A</v>
      </c>
      <c r="CI51" s="161" t="str" cm="1">
        <f t="array" ref="CI51">SUBSTITUTE(SUBSTITUTE(SUBSTITUTE(INDEX(BW$1:CH$1,0,MATCH(_xlfn.AGGREGATE(4,6,BW51:CH51),BW51:CH51,0)),"I-Emax",""),"Min",""),"Max","")</f>
        <v xml:space="preserve">
Gi1</v>
      </c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</row>
    <row r="52" spans="1:111" s="170" customFormat="1" x14ac:dyDescent="0.15">
      <c r="A52" s="155" t="str" cm="1">
        <f t="array" ref="A52">_xlfn.IFS(AND(SUMIF(E52:P52,"&lt;&gt;#N/A",E52:P52)&gt;0,SUMIF(S52:AD52,"&lt;&gt;#N/A",S52:AD52)&gt;0),"BI",AND(SUMIF(E52:P52,"&lt;&gt;#N/A",E52:P52)&gt;0,SUMIF(S52:AD52,"&lt;&gt;#N/A",S52:AD52)=0),"-B",AND(SUMIF(E52:P52,"&lt;&gt;#N/A",E52:P52)=0,SUMIF(S52:AD52,"&lt;&gt;#N/A",S52:AD52)&gt;0),"-I")</f>
        <v>BI</v>
      </c>
      <c r="B52" s="90" t="s">
        <v>582</v>
      </c>
      <c r="C52" s="156" t="str">
        <f>VLOOKUP(B52,RecNamesAll!A:E,5,FALSE)</f>
        <v>A</v>
      </c>
      <c r="D52" s="157" t="b">
        <f>VLOOKUP(B52,Ligands!A:B,2,FALSE)</f>
        <v>0</v>
      </c>
      <c r="E52" s="158" t="e">
        <f>IF(VLOOKUP($B52,'B-EmEC'!$A:$DC,MATCH(E$1,'B-EmEC'!$A$1:$DC$1,0),FALSE)&lt;&gt;"",VLOOKUP($B52,'B-EmEC'!$A:$DC,MATCH(E$1,'B-EmEC'!$A$1:$DC$1,0),FALSE),NA())</f>
        <v>#N/A</v>
      </c>
      <c r="F52" s="159">
        <f>IF(VLOOKUP($B52,'B-EmEC'!$A:$DC,MATCH(F$1,'B-EmEC'!$A$1:$DC$1,0),FALSE)&lt;&gt;"",VLOOKUP($B52,'B-EmEC'!$A:$DC,MATCH(F$1,'B-EmEC'!$A$1:$DC$1,0),FALSE),NA())</f>
        <v>8.0470000000000006</v>
      </c>
      <c r="G52" s="159">
        <f>IF(VLOOKUP($B52,'B-EmEC'!$A:$DC,MATCH(G$1,'B-EmEC'!$A$1:$DC$1,0),FALSE)&lt;&gt;"",VLOOKUP($B52,'B-EmEC'!$A:$DC,MATCH(G$1,'B-EmEC'!$A$1:$DC$1,0),FALSE),NA())</f>
        <v>8.1199999999999992</v>
      </c>
      <c r="H52" s="159">
        <f>IF(VLOOKUP($B52,'B-EmEC'!$A:$DC,MATCH(H$1,'B-EmEC'!$A$1:$DC$1,0),FALSE)&lt;&gt;"",VLOOKUP($B52,'B-EmEC'!$A:$DC,MATCH(H$1,'B-EmEC'!$A$1:$DC$1,0),FALSE),NA())</f>
        <v>8.7769999999999992</v>
      </c>
      <c r="I52" s="159">
        <f>IF(VLOOKUP($B52,'B-EmEC'!$A:$DC,MATCH(I$1,'B-EmEC'!$A$1:$DC$1,0),FALSE)&lt;&gt;"",VLOOKUP($B52,'B-EmEC'!$A:$DC,MATCH(I$1,'B-EmEC'!$A$1:$DC$1,0),FALSE),NA())</f>
        <v>9.1359999999999992</v>
      </c>
      <c r="J52" s="159">
        <f>IF(VLOOKUP($B52,'B-EmEC'!$A:$DC,MATCH(J$1,'B-EmEC'!$A$1:$DC$1,0),FALSE)&lt;&gt;"",VLOOKUP($B52,'B-EmEC'!$A:$DC,MATCH(J$1,'B-EmEC'!$A$1:$DC$1,0),FALSE),NA())</f>
        <v>10.15</v>
      </c>
      <c r="K52" s="160" t="e">
        <f>IF(VLOOKUP($B52,'B-EmEC'!$A:$DC,MATCH(K$1,'B-EmEC'!$A$1:$DC$1,0),FALSE)&lt;&gt;"",VLOOKUP($B52,'B-EmEC'!$A:$DC,MATCH(K$1,'B-EmEC'!$A$1:$DC$1,0),FALSE),NA())</f>
        <v>#N/A</v>
      </c>
      <c r="L52" s="160" t="e">
        <f>IF(VLOOKUP($B52,'B-EmEC'!$A:$DC,MATCH(L$1,'B-EmEC'!$A$1:$DC$1,0),FALSE)&lt;&gt;"",VLOOKUP($B52,'B-EmEC'!$A:$DC,MATCH(L$1,'B-EmEC'!$A$1:$DC$1,0),FALSE),NA())</f>
        <v>#N/A</v>
      </c>
      <c r="M52" s="160" t="e">
        <f>IF(VLOOKUP($B52,'B-EmEC'!$A:$DC,MATCH(M$1,'B-EmEC'!$A$1:$DC$1,0),FALSE)&lt;&gt;"",VLOOKUP($B52,'B-EmEC'!$A:$DC,MATCH(M$1,'B-EmEC'!$A$1:$DC$1,0),FALSE),NA())</f>
        <v>#N/A</v>
      </c>
      <c r="N52" s="159">
        <f>IF(VLOOKUP($B52,'B-EmEC'!$A:$DC,MATCH(N$1,'B-EmEC'!$A$1:$DC$1,0),FALSE)&lt;&gt;"",VLOOKUP($B52,'B-EmEC'!$A:$DC,MATCH(N$1,'B-EmEC'!$A$1:$DC$1,0),FALSE),NA())</f>
        <v>7.4</v>
      </c>
      <c r="O52" s="160">
        <f>IF(VLOOKUP($B52,'B-EmEC'!$A:$DC,MATCH(O$1,'B-EmEC'!$A$1:$DC$1,0),FALSE)&lt;&gt;"",VLOOKUP($B52,'B-EmEC'!$A:$DC,MATCH(O$1,'B-EmEC'!$A$1:$DC$1,0),FALSE),NA())</f>
        <v>6.915</v>
      </c>
      <c r="P52" s="160">
        <f>IF(VLOOKUP($B52,'B-EmEC'!$A:$DC,MATCH(P$1,'B-EmEC'!$A$1:$DC$1,0),FALSE)&lt;&gt;"",VLOOKUP($B52,'B-EmEC'!$A:$DC,MATCH(P$1,'B-EmEC'!$A$1:$DC$1,0),FALSE),NA())</f>
        <v>6.69</v>
      </c>
      <c r="Q52" s="161" t="str" cm="1">
        <f t="array" ref="Q52">SUBSTITUTE(SUBSTITUTE(INDEX(E$1:P$1,0,MATCH(_xlfn.AGGREGATE(4,6,E52:P52),E52:P52,0)),"B-pEC50",""),"&gt;1.4SD","")</f>
        <v xml:space="preserve">
Gz</v>
      </c>
      <c r="R52" s="159"/>
      <c r="S52" s="162" t="e">
        <f>IF(VLOOKUP($B52,'I-EmEC'!$A:$DD,MATCH(S$1,'I-EmEC'!$A$1:$DD$1,0),FALSE)&lt;&gt;"",VLOOKUP($B52,'I-EmEC'!$A:$DD,MATCH(S$1,'I-EmEC'!$A$1:$DD$1,0),FALSE),NA())</f>
        <v>#N/A</v>
      </c>
      <c r="T52" s="159">
        <f>IF(VLOOKUP($B52,'I-EmEC'!$A:$DD,MATCH(T$1,'I-EmEC'!$A$1:$DD$1,0),FALSE)&lt;&gt;"",VLOOKUP($B52,'I-EmEC'!$A:$DD,MATCH(T$1,'I-EmEC'!$A$1:$DD$1,0),FALSE),NA())</f>
        <v>6.8</v>
      </c>
      <c r="U52" s="159">
        <f>IF(VLOOKUP($B52,'I-EmEC'!$A:$DD,MATCH(U$1,'I-EmEC'!$A$1:$DD$1,0),FALSE)&lt;&gt;"",VLOOKUP($B52,'I-EmEC'!$A:$DD,MATCH(U$1,'I-EmEC'!$A$1:$DD$1,0),FALSE),NA())</f>
        <v>6.8</v>
      </c>
      <c r="V52" s="159">
        <f>IF(VLOOKUP($B52,'I-EmEC'!$A:$DD,MATCH(V$1,'I-EmEC'!$A$1:$DD$1,0),FALSE)&lt;&gt;"",VLOOKUP($B52,'I-EmEC'!$A:$DD,MATCH(V$1,'I-EmEC'!$A$1:$DD$1,0),FALSE),NA())</f>
        <v>6.64</v>
      </c>
      <c r="W52" s="159">
        <f>IF(VLOOKUP($B52,'I-EmEC'!$A:$DD,MATCH(W$1,'I-EmEC'!$A$1:$DD$1,0),FALSE)&lt;&gt;"",VLOOKUP($B52,'I-EmEC'!$A:$DD,MATCH(W$1,'I-EmEC'!$A$1:$DD$1,0),FALSE),NA())</f>
        <v>6.64</v>
      </c>
      <c r="X52" s="159">
        <f>IF(VLOOKUP($B52,'I-EmEC'!$A:$DD,MATCH(X$1,'I-EmEC'!$A$1:$DD$1,0),FALSE)&lt;&gt;"",VLOOKUP($B52,'I-EmEC'!$A:$DD,MATCH(X$1,'I-EmEC'!$A$1:$DD$1,0),FALSE),NA())</f>
        <v>6.92</v>
      </c>
      <c r="Y52" s="159" t="e">
        <f>IF(VLOOKUP($B52,'I-EmEC'!$A:$DD,MATCH(Y$1,'I-EmEC'!$A$1:$DD$1,0),FALSE)&lt;&gt;"",VLOOKUP($B52,'I-EmEC'!$A:$DD,MATCH(Y$1,'I-EmEC'!$A$1:$DD$1,0),FALSE),NA())</f>
        <v>#N/A</v>
      </c>
      <c r="Z52" s="159" t="e">
        <f>IF(VLOOKUP($B52,'I-EmEC'!$A:$DD,MATCH(Z$1,'I-EmEC'!$A$1:$DD$1,0),FALSE)&lt;&gt;"",VLOOKUP($B52,'I-EmEC'!$A:$DD,MATCH(Z$1,'I-EmEC'!$A$1:$DD$1,0),FALSE),NA())</f>
        <v>#N/A</v>
      </c>
      <c r="AA52" s="159" t="e">
        <f>IF(VLOOKUP($B52,'I-EmEC'!$A:$DD,MATCH(AA$1,'I-EmEC'!$A$1:$DD$1,0),FALSE)&lt;&gt;"",VLOOKUP($B52,'I-EmEC'!$A:$DD,MATCH(AA$1,'I-EmEC'!$A$1:$DD$1,0),FALSE),NA())</f>
        <v>#N/A</v>
      </c>
      <c r="AB52" s="159" t="e">
        <f>IF(VLOOKUP($B52,'I-EmEC'!$A:$DD,MATCH(AB$1,'I-EmEC'!$A$1:$DD$1,0),FALSE)&lt;&gt;"",VLOOKUP($B52,'I-EmEC'!$A:$DD,MATCH(AB$1,'I-EmEC'!$A$1:$DD$1,0),FALSE),NA())</f>
        <v>#N/A</v>
      </c>
      <c r="AC52" s="159" t="e">
        <f>IF(VLOOKUP($B52,'I-EmEC'!$A:$DD,MATCH(AC$1,'I-EmEC'!$A$1:$DD$1,0),FALSE)&lt;&gt;"",VLOOKUP($B52,'I-EmEC'!$A:$DD,MATCH(AC$1,'I-EmEC'!$A$1:$DD$1,0),FALSE),NA())</f>
        <v>#N/A</v>
      </c>
      <c r="AD52" s="159" t="e">
        <f>IF(VLOOKUP($B52,'I-EmEC'!$A:$DD,MATCH(AD$1,'I-EmEC'!$A$1:$DD$1,0),FALSE)&lt;&gt;"",VLOOKUP($B52,'I-EmEC'!$A:$DD,MATCH(AD$1,'I-EmEC'!$A$1:$DD$1,0),FALSE),NA())</f>
        <v>#N/A</v>
      </c>
      <c r="AE52" s="161" t="str" cm="1">
        <f t="array" ref="AE52">SUBSTITUTE(SUBSTITUTE(INDEX(S$1:AD$1,0,MATCH(_xlfn.AGGREGATE(4,6,S52:AD52),S52:AD52,0)),"I-pEC50",""),"&gt;1.4SD","")</f>
        <v xml:space="preserve">
Gz</v>
      </c>
      <c r="AF52" s="159"/>
      <c r="AG52" s="163" t="e">
        <f>IF(VLOOKUP($B52,'B-EmEC'!$A:$DC,MATCH(AG$1,'B-EmEC'!$A$1:$DC$1,0),FALSE)&lt;&gt;"",VLOOKUP($B52,'B-EmEC'!$A:$DC,MATCH(AG$1,'B-EmEC'!$A$1:$DC$1,0),FALSE),NA())</f>
        <v>#N/A</v>
      </c>
      <c r="AH52" s="164">
        <f>IF(VLOOKUP($B52,'B-EmEC'!$A:$DC,MATCH(AH$1,'B-EmEC'!$A$1:$DC$1,0),FALSE)&lt;&gt;"",VLOOKUP($B52,'B-EmEC'!$A:$DC,MATCH(AH$1,'B-EmEC'!$A$1:$DC$1,0),FALSE),NA())</f>
        <v>696</v>
      </c>
      <c r="AI52" s="164">
        <f>IF(VLOOKUP($B52,'B-EmEC'!$A:$DC,MATCH(AI$1,'B-EmEC'!$A$1:$DC$1,0),FALSE)&lt;&gt;"",VLOOKUP($B52,'B-EmEC'!$A:$DC,MATCH(AI$1,'B-EmEC'!$A$1:$DC$1,0),FALSE),NA())</f>
        <v>420.4</v>
      </c>
      <c r="AJ52" s="164">
        <f>IF(VLOOKUP($B52,'B-EmEC'!$A:$DC,MATCH(AJ$1,'B-EmEC'!$A$1:$DC$1,0),FALSE)&lt;&gt;"",VLOOKUP($B52,'B-EmEC'!$A:$DC,MATCH(AJ$1,'B-EmEC'!$A$1:$DC$1,0),FALSE),NA())</f>
        <v>256.5</v>
      </c>
      <c r="AK52" s="164">
        <f>IF(VLOOKUP($B52,'B-EmEC'!$A:$DC,MATCH(AK$1,'B-EmEC'!$A$1:$DC$1,0),FALSE)&lt;&gt;"",VLOOKUP($B52,'B-EmEC'!$A:$DC,MATCH(AK$1,'B-EmEC'!$A$1:$DC$1,0),FALSE),NA())</f>
        <v>461.8</v>
      </c>
      <c r="AL52" s="164">
        <f>IF(VLOOKUP($B52,'B-EmEC'!$A:$DC,MATCH(AL$1,'B-EmEC'!$A$1:$DC$1,0),FALSE)&lt;&gt;"",VLOOKUP($B52,'B-EmEC'!$A:$DC,MATCH(AL$1,'B-EmEC'!$A$1:$DC$1,0),FALSE),NA())</f>
        <v>148.9</v>
      </c>
      <c r="AM52" s="164" t="e">
        <f>IF(VLOOKUP($B52,'B-EmEC'!$A:$DC,MATCH(AM$1,'B-EmEC'!$A$1:$DC$1,0),FALSE)&lt;&gt;"",VLOOKUP($B52,'B-EmEC'!$A:$DC,MATCH(AM$1,'B-EmEC'!$A$1:$DC$1,0),FALSE),NA())</f>
        <v>#N/A</v>
      </c>
      <c r="AN52" s="164" t="e">
        <f>IF(VLOOKUP($B52,'B-EmEC'!$A:$DC,MATCH(AN$1,'B-EmEC'!$A$1:$DC$1,0),FALSE)&lt;&gt;"",VLOOKUP($B52,'B-EmEC'!$A:$DC,MATCH(AN$1,'B-EmEC'!$A$1:$DC$1,0),FALSE),NA())</f>
        <v>#N/A</v>
      </c>
      <c r="AO52" s="164" t="e">
        <f>IF(VLOOKUP($B52,'B-EmEC'!$A:$DC,MATCH(AO$1,'B-EmEC'!$A$1:$DC$1,0),FALSE)&lt;&gt;"",VLOOKUP($B52,'B-EmEC'!$A:$DC,MATCH(AO$1,'B-EmEC'!$A$1:$DC$1,0),FALSE),NA())</f>
        <v>#N/A</v>
      </c>
      <c r="AP52" s="164">
        <f>IF(VLOOKUP($B52,'B-EmEC'!$A:$DC,MATCH(AP$1,'B-EmEC'!$A$1:$DC$1,0),FALSE)&lt;&gt;"",VLOOKUP($B52,'B-EmEC'!$A:$DC,MATCH(AP$1,'B-EmEC'!$A$1:$DC$1,0),FALSE),NA())</f>
        <v>530</v>
      </c>
      <c r="AQ52" s="164">
        <f>IF(VLOOKUP($B52,'B-EmEC'!$A:$DC,MATCH(AQ$1,'B-EmEC'!$A$1:$DC$1,0),FALSE)&lt;&gt;"",VLOOKUP($B52,'B-EmEC'!$A:$DC,MATCH(AQ$1,'B-EmEC'!$A$1:$DC$1,0),FALSE),NA())</f>
        <v>98.54</v>
      </c>
      <c r="AR52" s="164">
        <f>IF(VLOOKUP($B52,'B-EmEC'!$A:$DC,MATCH(AR$1,'B-EmEC'!$A$1:$DC$1,0),FALSE)&lt;&gt;"",VLOOKUP($B52,'B-EmEC'!$A:$DC,MATCH(AR$1,'B-EmEC'!$A$1:$DC$1,0),FALSE),NA())</f>
        <v>410.3</v>
      </c>
      <c r="AS52" s="169" t="str" cm="1">
        <f t="array" ref="AS52">SUBSTITUTE(SUBSTITUTE(INDEX(AG$1:AR$1,0,MATCH(_xlfn.AGGREGATE(4,6,AG52:AR52),AG52:AR52,0)),"B-Emax",""),"&gt;1.4SD","")</f>
        <v xml:space="preserve">
Gi1</v>
      </c>
      <c r="AT52" s="164"/>
      <c r="AU52" s="165" t="e">
        <f>IF(VLOOKUP($B52,'I-EmEC'!$A:$DD,MATCH(AU$1,'I-EmEC'!$A$1:$DD$1,0),FALSE)&lt;&gt;"",VLOOKUP($B52,'I-EmEC'!$A:$DD,MATCH(AU$1,'I-EmEC'!$A$1:$DD$1,0),FALSE),NA())</f>
        <v>#N/A</v>
      </c>
      <c r="AV52" s="166">
        <f>IF(VLOOKUP($B52,'I-EmEC'!$A:$DD,MATCH(AV$1,'I-EmEC'!$A$1:$DD$1,0),FALSE)&lt;&gt;"",VLOOKUP($B52,'I-EmEC'!$A:$DD,MATCH(AV$1,'I-EmEC'!$A$1:$DD$1,0),FALSE),NA())</f>
        <v>39.700000000000003</v>
      </c>
      <c r="AW52" s="166">
        <f>IF(VLOOKUP($B52,'I-EmEC'!$A:$DD,MATCH(AW$1,'I-EmEC'!$A$1:$DD$1,0),FALSE)&lt;&gt;"",VLOOKUP($B52,'I-EmEC'!$A:$DD,MATCH(AW$1,'I-EmEC'!$A$1:$DD$1,0),FALSE),NA())</f>
        <v>39.700000000000003</v>
      </c>
      <c r="AX52" s="166">
        <f>IF(VLOOKUP($B52,'I-EmEC'!$A:$DD,MATCH(AX$1,'I-EmEC'!$A$1:$DD$1,0),FALSE)&lt;&gt;"",VLOOKUP($B52,'I-EmEC'!$A:$DD,MATCH(AX$1,'I-EmEC'!$A$1:$DD$1,0),FALSE),NA())</f>
        <v>33.700000000000003</v>
      </c>
      <c r="AY52" s="166">
        <f>IF(VLOOKUP($B52,'I-EmEC'!$A:$DD,MATCH(AY$1,'I-EmEC'!$A$1:$DD$1,0),FALSE)&lt;&gt;"",VLOOKUP($B52,'I-EmEC'!$A:$DD,MATCH(AY$1,'I-EmEC'!$A$1:$DD$1,0),FALSE),NA())</f>
        <v>33.700000000000003</v>
      </c>
      <c r="AZ52" s="166">
        <f>IF(VLOOKUP($B52,'I-EmEC'!$A:$DD,MATCH(AZ$1,'I-EmEC'!$A$1:$DD$1,0),FALSE)&lt;&gt;"",VLOOKUP($B52,'I-EmEC'!$A:$DD,MATCH(AZ$1,'I-EmEC'!$A$1:$DD$1,0),FALSE),NA())</f>
        <v>23.5</v>
      </c>
      <c r="BA52" s="166" t="e">
        <f>IF(VLOOKUP($B52,'I-EmEC'!$A:$DD,MATCH(BA$1,'I-EmEC'!$A$1:$DD$1,0),FALSE)&lt;&gt;"",VLOOKUP($B52,'I-EmEC'!$A:$DD,MATCH(BA$1,'I-EmEC'!$A$1:$DD$1,0),FALSE),NA())</f>
        <v>#N/A</v>
      </c>
      <c r="BB52" s="166" t="e">
        <f>IF(VLOOKUP($B52,'I-EmEC'!$A:$DD,MATCH(BB$1,'I-EmEC'!$A$1:$DD$1,0),FALSE)&lt;&gt;"",VLOOKUP($B52,'I-EmEC'!$A:$DD,MATCH(BB$1,'I-EmEC'!$A$1:$DD$1,0),FALSE),NA())</f>
        <v>#N/A</v>
      </c>
      <c r="BC52" s="166" t="e">
        <f>IF(VLOOKUP($B52,'I-EmEC'!$A:$DD,MATCH(BC$1,'I-EmEC'!$A$1:$DD$1,0),FALSE)&lt;&gt;"",VLOOKUP($B52,'I-EmEC'!$A:$DD,MATCH(BC$1,'I-EmEC'!$A$1:$DD$1,0),FALSE),NA())</f>
        <v>#N/A</v>
      </c>
      <c r="BD52" s="166" t="e">
        <f>IF(VLOOKUP($B52,'I-EmEC'!$A:$DD,MATCH(BD$1,'I-EmEC'!$A$1:$DD$1,0),FALSE)&lt;&gt;"",VLOOKUP($B52,'I-EmEC'!$A:$DD,MATCH(BD$1,'I-EmEC'!$A$1:$DD$1,0),FALSE),NA())</f>
        <v>#N/A</v>
      </c>
      <c r="BE52" s="166" t="e">
        <f>IF(VLOOKUP($B52,'I-EmEC'!$A:$DD,MATCH(BE$1,'I-EmEC'!$A$1:$DD$1,0),FALSE)&lt;&gt;"",VLOOKUP($B52,'I-EmEC'!$A:$DD,MATCH(BE$1,'I-EmEC'!$A$1:$DD$1,0),FALSE),NA())</f>
        <v>#N/A</v>
      </c>
      <c r="BF52" s="166" t="e">
        <f>IF(VLOOKUP($B52,'I-EmEC'!$A:$DD,MATCH(BF$1,'I-EmEC'!$A$1:$DD$1,0),FALSE)&lt;&gt;"",VLOOKUP($B52,'I-EmEC'!$A:$DD,MATCH(BF$1,'I-EmEC'!$A$1:$DD$1,0),FALSE),NA())</f>
        <v>#N/A</v>
      </c>
      <c r="BG52" s="161" t="str" cm="1">
        <f t="array" ref="BG52">SUBSTITUTE(SUBSTITUTE(INDEX(AU$1:BF$1,0,MATCH(_xlfn.AGGREGATE(4,6,AU52:BF52),AU52:BF52,0)),"I-Emax",""),"&gt;1.4SD","")</f>
        <v xml:space="preserve">
Gi1</v>
      </c>
      <c r="BH52" s="159"/>
      <c r="BI52" s="167" t="e">
        <f>IF(VLOOKUP($B52,'B-EmEC'!$A:$DC,MATCH(BI$1,'B-EmEC'!$A$1:$DC$1,0),FALSE)="",NA(),VLOOKUP($B52,'B-EmEC'!$A:$DC,MATCH(BI$1,'B-EmEC'!$A$1:$DC$1,0),FALSE))</f>
        <v>#N/A</v>
      </c>
      <c r="BJ52" s="168">
        <f>IF(VLOOKUP($B52,'B-EmEC'!$A:$DC,MATCH(BJ$1,'B-EmEC'!$A$1:$DC$1,0),FALSE)="",NA(),VLOOKUP($B52,'B-EmEC'!$A:$DC,MATCH(BJ$1,'B-EmEC'!$A$1:$DC$1,0),FALSE))</f>
        <v>75.406283856988082</v>
      </c>
      <c r="BK52" s="168">
        <f>IF(VLOOKUP($B52,'B-EmEC'!$A:$DC,MATCH(BK$1,'B-EmEC'!$A$1:$DC$1,0),FALSE)="",NA(),VLOOKUP($B52,'B-EmEC'!$A:$DC,MATCH(BK$1,'B-EmEC'!$A$1:$DC$1,0),FALSE))</f>
        <v>61.408121530820914</v>
      </c>
      <c r="BL52" s="168">
        <f>IF(VLOOKUP($B52,'B-EmEC'!$A:$DC,MATCH(BL$1,'B-EmEC'!$A$1:$DC$1,0),FALSE)="",NA(),VLOOKUP($B52,'B-EmEC'!$A:$DC,MATCH(BL$1,'B-EmEC'!$A$1:$DC$1,0),FALSE))</f>
        <v>68.951612903225808</v>
      </c>
      <c r="BM52" s="168">
        <f>IF(VLOOKUP($B52,'B-EmEC'!$A:$DC,MATCH(BM$1,'B-EmEC'!$A$1:$DC$1,0),FALSE)="",NA(),VLOOKUP($B52,'B-EmEC'!$A:$DC,MATCH(BM$1,'B-EmEC'!$A$1:$DC$1,0),FALSE))</f>
        <v>93.406148867313917</v>
      </c>
      <c r="BN52" s="168">
        <f>IF(VLOOKUP($B52,'B-EmEC'!$A:$DC,MATCH(BN$1,'B-EmEC'!$A$1:$DC$1,0),FALSE)="",NA(),VLOOKUP($B52,'B-EmEC'!$A:$DC,MATCH(BN$1,'B-EmEC'!$A$1:$DC$1,0),FALSE))</f>
        <v>43.184454756380511</v>
      </c>
      <c r="BO52" s="168" t="e">
        <f>IF(VLOOKUP($B52,'B-EmEC'!$A:$DC,MATCH(BO$1,'B-EmEC'!$A$1:$DC$1,0),FALSE)="",NA(),VLOOKUP($B52,'B-EmEC'!$A:$DC,MATCH(BO$1,'B-EmEC'!$A$1:$DC$1,0),FALSE))</f>
        <v>#N/A</v>
      </c>
      <c r="BP52" s="168" t="e">
        <f>IF(VLOOKUP($B52,'B-EmEC'!$A:$DC,MATCH(BP$1,'B-EmEC'!$A$1:$DC$1,0),FALSE)="",NA(),VLOOKUP($B52,'B-EmEC'!$A:$DC,MATCH(BP$1,'B-EmEC'!$A$1:$DC$1,0),FALSE))</f>
        <v>#N/A</v>
      </c>
      <c r="BQ52" s="168" t="e">
        <f>IF(VLOOKUP($B52,'B-EmEC'!$A:$DC,MATCH(BQ$1,'B-EmEC'!$A$1:$DC$1,0),FALSE)="",NA(),VLOOKUP($B52,'B-EmEC'!$A:$DC,MATCH(BQ$1,'B-EmEC'!$A$1:$DC$1,0),FALSE))</f>
        <v>#N/A</v>
      </c>
      <c r="BR52" s="168">
        <f>IF(VLOOKUP($B52,'B-EmEC'!$A:$DC,MATCH(BR$1,'B-EmEC'!$A$1:$DC$1,0),FALSE)="",NA(),VLOOKUP($B52,'B-EmEC'!$A:$DC,MATCH(BR$1,'B-EmEC'!$A$1:$DC$1,0),FALSE))</f>
        <v>49.671977507029055</v>
      </c>
      <c r="BS52" s="168">
        <f>IF(VLOOKUP($B52,'B-EmEC'!$A:$DC,MATCH(BS$1,'B-EmEC'!$A$1:$DC$1,0),FALSE)="",NA(),VLOOKUP($B52,'B-EmEC'!$A:$DC,MATCH(BS$1,'B-EmEC'!$A$1:$DC$1,0),FALSE))</f>
        <v>80.770491803278688</v>
      </c>
      <c r="BT52" s="168">
        <f>IF(VLOOKUP($B52,'B-EmEC'!$A:$DC,MATCH(BT$1,'B-EmEC'!$A$1:$DC$1,0),FALSE)="",NA(),VLOOKUP($B52,'B-EmEC'!$A:$DC,MATCH(BT$1,'B-EmEC'!$A$1:$DC$1,0),FALSE))</f>
        <v>58.099688473520246</v>
      </c>
      <c r="BU52" s="161" t="str" cm="1">
        <f t="array" ref="BU52">SUBSTITUTE(SUBSTITUTE(SUBSTITUTE(INDEX(BI$1:BT$1,0,MATCH(_xlfn.AGGREGATE(4,6,BI52:BT52),BI52:BT52,0)),"B-Emax",""),"Min",""),"Max","")</f>
        <v xml:space="preserve">
GoB</v>
      </c>
      <c r="BV52" s="168"/>
      <c r="BW52" s="165" t="e">
        <f>IF(VLOOKUP($B52,'I-EmEC'!$A:$DD,MATCH(BW$1,'I-EmEC'!$A$1:$DD$1,0),FALSE)&lt;&gt;"",VLOOKUP($B52,'I-EmEC'!$A:$DD,MATCH(BW$1,'I-EmEC'!$A$1:$DD$1,0),FALSE),NA())</f>
        <v>#N/A</v>
      </c>
      <c r="BX52" s="166">
        <f>IF(VLOOKUP($B52,'I-EmEC'!$A:$DD,MATCH(BX$1,'I-EmEC'!$A$1:$DD$1,0),FALSE)&lt;&gt;"",VLOOKUP($B52,'I-EmEC'!$A:$DD,MATCH(BX$1,'I-EmEC'!$A$1:$DD$1,0),FALSE),NA())</f>
        <v>76.789168278529985</v>
      </c>
      <c r="BY52" s="166">
        <f>IF(VLOOKUP($B52,'I-EmEC'!$A:$DD,MATCH(BY$1,'I-EmEC'!$A$1:$DD$1,0),FALSE)&lt;&gt;"",VLOOKUP($B52,'I-EmEC'!$A:$DD,MATCH(BY$1,'I-EmEC'!$A$1:$DD$1,0),FALSE),NA())</f>
        <v>76.789168278529985</v>
      </c>
      <c r="BZ52" s="166">
        <f>IF(VLOOKUP($B52,'I-EmEC'!$A:$DD,MATCH(BZ$1,'I-EmEC'!$A$1:$DD$1,0),FALSE)&lt;&gt;"",VLOOKUP($B52,'I-EmEC'!$A:$DD,MATCH(BZ$1,'I-EmEC'!$A$1:$DD$1,0),FALSE),NA())</f>
        <v>69.772256728778487</v>
      </c>
      <c r="CA52" s="166">
        <f>IF(VLOOKUP($B52,'I-EmEC'!$A:$DD,MATCH(CA$1,'I-EmEC'!$A$1:$DD$1,0),FALSE)&lt;&gt;"",VLOOKUP($B52,'I-EmEC'!$A:$DD,MATCH(CA$1,'I-EmEC'!$A$1:$DD$1,0),FALSE),NA())</f>
        <v>69.772256728778487</v>
      </c>
      <c r="CB52" s="166">
        <f>IF(VLOOKUP($B52,'I-EmEC'!$A:$DD,MATCH(CB$1,'I-EmEC'!$A$1:$DD$1,0),FALSE)&lt;&gt;"",VLOOKUP($B52,'I-EmEC'!$A:$DD,MATCH(CB$1,'I-EmEC'!$A$1:$DD$1,0),FALSE),NA())</f>
        <v>68.115942028985501</v>
      </c>
      <c r="CC52" s="166" t="e">
        <f>IF(VLOOKUP($B52,'I-EmEC'!$A:$DD,MATCH(CC$1,'I-EmEC'!$A$1:$DD$1,0),FALSE)&lt;&gt;"",VLOOKUP($B52,'I-EmEC'!$A:$DD,MATCH(CC$1,'I-EmEC'!$A$1:$DD$1,0),FALSE),NA())</f>
        <v>#N/A</v>
      </c>
      <c r="CD52" s="166" t="e">
        <f>IF(VLOOKUP($B52,'I-EmEC'!$A:$DD,MATCH(CD$1,'I-EmEC'!$A$1:$DD$1,0),FALSE)&lt;&gt;"",VLOOKUP($B52,'I-EmEC'!$A:$DD,MATCH(CD$1,'I-EmEC'!$A$1:$DD$1,0),FALSE),NA())</f>
        <v>#N/A</v>
      </c>
      <c r="CE52" s="166" t="e">
        <f>IF(VLOOKUP($B52,'I-EmEC'!$A:$DD,MATCH(CE$1,'I-EmEC'!$A$1:$DD$1,0),FALSE)&lt;&gt;"",VLOOKUP($B52,'I-EmEC'!$A:$DD,MATCH(CE$1,'I-EmEC'!$A$1:$DD$1,0),FALSE),NA())</f>
        <v>#N/A</v>
      </c>
      <c r="CF52" s="166" t="e">
        <f>IF(VLOOKUP($B52,'I-EmEC'!$A:$DD,MATCH(CF$1,'I-EmEC'!$A$1:$DD$1,0),FALSE)&lt;&gt;"",VLOOKUP($B52,'I-EmEC'!$A:$DD,MATCH(CF$1,'I-EmEC'!$A$1:$DD$1,0),FALSE),NA())</f>
        <v>#N/A</v>
      </c>
      <c r="CG52" s="166" t="e">
        <f>IF(VLOOKUP($B52,'I-EmEC'!$A:$DD,MATCH(CG$1,'I-EmEC'!$A$1:$DD$1,0),FALSE)&lt;&gt;"",VLOOKUP($B52,'I-EmEC'!$A:$DD,MATCH(CG$1,'I-EmEC'!$A$1:$DD$1,0),FALSE),NA())</f>
        <v>#N/A</v>
      </c>
      <c r="CH52" s="166" t="e">
        <f>IF(VLOOKUP($B52,'I-EmEC'!$A:$DD,MATCH(CH$1,'I-EmEC'!$A$1:$DD$1,0),FALSE)&lt;&gt;"",VLOOKUP($B52,'I-EmEC'!$A:$DD,MATCH(CH$1,'I-EmEC'!$A$1:$DD$1,0),FALSE),NA())</f>
        <v>#N/A</v>
      </c>
      <c r="CI52" s="161" t="str" cm="1">
        <f t="array" ref="CI52">SUBSTITUTE(SUBSTITUTE(SUBSTITUTE(INDEX(BW$1:CH$1,0,MATCH(_xlfn.AGGREGATE(4,6,BW52:CH52),BW52:CH52,0)),"I-Emax",""),"Min",""),"Max","")</f>
        <v xml:space="preserve">
Gi1</v>
      </c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</row>
    <row r="53" spans="1:111" s="170" customFormat="1" x14ac:dyDescent="0.15">
      <c r="A53" s="155" t="str" cm="1">
        <f t="array" ref="A53">_xlfn.IFS(AND(SUMIF(E53:P53,"&lt;&gt;#N/A",E53:P53)&gt;0,SUMIF(S53:AD53,"&lt;&gt;#N/A",S53:AD53)&gt;0),"BI",AND(SUMIF(E53:P53,"&lt;&gt;#N/A",E53:P53)&gt;0,SUMIF(S53:AD53,"&lt;&gt;#N/A",S53:AD53)=0),"-B",AND(SUMIF(E53:P53,"&lt;&gt;#N/A",E53:P53)=0,SUMIF(S53:AD53,"&lt;&gt;#N/A",S53:AD53)&gt;0),"-I")</f>
        <v>BI</v>
      </c>
      <c r="B53" s="90" t="s">
        <v>585</v>
      </c>
      <c r="C53" s="156" t="str">
        <f>VLOOKUP(B53,RecNamesAll!A:E,5,FALSE)</f>
        <v>A</v>
      </c>
      <c r="D53" s="157" t="b">
        <f>VLOOKUP(B53,Ligands!A:B,2,FALSE)</f>
        <v>1</v>
      </c>
      <c r="E53" s="158" t="e">
        <f>IF(VLOOKUP($B53,'B-EmEC'!$A:$DC,MATCH(E$1,'B-EmEC'!$A$1:$DC$1,0),FALSE)&lt;&gt;"",VLOOKUP($B53,'B-EmEC'!$A:$DC,MATCH(E$1,'B-EmEC'!$A$1:$DC$1,0),FALSE),NA())</f>
        <v>#N/A</v>
      </c>
      <c r="F53" s="159">
        <f>IF(VLOOKUP($B53,'B-EmEC'!$A:$DC,MATCH(F$1,'B-EmEC'!$A$1:$DC$1,0),FALSE)&lt;&gt;"",VLOOKUP($B53,'B-EmEC'!$A:$DC,MATCH(F$1,'B-EmEC'!$A$1:$DC$1,0),FALSE),NA())</f>
        <v>7.13</v>
      </c>
      <c r="G53" s="159">
        <f>IF(VLOOKUP($B53,'B-EmEC'!$A:$DC,MATCH(G$1,'B-EmEC'!$A$1:$DC$1,0),FALSE)&lt;&gt;"",VLOOKUP($B53,'B-EmEC'!$A:$DC,MATCH(G$1,'B-EmEC'!$A$1:$DC$1,0),FALSE),NA())</f>
        <v>7.2670000000000003</v>
      </c>
      <c r="H53" s="159">
        <f>IF(VLOOKUP($B53,'B-EmEC'!$A:$DC,MATCH(H$1,'B-EmEC'!$A$1:$DC$1,0),FALSE)&lt;&gt;"",VLOOKUP($B53,'B-EmEC'!$A:$DC,MATCH(H$1,'B-EmEC'!$A$1:$DC$1,0),FALSE),NA())</f>
        <v>7.7670000000000003</v>
      </c>
      <c r="I53" s="159">
        <f>IF(VLOOKUP($B53,'B-EmEC'!$A:$DC,MATCH(I$1,'B-EmEC'!$A$1:$DC$1,0),FALSE)&lt;&gt;"",VLOOKUP($B53,'B-EmEC'!$A:$DC,MATCH(I$1,'B-EmEC'!$A$1:$DC$1,0),FALSE),NA())</f>
        <v>8.1430000000000007</v>
      </c>
      <c r="J53" s="159">
        <f>IF(VLOOKUP($B53,'B-EmEC'!$A:$DC,MATCH(J$1,'B-EmEC'!$A$1:$DC$1,0),FALSE)&lt;&gt;"",VLOOKUP($B53,'B-EmEC'!$A:$DC,MATCH(J$1,'B-EmEC'!$A$1:$DC$1,0),FALSE),NA())</f>
        <v>8.57</v>
      </c>
      <c r="K53" s="160" t="e">
        <f>IF(VLOOKUP($B53,'B-EmEC'!$A:$DC,MATCH(K$1,'B-EmEC'!$A$1:$DC$1,0),FALSE)&lt;&gt;"",VLOOKUP($B53,'B-EmEC'!$A:$DC,MATCH(K$1,'B-EmEC'!$A$1:$DC$1,0),FALSE),NA())</f>
        <v>#N/A</v>
      </c>
      <c r="L53" s="160" t="e">
        <f>IF(VLOOKUP($B53,'B-EmEC'!$A:$DC,MATCH(L$1,'B-EmEC'!$A$1:$DC$1,0),FALSE)&lt;&gt;"",VLOOKUP($B53,'B-EmEC'!$A:$DC,MATCH(L$1,'B-EmEC'!$A$1:$DC$1,0),FALSE),NA())</f>
        <v>#N/A</v>
      </c>
      <c r="M53" s="160" t="e">
        <f>IF(VLOOKUP($B53,'B-EmEC'!$A:$DC,MATCH(M$1,'B-EmEC'!$A$1:$DC$1,0),FALSE)&lt;&gt;"",VLOOKUP($B53,'B-EmEC'!$A:$DC,MATCH(M$1,'B-EmEC'!$A$1:$DC$1,0),FALSE),NA())</f>
        <v>#N/A</v>
      </c>
      <c r="N53" s="159" t="e">
        <f>IF(VLOOKUP($B53,'B-EmEC'!$A:$DC,MATCH(N$1,'B-EmEC'!$A$1:$DC$1,0),FALSE)&lt;&gt;"",VLOOKUP($B53,'B-EmEC'!$A:$DC,MATCH(N$1,'B-EmEC'!$A$1:$DC$1,0),FALSE),NA())</f>
        <v>#N/A</v>
      </c>
      <c r="O53" s="160" t="e">
        <f>IF(VLOOKUP($B53,'B-EmEC'!$A:$DC,MATCH(O$1,'B-EmEC'!$A$1:$DC$1,0),FALSE)&lt;&gt;"",VLOOKUP($B53,'B-EmEC'!$A:$DC,MATCH(O$1,'B-EmEC'!$A$1:$DC$1,0),FALSE),NA())</f>
        <v>#N/A</v>
      </c>
      <c r="P53" s="160" t="e">
        <f>IF(VLOOKUP($B53,'B-EmEC'!$A:$DC,MATCH(P$1,'B-EmEC'!$A$1:$DC$1,0),FALSE)&lt;&gt;"",VLOOKUP($B53,'B-EmEC'!$A:$DC,MATCH(P$1,'B-EmEC'!$A$1:$DC$1,0),FALSE),NA())</f>
        <v>#N/A</v>
      </c>
      <c r="Q53" s="161" t="str" cm="1">
        <f t="array" ref="Q53">SUBSTITUTE(SUBSTITUTE(INDEX(E$1:P$1,0,MATCH(_xlfn.AGGREGATE(4,6,E53:P53),E53:P53,0)),"B-pEC50",""),"&gt;1.4SD","")</f>
        <v xml:space="preserve">
Gz</v>
      </c>
      <c r="R53" s="159"/>
      <c r="S53" s="162" t="e">
        <f>IF(VLOOKUP($B53,'I-EmEC'!$A:$DD,MATCH(S$1,'I-EmEC'!$A$1:$DD$1,0),FALSE)&lt;&gt;"",VLOOKUP($B53,'I-EmEC'!$A:$DD,MATCH(S$1,'I-EmEC'!$A$1:$DD$1,0),FALSE),NA())</f>
        <v>#N/A</v>
      </c>
      <c r="T53" s="159">
        <f>IF(VLOOKUP($B53,'I-EmEC'!$A:$DD,MATCH(T$1,'I-EmEC'!$A$1:$DD$1,0),FALSE)&lt;&gt;"",VLOOKUP($B53,'I-EmEC'!$A:$DD,MATCH(T$1,'I-EmEC'!$A$1:$DD$1,0),FALSE),NA())</f>
        <v>7.85</v>
      </c>
      <c r="U53" s="159">
        <f>IF(VLOOKUP($B53,'I-EmEC'!$A:$DD,MATCH(U$1,'I-EmEC'!$A$1:$DD$1,0),FALSE)&lt;&gt;"",VLOOKUP($B53,'I-EmEC'!$A:$DD,MATCH(U$1,'I-EmEC'!$A$1:$DD$1,0),FALSE),NA())</f>
        <v>7.85</v>
      </c>
      <c r="V53" s="159">
        <f>IF(VLOOKUP($B53,'I-EmEC'!$A:$DD,MATCH(V$1,'I-EmEC'!$A$1:$DD$1,0),FALSE)&lt;&gt;"",VLOOKUP($B53,'I-EmEC'!$A:$DD,MATCH(V$1,'I-EmEC'!$A$1:$DD$1,0),FALSE),NA())</f>
        <v>7.8</v>
      </c>
      <c r="W53" s="159">
        <f>IF(VLOOKUP($B53,'I-EmEC'!$A:$DD,MATCH(W$1,'I-EmEC'!$A$1:$DD$1,0),FALSE)&lt;&gt;"",VLOOKUP($B53,'I-EmEC'!$A:$DD,MATCH(W$1,'I-EmEC'!$A$1:$DD$1,0),FALSE),NA())</f>
        <v>7.8</v>
      </c>
      <c r="X53" s="159">
        <f>IF(VLOOKUP($B53,'I-EmEC'!$A:$DD,MATCH(X$1,'I-EmEC'!$A$1:$DD$1,0),FALSE)&lt;&gt;"",VLOOKUP($B53,'I-EmEC'!$A:$DD,MATCH(X$1,'I-EmEC'!$A$1:$DD$1,0),FALSE),NA())</f>
        <v>7.94</v>
      </c>
      <c r="Y53" s="159" t="e">
        <f>IF(VLOOKUP($B53,'I-EmEC'!$A:$DD,MATCH(Y$1,'I-EmEC'!$A$1:$DD$1,0),FALSE)&lt;&gt;"",VLOOKUP($B53,'I-EmEC'!$A:$DD,MATCH(Y$1,'I-EmEC'!$A$1:$DD$1,0),FALSE),NA())</f>
        <v>#N/A</v>
      </c>
      <c r="Z53" s="159" t="e">
        <f>IF(VLOOKUP($B53,'I-EmEC'!$A:$DD,MATCH(Z$1,'I-EmEC'!$A$1:$DD$1,0),FALSE)&lt;&gt;"",VLOOKUP($B53,'I-EmEC'!$A:$DD,MATCH(Z$1,'I-EmEC'!$A$1:$DD$1,0),FALSE),NA())</f>
        <v>#N/A</v>
      </c>
      <c r="AA53" s="159" t="e">
        <f>IF(VLOOKUP($B53,'I-EmEC'!$A:$DD,MATCH(AA$1,'I-EmEC'!$A$1:$DD$1,0),FALSE)&lt;&gt;"",VLOOKUP($B53,'I-EmEC'!$A:$DD,MATCH(AA$1,'I-EmEC'!$A$1:$DD$1,0),FALSE),NA())</f>
        <v>#N/A</v>
      </c>
      <c r="AB53" s="159" t="e">
        <f>IF(VLOOKUP($B53,'I-EmEC'!$A:$DD,MATCH(AB$1,'I-EmEC'!$A$1:$DD$1,0),FALSE)&lt;&gt;"",VLOOKUP($B53,'I-EmEC'!$A:$DD,MATCH(AB$1,'I-EmEC'!$A$1:$DD$1,0),FALSE),NA())</f>
        <v>#N/A</v>
      </c>
      <c r="AC53" s="159" t="e">
        <f>IF(VLOOKUP($B53,'I-EmEC'!$A:$DD,MATCH(AC$1,'I-EmEC'!$A$1:$DD$1,0),FALSE)&lt;&gt;"",VLOOKUP($B53,'I-EmEC'!$A:$DD,MATCH(AC$1,'I-EmEC'!$A$1:$DD$1,0),FALSE),NA())</f>
        <v>#N/A</v>
      </c>
      <c r="AD53" s="159" t="e">
        <f>IF(VLOOKUP($B53,'I-EmEC'!$A:$DD,MATCH(AD$1,'I-EmEC'!$A$1:$DD$1,0),FALSE)&lt;&gt;"",VLOOKUP($B53,'I-EmEC'!$A:$DD,MATCH(AD$1,'I-EmEC'!$A$1:$DD$1,0),FALSE),NA())</f>
        <v>#N/A</v>
      </c>
      <c r="AE53" s="161" t="str" cm="1">
        <f t="array" ref="AE53">SUBSTITUTE(SUBSTITUTE(INDEX(S$1:AD$1,0,MATCH(_xlfn.AGGREGATE(4,6,S53:AD53),S53:AD53,0)),"I-pEC50",""),"&gt;1.4SD","")</f>
        <v xml:space="preserve">
Gz</v>
      </c>
      <c r="AF53" s="159"/>
      <c r="AG53" s="163" t="e">
        <f>IF(VLOOKUP($B53,'B-EmEC'!$A:$DC,MATCH(AG$1,'B-EmEC'!$A$1:$DC$1,0),FALSE)&lt;&gt;"",VLOOKUP($B53,'B-EmEC'!$A:$DC,MATCH(AG$1,'B-EmEC'!$A$1:$DC$1,0),FALSE),NA())</f>
        <v>#N/A</v>
      </c>
      <c r="AH53" s="164">
        <f>IF(VLOOKUP($B53,'B-EmEC'!$A:$DC,MATCH(AH$1,'B-EmEC'!$A$1:$DC$1,0),FALSE)&lt;&gt;"",VLOOKUP($B53,'B-EmEC'!$A:$DC,MATCH(AH$1,'B-EmEC'!$A$1:$DC$1,0),FALSE),NA())</f>
        <v>222.4</v>
      </c>
      <c r="AI53" s="164">
        <f>IF(VLOOKUP($B53,'B-EmEC'!$A:$DC,MATCH(AI$1,'B-EmEC'!$A$1:$DC$1,0),FALSE)&lt;&gt;"",VLOOKUP($B53,'B-EmEC'!$A:$DC,MATCH(AI$1,'B-EmEC'!$A$1:$DC$1,0),FALSE),NA())</f>
        <v>103.9</v>
      </c>
      <c r="AJ53" s="164">
        <f>IF(VLOOKUP($B53,'B-EmEC'!$A:$DC,MATCH(AJ$1,'B-EmEC'!$A$1:$DC$1,0),FALSE)&lt;&gt;"",VLOOKUP($B53,'B-EmEC'!$A:$DC,MATCH(AJ$1,'B-EmEC'!$A$1:$DC$1,0),FALSE),NA())</f>
        <v>112.5</v>
      </c>
      <c r="AK53" s="164">
        <f>IF(VLOOKUP($B53,'B-EmEC'!$A:$DC,MATCH(AK$1,'B-EmEC'!$A$1:$DC$1,0),FALSE)&lt;&gt;"",VLOOKUP($B53,'B-EmEC'!$A:$DC,MATCH(AK$1,'B-EmEC'!$A$1:$DC$1,0),FALSE),NA())</f>
        <v>204.4</v>
      </c>
      <c r="AL53" s="164">
        <f>IF(VLOOKUP($B53,'B-EmEC'!$A:$DC,MATCH(AL$1,'B-EmEC'!$A$1:$DC$1,0),FALSE)&lt;&gt;"",VLOOKUP($B53,'B-EmEC'!$A:$DC,MATCH(AL$1,'B-EmEC'!$A$1:$DC$1,0),FALSE),NA())</f>
        <v>128.9</v>
      </c>
      <c r="AM53" s="164" t="e">
        <f>IF(VLOOKUP($B53,'B-EmEC'!$A:$DC,MATCH(AM$1,'B-EmEC'!$A$1:$DC$1,0),FALSE)&lt;&gt;"",VLOOKUP($B53,'B-EmEC'!$A:$DC,MATCH(AM$1,'B-EmEC'!$A$1:$DC$1,0),FALSE),NA())</f>
        <v>#N/A</v>
      </c>
      <c r="AN53" s="164" t="e">
        <f>IF(VLOOKUP($B53,'B-EmEC'!$A:$DC,MATCH(AN$1,'B-EmEC'!$A$1:$DC$1,0),FALSE)&lt;&gt;"",VLOOKUP($B53,'B-EmEC'!$A:$DC,MATCH(AN$1,'B-EmEC'!$A$1:$DC$1,0),FALSE),NA())</f>
        <v>#N/A</v>
      </c>
      <c r="AO53" s="164" t="e">
        <f>IF(VLOOKUP($B53,'B-EmEC'!$A:$DC,MATCH(AO$1,'B-EmEC'!$A$1:$DC$1,0),FALSE)&lt;&gt;"",VLOOKUP($B53,'B-EmEC'!$A:$DC,MATCH(AO$1,'B-EmEC'!$A$1:$DC$1,0),FALSE),NA())</f>
        <v>#N/A</v>
      </c>
      <c r="AP53" s="164" t="e">
        <f>IF(VLOOKUP($B53,'B-EmEC'!$A:$DC,MATCH(AP$1,'B-EmEC'!$A$1:$DC$1,0),FALSE)&lt;&gt;"",VLOOKUP($B53,'B-EmEC'!$A:$DC,MATCH(AP$1,'B-EmEC'!$A$1:$DC$1,0),FALSE),NA())</f>
        <v>#N/A</v>
      </c>
      <c r="AQ53" s="164" t="e">
        <f>IF(VLOOKUP($B53,'B-EmEC'!$A:$DC,MATCH(AQ$1,'B-EmEC'!$A$1:$DC$1,0),FALSE)&lt;&gt;"",VLOOKUP($B53,'B-EmEC'!$A:$DC,MATCH(AQ$1,'B-EmEC'!$A$1:$DC$1,0),FALSE),NA())</f>
        <v>#N/A</v>
      </c>
      <c r="AR53" s="164" t="e">
        <f>IF(VLOOKUP($B53,'B-EmEC'!$A:$DC,MATCH(AR$1,'B-EmEC'!$A$1:$DC$1,0),FALSE)&lt;&gt;"",VLOOKUP($B53,'B-EmEC'!$A:$DC,MATCH(AR$1,'B-EmEC'!$A$1:$DC$1,0),FALSE),NA())</f>
        <v>#N/A</v>
      </c>
      <c r="AS53" s="169" t="str" cm="1">
        <f t="array" ref="AS53">SUBSTITUTE(SUBSTITUTE(INDEX(AG$1:AR$1,0,MATCH(_xlfn.AGGREGATE(4,6,AG53:AR53),AG53:AR53,0)),"B-Emax",""),"&gt;1.4SD","")</f>
        <v xml:space="preserve">
Gi1</v>
      </c>
      <c r="AT53" s="164"/>
      <c r="AU53" s="165" t="e">
        <f>IF(VLOOKUP($B53,'I-EmEC'!$A:$DD,MATCH(AU$1,'I-EmEC'!$A$1:$DD$1,0),FALSE)&lt;&gt;"",VLOOKUP($B53,'I-EmEC'!$A:$DD,MATCH(AU$1,'I-EmEC'!$A$1:$DD$1,0),FALSE),NA())</f>
        <v>#N/A</v>
      </c>
      <c r="AV53" s="166">
        <f>IF(VLOOKUP($B53,'I-EmEC'!$A:$DD,MATCH(AV$1,'I-EmEC'!$A$1:$DD$1,0),FALSE)&lt;&gt;"",VLOOKUP($B53,'I-EmEC'!$A:$DD,MATCH(AV$1,'I-EmEC'!$A$1:$DD$1,0),FALSE),NA())</f>
        <v>37</v>
      </c>
      <c r="AW53" s="166">
        <f>IF(VLOOKUP($B53,'I-EmEC'!$A:$DD,MATCH(AW$1,'I-EmEC'!$A$1:$DD$1,0),FALSE)&lt;&gt;"",VLOOKUP($B53,'I-EmEC'!$A:$DD,MATCH(AW$1,'I-EmEC'!$A$1:$DD$1,0),FALSE),NA())</f>
        <v>37</v>
      </c>
      <c r="AX53" s="166">
        <f>IF(VLOOKUP($B53,'I-EmEC'!$A:$DD,MATCH(AX$1,'I-EmEC'!$A$1:$DD$1,0),FALSE)&lt;&gt;"",VLOOKUP($B53,'I-EmEC'!$A:$DD,MATCH(AX$1,'I-EmEC'!$A$1:$DD$1,0),FALSE),NA())</f>
        <v>31.8</v>
      </c>
      <c r="AY53" s="166">
        <f>IF(VLOOKUP($B53,'I-EmEC'!$A:$DD,MATCH(AY$1,'I-EmEC'!$A$1:$DD$1,0),FALSE)&lt;&gt;"",VLOOKUP($B53,'I-EmEC'!$A:$DD,MATCH(AY$1,'I-EmEC'!$A$1:$DD$1,0),FALSE),NA())</f>
        <v>31.8</v>
      </c>
      <c r="AZ53" s="166">
        <f>IF(VLOOKUP($B53,'I-EmEC'!$A:$DD,MATCH(AZ$1,'I-EmEC'!$A$1:$DD$1,0),FALSE)&lt;&gt;"",VLOOKUP($B53,'I-EmEC'!$A:$DD,MATCH(AZ$1,'I-EmEC'!$A$1:$DD$1,0),FALSE),NA())</f>
        <v>23.9</v>
      </c>
      <c r="BA53" s="166" t="e">
        <f>IF(VLOOKUP($B53,'I-EmEC'!$A:$DD,MATCH(BA$1,'I-EmEC'!$A$1:$DD$1,0),FALSE)&lt;&gt;"",VLOOKUP($B53,'I-EmEC'!$A:$DD,MATCH(BA$1,'I-EmEC'!$A$1:$DD$1,0),FALSE),NA())</f>
        <v>#N/A</v>
      </c>
      <c r="BB53" s="166" t="e">
        <f>IF(VLOOKUP($B53,'I-EmEC'!$A:$DD,MATCH(BB$1,'I-EmEC'!$A$1:$DD$1,0),FALSE)&lt;&gt;"",VLOOKUP($B53,'I-EmEC'!$A:$DD,MATCH(BB$1,'I-EmEC'!$A$1:$DD$1,0),FALSE),NA())</f>
        <v>#N/A</v>
      </c>
      <c r="BC53" s="166" t="e">
        <f>IF(VLOOKUP($B53,'I-EmEC'!$A:$DD,MATCH(BC$1,'I-EmEC'!$A$1:$DD$1,0),FALSE)&lt;&gt;"",VLOOKUP($B53,'I-EmEC'!$A:$DD,MATCH(BC$1,'I-EmEC'!$A$1:$DD$1,0),FALSE),NA())</f>
        <v>#N/A</v>
      </c>
      <c r="BD53" s="166" t="e">
        <f>IF(VLOOKUP($B53,'I-EmEC'!$A:$DD,MATCH(BD$1,'I-EmEC'!$A$1:$DD$1,0),FALSE)&lt;&gt;"",VLOOKUP($B53,'I-EmEC'!$A:$DD,MATCH(BD$1,'I-EmEC'!$A$1:$DD$1,0),FALSE),NA())</f>
        <v>#N/A</v>
      </c>
      <c r="BE53" s="166" t="e">
        <f>IF(VLOOKUP($B53,'I-EmEC'!$A:$DD,MATCH(BE$1,'I-EmEC'!$A$1:$DD$1,0),FALSE)&lt;&gt;"",VLOOKUP($B53,'I-EmEC'!$A:$DD,MATCH(BE$1,'I-EmEC'!$A$1:$DD$1,0),FALSE),NA())</f>
        <v>#N/A</v>
      </c>
      <c r="BF53" s="166" t="e">
        <f>IF(VLOOKUP($B53,'I-EmEC'!$A:$DD,MATCH(BF$1,'I-EmEC'!$A$1:$DD$1,0),FALSE)&lt;&gt;"",VLOOKUP($B53,'I-EmEC'!$A:$DD,MATCH(BF$1,'I-EmEC'!$A$1:$DD$1,0),FALSE),NA())</f>
        <v>#N/A</v>
      </c>
      <c r="BG53" s="161" t="str" cm="1">
        <f t="array" ref="BG53">SUBSTITUTE(SUBSTITUTE(INDEX(AU$1:BF$1,0,MATCH(_xlfn.AGGREGATE(4,6,AU53:BF53),AU53:BF53,0)),"I-Emax",""),"&gt;1.4SD","")</f>
        <v xml:space="preserve">
Gi1</v>
      </c>
      <c r="BH53" s="159"/>
      <c r="BI53" s="167" t="e">
        <f>IF(VLOOKUP($B53,'B-EmEC'!$A:$DC,MATCH(BI$1,'B-EmEC'!$A$1:$DC$1,0),FALSE)="",NA(),VLOOKUP($B53,'B-EmEC'!$A:$DC,MATCH(BI$1,'B-EmEC'!$A$1:$DC$1,0),FALSE))</f>
        <v>#N/A</v>
      </c>
      <c r="BJ53" s="168">
        <f>IF(VLOOKUP($B53,'B-EmEC'!$A:$DC,MATCH(BJ$1,'B-EmEC'!$A$1:$DC$1,0),FALSE)="",NA(),VLOOKUP($B53,'B-EmEC'!$A:$DC,MATCH(BJ$1,'B-EmEC'!$A$1:$DC$1,0),FALSE))</f>
        <v>24.095341278439872</v>
      </c>
      <c r="BK53" s="168">
        <f>IF(VLOOKUP($B53,'B-EmEC'!$A:$DC,MATCH(BK$1,'B-EmEC'!$A$1:$DC$1,0),FALSE)="",NA(),VLOOKUP($B53,'B-EmEC'!$A:$DC,MATCH(BK$1,'B-EmEC'!$A$1:$DC$1,0),FALSE))</f>
        <v>15.176745544843703</v>
      </c>
      <c r="BL53" s="168">
        <f>IF(VLOOKUP($B53,'B-EmEC'!$A:$DC,MATCH(BL$1,'B-EmEC'!$A$1:$DC$1,0),FALSE)="",NA(),VLOOKUP($B53,'B-EmEC'!$A:$DC,MATCH(BL$1,'B-EmEC'!$A$1:$DC$1,0),FALSE))</f>
        <v>30.241935483870968</v>
      </c>
      <c r="BM53" s="168">
        <f>IF(VLOOKUP($B53,'B-EmEC'!$A:$DC,MATCH(BM$1,'B-EmEC'!$A$1:$DC$1,0),FALSE)="",NA(),VLOOKUP($B53,'B-EmEC'!$A:$DC,MATCH(BM$1,'B-EmEC'!$A$1:$DC$1,0),FALSE))</f>
        <v>41.343042071197409</v>
      </c>
      <c r="BN53" s="168">
        <f>IF(VLOOKUP($B53,'B-EmEC'!$A:$DC,MATCH(BN$1,'B-EmEC'!$A$1:$DC$1,0),FALSE)="",NA(),VLOOKUP($B53,'B-EmEC'!$A:$DC,MATCH(BN$1,'B-EmEC'!$A$1:$DC$1,0),FALSE))</f>
        <v>37.38399071925754</v>
      </c>
      <c r="BO53" s="168" t="e">
        <f>IF(VLOOKUP($B53,'B-EmEC'!$A:$DC,MATCH(BO$1,'B-EmEC'!$A$1:$DC$1,0),FALSE)="",NA(),VLOOKUP($B53,'B-EmEC'!$A:$DC,MATCH(BO$1,'B-EmEC'!$A$1:$DC$1,0),FALSE))</f>
        <v>#N/A</v>
      </c>
      <c r="BP53" s="168" t="e">
        <f>IF(VLOOKUP($B53,'B-EmEC'!$A:$DC,MATCH(BP$1,'B-EmEC'!$A$1:$DC$1,0),FALSE)="",NA(),VLOOKUP($B53,'B-EmEC'!$A:$DC,MATCH(BP$1,'B-EmEC'!$A$1:$DC$1,0),FALSE))</f>
        <v>#N/A</v>
      </c>
      <c r="BQ53" s="168" t="e">
        <f>IF(VLOOKUP($B53,'B-EmEC'!$A:$DC,MATCH(BQ$1,'B-EmEC'!$A$1:$DC$1,0),FALSE)="",NA(),VLOOKUP($B53,'B-EmEC'!$A:$DC,MATCH(BQ$1,'B-EmEC'!$A$1:$DC$1,0),FALSE))</f>
        <v>#N/A</v>
      </c>
      <c r="BR53" s="168" t="e">
        <f>IF(VLOOKUP($B53,'B-EmEC'!$A:$DC,MATCH(BR$1,'B-EmEC'!$A$1:$DC$1,0),FALSE)="",NA(),VLOOKUP($B53,'B-EmEC'!$A:$DC,MATCH(BR$1,'B-EmEC'!$A$1:$DC$1,0),FALSE))</f>
        <v>#N/A</v>
      </c>
      <c r="BS53" s="168" t="e">
        <f>IF(VLOOKUP($B53,'B-EmEC'!$A:$DC,MATCH(BS$1,'B-EmEC'!$A$1:$DC$1,0),FALSE)="",NA(),VLOOKUP($B53,'B-EmEC'!$A:$DC,MATCH(BS$1,'B-EmEC'!$A$1:$DC$1,0),FALSE))</f>
        <v>#N/A</v>
      </c>
      <c r="BT53" s="168" t="e">
        <f>IF(VLOOKUP($B53,'B-EmEC'!$A:$DC,MATCH(BT$1,'B-EmEC'!$A$1:$DC$1,0),FALSE)="",NA(),VLOOKUP($B53,'B-EmEC'!$A:$DC,MATCH(BT$1,'B-EmEC'!$A$1:$DC$1,0),FALSE))</f>
        <v>#N/A</v>
      </c>
      <c r="BU53" s="161" t="str" cm="1">
        <f t="array" ref="BU53">SUBSTITUTE(SUBSTITUTE(SUBSTITUTE(INDEX(BI$1:BT$1,0,MATCH(_xlfn.AGGREGATE(4,6,BI53:BT53),BI53:BT53,0)),"B-Emax",""),"Min",""),"Max","")</f>
        <v xml:space="preserve">
GoB</v>
      </c>
      <c r="BV53" s="168"/>
      <c r="BW53" s="165" t="e">
        <f>IF(VLOOKUP($B53,'I-EmEC'!$A:$DD,MATCH(BW$1,'I-EmEC'!$A$1:$DD$1,0),FALSE)&lt;&gt;"",VLOOKUP($B53,'I-EmEC'!$A:$DD,MATCH(BW$1,'I-EmEC'!$A$1:$DD$1,0),FALSE),NA())</f>
        <v>#N/A</v>
      </c>
      <c r="BX53" s="166">
        <f>IF(VLOOKUP($B53,'I-EmEC'!$A:$DD,MATCH(BX$1,'I-EmEC'!$A$1:$DD$1,0),FALSE)&lt;&gt;"",VLOOKUP($B53,'I-EmEC'!$A:$DD,MATCH(BX$1,'I-EmEC'!$A$1:$DD$1,0),FALSE),NA())</f>
        <v>71.566731141199227</v>
      </c>
      <c r="BY53" s="166">
        <f>IF(VLOOKUP($B53,'I-EmEC'!$A:$DD,MATCH(BY$1,'I-EmEC'!$A$1:$DD$1,0),FALSE)&lt;&gt;"",VLOOKUP($B53,'I-EmEC'!$A:$DD,MATCH(BY$1,'I-EmEC'!$A$1:$DD$1,0),FALSE),NA())</f>
        <v>71.566731141199227</v>
      </c>
      <c r="BZ53" s="166">
        <f>IF(VLOOKUP($B53,'I-EmEC'!$A:$DD,MATCH(BZ$1,'I-EmEC'!$A$1:$DD$1,0),FALSE)&lt;&gt;"",VLOOKUP($B53,'I-EmEC'!$A:$DD,MATCH(BZ$1,'I-EmEC'!$A$1:$DD$1,0),FALSE),NA())</f>
        <v>65.838509316770185</v>
      </c>
      <c r="CA53" s="166">
        <f>IF(VLOOKUP($B53,'I-EmEC'!$A:$DD,MATCH(CA$1,'I-EmEC'!$A$1:$DD$1,0),FALSE)&lt;&gt;"",VLOOKUP($B53,'I-EmEC'!$A:$DD,MATCH(CA$1,'I-EmEC'!$A$1:$DD$1,0),FALSE),NA())</f>
        <v>65.838509316770185</v>
      </c>
      <c r="CB53" s="166">
        <f>IF(VLOOKUP($B53,'I-EmEC'!$A:$DD,MATCH(CB$1,'I-EmEC'!$A$1:$DD$1,0),FALSE)&lt;&gt;"",VLOOKUP($B53,'I-EmEC'!$A:$DD,MATCH(CB$1,'I-EmEC'!$A$1:$DD$1,0),FALSE),NA())</f>
        <v>69.275362318840578</v>
      </c>
      <c r="CC53" s="166" t="e">
        <f>IF(VLOOKUP($B53,'I-EmEC'!$A:$DD,MATCH(CC$1,'I-EmEC'!$A$1:$DD$1,0),FALSE)&lt;&gt;"",VLOOKUP($B53,'I-EmEC'!$A:$DD,MATCH(CC$1,'I-EmEC'!$A$1:$DD$1,0),FALSE),NA())</f>
        <v>#N/A</v>
      </c>
      <c r="CD53" s="166" t="e">
        <f>IF(VLOOKUP($B53,'I-EmEC'!$A:$DD,MATCH(CD$1,'I-EmEC'!$A$1:$DD$1,0),FALSE)&lt;&gt;"",VLOOKUP($B53,'I-EmEC'!$A:$DD,MATCH(CD$1,'I-EmEC'!$A$1:$DD$1,0),FALSE),NA())</f>
        <v>#N/A</v>
      </c>
      <c r="CE53" s="166" t="e">
        <f>IF(VLOOKUP($B53,'I-EmEC'!$A:$DD,MATCH(CE$1,'I-EmEC'!$A$1:$DD$1,0),FALSE)&lt;&gt;"",VLOOKUP($B53,'I-EmEC'!$A:$DD,MATCH(CE$1,'I-EmEC'!$A$1:$DD$1,0),FALSE),NA())</f>
        <v>#N/A</v>
      </c>
      <c r="CF53" s="166" t="e">
        <f>IF(VLOOKUP($B53,'I-EmEC'!$A:$DD,MATCH(CF$1,'I-EmEC'!$A$1:$DD$1,0),FALSE)&lt;&gt;"",VLOOKUP($B53,'I-EmEC'!$A:$DD,MATCH(CF$1,'I-EmEC'!$A$1:$DD$1,0),FALSE),NA())</f>
        <v>#N/A</v>
      </c>
      <c r="CG53" s="166" t="e">
        <f>IF(VLOOKUP($B53,'I-EmEC'!$A:$DD,MATCH(CG$1,'I-EmEC'!$A$1:$DD$1,0),FALSE)&lt;&gt;"",VLOOKUP($B53,'I-EmEC'!$A:$DD,MATCH(CG$1,'I-EmEC'!$A$1:$DD$1,0),FALSE),NA())</f>
        <v>#N/A</v>
      </c>
      <c r="CH53" s="166" t="e">
        <f>IF(VLOOKUP($B53,'I-EmEC'!$A:$DD,MATCH(CH$1,'I-EmEC'!$A$1:$DD$1,0),FALSE)&lt;&gt;"",VLOOKUP($B53,'I-EmEC'!$A:$DD,MATCH(CH$1,'I-EmEC'!$A$1:$DD$1,0),FALSE),NA())</f>
        <v>#N/A</v>
      </c>
      <c r="CI53" s="161" t="str" cm="1">
        <f t="array" ref="CI53">SUBSTITUTE(SUBSTITUTE(SUBSTITUTE(INDEX(BW$1:CH$1,0,MATCH(_xlfn.AGGREGATE(4,6,BW53:CH53),BW53:CH53,0)),"I-Emax",""),"Min",""),"Max","")</f>
        <v xml:space="preserve">
Gi1</v>
      </c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</row>
    <row r="54" spans="1:111" s="170" customFormat="1" x14ac:dyDescent="0.15">
      <c r="A54" s="155" t="str" cm="1">
        <f t="array" ref="A54">_xlfn.IFS(AND(SUMIF(E54:P54,"&lt;&gt;#N/A",E54:P54)&gt;0,SUMIF(S54:AD54,"&lt;&gt;#N/A",S54:AD54)&gt;0),"BI",AND(SUMIF(E54:P54,"&lt;&gt;#N/A",E54:P54)&gt;0,SUMIF(S54:AD54,"&lt;&gt;#N/A",S54:AD54)=0),"-B",AND(SUMIF(E54:P54,"&lt;&gt;#N/A",E54:P54)=0,SUMIF(S54:AD54,"&lt;&gt;#N/A",S54:AD54)&gt;0),"-I")</f>
        <v>BI</v>
      </c>
      <c r="B54" s="90" t="s">
        <v>602</v>
      </c>
      <c r="C54" s="156" t="str">
        <f>VLOOKUP(B54,RecNamesAll!A:E,5,FALSE)</f>
        <v>A</v>
      </c>
      <c r="D54" s="157" t="b">
        <f>VLOOKUP(B54,Ligands!A:B,2,FALSE)</f>
        <v>0</v>
      </c>
      <c r="E54" s="158" t="e">
        <f>IF(VLOOKUP($B54,'B-EmEC'!$A:$DC,MATCH(E$1,'B-EmEC'!$A$1:$DC$1,0),FALSE)&lt;&gt;"",VLOOKUP($B54,'B-EmEC'!$A:$DC,MATCH(E$1,'B-EmEC'!$A$1:$DC$1,0),FALSE),NA())</f>
        <v>#N/A</v>
      </c>
      <c r="F54" s="159">
        <f>IF(VLOOKUP($B54,'B-EmEC'!$A:$DC,MATCH(F$1,'B-EmEC'!$A$1:$DC$1,0),FALSE)&lt;&gt;"",VLOOKUP($B54,'B-EmEC'!$A:$DC,MATCH(F$1,'B-EmEC'!$A$1:$DC$1,0),FALSE),NA())</f>
        <v>9.1709999999999994</v>
      </c>
      <c r="G54" s="159">
        <f>IF(VLOOKUP($B54,'B-EmEC'!$A:$DC,MATCH(G$1,'B-EmEC'!$A$1:$DC$1,0),FALSE)&lt;&gt;"",VLOOKUP($B54,'B-EmEC'!$A:$DC,MATCH(G$1,'B-EmEC'!$A$1:$DC$1,0),FALSE),NA())</f>
        <v>9.1129999999999995</v>
      </c>
      <c r="H54" s="159">
        <f>IF(VLOOKUP($B54,'B-EmEC'!$A:$DC,MATCH(H$1,'B-EmEC'!$A$1:$DC$1,0),FALSE)&lt;&gt;"",VLOOKUP($B54,'B-EmEC'!$A:$DC,MATCH(H$1,'B-EmEC'!$A$1:$DC$1,0),FALSE),NA())</f>
        <v>9.5139999999999993</v>
      </c>
      <c r="I54" s="159">
        <f>IF(VLOOKUP($B54,'B-EmEC'!$A:$DC,MATCH(I$1,'B-EmEC'!$A$1:$DC$1,0),FALSE)&lt;&gt;"",VLOOKUP($B54,'B-EmEC'!$A:$DC,MATCH(I$1,'B-EmEC'!$A$1:$DC$1,0),FALSE),NA())</f>
        <v>9.8409999999999993</v>
      </c>
      <c r="J54" s="159">
        <f>IF(VLOOKUP($B54,'B-EmEC'!$A:$DC,MATCH(J$1,'B-EmEC'!$A$1:$DC$1,0),FALSE)&lt;&gt;"",VLOOKUP($B54,'B-EmEC'!$A:$DC,MATCH(J$1,'B-EmEC'!$A$1:$DC$1,0),FALSE),NA())</f>
        <v>10.3</v>
      </c>
      <c r="K54" s="160" t="e">
        <f>IF(VLOOKUP($B54,'B-EmEC'!$A:$DC,MATCH(K$1,'B-EmEC'!$A$1:$DC$1,0),FALSE)&lt;&gt;"",VLOOKUP($B54,'B-EmEC'!$A:$DC,MATCH(K$1,'B-EmEC'!$A$1:$DC$1,0),FALSE),NA())</f>
        <v>#N/A</v>
      </c>
      <c r="L54" s="160" t="e">
        <f>IF(VLOOKUP($B54,'B-EmEC'!$A:$DC,MATCH(L$1,'B-EmEC'!$A$1:$DC$1,0),FALSE)&lt;&gt;"",VLOOKUP($B54,'B-EmEC'!$A:$DC,MATCH(L$1,'B-EmEC'!$A$1:$DC$1,0),FALSE),NA())</f>
        <v>#N/A</v>
      </c>
      <c r="M54" s="160">
        <f>IF(VLOOKUP($B54,'B-EmEC'!$A:$DC,MATCH(M$1,'B-EmEC'!$A$1:$DC$1,0),FALSE)&lt;&gt;"",VLOOKUP($B54,'B-EmEC'!$A:$DC,MATCH(M$1,'B-EmEC'!$A$1:$DC$1,0),FALSE),NA())</f>
        <v>6.85</v>
      </c>
      <c r="N54" s="159">
        <f>IF(VLOOKUP($B54,'B-EmEC'!$A:$DC,MATCH(N$1,'B-EmEC'!$A$1:$DC$1,0),FALSE)&lt;&gt;"",VLOOKUP($B54,'B-EmEC'!$A:$DC,MATCH(N$1,'B-EmEC'!$A$1:$DC$1,0),FALSE),NA())</f>
        <v>7.24</v>
      </c>
      <c r="O54" s="160" t="e">
        <f>IF(VLOOKUP($B54,'B-EmEC'!$A:$DC,MATCH(O$1,'B-EmEC'!$A$1:$DC$1,0),FALSE)&lt;&gt;"",VLOOKUP($B54,'B-EmEC'!$A:$DC,MATCH(O$1,'B-EmEC'!$A$1:$DC$1,0),FALSE),NA())</f>
        <v>#N/A</v>
      </c>
      <c r="P54" s="160">
        <f>IF(VLOOKUP($B54,'B-EmEC'!$A:$DC,MATCH(P$1,'B-EmEC'!$A$1:$DC$1,0),FALSE)&lt;&gt;"",VLOOKUP($B54,'B-EmEC'!$A:$DC,MATCH(P$1,'B-EmEC'!$A$1:$DC$1,0),FALSE),NA())</f>
        <v>6</v>
      </c>
      <c r="Q54" s="161" t="str" cm="1">
        <f t="array" ref="Q54">SUBSTITUTE(SUBSTITUTE(INDEX(E$1:P$1,0,MATCH(_xlfn.AGGREGATE(4,6,E54:P54),E54:P54,0)),"B-pEC50",""),"&gt;1.4SD","")</f>
        <v xml:space="preserve">
Gz</v>
      </c>
      <c r="R54" s="151"/>
      <c r="S54" s="162" t="e">
        <f>IF(VLOOKUP($B54,'I-EmEC'!$A:$DD,MATCH(S$1,'I-EmEC'!$A$1:$DD$1,0),FALSE)&lt;&gt;"",VLOOKUP($B54,'I-EmEC'!$A:$DD,MATCH(S$1,'I-EmEC'!$A$1:$DD$1,0),FALSE),NA())</f>
        <v>#N/A</v>
      </c>
      <c r="T54" s="159">
        <f>IF(VLOOKUP($B54,'I-EmEC'!$A:$DD,MATCH(T$1,'I-EmEC'!$A$1:$DD$1,0),FALSE)&lt;&gt;"",VLOOKUP($B54,'I-EmEC'!$A:$DD,MATCH(T$1,'I-EmEC'!$A$1:$DD$1,0),FALSE),NA())</f>
        <v>8.42</v>
      </c>
      <c r="U54" s="159">
        <f>IF(VLOOKUP($B54,'I-EmEC'!$A:$DD,MATCH(U$1,'I-EmEC'!$A$1:$DD$1,0),FALSE)&lt;&gt;"",VLOOKUP($B54,'I-EmEC'!$A:$DD,MATCH(U$1,'I-EmEC'!$A$1:$DD$1,0),FALSE),NA())</f>
        <v>8.42</v>
      </c>
      <c r="V54" s="159">
        <f>IF(VLOOKUP($B54,'I-EmEC'!$A:$DD,MATCH(V$1,'I-EmEC'!$A$1:$DD$1,0),FALSE)&lt;&gt;"",VLOOKUP($B54,'I-EmEC'!$A:$DD,MATCH(V$1,'I-EmEC'!$A$1:$DD$1,0),FALSE),NA())</f>
        <v>7.79</v>
      </c>
      <c r="W54" s="159">
        <f>IF(VLOOKUP($B54,'I-EmEC'!$A:$DD,MATCH(W$1,'I-EmEC'!$A$1:$DD$1,0),FALSE)&lt;&gt;"",VLOOKUP($B54,'I-EmEC'!$A:$DD,MATCH(W$1,'I-EmEC'!$A$1:$DD$1,0),FALSE),NA())</f>
        <v>7.79</v>
      </c>
      <c r="X54" s="159" t="e">
        <f>IF(VLOOKUP($B54,'I-EmEC'!$A:$DD,MATCH(X$1,'I-EmEC'!$A$1:$DD$1,0),FALSE)&lt;&gt;"",VLOOKUP($B54,'I-EmEC'!$A:$DD,MATCH(X$1,'I-EmEC'!$A$1:$DD$1,0),FALSE),NA())</f>
        <v>#N/A</v>
      </c>
      <c r="Y54" s="159" t="e">
        <f>IF(VLOOKUP($B54,'I-EmEC'!$A:$DD,MATCH(Y$1,'I-EmEC'!$A$1:$DD$1,0),FALSE)&lt;&gt;"",VLOOKUP($B54,'I-EmEC'!$A:$DD,MATCH(Y$1,'I-EmEC'!$A$1:$DD$1,0),FALSE),NA())</f>
        <v>#N/A</v>
      </c>
      <c r="Z54" s="159" t="e">
        <f>IF(VLOOKUP($B54,'I-EmEC'!$A:$DD,MATCH(Z$1,'I-EmEC'!$A$1:$DD$1,0),FALSE)&lt;&gt;"",VLOOKUP($B54,'I-EmEC'!$A:$DD,MATCH(Z$1,'I-EmEC'!$A$1:$DD$1,0),FALSE),NA())</f>
        <v>#N/A</v>
      </c>
      <c r="AA54" s="159">
        <f>IF(VLOOKUP($B54,'I-EmEC'!$A:$DD,MATCH(AA$1,'I-EmEC'!$A$1:$DD$1,0),FALSE)&lt;&gt;"",VLOOKUP($B54,'I-EmEC'!$A:$DD,MATCH(AA$1,'I-EmEC'!$A$1:$DD$1,0),FALSE),NA())</f>
        <v>8.3800000000000008</v>
      </c>
      <c r="AB54" s="159">
        <f>IF(VLOOKUP($B54,'I-EmEC'!$A:$DD,MATCH(AB$1,'I-EmEC'!$A$1:$DD$1,0),FALSE)&lt;&gt;"",VLOOKUP($B54,'I-EmEC'!$A:$DD,MATCH(AB$1,'I-EmEC'!$A$1:$DD$1,0),FALSE),NA())</f>
        <v>7.31</v>
      </c>
      <c r="AC54" s="159">
        <f>IF(VLOOKUP($B54,'I-EmEC'!$A:$DD,MATCH(AC$1,'I-EmEC'!$A$1:$DD$1,0),FALSE)&lt;&gt;"",VLOOKUP($B54,'I-EmEC'!$A:$DD,MATCH(AC$1,'I-EmEC'!$A$1:$DD$1,0),FALSE),NA())</f>
        <v>7.19</v>
      </c>
      <c r="AD54" s="159" t="e">
        <f>IF(VLOOKUP($B54,'I-EmEC'!$A:$DD,MATCH(AD$1,'I-EmEC'!$A$1:$DD$1,0),FALSE)&lt;&gt;"",VLOOKUP($B54,'I-EmEC'!$A:$DD,MATCH(AD$1,'I-EmEC'!$A$1:$DD$1,0),FALSE),NA())</f>
        <v>#N/A</v>
      </c>
      <c r="AE54" s="161" t="str" cm="1">
        <f t="array" ref="AE54">SUBSTITUTE(SUBSTITUTE(INDEX(S$1:AD$1,0,MATCH(_xlfn.AGGREGATE(4,6,S54:AD54),S54:AD54,0)),"I-pEC50",""),"&gt;1.4SD","")</f>
        <v xml:space="preserve">
Gi1</v>
      </c>
      <c r="AF54" s="159"/>
      <c r="AG54" s="163" t="e">
        <f>IF(VLOOKUP($B54,'B-EmEC'!$A:$DC,MATCH(AG$1,'B-EmEC'!$A$1:$DC$1,0),FALSE)&lt;&gt;"",VLOOKUP($B54,'B-EmEC'!$A:$DC,MATCH(AG$1,'B-EmEC'!$A$1:$DC$1,0),FALSE),NA())</f>
        <v>#N/A</v>
      </c>
      <c r="AH54" s="164">
        <f>IF(VLOOKUP($B54,'B-EmEC'!$A:$DC,MATCH(AH$1,'B-EmEC'!$A$1:$DC$1,0),FALSE)&lt;&gt;"",VLOOKUP($B54,'B-EmEC'!$A:$DC,MATCH(AH$1,'B-EmEC'!$A$1:$DC$1,0),FALSE),NA())</f>
        <v>559.9</v>
      </c>
      <c r="AI54" s="164">
        <f>IF(VLOOKUP($B54,'B-EmEC'!$A:$DC,MATCH(AI$1,'B-EmEC'!$A$1:$DC$1,0),FALSE)&lt;&gt;"",VLOOKUP($B54,'B-EmEC'!$A:$DC,MATCH(AI$1,'B-EmEC'!$A$1:$DC$1,0),FALSE),NA())</f>
        <v>276.8</v>
      </c>
      <c r="AJ54" s="164">
        <f>IF(VLOOKUP($B54,'B-EmEC'!$A:$DC,MATCH(AJ$1,'B-EmEC'!$A$1:$DC$1,0),FALSE)&lt;&gt;"",VLOOKUP($B54,'B-EmEC'!$A:$DC,MATCH(AJ$1,'B-EmEC'!$A$1:$DC$1,0),FALSE),NA())</f>
        <v>186.9</v>
      </c>
      <c r="AK54" s="164">
        <f>IF(VLOOKUP($B54,'B-EmEC'!$A:$DC,MATCH(AK$1,'B-EmEC'!$A$1:$DC$1,0),FALSE)&lt;&gt;"",VLOOKUP($B54,'B-EmEC'!$A:$DC,MATCH(AK$1,'B-EmEC'!$A$1:$DC$1,0),FALSE),NA())</f>
        <v>250.3</v>
      </c>
      <c r="AL54" s="164">
        <f>IF(VLOOKUP($B54,'B-EmEC'!$A:$DC,MATCH(AL$1,'B-EmEC'!$A$1:$DC$1,0),FALSE)&lt;&gt;"",VLOOKUP($B54,'B-EmEC'!$A:$DC,MATCH(AL$1,'B-EmEC'!$A$1:$DC$1,0),FALSE),NA())</f>
        <v>97.51</v>
      </c>
      <c r="AM54" s="164" t="e">
        <f>IF(VLOOKUP($B54,'B-EmEC'!$A:$DC,MATCH(AM$1,'B-EmEC'!$A$1:$DC$1,0),FALSE)&lt;&gt;"",VLOOKUP($B54,'B-EmEC'!$A:$DC,MATCH(AM$1,'B-EmEC'!$A$1:$DC$1,0),FALSE),NA())</f>
        <v>#N/A</v>
      </c>
      <c r="AN54" s="164" t="e">
        <f>IF(VLOOKUP($B54,'B-EmEC'!$A:$DC,MATCH(AN$1,'B-EmEC'!$A$1:$DC$1,0),FALSE)&lt;&gt;"",VLOOKUP($B54,'B-EmEC'!$A:$DC,MATCH(AN$1,'B-EmEC'!$A$1:$DC$1,0),FALSE),NA())</f>
        <v>#N/A</v>
      </c>
      <c r="AO54" s="164">
        <f>IF(VLOOKUP($B54,'B-EmEC'!$A:$DC,MATCH(AO$1,'B-EmEC'!$A$1:$DC$1,0),FALSE)&lt;&gt;"",VLOOKUP($B54,'B-EmEC'!$A:$DC,MATCH(AO$1,'B-EmEC'!$A$1:$DC$1,0),FALSE),NA())</f>
        <v>33.39</v>
      </c>
      <c r="AP54" s="164">
        <f>IF(VLOOKUP($B54,'B-EmEC'!$A:$DC,MATCH(AP$1,'B-EmEC'!$A$1:$DC$1,0),FALSE)&lt;&gt;"",VLOOKUP($B54,'B-EmEC'!$A:$DC,MATCH(AP$1,'B-EmEC'!$A$1:$DC$1,0),FALSE),NA())</f>
        <v>297.2</v>
      </c>
      <c r="AQ54" s="164" t="e">
        <f>IF(VLOOKUP($B54,'B-EmEC'!$A:$DC,MATCH(AQ$1,'B-EmEC'!$A$1:$DC$1,0),FALSE)&lt;&gt;"",VLOOKUP($B54,'B-EmEC'!$A:$DC,MATCH(AQ$1,'B-EmEC'!$A$1:$DC$1,0),FALSE),NA())</f>
        <v>#N/A</v>
      </c>
      <c r="AR54" s="164">
        <f>IF(VLOOKUP($B54,'B-EmEC'!$A:$DC,MATCH(AR$1,'B-EmEC'!$A$1:$DC$1,0),FALSE)&lt;&gt;"",VLOOKUP($B54,'B-EmEC'!$A:$DC,MATCH(AR$1,'B-EmEC'!$A$1:$DC$1,0),FALSE),NA())</f>
        <v>35</v>
      </c>
      <c r="AS54" s="169" t="str" cm="1">
        <f t="array" ref="AS54">SUBSTITUTE(SUBSTITUTE(INDEX(AG$1:AR$1,0,MATCH(_xlfn.AGGREGATE(4,6,AG54:AR54),AG54:AR54,0)),"B-Emax",""),"&gt;1.4SD","")</f>
        <v xml:space="preserve">
Gi1</v>
      </c>
      <c r="AT54" s="164"/>
      <c r="AU54" s="165" t="e">
        <f>IF(VLOOKUP($B54,'I-EmEC'!$A:$DD,MATCH(AU$1,'I-EmEC'!$A$1:$DD$1,0),FALSE)&lt;&gt;"",VLOOKUP($B54,'I-EmEC'!$A:$DD,MATCH(AU$1,'I-EmEC'!$A$1:$DD$1,0),FALSE),NA())</f>
        <v>#N/A</v>
      </c>
      <c r="AV54" s="166">
        <f>IF(VLOOKUP($B54,'I-EmEC'!$A:$DD,MATCH(AV$1,'I-EmEC'!$A$1:$DD$1,0),FALSE)&lt;&gt;"",VLOOKUP($B54,'I-EmEC'!$A:$DD,MATCH(AV$1,'I-EmEC'!$A$1:$DD$1,0),FALSE),NA())</f>
        <v>19.600000000000001</v>
      </c>
      <c r="AW54" s="166">
        <f>IF(VLOOKUP($B54,'I-EmEC'!$A:$DD,MATCH(AW$1,'I-EmEC'!$A$1:$DD$1,0),FALSE)&lt;&gt;"",VLOOKUP($B54,'I-EmEC'!$A:$DD,MATCH(AW$1,'I-EmEC'!$A$1:$DD$1,0),FALSE),NA())</f>
        <v>19.600000000000001</v>
      </c>
      <c r="AX54" s="166">
        <f>IF(VLOOKUP($B54,'I-EmEC'!$A:$DD,MATCH(AX$1,'I-EmEC'!$A$1:$DD$1,0),FALSE)&lt;&gt;"",VLOOKUP($B54,'I-EmEC'!$A:$DD,MATCH(AX$1,'I-EmEC'!$A$1:$DD$1,0),FALSE),NA())</f>
        <v>11.2</v>
      </c>
      <c r="AY54" s="166">
        <f>IF(VLOOKUP($B54,'I-EmEC'!$A:$DD,MATCH(AY$1,'I-EmEC'!$A$1:$DD$1,0),FALSE)&lt;&gt;"",VLOOKUP($B54,'I-EmEC'!$A:$DD,MATCH(AY$1,'I-EmEC'!$A$1:$DD$1,0),FALSE),NA())</f>
        <v>11.2</v>
      </c>
      <c r="AZ54" s="166" t="e">
        <f>IF(VLOOKUP($B54,'I-EmEC'!$A:$DD,MATCH(AZ$1,'I-EmEC'!$A$1:$DD$1,0),FALSE)&lt;&gt;"",VLOOKUP($B54,'I-EmEC'!$A:$DD,MATCH(AZ$1,'I-EmEC'!$A$1:$DD$1,0),FALSE),NA())</f>
        <v>#N/A</v>
      </c>
      <c r="BA54" s="166" t="e">
        <f>IF(VLOOKUP($B54,'I-EmEC'!$A:$DD,MATCH(BA$1,'I-EmEC'!$A$1:$DD$1,0),FALSE)&lt;&gt;"",VLOOKUP($B54,'I-EmEC'!$A:$DD,MATCH(BA$1,'I-EmEC'!$A$1:$DD$1,0),FALSE),NA())</f>
        <v>#N/A</v>
      </c>
      <c r="BB54" s="166" t="e">
        <f>IF(VLOOKUP($B54,'I-EmEC'!$A:$DD,MATCH(BB$1,'I-EmEC'!$A$1:$DD$1,0),FALSE)&lt;&gt;"",VLOOKUP($B54,'I-EmEC'!$A:$DD,MATCH(BB$1,'I-EmEC'!$A$1:$DD$1,0),FALSE),NA())</f>
        <v>#N/A</v>
      </c>
      <c r="BC54" s="166">
        <f>IF(VLOOKUP($B54,'I-EmEC'!$A:$DD,MATCH(BC$1,'I-EmEC'!$A$1:$DD$1,0),FALSE)&lt;&gt;"",VLOOKUP($B54,'I-EmEC'!$A:$DD,MATCH(BC$1,'I-EmEC'!$A$1:$DD$1,0),FALSE),NA())</f>
        <v>16.7</v>
      </c>
      <c r="BD54" s="166">
        <f>IF(VLOOKUP($B54,'I-EmEC'!$A:$DD,MATCH(BD$1,'I-EmEC'!$A$1:$DD$1,0),FALSE)&lt;&gt;"",VLOOKUP($B54,'I-EmEC'!$A:$DD,MATCH(BD$1,'I-EmEC'!$A$1:$DD$1,0),FALSE),NA())</f>
        <v>6.3</v>
      </c>
      <c r="BE54" s="166">
        <f>IF(VLOOKUP($B54,'I-EmEC'!$A:$DD,MATCH(BE$1,'I-EmEC'!$A$1:$DD$1,0),FALSE)&lt;&gt;"",VLOOKUP($B54,'I-EmEC'!$A:$DD,MATCH(BE$1,'I-EmEC'!$A$1:$DD$1,0),FALSE),NA())</f>
        <v>9.1</v>
      </c>
      <c r="BF54" s="166" t="e">
        <f>IF(VLOOKUP($B54,'I-EmEC'!$A:$DD,MATCH(BF$1,'I-EmEC'!$A$1:$DD$1,0),FALSE)&lt;&gt;"",VLOOKUP($B54,'I-EmEC'!$A:$DD,MATCH(BF$1,'I-EmEC'!$A$1:$DD$1,0),FALSE),NA())</f>
        <v>#N/A</v>
      </c>
      <c r="BG54" s="161" t="str" cm="1">
        <f t="array" ref="BG54">SUBSTITUTE(SUBSTITUTE(INDEX(AU$1:BF$1,0,MATCH(_xlfn.AGGREGATE(4,6,AU54:BF54),AU54:BF54,0)),"I-Emax",""),"&gt;1.4SD","")</f>
        <v xml:space="preserve">
Gi1</v>
      </c>
      <c r="BH54" s="159"/>
      <c r="BI54" s="167" t="e">
        <f>IF(VLOOKUP($B54,'B-EmEC'!$A:$DC,MATCH(BI$1,'B-EmEC'!$A$1:$DC$1,0),FALSE)="",NA(),VLOOKUP($B54,'B-EmEC'!$A:$DC,MATCH(BI$1,'B-EmEC'!$A$1:$DC$1,0),FALSE))</f>
        <v>#N/A</v>
      </c>
      <c r="BJ54" s="168">
        <f>IF(VLOOKUP($B54,'B-EmEC'!$A:$DC,MATCH(BJ$1,'B-EmEC'!$A$1:$DC$1,0),FALSE)="",NA(),VLOOKUP($B54,'B-EmEC'!$A:$DC,MATCH(BJ$1,'B-EmEC'!$A$1:$DC$1,0),FALSE))</f>
        <v>60.660888407367281</v>
      </c>
      <c r="BK54" s="168">
        <f>IF(VLOOKUP($B54,'B-EmEC'!$A:$DC,MATCH(BK$1,'B-EmEC'!$A$1:$DC$1,0),FALSE)="",NA(),VLOOKUP($B54,'B-EmEC'!$A:$DC,MATCH(BK$1,'B-EmEC'!$A$1:$DC$1,0),FALSE))</f>
        <v>40.432369266725097</v>
      </c>
      <c r="BL54" s="168">
        <f>IF(VLOOKUP($B54,'B-EmEC'!$A:$DC,MATCH(BL$1,'B-EmEC'!$A$1:$DC$1,0),FALSE)="",NA(),VLOOKUP($B54,'B-EmEC'!$A:$DC,MATCH(BL$1,'B-EmEC'!$A$1:$DC$1,0),FALSE))</f>
        <v>50.241935483870968</v>
      </c>
      <c r="BM54" s="168">
        <f>IF(VLOOKUP($B54,'B-EmEC'!$A:$DC,MATCH(BM$1,'B-EmEC'!$A$1:$DC$1,0),FALSE)="",NA(),VLOOKUP($B54,'B-EmEC'!$A:$DC,MATCH(BM$1,'B-EmEC'!$A$1:$DC$1,0),FALSE))</f>
        <v>50.627022653721689</v>
      </c>
      <c r="BN54" s="168">
        <f>IF(VLOOKUP($B54,'B-EmEC'!$A:$DC,MATCH(BN$1,'B-EmEC'!$A$1:$DC$1,0),FALSE)="",NA(),VLOOKUP($B54,'B-EmEC'!$A:$DC,MATCH(BN$1,'B-EmEC'!$A$1:$DC$1,0),FALSE))</f>
        <v>28.28016241299304</v>
      </c>
      <c r="BO54" s="168" t="e">
        <f>IF(VLOOKUP($B54,'B-EmEC'!$A:$DC,MATCH(BO$1,'B-EmEC'!$A$1:$DC$1,0),FALSE)="",NA(),VLOOKUP($B54,'B-EmEC'!$A:$DC,MATCH(BO$1,'B-EmEC'!$A$1:$DC$1,0),FALSE))</f>
        <v>#N/A</v>
      </c>
      <c r="BP54" s="168" t="e">
        <f>IF(VLOOKUP($B54,'B-EmEC'!$A:$DC,MATCH(BP$1,'B-EmEC'!$A$1:$DC$1,0),FALSE)="",NA(),VLOOKUP($B54,'B-EmEC'!$A:$DC,MATCH(BP$1,'B-EmEC'!$A$1:$DC$1,0),FALSE))</f>
        <v>#N/A</v>
      </c>
      <c r="BQ54" s="168">
        <f>IF(VLOOKUP($B54,'B-EmEC'!$A:$DC,MATCH(BQ$1,'B-EmEC'!$A$1:$DC$1,0),FALSE)="",NA(),VLOOKUP($B54,'B-EmEC'!$A:$DC,MATCH(BQ$1,'B-EmEC'!$A$1:$DC$1,0),FALSE))</f>
        <v>3.6132453197705874</v>
      </c>
      <c r="BR54" s="168">
        <f>IF(VLOOKUP($B54,'B-EmEC'!$A:$DC,MATCH(BR$1,'B-EmEC'!$A$1:$DC$1,0),FALSE)="",NA(),VLOOKUP($B54,'B-EmEC'!$A:$DC,MATCH(BR$1,'B-EmEC'!$A$1:$DC$1,0),FALSE))</f>
        <v>27.853795688847235</v>
      </c>
      <c r="BS54" s="168" t="e">
        <f>IF(VLOOKUP($B54,'B-EmEC'!$A:$DC,MATCH(BS$1,'B-EmEC'!$A$1:$DC$1,0),FALSE)="",NA(),VLOOKUP($B54,'B-EmEC'!$A:$DC,MATCH(BS$1,'B-EmEC'!$A$1:$DC$1,0),FALSE))</f>
        <v>#N/A</v>
      </c>
      <c r="BT54" s="168">
        <f>IF(VLOOKUP($B54,'B-EmEC'!$A:$DC,MATCH(BT$1,'B-EmEC'!$A$1:$DC$1,0),FALSE)="",NA(),VLOOKUP($B54,'B-EmEC'!$A:$DC,MATCH(BT$1,'B-EmEC'!$A$1:$DC$1,0),FALSE))</f>
        <v>4.956103086944208</v>
      </c>
      <c r="BU54" s="161" t="str" cm="1">
        <f t="array" ref="BU54">SUBSTITUTE(SUBSTITUTE(SUBSTITUTE(INDEX(BI$1:BT$1,0,MATCH(_xlfn.AGGREGATE(4,6,BI54:BT54),BI54:BT54,0)),"B-Emax",""),"Min",""),"Max","")</f>
        <v xml:space="preserve">
Gi1</v>
      </c>
      <c r="BV54" s="168"/>
      <c r="BW54" s="165" t="e">
        <f>IF(VLOOKUP($B54,'I-EmEC'!$A:$DD,MATCH(BW$1,'I-EmEC'!$A$1:$DD$1,0),FALSE)&lt;&gt;"",VLOOKUP($B54,'I-EmEC'!$A:$DD,MATCH(BW$1,'I-EmEC'!$A$1:$DD$1,0),FALSE),NA())</f>
        <v>#N/A</v>
      </c>
      <c r="BX54" s="166">
        <f>IF(VLOOKUP($B54,'I-EmEC'!$A:$DD,MATCH(BX$1,'I-EmEC'!$A$1:$DD$1,0),FALSE)&lt;&gt;"",VLOOKUP($B54,'I-EmEC'!$A:$DD,MATCH(BX$1,'I-EmEC'!$A$1:$DD$1,0),FALSE),NA())</f>
        <v>37.911025145067704</v>
      </c>
      <c r="BY54" s="166">
        <f>IF(VLOOKUP($B54,'I-EmEC'!$A:$DD,MATCH(BY$1,'I-EmEC'!$A$1:$DD$1,0),FALSE)&lt;&gt;"",VLOOKUP($B54,'I-EmEC'!$A:$DD,MATCH(BY$1,'I-EmEC'!$A$1:$DD$1,0),FALSE),NA())</f>
        <v>37.911025145067704</v>
      </c>
      <c r="BZ54" s="166">
        <f>IF(VLOOKUP($B54,'I-EmEC'!$A:$DD,MATCH(BZ$1,'I-EmEC'!$A$1:$DD$1,0),FALSE)&lt;&gt;"",VLOOKUP($B54,'I-EmEC'!$A:$DD,MATCH(BZ$1,'I-EmEC'!$A$1:$DD$1,0),FALSE),NA())</f>
        <v>23.188405797101449</v>
      </c>
      <c r="CA54" s="166">
        <f>IF(VLOOKUP($B54,'I-EmEC'!$A:$DD,MATCH(CA$1,'I-EmEC'!$A$1:$DD$1,0),FALSE)&lt;&gt;"",VLOOKUP($B54,'I-EmEC'!$A:$DD,MATCH(CA$1,'I-EmEC'!$A$1:$DD$1,0),FALSE),NA())</f>
        <v>23.188405797101449</v>
      </c>
      <c r="CB54" s="166" t="e">
        <f>IF(VLOOKUP($B54,'I-EmEC'!$A:$DD,MATCH(CB$1,'I-EmEC'!$A$1:$DD$1,0),FALSE)&lt;&gt;"",VLOOKUP($B54,'I-EmEC'!$A:$DD,MATCH(CB$1,'I-EmEC'!$A$1:$DD$1,0),FALSE),NA())</f>
        <v>#N/A</v>
      </c>
      <c r="CC54" s="166" t="e">
        <f>IF(VLOOKUP($B54,'I-EmEC'!$A:$DD,MATCH(CC$1,'I-EmEC'!$A$1:$DD$1,0),FALSE)&lt;&gt;"",VLOOKUP($B54,'I-EmEC'!$A:$DD,MATCH(CC$1,'I-EmEC'!$A$1:$DD$1,0),FALSE),NA())</f>
        <v>#N/A</v>
      </c>
      <c r="CD54" s="166" t="e">
        <f>IF(VLOOKUP($B54,'I-EmEC'!$A:$DD,MATCH(CD$1,'I-EmEC'!$A$1:$DD$1,0),FALSE)&lt;&gt;"",VLOOKUP($B54,'I-EmEC'!$A:$DD,MATCH(CD$1,'I-EmEC'!$A$1:$DD$1,0),FALSE),NA())</f>
        <v>#N/A</v>
      </c>
      <c r="CE54" s="166">
        <f>IF(VLOOKUP($B54,'I-EmEC'!$A:$DD,MATCH(CE$1,'I-EmEC'!$A$1:$DD$1,0),FALSE)&lt;&gt;"",VLOOKUP($B54,'I-EmEC'!$A:$DD,MATCH(CE$1,'I-EmEC'!$A$1:$DD$1,0),FALSE),NA())</f>
        <v>37.528089887640448</v>
      </c>
      <c r="CF54" s="166">
        <f>IF(VLOOKUP($B54,'I-EmEC'!$A:$DD,MATCH(CF$1,'I-EmEC'!$A$1:$DD$1,0),FALSE)&lt;&gt;"",VLOOKUP($B54,'I-EmEC'!$A:$DD,MATCH(CF$1,'I-EmEC'!$A$1:$DD$1,0),FALSE),NA())</f>
        <v>12.426035502958579</v>
      </c>
      <c r="CG54" s="166">
        <f>IF(VLOOKUP($B54,'I-EmEC'!$A:$DD,MATCH(CG$1,'I-EmEC'!$A$1:$DD$1,0),FALSE)&lt;&gt;"",VLOOKUP($B54,'I-EmEC'!$A:$DD,MATCH(CG$1,'I-EmEC'!$A$1:$DD$1,0),FALSE),NA())</f>
        <v>17.333333333333332</v>
      </c>
      <c r="CH54" s="166" t="e">
        <f>IF(VLOOKUP($B54,'I-EmEC'!$A:$DD,MATCH(CH$1,'I-EmEC'!$A$1:$DD$1,0),FALSE)&lt;&gt;"",VLOOKUP($B54,'I-EmEC'!$A:$DD,MATCH(CH$1,'I-EmEC'!$A$1:$DD$1,0),FALSE),NA())</f>
        <v>#N/A</v>
      </c>
      <c r="CI54" s="161" t="str" cm="1">
        <f t="array" ref="CI54">SUBSTITUTE(SUBSTITUTE(SUBSTITUTE(INDEX(BW$1:CH$1,0,MATCH(_xlfn.AGGREGATE(4,6,BW54:CH54),BW54:CH54,0)),"I-Emax",""),"Min",""),"Max","")</f>
        <v xml:space="preserve">
Gi1</v>
      </c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</row>
    <row r="55" spans="1:111" s="170" customFormat="1" x14ac:dyDescent="0.15">
      <c r="A55" s="155" t="str" cm="1">
        <f t="array" ref="A55">_xlfn.IFS(AND(SUMIF(E55:P55,"&lt;&gt;#N/A",E55:P55)&gt;0,SUMIF(S55:AD55,"&lt;&gt;#N/A",S55:AD55)&gt;0),"BI",AND(SUMIF(E55:P55,"&lt;&gt;#N/A",E55:P55)&gt;0,SUMIF(S55:AD55,"&lt;&gt;#N/A",S55:AD55)=0),"-B",AND(SUMIF(E55:P55,"&lt;&gt;#N/A",E55:P55)=0,SUMIF(S55:AD55,"&lt;&gt;#N/A",S55:AD55)&gt;0),"-I")</f>
        <v>BI</v>
      </c>
      <c r="B55" s="90" t="s">
        <v>606</v>
      </c>
      <c r="C55" s="156" t="str">
        <f>VLOOKUP(B55,RecNamesAll!A:E,5,FALSE)</f>
        <v>A</v>
      </c>
      <c r="D55" s="157" t="b">
        <f>VLOOKUP(B55,Ligands!A:B,2,FALSE)</f>
        <v>1</v>
      </c>
      <c r="E55" s="158" t="e">
        <f>IF(VLOOKUP($B55,'B-EmEC'!$A:$DC,MATCH(E$1,'B-EmEC'!$A$1:$DC$1,0),FALSE)&lt;&gt;"",VLOOKUP($B55,'B-EmEC'!$A:$DC,MATCH(E$1,'B-EmEC'!$A$1:$DC$1,0),FALSE),NA())</f>
        <v>#N/A</v>
      </c>
      <c r="F55" s="159">
        <f>IF(VLOOKUP($B55,'B-EmEC'!$A:$DC,MATCH(F$1,'B-EmEC'!$A$1:$DC$1,0),FALSE)&lt;&gt;"",VLOOKUP($B55,'B-EmEC'!$A:$DC,MATCH(F$1,'B-EmEC'!$A$1:$DC$1,0),FALSE),NA())</f>
        <v>10.16</v>
      </c>
      <c r="G55" s="159">
        <f>IF(VLOOKUP($B55,'B-EmEC'!$A:$DC,MATCH(G$1,'B-EmEC'!$A$1:$DC$1,0),FALSE)&lt;&gt;"",VLOOKUP($B55,'B-EmEC'!$A:$DC,MATCH(G$1,'B-EmEC'!$A$1:$DC$1,0),FALSE),NA())</f>
        <v>10.220000000000001</v>
      </c>
      <c r="H55" s="159">
        <f>IF(VLOOKUP($B55,'B-EmEC'!$A:$DC,MATCH(H$1,'B-EmEC'!$A$1:$DC$1,0),FALSE)&lt;&gt;"",VLOOKUP($B55,'B-EmEC'!$A:$DC,MATCH(H$1,'B-EmEC'!$A$1:$DC$1,0),FALSE),NA())</f>
        <v>10.36</v>
      </c>
      <c r="I55" s="159">
        <f>IF(VLOOKUP($B55,'B-EmEC'!$A:$DC,MATCH(I$1,'B-EmEC'!$A$1:$DC$1,0),FALSE)&lt;&gt;"",VLOOKUP($B55,'B-EmEC'!$A:$DC,MATCH(I$1,'B-EmEC'!$A$1:$DC$1,0),FALSE),NA())</f>
        <v>10.65</v>
      </c>
      <c r="J55" s="159">
        <f>IF(VLOOKUP($B55,'B-EmEC'!$A:$DC,MATCH(J$1,'B-EmEC'!$A$1:$DC$1,0),FALSE)&lt;&gt;"",VLOOKUP($B55,'B-EmEC'!$A:$DC,MATCH(J$1,'B-EmEC'!$A$1:$DC$1,0),FALSE),NA())</f>
        <v>11.25</v>
      </c>
      <c r="K55" s="160" t="e">
        <f>IF(VLOOKUP($B55,'B-EmEC'!$A:$DC,MATCH(K$1,'B-EmEC'!$A$1:$DC$1,0),FALSE)&lt;&gt;"",VLOOKUP($B55,'B-EmEC'!$A:$DC,MATCH(K$1,'B-EmEC'!$A$1:$DC$1,0),FALSE),NA())</f>
        <v>#N/A</v>
      </c>
      <c r="L55" s="160" t="e">
        <f>IF(VLOOKUP($B55,'B-EmEC'!$A:$DC,MATCH(L$1,'B-EmEC'!$A$1:$DC$1,0),FALSE)&lt;&gt;"",VLOOKUP($B55,'B-EmEC'!$A:$DC,MATCH(L$1,'B-EmEC'!$A$1:$DC$1,0),FALSE),NA())</f>
        <v>#N/A</v>
      </c>
      <c r="M55" s="160" t="e">
        <f>IF(VLOOKUP($B55,'B-EmEC'!$A:$DC,MATCH(M$1,'B-EmEC'!$A$1:$DC$1,0),FALSE)&lt;&gt;"",VLOOKUP($B55,'B-EmEC'!$A:$DC,MATCH(M$1,'B-EmEC'!$A$1:$DC$1,0),FALSE),NA())</f>
        <v>#N/A</v>
      </c>
      <c r="N55" s="159">
        <f>IF(VLOOKUP($B55,'B-EmEC'!$A:$DC,MATCH(N$1,'B-EmEC'!$A$1:$DC$1,0),FALSE)&lt;&gt;"",VLOOKUP($B55,'B-EmEC'!$A:$DC,MATCH(N$1,'B-EmEC'!$A$1:$DC$1,0),FALSE),NA())</f>
        <v>8.2639999999999993</v>
      </c>
      <c r="O55" s="160" t="e">
        <f>IF(VLOOKUP($B55,'B-EmEC'!$A:$DC,MATCH(O$1,'B-EmEC'!$A$1:$DC$1,0),FALSE)&lt;&gt;"",VLOOKUP($B55,'B-EmEC'!$A:$DC,MATCH(O$1,'B-EmEC'!$A$1:$DC$1,0),FALSE),NA())</f>
        <v>#N/A</v>
      </c>
      <c r="P55" s="160" t="e">
        <f>IF(VLOOKUP($B55,'B-EmEC'!$A:$DC,MATCH(P$1,'B-EmEC'!$A$1:$DC$1,0),FALSE)&lt;&gt;"",VLOOKUP($B55,'B-EmEC'!$A:$DC,MATCH(P$1,'B-EmEC'!$A$1:$DC$1,0),FALSE),NA())</f>
        <v>#N/A</v>
      </c>
      <c r="Q55" s="161" t="str" cm="1">
        <f t="array" ref="Q55">SUBSTITUTE(SUBSTITUTE(INDEX(E$1:P$1,0,MATCH(_xlfn.AGGREGATE(4,6,E55:P55),E55:P55,0)),"B-pEC50",""),"&gt;1.4SD","")</f>
        <v xml:space="preserve">
Gz</v>
      </c>
      <c r="R55" s="159"/>
      <c r="S55" s="162" t="e">
        <f>IF(VLOOKUP($B55,'I-EmEC'!$A:$DD,MATCH(S$1,'I-EmEC'!$A$1:$DD$1,0),FALSE)&lt;&gt;"",VLOOKUP($B55,'I-EmEC'!$A:$DD,MATCH(S$1,'I-EmEC'!$A$1:$DD$1,0),FALSE),NA())</f>
        <v>#N/A</v>
      </c>
      <c r="T55" s="159">
        <f>IF(VLOOKUP($B55,'I-EmEC'!$A:$DD,MATCH(T$1,'I-EmEC'!$A$1:$DD$1,0),FALSE)&lt;&gt;"",VLOOKUP($B55,'I-EmEC'!$A:$DD,MATCH(T$1,'I-EmEC'!$A$1:$DD$1,0),FALSE),NA())</f>
        <v>7.84</v>
      </c>
      <c r="U55" s="159">
        <f>IF(VLOOKUP($B55,'I-EmEC'!$A:$DD,MATCH(U$1,'I-EmEC'!$A$1:$DD$1,0),FALSE)&lt;&gt;"",VLOOKUP($B55,'I-EmEC'!$A:$DD,MATCH(U$1,'I-EmEC'!$A$1:$DD$1,0),FALSE),NA())</f>
        <v>7.84</v>
      </c>
      <c r="V55" s="159">
        <f>IF(VLOOKUP($B55,'I-EmEC'!$A:$DD,MATCH(V$1,'I-EmEC'!$A$1:$DD$1,0),FALSE)&lt;&gt;"",VLOOKUP($B55,'I-EmEC'!$A:$DD,MATCH(V$1,'I-EmEC'!$A$1:$DD$1,0),FALSE),NA())</f>
        <v>7.52</v>
      </c>
      <c r="W55" s="159">
        <f>IF(VLOOKUP($B55,'I-EmEC'!$A:$DD,MATCH(W$1,'I-EmEC'!$A$1:$DD$1,0),FALSE)&lt;&gt;"",VLOOKUP($B55,'I-EmEC'!$A:$DD,MATCH(W$1,'I-EmEC'!$A$1:$DD$1,0),FALSE),NA())</f>
        <v>7.52</v>
      </c>
      <c r="X55" s="159">
        <f>IF(VLOOKUP($B55,'I-EmEC'!$A:$DD,MATCH(X$1,'I-EmEC'!$A$1:$DD$1,0),FALSE)&lt;&gt;"",VLOOKUP($B55,'I-EmEC'!$A:$DD,MATCH(X$1,'I-EmEC'!$A$1:$DD$1,0),FALSE),NA())</f>
        <v>7.68</v>
      </c>
      <c r="Y55" s="159" t="e">
        <f>IF(VLOOKUP($B55,'I-EmEC'!$A:$DD,MATCH(Y$1,'I-EmEC'!$A$1:$DD$1,0),FALSE)&lt;&gt;"",VLOOKUP($B55,'I-EmEC'!$A:$DD,MATCH(Y$1,'I-EmEC'!$A$1:$DD$1,0),FALSE),NA())</f>
        <v>#N/A</v>
      </c>
      <c r="Z55" s="159" t="e">
        <f>IF(VLOOKUP($B55,'I-EmEC'!$A:$DD,MATCH(Z$1,'I-EmEC'!$A$1:$DD$1,0),FALSE)&lt;&gt;"",VLOOKUP($B55,'I-EmEC'!$A:$DD,MATCH(Z$1,'I-EmEC'!$A$1:$DD$1,0),FALSE),NA())</f>
        <v>#N/A</v>
      </c>
      <c r="AA55" s="159">
        <f>IF(VLOOKUP($B55,'I-EmEC'!$A:$DD,MATCH(AA$1,'I-EmEC'!$A$1:$DD$1,0),FALSE)&lt;&gt;"",VLOOKUP($B55,'I-EmEC'!$A:$DD,MATCH(AA$1,'I-EmEC'!$A$1:$DD$1,0),FALSE),NA())</f>
        <v>7.27</v>
      </c>
      <c r="AB55" s="159" t="e">
        <f>IF(VLOOKUP($B55,'I-EmEC'!$A:$DD,MATCH(AB$1,'I-EmEC'!$A$1:$DD$1,0),FALSE)&lt;&gt;"",VLOOKUP($B55,'I-EmEC'!$A:$DD,MATCH(AB$1,'I-EmEC'!$A$1:$DD$1,0),FALSE),NA())</f>
        <v>#N/A</v>
      </c>
      <c r="AC55" s="159">
        <f>IF(VLOOKUP($B55,'I-EmEC'!$A:$DD,MATCH(AC$1,'I-EmEC'!$A$1:$DD$1,0),FALSE)&lt;&gt;"",VLOOKUP($B55,'I-EmEC'!$A:$DD,MATCH(AC$1,'I-EmEC'!$A$1:$DD$1,0),FALSE),NA())</f>
        <v>7.21</v>
      </c>
      <c r="AD55" s="159" t="e">
        <f>IF(VLOOKUP($B55,'I-EmEC'!$A:$DD,MATCH(AD$1,'I-EmEC'!$A$1:$DD$1,0),FALSE)&lt;&gt;"",VLOOKUP($B55,'I-EmEC'!$A:$DD,MATCH(AD$1,'I-EmEC'!$A$1:$DD$1,0),FALSE),NA())</f>
        <v>#N/A</v>
      </c>
      <c r="AE55" s="161" t="str" cm="1">
        <f t="array" ref="AE55">SUBSTITUTE(SUBSTITUTE(INDEX(S$1:AD$1,0,MATCH(_xlfn.AGGREGATE(4,6,S55:AD55),S55:AD55,0)),"I-pEC50",""),"&gt;1.4SD","")</f>
        <v xml:space="preserve">
Gi1</v>
      </c>
      <c r="AF55" s="159"/>
      <c r="AG55" s="163" t="e">
        <f>IF(VLOOKUP($B55,'B-EmEC'!$A:$DC,MATCH(AG$1,'B-EmEC'!$A$1:$DC$1,0),FALSE)&lt;&gt;"",VLOOKUP($B55,'B-EmEC'!$A:$DC,MATCH(AG$1,'B-EmEC'!$A$1:$DC$1,0),FALSE),NA())</f>
        <v>#N/A</v>
      </c>
      <c r="AH55" s="164">
        <f>IF(VLOOKUP($B55,'B-EmEC'!$A:$DC,MATCH(AH$1,'B-EmEC'!$A$1:$DC$1,0),FALSE)&lt;&gt;"",VLOOKUP($B55,'B-EmEC'!$A:$DC,MATCH(AH$1,'B-EmEC'!$A$1:$DC$1,0),FALSE),NA())</f>
        <v>696.6</v>
      </c>
      <c r="AI55" s="164">
        <f>IF(VLOOKUP($B55,'B-EmEC'!$A:$DC,MATCH(AI$1,'B-EmEC'!$A$1:$DC$1,0),FALSE)&lt;&gt;"",VLOOKUP($B55,'B-EmEC'!$A:$DC,MATCH(AI$1,'B-EmEC'!$A$1:$DC$1,0),FALSE),NA())</f>
        <v>299.5</v>
      </c>
      <c r="AJ55" s="164">
        <f>IF(VLOOKUP($B55,'B-EmEC'!$A:$DC,MATCH(AJ$1,'B-EmEC'!$A$1:$DC$1,0),FALSE)&lt;&gt;"",VLOOKUP($B55,'B-EmEC'!$A:$DC,MATCH(AJ$1,'B-EmEC'!$A$1:$DC$1,0),FALSE),NA())</f>
        <v>223.9</v>
      </c>
      <c r="AK55" s="164">
        <f>IF(VLOOKUP($B55,'B-EmEC'!$A:$DC,MATCH(AK$1,'B-EmEC'!$A$1:$DC$1,0),FALSE)&lt;&gt;"",VLOOKUP($B55,'B-EmEC'!$A:$DC,MATCH(AK$1,'B-EmEC'!$A$1:$DC$1,0),FALSE),NA())</f>
        <v>297</v>
      </c>
      <c r="AL55" s="164">
        <f>IF(VLOOKUP($B55,'B-EmEC'!$A:$DC,MATCH(AL$1,'B-EmEC'!$A$1:$DC$1,0),FALSE)&lt;&gt;"",VLOOKUP($B55,'B-EmEC'!$A:$DC,MATCH(AL$1,'B-EmEC'!$A$1:$DC$1,0),FALSE),NA())</f>
        <v>32.72</v>
      </c>
      <c r="AM55" s="164" t="e">
        <f>IF(VLOOKUP($B55,'B-EmEC'!$A:$DC,MATCH(AM$1,'B-EmEC'!$A$1:$DC$1,0),FALSE)&lt;&gt;"",VLOOKUP($B55,'B-EmEC'!$A:$DC,MATCH(AM$1,'B-EmEC'!$A$1:$DC$1,0),FALSE),NA())</f>
        <v>#N/A</v>
      </c>
      <c r="AN55" s="164" t="e">
        <f>IF(VLOOKUP($B55,'B-EmEC'!$A:$DC,MATCH(AN$1,'B-EmEC'!$A$1:$DC$1,0),FALSE)&lt;&gt;"",VLOOKUP($B55,'B-EmEC'!$A:$DC,MATCH(AN$1,'B-EmEC'!$A$1:$DC$1,0),FALSE),NA())</f>
        <v>#N/A</v>
      </c>
      <c r="AO55" s="164" t="e">
        <f>IF(VLOOKUP($B55,'B-EmEC'!$A:$DC,MATCH(AO$1,'B-EmEC'!$A$1:$DC$1,0),FALSE)&lt;&gt;"",VLOOKUP($B55,'B-EmEC'!$A:$DC,MATCH(AO$1,'B-EmEC'!$A$1:$DC$1,0),FALSE),NA())</f>
        <v>#N/A</v>
      </c>
      <c r="AP55" s="164">
        <f>IF(VLOOKUP($B55,'B-EmEC'!$A:$DC,MATCH(AP$1,'B-EmEC'!$A$1:$DC$1,0),FALSE)&lt;&gt;"",VLOOKUP($B55,'B-EmEC'!$A:$DC,MATCH(AP$1,'B-EmEC'!$A$1:$DC$1,0),FALSE),NA())</f>
        <v>175.6</v>
      </c>
      <c r="AQ55" s="164" t="e">
        <f>IF(VLOOKUP($B55,'B-EmEC'!$A:$DC,MATCH(AQ$1,'B-EmEC'!$A$1:$DC$1,0),FALSE)&lt;&gt;"",VLOOKUP($B55,'B-EmEC'!$A:$DC,MATCH(AQ$1,'B-EmEC'!$A$1:$DC$1,0),FALSE),NA())</f>
        <v>#N/A</v>
      </c>
      <c r="AR55" s="164" t="e">
        <f>IF(VLOOKUP($B55,'B-EmEC'!$A:$DC,MATCH(AR$1,'B-EmEC'!$A$1:$DC$1,0),FALSE)&lt;&gt;"",VLOOKUP($B55,'B-EmEC'!$A:$DC,MATCH(AR$1,'B-EmEC'!$A$1:$DC$1,0),FALSE),NA())</f>
        <v>#N/A</v>
      </c>
      <c r="AS55" s="169" t="str" cm="1">
        <f t="array" ref="AS55">SUBSTITUTE(SUBSTITUTE(INDEX(AG$1:AR$1,0,MATCH(_xlfn.AGGREGATE(4,6,AG55:AR55),AG55:AR55,0)),"B-Emax",""),"&gt;1.4SD","")</f>
        <v xml:space="preserve">
Gi1</v>
      </c>
      <c r="AT55" s="164"/>
      <c r="AU55" s="165" t="e">
        <f>IF(VLOOKUP($B55,'I-EmEC'!$A:$DD,MATCH(AU$1,'I-EmEC'!$A$1:$DD$1,0),FALSE)&lt;&gt;"",VLOOKUP($B55,'I-EmEC'!$A:$DD,MATCH(AU$1,'I-EmEC'!$A$1:$DD$1,0),FALSE),NA())</f>
        <v>#N/A</v>
      </c>
      <c r="AV55" s="166">
        <f>IF(VLOOKUP($B55,'I-EmEC'!$A:$DD,MATCH(AV$1,'I-EmEC'!$A$1:$DD$1,0),FALSE)&lt;&gt;"",VLOOKUP($B55,'I-EmEC'!$A:$DD,MATCH(AV$1,'I-EmEC'!$A$1:$DD$1,0),FALSE),NA())</f>
        <v>38.1</v>
      </c>
      <c r="AW55" s="166">
        <f>IF(VLOOKUP($B55,'I-EmEC'!$A:$DD,MATCH(AW$1,'I-EmEC'!$A$1:$DD$1,0),FALSE)&lt;&gt;"",VLOOKUP($B55,'I-EmEC'!$A:$DD,MATCH(AW$1,'I-EmEC'!$A$1:$DD$1,0),FALSE),NA())</f>
        <v>38.1</v>
      </c>
      <c r="AX55" s="166">
        <f>IF(VLOOKUP($B55,'I-EmEC'!$A:$DD,MATCH(AX$1,'I-EmEC'!$A$1:$DD$1,0),FALSE)&lt;&gt;"",VLOOKUP($B55,'I-EmEC'!$A:$DD,MATCH(AX$1,'I-EmEC'!$A$1:$DD$1,0),FALSE),NA())</f>
        <v>22.9</v>
      </c>
      <c r="AY55" s="166">
        <f>IF(VLOOKUP($B55,'I-EmEC'!$A:$DD,MATCH(AY$1,'I-EmEC'!$A$1:$DD$1,0),FALSE)&lt;&gt;"",VLOOKUP($B55,'I-EmEC'!$A:$DD,MATCH(AY$1,'I-EmEC'!$A$1:$DD$1,0),FALSE),NA())</f>
        <v>22.9</v>
      </c>
      <c r="AZ55" s="166">
        <f>IF(VLOOKUP($B55,'I-EmEC'!$A:$DD,MATCH(AZ$1,'I-EmEC'!$A$1:$DD$1,0),FALSE)&lt;&gt;"",VLOOKUP($B55,'I-EmEC'!$A:$DD,MATCH(AZ$1,'I-EmEC'!$A$1:$DD$1,0),FALSE),NA())</f>
        <v>20.7</v>
      </c>
      <c r="BA55" s="166" t="e">
        <f>IF(VLOOKUP($B55,'I-EmEC'!$A:$DD,MATCH(BA$1,'I-EmEC'!$A$1:$DD$1,0),FALSE)&lt;&gt;"",VLOOKUP($B55,'I-EmEC'!$A:$DD,MATCH(BA$1,'I-EmEC'!$A$1:$DD$1,0),FALSE),NA())</f>
        <v>#N/A</v>
      </c>
      <c r="BB55" s="166" t="e">
        <f>IF(VLOOKUP($B55,'I-EmEC'!$A:$DD,MATCH(BB$1,'I-EmEC'!$A$1:$DD$1,0),FALSE)&lt;&gt;"",VLOOKUP($B55,'I-EmEC'!$A:$DD,MATCH(BB$1,'I-EmEC'!$A$1:$DD$1,0),FALSE),NA())</f>
        <v>#N/A</v>
      </c>
      <c r="BC55" s="166">
        <f>IF(VLOOKUP($B55,'I-EmEC'!$A:$DD,MATCH(BC$1,'I-EmEC'!$A$1:$DD$1,0),FALSE)&lt;&gt;"",VLOOKUP($B55,'I-EmEC'!$A:$DD,MATCH(BC$1,'I-EmEC'!$A$1:$DD$1,0),FALSE),NA())</f>
        <v>14.3</v>
      </c>
      <c r="BD55" s="166" t="e">
        <f>IF(VLOOKUP($B55,'I-EmEC'!$A:$DD,MATCH(BD$1,'I-EmEC'!$A$1:$DD$1,0),FALSE)&lt;&gt;"",VLOOKUP($B55,'I-EmEC'!$A:$DD,MATCH(BD$1,'I-EmEC'!$A$1:$DD$1,0),FALSE),NA())</f>
        <v>#N/A</v>
      </c>
      <c r="BE55" s="166">
        <f>IF(VLOOKUP($B55,'I-EmEC'!$A:$DD,MATCH(BE$1,'I-EmEC'!$A$1:$DD$1,0),FALSE)&lt;&gt;"",VLOOKUP($B55,'I-EmEC'!$A:$DD,MATCH(BE$1,'I-EmEC'!$A$1:$DD$1,0),FALSE),NA())</f>
        <v>6.6</v>
      </c>
      <c r="BF55" s="166" t="e">
        <f>IF(VLOOKUP($B55,'I-EmEC'!$A:$DD,MATCH(BF$1,'I-EmEC'!$A$1:$DD$1,0),FALSE)&lt;&gt;"",VLOOKUP($B55,'I-EmEC'!$A:$DD,MATCH(BF$1,'I-EmEC'!$A$1:$DD$1,0),FALSE),NA())</f>
        <v>#N/A</v>
      </c>
      <c r="BG55" s="161" t="str" cm="1">
        <f t="array" ref="BG55">SUBSTITUTE(SUBSTITUTE(INDEX(AU$1:BF$1,0,MATCH(_xlfn.AGGREGATE(4,6,AU55:BF55),AU55:BF55,0)),"I-Emax",""),"&gt;1.4SD","")</f>
        <v xml:space="preserve">
Gi1</v>
      </c>
      <c r="BH55" s="159"/>
      <c r="BI55" s="167" t="e">
        <f>IF(VLOOKUP($B55,'B-EmEC'!$A:$DC,MATCH(BI$1,'B-EmEC'!$A$1:$DC$1,0),FALSE)="",NA(),VLOOKUP($B55,'B-EmEC'!$A:$DC,MATCH(BI$1,'B-EmEC'!$A$1:$DC$1,0),FALSE))</f>
        <v>#N/A</v>
      </c>
      <c r="BJ55" s="168">
        <f>IF(VLOOKUP($B55,'B-EmEC'!$A:$DC,MATCH(BJ$1,'B-EmEC'!$A$1:$DC$1,0),FALSE)="",NA(),VLOOKUP($B55,'B-EmEC'!$A:$DC,MATCH(BJ$1,'B-EmEC'!$A$1:$DC$1,0),FALSE))</f>
        <v>75.471289274106169</v>
      </c>
      <c r="BK55" s="168">
        <f>IF(VLOOKUP($B55,'B-EmEC'!$A:$DC,MATCH(BK$1,'B-EmEC'!$A$1:$DC$1,0),FALSE)="",NA(),VLOOKUP($B55,'B-EmEC'!$A:$DC,MATCH(BK$1,'B-EmEC'!$A$1:$DC$1,0),FALSE))</f>
        <v>43.748174116272274</v>
      </c>
      <c r="BL55" s="168">
        <f>IF(VLOOKUP($B55,'B-EmEC'!$A:$DC,MATCH(BL$1,'B-EmEC'!$A$1:$DC$1,0),FALSE)="",NA(),VLOOKUP($B55,'B-EmEC'!$A:$DC,MATCH(BL$1,'B-EmEC'!$A$1:$DC$1,0),FALSE))</f>
        <v>60.188172043010752</v>
      </c>
      <c r="BM55" s="168">
        <f>IF(VLOOKUP($B55,'B-EmEC'!$A:$DC,MATCH(BM$1,'B-EmEC'!$A$1:$DC$1,0),FALSE)="",NA(),VLOOKUP($B55,'B-EmEC'!$A:$DC,MATCH(BM$1,'B-EmEC'!$A$1:$DC$1,0),FALSE))</f>
        <v>60.072815533980588</v>
      </c>
      <c r="BN55" s="168">
        <f>IF(VLOOKUP($B55,'B-EmEC'!$A:$DC,MATCH(BN$1,'B-EmEC'!$A$1:$DC$1,0),FALSE)="",NA(),VLOOKUP($B55,'B-EmEC'!$A:$DC,MATCH(BN$1,'B-EmEC'!$A$1:$DC$1,0),FALSE))</f>
        <v>9.4895591647331781</v>
      </c>
      <c r="BO55" s="168" t="e">
        <f>IF(VLOOKUP($B55,'B-EmEC'!$A:$DC,MATCH(BO$1,'B-EmEC'!$A$1:$DC$1,0),FALSE)="",NA(),VLOOKUP($B55,'B-EmEC'!$A:$DC,MATCH(BO$1,'B-EmEC'!$A$1:$DC$1,0),FALSE))</f>
        <v>#N/A</v>
      </c>
      <c r="BP55" s="168" t="e">
        <f>IF(VLOOKUP($B55,'B-EmEC'!$A:$DC,MATCH(BP$1,'B-EmEC'!$A$1:$DC$1,0),FALSE)="",NA(),VLOOKUP($B55,'B-EmEC'!$A:$DC,MATCH(BP$1,'B-EmEC'!$A$1:$DC$1,0),FALSE))</f>
        <v>#N/A</v>
      </c>
      <c r="BQ55" s="168" t="e">
        <f>IF(VLOOKUP($B55,'B-EmEC'!$A:$DC,MATCH(BQ$1,'B-EmEC'!$A$1:$DC$1,0),FALSE)="",NA(),VLOOKUP($B55,'B-EmEC'!$A:$DC,MATCH(BQ$1,'B-EmEC'!$A$1:$DC$1,0),FALSE))</f>
        <v>#N/A</v>
      </c>
      <c r="BR55" s="168">
        <f>IF(VLOOKUP($B55,'B-EmEC'!$A:$DC,MATCH(BR$1,'B-EmEC'!$A$1:$DC$1,0),FALSE)="",NA(),VLOOKUP($B55,'B-EmEC'!$A:$DC,MATCH(BR$1,'B-EmEC'!$A$1:$DC$1,0),FALSE))</f>
        <v>16.457357075913777</v>
      </c>
      <c r="BS55" s="168" t="e">
        <f>IF(VLOOKUP($B55,'B-EmEC'!$A:$DC,MATCH(BS$1,'B-EmEC'!$A$1:$DC$1,0),FALSE)="",NA(),VLOOKUP($B55,'B-EmEC'!$A:$DC,MATCH(BS$1,'B-EmEC'!$A$1:$DC$1,0),FALSE))</f>
        <v>#N/A</v>
      </c>
      <c r="BT55" s="168" t="e">
        <f>IF(VLOOKUP($B55,'B-EmEC'!$A:$DC,MATCH(BT$1,'B-EmEC'!$A$1:$DC$1,0),FALSE)="",NA(),VLOOKUP($B55,'B-EmEC'!$A:$DC,MATCH(BT$1,'B-EmEC'!$A$1:$DC$1,0),FALSE))</f>
        <v>#N/A</v>
      </c>
      <c r="BU55" s="161" t="str" cm="1">
        <f t="array" ref="BU55">SUBSTITUTE(SUBSTITUTE(SUBSTITUTE(INDEX(BI$1:BT$1,0,MATCH(_xlfn.AGGREGATE(4,6,BI55:BT55),BI55:BT55,0)),"B-Emax",""),"Min",""),"Max","")</f>
        <v xml:space="preserve">
Gi1</v>
      </c>
      <c r="BV55" s="168"/>
      <c r="BW55" s="165" t="e">
        <f>IF(VLOOKUP($B55,'I-EmEC'!$A:$DD,MATCH(BW$1,'I-EmEC'!$A$1:$DD$1,0),FALSE)&lt;&gt;"",VLOOKUP($B55,'I-EmEC'!$A:$DD,MATCH(BW$1,'I-EmEC'!$A$1:$DD$1,0),FALSE),NA())</f>
        <v>#N/A</v>
      </c>
      <c r="BX55" s="166">
        <f>IF(VLOOKUP($B55,'I-EmEC'!$A:$DD,MATCH(BX$1,'I-EmEC'!$A$1:$DD$1,0),FALSE)&lt;&gt;"",VLOOKUP($B55,'I-EmEC'!$A:$DD,MATCH(BX$1,'I-EmEC'!$A$1:$DD$1,0),FALSE),NA())</f>
        <v>73.694390715667311</v>
      </c>
      <c r="BY55" s="166">
        <f>IF(VLOOKUP($B55,'I-EmEC'!$A:$DD,MATCH(BY$1,'I-EmEC'!$A$1:$DD$1,0),FALSE)&lt;&gt;"",VLOOKUP($B55,'I-EmEC'!$A:$DD,MATCH(BY$1,'I-EmEC'!$A$1:$DD$1,0),FALSE),NA())</f>
        <v>73.694390715667311</v>
      </c>
      <c r="BZ55" s="166">
        <f>IF(VLOOKUP($B55,'I-EmEC'!$A:$DD,MATCH(BZ$1,'I-EmEC'!$A$1:$DD$1,0),FALSE)&lt;&gt;"",VLOOKUP($B55,'I-EmEC'!$A:$DD,MATCH(BZ$1,'I-EmEC'!$A$1:$DD$1,0),FALSE),NA())</f>
        <v>47.412008281573499</v>
      </c>
      <c r="CA55" s="166">
        <f>IF(VLOOKUP($B55,'I-EmEC'!$A:$DD,MATCH(CA$1,'I-EmEC'!$A$1:$DD$1,0),FALSE)&lt;&gt;"",VLOOKUP($B55,'I-EmEC'!$A:$DD,MATCH(CA$1,'I-EmEC'!$A$1:$DD$1,0),FALSE),NA())</f>
        <v>47.412008281573499</v>
      </c>
      <c r="CB55" s="166">
        <f>IF(VLOOKUP($B55,'I-EmEC'!$A:$DD,MATCH(CB$1,'I-EmEC'!$A$1:$DD$1,0),FALSE)&lt;&gt;"",VLOOKUP($B55,'I-EmEC'!$A:$DD,MATCH(CB$1,'I-EmEC'!$A$1:$DD$1,0),FALSE),NA())</f>
        <v>60</v>
      </c>
      <c r="CC55" s="166" t="e">
        <f>IF(VLOOKUP($B55,'I-EmEC'!$A:$DD,MATCH(CC$1,'I-EmEC'!$A$1:$DD$1,0),FALSE)&lt;&gt;"",VLOOKUP($B55,'I-EmEC'!$A:$DD,MATCH(CC$1,'I-EmEC'!$A$1:$DD$1,0),FALSE),NA())</f>
        <v>#N/A</v>
      </c>
      <c r="CD55" s="166" t="e">
        <f>IF(VLOOKUP($B55,'I-EmEC'!$A:$DD,MATCH(CD$1,'I-EmEC'!$A$1:$DD$1,0),FALSE)&lt;&gt;"",VLOOKUP($B55,'I-EmEC'!$A:$DD,MATCH(CD$1,'I-EmEC'!$A$1:$DD$1,0),FALSE),NA())</f>
        <v>#N/A</v>
      </c>
      <c r="CE55" s="166">
        <f>IF(VLOOKUP($B55,'I-EmEC'!$A:$DD,MATCH(CE$1,'I-EmEC'!$A$1:$DD$1,0),FALSE)&lt;&gt;"",VLOOKUP($B55,'I-EmEC'!$A:$DD,MATCH(CE$1,'I-EmEC'!$A$1:$DD$1,0),FALSE),NA())</f>
        <v>32.134831460674157</v>
      </c>
      <c r="CF55" s="166" t="e">
        <f>IF(VLOOKUP($B55,'I-EmEC'!$A:$DD,MATCH(CF$1,'I-EmEC'!$A$1:$DD$1,0),FALSE)&lt;&gt;"",VLOOKUP($B55,'I-EmEC'!$A:$DD,MATCH(CF$1,'I-EmEC'!$A$1:$DD$1,0),FALSE),NA())</f>
        <v>#N/A</v>
      </c>
      <c r="CG55" s="166">
        <f>IF(VLOOKUP($B55,'I-EmEC'!$A:$DD,MATCH(CG$1,'I-EmEC'!$A$1:$DD$1,0),FALSE)&lt;&gt;"",VLOOKUP($B55,'I-EmEC'!$A:$DD,MATCH(CG$1,'I-EmEC'!$A$1:$DD$1,0),FALSE),NA())</f>
        <v>12.571428571428571</v>
      </c>
      <c r="CH55" s="166" t="e">
        <f>IF(VLOOKUP($B55,'I-EmEC'!$A:$DD,MATCH(CH$1,'I-EmEC'!$A$1:$DD$1,0),FALSE)&lt;&gt;"",VLOOKUP($B55,'I-EmEC'!$A:$DD,MATCH(CH$1,'I-EmEC'!$A$1:$DD$1,0),FALSE),NA())</f>
        <v>#N/A</v>
      </c>
      <c r="CI55" s="161" t="str" cm="1">
        <f t="array" ref="CI55">SUBSTITUTE(SUBSTITUTE(SUBSTITUTE(INDEX(BW$1:CH$1,0,MATCH(_xlfn.AGGREGATE(4,6,BW55:CH55),BW55:CH55,0)),"I-Emax",""),"Min",""),"Max","")</f>
        <v xml:space="preserve">
Gi1</v>
      </c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</row>
    <row r="56" spans="1:111" s="170" customFormat="1" x14ac:dyDescent="0.15">
      <c r="A56" s="155" t="str" cm="1">
        <f t="array" ref="A56">_xlfn.IFS(AND(SUMIF(E56:P56,"&lt;&gt;#N/A",E56:P56)&gt;0,SUMIF(S56:AD56,"&lt;&gt;#N/A",S56:AD56)&gt;0),"BI",AND(SUMIF(E56:P56,"&lt;&gt;#N/A",E56:P56)&gt;0,SUMIF(S56:AD56,"&lt;&gt;#N/A",S56:AD56)=0),"-B",AND(SUMIF(E56:P56,"&lt;&gt;#N/A",E56:P56)=0,SUMIF(S56:AD56,"&lt;&gt;#N/A",S56:AD56)&gt;0),"-I")</f>
        <v>BI</v>
      </c>
      <c r="B56" s="90" t="s">
        <v>609</v>
      </c>
      <c r="C56" s="156" t="str">
        <f>VLOOKUP(B56,RecNamesAll!A:E,5,FALSE)</f>
        <v>A</v>
      </c>
      <c r="D56" s="157" t="b">
        <f>VLOOKUP(B56,Ligands!A:B,2,FALSE)</f>
        <v>0</v>
      </c>
      <c r="E56" s="158" t="e">
        <f>IF(VLOOKUP($B56,'B-EmEC'!$A:$DC,MATCH(E$1,'B-EmEC'!$A$1:$DC$1,0),FALSE)&lt;&gt;"",VLOOKUP($B56,'B-EmEC'!$A:$DC,MATCH(E$1,'B-EmEC'!$A$1:$DC$1,0),FALSE),NA())</f>
        <v>#N/A</v>
      </c>
      <c r="F56" s="159">
        <f>IF(VLOOKUP($B56,'B-EmEC'!$A:$DC,MATCH(F$1,'B-EmEC'!$A$1:$DC$1,0),FALSE)&lt;&gt;"",VLOOKUP($B56,'B-EmEC'!$A:$DC,MATCH(F$1,'B-EmEC'!$A$1:$DC$1,0),FALSE),NA())</f>
        <v>8.33</v>
      </c>
      <c r="G56" s="159">
        <f>IF(VLOOKUP($B56,'B-EmEC'!$A:$DC,MATCH(G$1,'B-EmEC'!$A$1:$DC$1,0),FALSE)&lt;&gt;"",VLOOKUP($B56,'B-EmEC'!$A:$DC,MATCH(G$1,'B-EmEC'!$A$1:$DC$1,0),FALSE),NA())</f>
        <v>8.4429999999999996</v>
      </c>
      <c r="H56" s="159">
        <f>IF(VLOOKUP($B56,'B-EmEC'!$A:$DC,MATCH(H$1,'B-EmEC'!$A$1:$DC$1,0),FALSE)&lt;&gt;"",VLOOKUP($B56,'B-EmEC'!$A:$DC,MATCH(H$1,'B-EmEC'!$A$1:$DC$1,0),FALSE),NA())</f>
        <v>8.7539999999999996</v>
      </c>
      <c r="I56" s="159">
        <f>IF(VLOOKUP($B56,'B-EmEC'!$A:$DC,MATCH(I$1,'B-EmEC'!$A$1:$DC$1,0),FALSE)&lt;&gt;"",VLOOKUP($B56,'B-EmEC'!$A:$DC,MATCH(I$1,'B-EmEC'!$A$1:$DC$1,0),FALSE),NA())</f>
        <v>9.0020000000000007</v>
      </c>
      <c r="J56" s="159">
        <f>IF(VLOOKUP($B56,'B-EmEC'!$A:$DC,MATCH(J$1,'B-EmEC'!$A$1:$DC$1,0),FALSE)&lt;&gt;"",VLOOKUP($B56,'B-EmEC'!$A:$DC,MATCH(J$1,'B-EmEC'!$A$1:$DC$1,0),FALSE),NA())</f>
        <v>9.9870000000000001</v>
      </c>
      <c r="K56" s="160" t="e">
        <f>IF(VLOOKUP($B56,'B-EmEC'!$A:$DC,MATCH(K$1,'B-EmEC'!$A$1:$DC$1,0),FALSE)&lt;&gt;"",VLOOKUP($B56,'B-EmEC'!$A:$DC,MATCH(K$1,'B-EmEC'!$A$1:$DC$1,0),FALSE),NA())</f>
        <v>#N/A</v>
      </c>
      <c r="L56" s="160" t="e">
        <f>IF(VLOOKUP($B56,'B-EmEC'!$A:$DC,MATCH(L$1,'B-EmEC'!$A$1:$DC$1,0),FALSE)&lt;&gt;"",VLOOKUP($B56,'B-EmEC'!$A:$DC,MATCH(L$1,'B-EmEC'!$A$1:$DC$1,0),FALSE),NA())</f>
        <v>#N/A</v>
      </c>
      <c r="M56" s="160" t="e">
        <f>IF(VLOOKUP($B56,'B-EmEC'!$A:$DC,MATCH(M$1,'B-EmEC'!$A$1:$DC$1,0),FALSE)&lt;&gt;"",VLOOKUP($B56,'B-EmEC'!$A:$DC,MATCH(M$1,'B-EmEC'!$A$1:$DC$1,0),FALSE),NA())</f>
        <v>#N/A</v>
      </c>
      <c r="N56" s="159">
        <f>IF(VLOOKUP($B56,'B-EmEC'!$A:$DC,MATCH(N$1,'B-EmEC'!$A$1:$DC$1,0),FALSE)&lt;&gt;"",VLOOKUP($B56,'B-EmEC'!$A:$DC,MATCH(N$1,'B-EmEC'!$A$1:$DC$1,0),FALSE),NA())</f>
        <v>6.36</v>
      </c>
      <c r="O56" s="160" t="e">
        <f>IF(VLOOKUP($B56,'B-EmEC'!$A:$DC,MATCH(O$1,'B-EmEC'!$A$1:$DC$1,0),FALSE)&lt;&gt;"",VLOOKUP($B56,'B-EmEC'!$A:$DC,MATCH(O$1,'B-EmEC'!$A$1:$DC$1,0),FALSE),NA())</f>
        <v>#N/A</v>
      </c>
      <c r="P56" s="160" t="e">
        <f>IF(VLOOKUP($B56,'B-EmEC'!$A:$DC,MATCH(P$1,'B-EmEC'!$A$1:$DC$1,0),FALSE)&lt;&gt;"",VLOOKUP($B56,'B-EmEC'!$A:$DC,MATCH(P$1,'B-EmEC'!$A$1:$DC$1,0),FALSE),NA())</f>
        <v>#N/A</v>
      </c>
      <c r="Q56" s="161" t="str" cm="1">
        <f t="array" ref="Q56">SUBSTITUTE(SUBSTITUTE(INDEX(E$1:P$1,0,MATCH(_xlfn.AGGREGATE(4,6,E56:P56),E56:P56,0)),"B-pEC50",""),"&gt;1.4SD","")</f>
        <v xml:space="preserve">
Gz</v>
      </c>
      <c r="R56" s="159"/>
      <c r="S56" s="162" t="e">
        <f>IF(VLOOKUP($B56,'I-EmEC'!$A:$DD,MATCH(S$1,'I-EmEC'!$A$1:$DD$1,0),FALSE)&lt;&gt;"",VLOOKUP($B56,'I-EmEC'!$A:$DD,MATCH(S$1,'I-EmEC'!$A$1:$DD$1,0),FALSE),NA())</f>
        <v>#N/A</v>
      </c>
      <c r="T56" s="159">
        <f>IF(VLOOKUP($B56,'I-EmEC'!$A:$DD,MATCH(T$1,'I-EmEC'!$A$1:$DD$1,0),FALSE)&lt;&gt;"",VLOOKUP($B56,'I-EmEC'!$A:$DD,MATCH(T$1,'I-EmEC'!$A$1:$DD$1,0),FALSE),NA())</f>
        <v>7.22</v>
      </c>
      <c r="U56" s="159">
        <f>IF(VLOOKUP($B56,'I-EmEC'!$A:$DD,MATCH(U$1,'I-EmEC'!$A$1:$DD$1,0),FALSE)&lt;&gt;"",VLOOKUP($B56,'I-EmEC'!$A:$DD,MATCH(U$1,'I-EmEC'!$A$1:$DD$1,0),FALSE),NA())</f>
        <v>7.22</v>
      </c>
      <c r="V56" s="159">
        <f>IF(VLOOKUP($B56,'I-EmEC'!$A:$DD,MATCH(V$1,'I-EmEC'!$A$1:$DD$1,0),FALSE)&lt;&gt;"",VLOOKUP($B56,'I-EmEC'!$A:$DD,MATCH(V$1,'I-EmEC'!$A$1:$DD$1,0),FALSE),NA())</f>
        <v>6.77</v>
      </c>
      <c r="W56" s="159">
        <f>IF(VLOOKUP($B56,'I-EmEC'!$A:$DD,MATCH(W$1,'I-EmEC'!$A$1:$DD$1,0),FALSE)&lt;&gt;"",VLOOKUP($B56,'I-EmEC'!$A:$DD,MATCH(W$1,'I-EmEC'!$A$1:$DD$1,0),FALSE),NA())</f>
        <v>6.77</v>
      </c>
      <c r="X56" s="159">
        <f>IF(VLOOKUP($B56,'I-EmEC'!$A:$DD,MATCH(X$1,'I-EmEC'!$A$1:$DD$1,0),FALSE)&lt;&gt;"",VLOOKUP($B56,'I-EmEC'!$A:$DD,MATCH(X$1,'I-EmEC'!$A$1:$DD$1,0),FALSE),NA())</f>
        <v>7.04</v>
      </c>
      <c r="Y56" s="159" t="e">
        <f>IF(VLOOKUP($B56,'I-EmEC'!$A:$DD,MATCH(Y$1,'I-EmEC'!$A$1:$DD$1,0),FALSE)&lt;&gt;"",VLOOKUP($B56,'I-EmEC'!$A:$DD,MATCH(Y$1,'I-EmEC'!$A$1:$DD$1,0),FALSE),NA())</f>
        <v>#N/A</v>
      </c>
      <c r="Z56" s="159" t="e">
        <f>IF(VLOOKUP($B56,'I-EmEC'!$A:$DD,MATCH(Z$1,'I-EmEC'!$A$1:$DD$1,0),FALSE)&lt;&gt;"",VLOOKUP($B56,'I-EmEC'!$A:$DD,MATCH(Z$1,'I-EmEC'!$A$1:$DD$1,0),FALSE),NA())</f>
        <v>#N/A</v>
      </c>
      <c r="AA56" s="159" t="e">
        <f>IF(VLOOKUP($B56,'I-EmEC'!$A:$DD,MATCH(AA$1,'I-EmEC'!$A$1:$DD$1,0),FALSE)&lt;&gt;"",VLOOKUP($B56,'I-EmEC'!$A:$DD,MATCH(AA$1,'I-EmEC'!$A$1:$DD$1,0),FALSE),NA())</f>
        <v>#N/A</v>
      </c>
      <c r="AB56" s="159" t="e">
        <f>IF(VLOOKUP($B56,'I-EmEC'!$A:$DD,MATCH(AB$1,'I-EmEC'!$A$1:$DD$1,0),FALSE)&lt;&gt;"",VLOOKUP($B56,'I-EmEC'!$A:$DD,MATCH(AB$1,'I-EmEC'!$A$1:$DD$1,0),FALSE),NA())</f>
        <v>#N/A</v>
      </c>
      <c r="AC56" s="159" t="e">
        <f>IF(VLOOKUP($B56,'I-EmEC'!$A:$DD,MATCH(AC$1,'I-EmEC'!$A$1:$DD$1,0),FALSE)&lt;&gt;"",VLOOKUP($B56,'I-EmEC'!$A:$DD,MATCH(AC$1,'I-EmEC'!$A$1:$DD$1,0),FALSE),NA())</f>
        <v>#N/A</v>
      </c>
      <c r="AD56" s="159" t="e">
        <f>IF(VLOOKUP($B56,'I-EmEC'!$A:$DD,MATCH(AD$1,'I-EmEC'!$A$1:$DD$1,0),FALSE)&lt;&gt;"",VLOOKUP($B56,'I-EmEC'!$A:$DD,MATCH(AD$1,'I-EmEC'!$A$1:$DD$1,0),FALSE),NA())</f>
        <v>#N/A</v>
      </c>
      <c r="AE56" s="161" t="str" cm="1">
        <f t="array" ref="AE56">SUBSTITUTE(SUBSTITUTE(INDEX(S$1:AD$1,0,MATCH(_xlfn.AGGREGATE(4,6,S56:AD56),S56:AD56,0)),"I-pEC50",""),"&gt;1.4SD","")</f>
        <v xml:space="preserve">
Gi1</v>
      </c>
      <c r="AF56" s="159"/>
      <c r="AG56" s="163" t="e">
        <f>IF(VLOOKUP($B56,'B-EmEC'!$A:$DC,MATCH(AG$1,'B-EmEC'!$A$1:$DC$1,0),FALSE)&lt;&gt;"",VLOOKUP($B56,'B-EmEC'!$A:$DC,MATCH(AG$1,'B-EmEC'!$A$1:$DC$1,0),FALSE),NA())</f>
        <v>#N/A</v>
      </c>
      <c r="AH56" s="164">
        <f>IF(VLOOKUP($B56,'B-EmEC'!$A:$DC,MATCH(AH$1,'B-EmEC'!$A$1:$DC$1,0),FALSE)&lt;&gt;"",VLOOKUP($B56,'B-EmEC'!$A:$DC,MATCH(AH$1,'B-EmEC'!$A$1:$DC$1,0),FALSE),NA())</f>
        <v>672.4</v>
      </c>
      <c r="AI56" s="164">
        <f>IF(VLOOKUP($B56,'B-EmEC'!$A:$DC,MATCH(AI$1,'B-EmEC'!$A$1:$DC$1,0),FALSE)&lt;&gt;"",VLOOKUP($B56,'B-EmEC'!$A:$DC,MATCH(AI$1,'B-EmEC'!$A$1:$DC$1,0),FALSE),NA())</f>
        <v>378.9</v>
      </c>
      <c r="AJ56" s="164">
        <f>IF(VLOOKUP($B56,'B-EmEC'!$A:$DC,MATCH(AJ$1,'B-EmEC'!$A$1:$DC$1,0),FALSE)&lt;&gt;"",VLOOKUP($B56,'B-EmEC'!$A:$DC,MATCH(AJ$1,'B-EmEC'!$A$1:$DC$1,0),FALSE),NA())</f>
        <v>225.8</v>
      </c>
      <c r="AK56" s="164">
        <f>IF(VLOOKUP($B56,'B-EmEC'!$A:$DC,MATCH(AK$1,'B-EmEC'!$A$1:$DC$1,0),FALSE)&lt;&gt;"",VLOOKUP($B56,'B-EmEC'!$A:$DC,MATCH(AK$1,'B-EmEC'!$A$1:$DC$1,0),FALSE),NA())</f>
        <v>332.3</v>
      </c>
      <c r="AL56" s="164">
        <f>IF(VLOOKUP($B56,'B-EmEC'!$A:$DC,MATCH(AL$1,'B-EmEC'!$A$1:$DC$1,0),FALSE)&lt;&gt;"",VLOOKUP($B56,'B-EmEC'!$A:$DC,MATCH(AL$1,'B-EmEC'!$A$1:$DC$1,0),FALSE),NA())</f>
        <v>76.77</v>
      </c>
      <c r="AM56" s="164" t="e">
        <f>IF(VLOOKUP($B56,'B-EmEC'!$A:$DC,MATCH(AM$1,'B-EmEC'!$A$1:$DC$1,0),FALSE)&lt;&gt;"",VLOOKUP($B56,'B-EmEC'!$A:$DC,MATCH(AM$1,'B-EmEC'!$A$1:$DC$1,0),FALSE),NA())</f>
        <v>#N/A</v>
      </c>
      <c r="AN56" s="164" t="e">
        <f>IF(VLOOKUP($B56,'B-EmEC'!$A:$DC,MATCH(AN$1,'B-EmEC'!$A$1:$DC$1,0),FALSE)&lt;&gt;"",VLOOKUP($B56,'B-EmEC'!$A:$DC,MATCH(AN$1,'B-EmEC'!$A$1:$DC$1,0),FALSE),NA())</f>
        <v>#N/A</v>
      </c>
      <c r="AO56" s="164" t="e">
        <f>IF(VLOOKUP($B56,'B-EmEC'!$A:$DC,MATCH(AO$1,'B-EmEC'!$A$1:$DC$1,0),FALSE)&lt;&gt;"",VLOOKUP($B56,'B-EmEC'!$A:$DC,MATCH(AO$1,'B-EmEC'!$A$1:$DC$1,0),FALSE),NA())</f>
        <v>#N/A</v>
      </c>
      <c r="AP56" s="164">
        <f>IF(VLOOKUP($B56,'B-EmEC'!$A:$DC,MATCH(AP$1,'B-EmEC'!$A$1:$DC$1,0),FALSE)&lt;&gt;"",VLOOKUP($B56,'B-EmEC'!$A:$DC,MATCH(AP$1,'B-EmEC'!$A$1:$DC$1,0),FALSE),NA())</f>
        <v>235.1</v>
      </c>
      <c r="AQ56" s="164" t="e">
        <f>IF(VLOOKUP($B56,'B-EmEC'!$A:$DC,MATCH(AQ$1,'B-EmEC'!$A$1:$DC$1,0),FALSE)&lt;&gt;"",VLOOKUP($B56,'B-EmEC'!$A:$DC,MATCH(AQ$1,'B-EmEC'!$A$1:$DC$1,0),FALSE),NA())</f>
        <v>#N/A</v>
      </c>
      <c r="AR56" s="164" t="e">
        <f>IF(VLOOKUP($B56,'B-EmEC'!$A:$DC,MATCH(AR$1,'B-EmEC'!$A$1:$DC$1,0),FALSE)&lt;&gt;"",VLOOKUP($B56,'B-EmEC'!$A:$DC,MATCH(AR$1,'B-EmEC'!$A$1:$DC$1,0),FALSE),NA())</f>
        <v>#N/A</v>
      </c>
      <c r="AS56" s="169" t="str" cm="1">
        <f t="array" ref="AS56">SUBSTITUTE(SUBSTITUTE(INDEX(AG$1:AR$1,0,MATCH(_xlfn.AGGREGATE(4,6,AG56:AR56),AG56:AR56,0)),"B-Emax",""),"&gt;1.4SD","")</f>
        <v xml:space="preserve">
Gi1</v>
      </c>
      <c r="AT56" s="164"/>
      <c r="AU56" s="165" t="e">
        <f>IF(VLOOKUP($B56,'I-EmEC'!$A:$DD,MATCH(AU$1,'I-EmEC'!$A$1:$DD$1,0),FALSE)&lt;&gt;"",VLOOKUP($B56,'I-EmEC'!$A:$DD,MATCH(AU$1,'I-EmEC'!$A$1:$DD$1,0),FALSE),NA())</f>
        <v>#N/A</v>
      </c>
      <c r="AV56" s="166">
        <f>IF(VLOOKUP($B56,'I-EmEC'!$A:$DD,MATCH(AV$1,'I-EmEC'!$A$1:$DD$1,0),FALSE)&lt;&gt;"",VLOOKUP($B56,'I-EmEC'!$A:$DD,MATCH(AV$1,'I-EmEC'!$A$1:$DD$1,0),FALSE),NA())</f>
        <v>26.8</v>
      </c>
      <c r="AW56" s="166">
        <f>IF(VLOOKUP($B56,'I-EmEC'!$A:$DD,MATCH(AW$1,'I-EmEC'!$A$1:$DD$1,0),FALSE)&lt;&gt;"",VLOOKUP($B56,'I-EmEC'!$A:$DD,MATCH(AW$1,'I-EmEC'!$A$1:$DD$1,0),FALSE),NA())</f>
        <v>26.8</v>
      </c>
      <c r="AX56" s="166">
        <f>IF(VLOOKUP($B56,'I-EmEC'!$A:$DD,MATCH(AX$1,'I-EmEC'!$A$1:$DD$1,0),FALSE)&lt;&gt;"",VLOOKUP($B56,'I-EmEC'!$A:$DD,MATCH(AX$1,'I-EmEC'!$A$1:$DD$1,0),FALSE),NA())</f>
        <v>15.5</v>
      </c>
      <c r="AY56" s="166">
        <f>IF(VLOOKUP($B56,'I-EmEC'!$A:$DD,MATCH(AY$1,'I-EmEC'!$A$1:$DD$1,0),FALSE)&lt;&gt;"",VLOOKUP($B56,'I-EmEC'!$A:$DD,MATCH(AY$1,'I-EmEC'!$A$1:$DD$1,0),FALSE),NA())</f>
        <v>15.5</v>
      </c>
      <c r="AZ56" s="166">
        <f>IF(VLOOKUP($B56,'I-EmEC'!$A:$DD,MATCH(AZ$1,'I-EmEC'!$A$1:$DD$1,0),FALSE)&lt;&gt;"",VLOOKUP($B56,'I-EmEC'!$A:$DD,MATCH(AZ$1,'I-EmEC'!$A$1:$DD$1,0),FALSE),NA())</f>
        <v>11.9</v>
      </c>
      <c r="BA56" s="166" t="e">
        <f>IF(VLOOKUP($B56,'I-EmEC'!$A:$DD,MATCH(BA$1,'I-EmEC'!$A$1:$DD$1,0),FALSE)&lt;&gt;"",VLOOKUP($B56,'I-EmEC'!$A:$DD,MATCH(BA$1,'I-EmEC'!$A$1:$DD$1,0),FALSE),NA())</f>
        <v>#N/A</v>
      </c>
      <c r="BB56" s="166" t="e">
        <f>IF(VLOOKUP($B56,'I-EmEC'!$A:$DD,MATCH(BB$1,'I-EmEC'!$A$1:$DD$1,0),FALSE)&lt;&gt;"",VLOOKUP($B56,'I-EmEC'!$A:$DD,MATCH(BB$1,'I-EmEC'!$A$1:$DD$1,0),FALSE),NA())</f>
        <v>#N/A</v>
      </c>
      <c r="BC56" s="166" t="e">
        <f>IF(VLOOKUP($B56,'I-EmEC'!$A:$DD,MATCH(BC$1,'I-EmEC'!$A$1:$DD$1,0),FALSE)&lt;&gt;"",VLOOKUP($B56,'I-EmEC'!$A:$DD,MATCH(BC$1,'I-EmEC'!$A$1:$DD$1,0),FALSE),NA())</f>
        <v>#N/A</v>
      </c>
      <c r="BD56" s="166" t="e">
        <f>IF(VLOOKUP($B56,'I-EmEC'!$A:$DD,MATCH(BD$1,'I-EmEC'!$A$1:$DD$1,0),FALSE)&lt;&gt;"",VLOOKUP($B56,'I-EmEC'!$A:$DD,MATCH(BD$1,'I-EmEC'!$A$1:$DD$1,0),FALSE),NA())</f>
        <v>#N/A</v>
      </c>
      <c r="BE56" s="166" t="e">
        <f>IF(VLOOKUP($B56,'I-EmEC'!$A:$DD,MATCH(BE$1,'I-EmEC'!$A$1:$DD$1,0),FALSE)&lt;&gt;"",VLOOKUP($B56,'I-EmEC'!$A:$DD,MATCH(BE$1,'I-EmEC'!$A$1:$DD$1,0),FALSE),NA())</f>
        <v>#N/A</v>
      </c>
      <c r="BF56" s="166" t="e">
        <f>IF(VLOOKUP($B56,'I-EmEC'!$A:$DD,MATCH(BF$1,'I-EmEC'!$A$1:$DD$1,0),FALSE)&lt;&gt;"",VLOOKUP($B56,'I-EmEC'!$A:$DD,MATCH(BF$1,'I-EmEC'!$A$1:$DD$1,0),FALSE),NA())</f>
        <v>#N/A</v>
      </c>
      <c r="BG56" s="161" t="str" cm="1">
        <f t="array" ref="BG56">SUBSTITUTE(SUBSTITUTE(INDEX(AU$1:BF$1,0,MATCH(_xlfn.AGGREGATE(4,6,AU56:BF56),AU56:BF56,0)),"I-Emax",""),"&gt;1.4SD","")</f>
        <v xml:space="preserve">
Gi1</v>
      </c>
      <c r="BH56" s="159"/>
      <c r="BI56" s="167" t="e">
        <f>IF(VLOOKUP($B56,'B-EmEC'!$A:$DC,MATCH(BI$1,'B-EmEC'!$A$1:$DC$1,0),FALSE)="",NA(),VLOOKUP($B56,'B-EmEC'!$A:$DC,MATCH(BI$1,'B-EmEC'!$A$1:$DC$1,0),FALSE))</f>
        <v>#N/A</v>
      </c>
      <c r="BJ56" s="168">
        <f>IF(VLOOKUP($B56,'B-EmEC'!$A:$DC,MATCH(BJ$1,'B-EmEC'!$A$1:$DC$1,0),FALSE)="",NA(),VLOOKUP($B56,'B-EmEC'!$A:$DC,MATCH(BJ$1,'B-EmEC'!$A$1:$DC$1,0),FALSE))</f>
        <v>72.849404117009755</v>
      </c>
      <c r="BK56" s="168">
        <f>IF(VLOOKUP($B56,'B-EmEC'!$A:$DC,MATCH(BK$1,'B-EmEC'!$A$1:$DC$1,0),FALSE)="",NA(),VLOOKUP($B56,'B-EmEC'!$A:$DC,MATCH(BK$1,'B-EmEC'!$A$1:$DC$1,0),FALSE))</f>
        <v>55.346187554776513</v>
      </c>
      <c r="BL56" s="168">
        <f>IF(VLOOKUP($B56,'B-EmEC'!$A:$DC,MATCH(BL$1,'B-EmEC'!$A$1:$DC$1,0),FALSE)="",NA(),VLOOKUP($B56,'B-EmEC'!$A:$DC,MATCH(BL$1,'B-EmEC'!$A$1:$DC$1,0),FALSE))</f>
        <v>60.698924731182792</v>
      </c>
      <c r="BM56" s="168">
        <f>IF(VLOOKUP($B56,'B-EmEC'!$A:$DC,MATCH(BM$1,'B-EmEC'!$A$1:$DC$1,0),FALSE)="",NA(),VLOOKUP($B56,'B-EmEC'!$A:$DC,MATCH(BM$1,'B-EmEC'!$A$1:$DC$1,0),FALSE))</f>
        <v>67.212783171521039</v>
      </c>
      <c r="BN56" s="168">
        <f>IF(VLOOKUP($B56,'B-EmEC'!$A:$DC,MATCH(BN$1,'B-EmEC'!$A$1:$DC$1,0),FALSE)="",NA(),VLOOKUP($B56,'B-EmEC'!$A:$DC,MATCH(BN$1,'B-EmEC'!$A$1:$DC$1,0),FALSE))</f>
        <v>22.265081206496518</v>
      </c>
      <c r="BO56" s="168" t="e">
        <f>IF(VLOOKUP($B56,'B-EmEC'!$A:$DC,MATCH(BO$1,'B-EmEC'!$A$1:$DC$1,0),FALSE)="",NA(),VLOOKUP($B56,'B-EmEC'!$A:$DC,MATCH(BO$1,'B-EmEC'!$A$1:$DC$1,0),FALSE))</f>
        <v>#N/A</v>
      </c>
      <c r="BP56" s="168" t="e">
        <f>IF(VLOOKUP($B56,'B-EmEC'!$A:$DC,MATCH(BP$1,'B-EmEC'!$A$1:$DC$1,0),FALSE)="",NA(),VLOOKUP($B56,'B-EmEC'!$A:$DC,MATCH(BP$1,'B-EmEC'!$A$1:$DC$1,0),FALSE))</f>
        <v>#N/A</v>
      </c>
      <c r="BQ56" s="168" t="e">
        <f>IF(VLOOKUP($B56,'B-EmEC'!$A:$DC,MATCH(BQ$1,'B-EmEC'!$A$1:$DC$1,0),FALSE)="",NA(),VLOOKUP($B56,'B-EmEC'!$A:$DC,MATCH(BQ$1,'B-EmEC'!$A$1:$DC$1,0),FALSE))</f>
        <v>#N/A</v>
      </c>
      <c r="BR56" s="168">
        <f>IF(VLOOKUP($B56,'B-EmEC'!$A:$DC,MATCH(BR$1,'B-EmEC'!$A$1:$DC$1,0),FALSE)="",NA(),VLOOKUP($B56,'B-EmEC'!$A:$DC,MATCH(BR$1,'B-EmEC'!$A$1:$DC$1,0),FALSE))</f>
        <v>22.03373945641987</v>
      </c>
      <c r="BS56" s="168" t="e">
        <f>IF(VLOOKUP($B56,'B-EmEC'!$A:$DC,MATCH(BS$1,'B-EmEC'!$A$1:$DC$1,0),FALSE)="",NA(),VLOOKUP($B56,'B-EmEC'!$A:$DC,MATCH(BS$1,'B-EmEC'!$A$1:$DC$1,0),FALSE))</f>
        <v>#N/A</v>
      </c>
      <c r="BT56" s="168" t="e">
        <f>IF(VLOOKUP($B56,'B-EmEC'!$A:$DC,MATCH(BT$1,'B-EmEC'!$A$1:$DC$1,0),FALSE)="",NA(),VLOOKUP($B56,'B-EmEC'!$A:$DC,MATCH(BT$1,'B-EmEC'!$A$1:$DC$1,0),FALSE))</f>
        <v>#N/A</v>
      </c>
      <c r="BU56" s="161" t="str" cm="1">
        <f t="array" ref="BU56">SUBSTITUTE(SUBSTITUTE(SUBSTITUTE(INDEX(BI$1:BT$1,0,MATCH(_xlfn.AGGREGATE(4,6,BI56:BT56),BI56:BT56,0)),"B-Emax",""),"Min",""),"Max","")</f>
        <v xml:space="preserve">
Gi1</v>
      </c>
      <c r="BV56" s="168"/>
      <c r="BW56" s="165" t="e">
        <f>IF(VLOOKUP($B56,'I-EmEC'!$A:$DD,MATCH(BW$1,'I-EmEC'!$A$1:$DD$1,0),FALSE)&lt;&gt;"",VLOOKUP($B56,'I-EmEC'!$A:$DD,MATCH(BW$1,'I-EmEC'!$A$1:$DD$1,0),FALSE),NA())</f>
        <v>#N/A</v>
      </c>
      <c r="BX56" s="166">
        <f>IF(VLOOKUP($B56,'I-EmEC'!$A:$DD,MATCH(BX$1,'I-EmEC'!$A$1:$DD$1,0),FALSE)&lt;&gt;"",VLOOKUP($B56,'I-EmEC'!$A:$DD,MATCH(BX$1,'I-EmEC'!$A$1:$DD$1,0),FALSE),NA())</f>
        <v>51.83752417794971</v>
      </c>
      <c r="BY56" s="166">
        <f>IF(VLOOKUP($B56,'I-EmEC'!$A:$DD,MATCH(BY$1,'I-EmEC'!$A$1:$DD$1,0),FALSE)&lt;&gt;"",VLOOKUP($B56,'I-EmEC'!$A:$DD,MATCH(BY$1,'I-EmEC'!$A$1:$DD$1,0),FALSE),NA())</f>
        <v>51.83752417794971</v>
      </c>
      <c r="BZ56" s="166">
        <f>IF(VLOOKUP($B56,'I-EmEC'!$A:$DD,MATCH(BZ$1,'I-EmEC'!$A$1:$DD$1,0),FALSE)&lt;&gt;"",VLOOKUP($B56,'I-EmEC'!$A:$DD,MATCH(BZ$1,'I-EmEC'!$A$1:$DD$1,0),FALSE),NA())</f>
        <v>32.091097308488614</v>
      </c>
      <c r="CA56" s="166">
        <f>IF(VLOOKUP($B56,'I-EmEC'!$A:$DD,MATCH(CA$1,'I-EmEC'!$A$1:$DD$1,0),FALSE)&lt;&gt;"",VLOOKUP($B56,'I-EmEC'!$A:$DD,MATCH(CA$1,'I-EmEC'!$A$1:$DD$1,0),FALSE),NA())</f>
        <v>32.091097308488614</v>
      </c>
      <c r="CB56" s="166">
        <f>IF(VLOOKUP($B56,'I-EmEC'!$A:$DD,MATCH(CB$1,'I-EmEC'!$A$1:$DD$1,0),FALSE)&lt;&gt;"",VLOOKUP($B56,'I-EmEC'!$A:$DD,MATCH(CB$1,'I-EmEC'!$A$1:$DD$1,0),FALSE),NA())</f>
        <v>34.492753623188406</v>
      </c>
      <c r="CC56" s="166" t="e">
        <f>IF(VLOOKUP($B56,'I-EmEC'!$A:$DD,MATCH(CC$1,'I-EmEC'!$A$1:$DD$1,0),FALSE)&lt;&gt;"",VLOOKUP($B56,'I-EmEC'!$A:$DD,MATCH(CC$1,'I-EmEC'!$A$1:$DD$1,0),FALSE),NA())</f>
        <v>#N/A</v>
      </c>
      <c r="CD56" s="166" t="e">
        <f>IF(VLOOKUP($B56,'I-EmEC'!$A:$DD,MATCH(CD$1,'I-EmEC'!$A$1:$DD$1,0),FALSE)&lt;&gt;"",VLOOKUP($B56,'I-EmEC'!$A:$DD,MATCH(CD$1,'I-EmEC'!$A$1:$DD$1,0),FALSE),NA())</f>
        <v>#N/A</v>
      </c>
      <c r="CE56" s="166" t="e">
        <f>IF(VLOOKUP($B56,'I-EmEC'!$A:$DD,MATCH(CE$1,'I-EmEC'!$A$1:$DD$1,0),FALSE)&lt;&gt;"",VLOOKUP($B56,'I-EmEC'!$A:$DD,MATCH(CE$1,'I-EmEC'!$A$1:$DD$1,0),FALSE),NA())</f>
        <v>#N/A</v>
      </c>
      <c r="CF56" s="166" t="e">
        <f>IF(VLOOKUP($B56,'I-EmEC'!$A:$DD,MATCH(CF$1,'I-EmEC'!$A$1:$DD$1,0),FALSE)&lt;&gt;"",VLOOKUP($B56,'I-EmEC'!$A:$DD,MATCH(CF$1,'I-EmEC'!$A$1:$DD$1,0),FALSE),NA())</f>
        <v>#N/A</v>
      </c>
      <c r="CG56" s="166" t="e">
        <f>IF(VLOOKUP($B56,'I-EmEC'!$A:$DD,MATCH(CG$1,'I-EmEC'!$A$1:$DD$1,0),FALSE)&lt;&gt;"",VLOOKUP($B56,'I-EmEC'!$A:$DD,MATCH(CG$1,'I-EmEC'!$A$1:$DD$1,0),FALSE),NA())</f>
        <v>#N/A</v>
      </c>
      <c r="CH56" s="166" t="e">
        <f>IF(VLOOKUP($B56,'I-EmEC'!$A:$DD,MATCH(CH$1,'I-EmEC'!$A$1:$DD$1,0),FALSE)&lt;&gt;"",VLOOKUP($B56,'I-EmEC'!$A:$DD,MATCH(CH$1,'I-EmEC'!$A$1:$DD$1,0),FALSE),NA())</f>
        <v>#N/A</v>
      </c>
      <c r="CI56" s="161" t="str" cm="1">
        <f t="array" ref="CI56">SUBSTITUTE(SUBSTITUTE(SUBSTITUTE(INDEX(BW$1:CH$1,0,MATCH(_xlfn.AGGREGATE(4,6,BW56:CH56),BW56:CH56,0)),"I-Emax",""),"Min",""),"Max","")</f>
        <v xml:space="preserve">
Gi1</v>
      </c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</row>
    <row r="57" spans="1:111" s="170" customFormat="1" x14ac:dyDescent="0.15">
      <c r="A57" s="155" t="str" cm="1">
        <f t="array" ref="A57">_xlfn.IFS(AND(SUMIF(E57:P57,"&lt;&gt;#N/A",E57:P57)&gt;0,SUMIF(S57:AD57,"&lt;&gt;#N/A",S57:AD57)&gt;0),"BI",AND(SUMIF(E57:P57,"&lt;&gt;#N/A",E57:P57)&gt;0,SUMIF(S57:AD57,"&lt;&gt;#N/A",S57:AD57)=0),"-B",AND(SUMIF(E57:P57,"&lt;&gt;#N/A",E57:P57)=0,SUMIF(S57:AD57,"&lt;&gt;#N/A",S57:AD57)&gt;0),"-I")</f>
        <v>BI</v>
      </c>
      <c r="B57" s="90" t="s">
        <v>612</v>
      </c>
      <c r="C57" s="156" t="str">
        <f>VLOOKUP(B57,RecNamesAll!A:E,5,FALSE)</f>
        <v>A</v>
      </c>
      <c r="D57" s="157" t="b">
        <f>VLOOKUP(B57,Ligands!A:B,2,FALSE)</f>
        <v>1</v>
      </c>
      <c r="E57" s="158" t="e">
        <f>IF(VLOOKUP($B57,'B-EmEC'!$A:$DC,MATCH(E$1,'B-EmEC'!$A$1:$DC$1,0),FALSE)&lt;&gt;"",VLOOKUP($B57,'B-EmEC'!$A:$DC,MATCH(E$1,'B-EmEC'!$A$1:$DC$1,0),FALSE),NA())</f>
        <v>#N/A</v>
      </c>
      <c r="F57" s="159">
        <f>IF(VLOOKUP($B57,'B-EmEC'!$A:$DC,MATCH(F$1,'B-EmEC'!$A$1:$DC$1,0),FALSE)&lt;&gt;"",VLOOKUP($B57,'B-EmEC'!$A:$DC,MATCH(F$1,'B-EmEC'!$A$1:$DC$1,0),FALSE),NA())</f>
        <v>10.24</v>
      </c>
      <c r="G57" s="159">
        <f>IF(VLOOKUP($B57,'B-EmEC'!$A:$DC,MATCH(G$1,'B-EmEC'!$A$1:$DC$1,0),FALSE)&lt;&gt;"",VLOOKUP($B57,'B-EmEC'!$A:$DC,MATCH(G$1,'B-EmEC'!$A$1:$DC$1,0),FALSE),NA())</f>
        <v>10.130000000000001</v>
      </c>
      <c r="H57" s="159">
        <f>IF(VLOOKUP($B57,'B-EmEC'!$A:$DC,MATCH(H$1,'B-EmEC'!$A$1:$DC$1,0),FALSE)&lt;&gt;"",VLOOKUP($B57,'B-EmEC'!$A:$DC,MATCH(H$1,'B-EmEC'!$A$1:$DC$1,0),FALSE),NA())</f>
        <v>10.41</v>
      </c>
      <c r="I57" s="159">
        <f>IF(VLOOKUP($B57,'B-EmEC'!$A:$DC,MATCH(I$1,'B-EmEC'!$A$1:$DC$1,0),FALSE)&lt;&gt;"",VLOOKUP($B57,'B-EmEC'!$A:$DC,MATCH(I$1,'B-EmEC'!$A$1:$DC$1,0),FALSE),NA())</f>
        <v>10.82</v>
      </c>
      <c r="J57" s="159">
        <f>IF(VLOOKUP($B57,'B-EmEC'!$A:$DC,MATCH(J$1,'B-EmEC'!$A$1:$DC$1,0),FALSE)&lt;&gt;"",VLOOKUP($B57,'B-EmEC'!$A:$DC,MATCH(J$1,'B-EmEC'!$A$1:$DC$1,0),FALSE),NA())</f>
        <v>11.37</v>
      </c>
      <c r="K57" s="160" t="e">
        <f>IF(VLOOKUP($B57,'B-EmEC'!$A:$DC,MATCH(K$1,'B-EmEC'!$A$1:$DC$1,0),FALSE)&lt;&gt;"",VLOOKUP($B57,'B-EmEC'!$A:$DC,MATCH(K$1,'B-EmEC'!$A$1:$DC$1,0),FALSE),NA())</f>
        <v>#N/A</v>
      </c>
      <c r="L57" s="160" t="e">
        <f>IF(VLOOKUP($B57,'B-EmEC'!$A:$DC,MATCH(L$1,'B-EmEC'!$A$1:$DC$1,0),FALSE)&lt;&gt;"",VLOOKUP($B57,'B-EmEC'!$A:$DC,MATCH(L$1,'B-EmEC'!$A$1:$DC$1,0),FALSE),NA())</f>
        <v>#N/A</v>
      </c>
      <c r="M57" s="160">
        <f>IF(VLOOKUP($B57,'B-EmEC'!$A:$DC,MATCH(M$1,'B-EmEC'!$A$1:$DC$1,0),FALSE)&lt;&gt;"",VLOOKUP($B57,'B-EmEC'!$A:$DC,MATCH(M$1,'B-EmEC'!$A$1:$DC$1,0),FALSE),NA())</f>
        <v>8.2260000000000009</v>
      </c>
      <c r="N57" s="159">
        <f>IF(VLOOKUP($B57,'B-EmEC'!$A:$DC,MATCH(N$1,'B-EmEC'!$A$1:$DC$1,0),FALSE)&lt;&gt;"",VLOOKUP($B57,'B-EmEC'!$A:$DC,MATCH(N$1,'B-EmEC'!$A$1:$DC$1,0),FALSE),NA())</f>
        <v>9.2460000000000004</v>
      </c>
      <c r="O57" s="160" t="e">
        <f>IF(VLOOKUP($B57,'B-EmEC'!$A:$DC,MATCH(O$1,'B-EmEC'!$A$1:$DC$1,0),FALSE)&lt;&gt;"",VLOOKUP($B57,'B-EmEC'!$A:$DC,MATCH(O$1,'B-EmEC'!$A$1:$DC$1,0),FALSE),NA())</f>
        <v>#N/A</v>
      </c>
      <c r="P57" s="160" t="e">
        <f>IF(VLOOKUP($B57,'B-EmEC'!$A:$DC,MATCH(P$1,'B-EmEC'!$A$1:$DC$1,0),FALSE)&lt;&gt;"",VLOOKUP($B57,'B-EmEC'!$A:$DC,MATCH(P$1,'B-EmEC'!$A$1:$DC$1,0),FALSE),NA())</f>
        <v>#N/A</v>
      </c>
      <c r="Q57" s="161" t="str" cm="1">
        <f t="array" ref="Q57">SUBSTITUTE(SUBSTITUTE(INDEX(E$1:P$1,0,MATCH(_xlfn.AGGREGATE(4,6,E57:P57),E57:P57,0)),"B-pEC50",""),"&gt;1.4SD","")</f>
        <v xml:space="preserve">
Gz</v>
      </c>
      <c r="R57" s="159"/>
      <c r="S57" s="162" t="e">
        <f>IF(VLOOKUP($B57,'I-EmEC'!$A:$DD,MATCH(S$1,'I-EmEC'!$A$1:$DD$1,0),FALSE)&lt;&gt;"",VLOOKUP($B57,'I-EmEC'!$A:$DD,MATCH(S$1,'I-EmEC'!$A$1:$DD$1,0),FALSE),NA())</f>
        <v>#N/A</v>
      </c>
      <c r="T57" s="159">
        <f>IF(VLOOKUP($B57,'I-EmEC'!$A:$DD,MATCH(T$1,'I-EmEC'!$A$1:$DD$1,0),FALSE)&lt;&gt;"",VLOOKUP($B57,'I-EmEC'!$A:$DD,MATCH(T$1,'I-EmEC'!$A$1:$DD$1,0),FALSE),NA())</f>
        <v>9</v>
      </c>
      <c r="U57" s="159">
        <f>IF(VLOOKUP($B57,'I-EmEC'!$A:$DD,MATCH(U$1,'I-EmEC'!$A$1:$DD$1,0),FALSE)&lt;&gt;"",VLOOKUP($B57,'I-EmEC'!$A:$DD,MATCH(U$1,'I-EmEC'!$A$1:$DD$1,0),FALSE),NA())</f>
        <v>9</v>
      </c>
      <c r="V57" s="159">
        <f>IF(VLOOKUP($B57,'I-EmEC'!$A:$DD,MATCH(V$1,'I-EmEC'!$A$1:$DD$1,0),FALSE)&lt;&gt;"",VLOOKUP($B57,'I-EmEC'!$A:$DD,MATCH(V$1,'I-EmEC'!$A$1:$DD$1,0),FALSE),NA())</f>
        <v>8.74</v>
      </c>
      <c r="W57" s="159">
        <f>IF(VLOOKUP($B57,'I-EmEC'!$A:$DD,MATCH(W$1,'I-EmEC'!$A$1:$DD$1,0),FALSE)&lt;&gt;"",VLOOKUP($B57,'I-EmEC'!$A:$DD,MATCH(W$1,'I-EmEC'!$A$1:$DD$1,0),FALSE),NA())</f>
        <v>8.74</v>
      </c>
      <c r="X57" s="159">
        <f>IF(VLOOKUP($B57,'I-EmEC'!$A:$DD,MATCH(X$1,'I-EmEC'!$A$1:$DD$1,0),FALSE)&lt;&gt;"",VLOOKUP($B57,'I-EmEC'!$A:$DD,MATCH(X$1,'I-EmEC'!$A$1:$DD$1,0),FALSE),NA())</f>
        <v>9.09</v>
      </c>
      <c r="Y57" s="159">
        <f>IF(VLOOKUP($B57,'I-EmEC'!$A:$DD,MATCH(Y$1,'I-EmEC'!$A$1:$DD$1,0),FALSE)&lt;&gt;"",VLOOKUP($B57,'I-EmEC'!$A:$DD,MATCH(Y$1,'I-EmEC'!$A$1:$DD$1,0),FALSE),NA())</f>
        <v>7.66</v>
      </c>
      <c r="Z57" s="159">
        <f>IF(VLOOKUP($B57,'I-EmEC'!$A:$DD,MATCH(Z$1,'I-EmEC'!$A$1:$DD$1,0),FALSE)&lt;&gt;"",VLOOKUP($B57,'I-EmEC'!$A:$DD,MATCH(Z$1,'I-EmEC'!$A$1:$DD$1,0),FALSE),NA())</f>
        <v>7.66</v>
      </c>
      <c r="AA57" s="159">
        <f>IF(VLOOKUP($B57,'I-EmEC'!$A:$DD,MATCH(AA$1,'I-EmEC'!$A$1:$DD$1,0),FALSE)&lt;&gt;"",VLOOKUP($B57,'I-EmEC'!$A:$DD,MATCH(AA$1,'I-EmEC'!$A$1:$DD$1,0),FALSE),NA())</f>
        <v>8.94</v>
      </c>
      <c r="AB57" s="159">
        <f>IF(VLOOKUP($B57,'I-EmEC'!$A:$DD,MATCH(AB$1,'I-EmEC'!$A$1:$DD$1,0),FALSE)&lt;&gt;"",VLOOKUP($B57,'I-EmEC'!$A:$DD,MATCH(AB$1,'I-EmEC'!$A$1:$DD$1,0),FALSE),NA())</f>
        <v>7.43</v>
      </c>
      <c r="AC57" s="159">
        <f>IF(VLOOKUP($B57,'I-EmEC'!$A:$DD,MATCH(AC$1,'I-EmEC'!$A$1:$DD$1,0),FALSE)&lt;&gt;"",VLOOKUP($B57,'I-EmEC'!$A:$DD,MATCH(AC$1,'I-EmEC'!$A$1:$DD$1,0),FALSE),NA())</f>
        <v>7.87</v>
      </c>
      <c r="AD57" s="159">
        <f>IF(VLOOKUP($B57,'I-EmEC'!$A:$DD,MATCH(AD$1,'I-EmEC'!$A$1:$DD$1,0),FALSE)&lt;&gt;"",VLOOKUP($B57,'I-EmEC'!$A:$DD,MATCH(AD$1,'I-EmEC'!$A$1:$DD$1,0),FALSE),NA())</f>
        <v>7.71</v>
      </c>
      <c r="AE57" s="161" t="str" cm="1">
        <f t="array" ref="AE57">SUBSTITUTE(SUBSTITUTE(INDEX(S$1:AD$1,0,MATCH(_xlfn.AGGREGATE(4,6,S57:AD57),S57:AD57,0)),"I-pEC50",""),"&gt;1.4SD","")</f>
        <v xml:space="preserve">
Gz</v>
      </c>
      <c r="AF57" s="159"/>
      <c r="AG57" s="163" t="e">
        <f>IF(VLOOKUP($B57,'B-EmEC'!$A:$DC,MATCH(AG$1,'B-EmEC'!$A$1:$DC$1,0),FALSE)&lt;&gt;"",VLOOKUP($B57,'B-EmEC'!$A:$DC,MATCH(AG$1,'B-EmEC'!$A$1:$DC$1,0),FALSE),NA())</f>
        <v>#N/A</v>
      </c>
      <c r="AH57" s="164">
        <f>IF(VLOOKUP($B57,'B-EmEC'!$A:$DC,MATCH(AH$1,'B-EmEC'!$A$1:$DC$1,0),FALSE)&lt;&gt;"",VLOOKUP($B57,'B-EmEC'!$A:$DC,MATCH(AH$1,'B-EmEC'!$A$1:$DC$1,0),FALSE),NA())</f>
        <v>639.6</v>
      </c>
      <c r="AI57" s="164">
        <f>IF(VLOOKUP($B57,'B-EmEC'!$A:$DC,MATCH(AI$1,'B-EmEC'!$A$1:$DC$1,0),FALSE)&lt;&gt;"",VLOOKUP($B57,'B-EmEC'!$A:$DC,MATCH(AI$1,'B-EmEC'!$A$1:$DC$1,0),FALSE),NA())</f>
        <v>267.7</v>
      </c>
      <c r="AJ57" s="164">
        <f>IF(VLOOKUP($B57,'B-EmEC'!$A:$DC,MATCH(AJ$1,'B-EmEC'!$A$1:$DC$1,0),FALSE)&lt;&gt;"",VLOOKUP($B57,'B-EmEC'!$A:$DC,MATCH(AJ$1,'B-EmEC'!$A$1:$DC$1,0),FALSE),NA())</f>
        <v>213.3</v>
      </c>
      <c r="AK57" s="164">
        <f>IF(VLOOKUP($B57,'B-EmEC'!$A:$DC,MATCH(AK$1,'B-EmEC'!$A$1:$DC$1,0),FALSE)&lt;&gt;"",VLOOKUP($B57,'B-EmEC'!$A:$DC,MATCH(AK$1,'B-EmEC'!$A$1:$DC$1,0),FALSE),NA())</f>
        <v>310.39999999999998</v>
      </c>
      <c r="AL57" s="164">
        <f>IF(VLOOKUP($B57,'B-EmEC'!$A:$DC,MATCH(AL$1,'B-EmEC'!$A$1:$DC$1,0),FALSE)&lt;&gt;"",VLOOKUP($B57,'B-EmEC'!$A:$DC,MATCH(AL$1,'B-EmEC'!$A$1:$DC$1,0),FALSE),NA())</f>
        <v>240</v>
      </c>
      <c r="AM57" s="164" t="e">
        <f>IF(VLOOKUP($B57,'B-EmEC'!$A:$DC,MATCH(AM$1,'B-EmEC'!$A$1:$DC$1,0),FALSE)&lt;&gt;"",VLOOKUP($B57,'B-EmEC'!$A:$DC,MATCH(AM$1,'B-EmEC'!$A$1:$DC$1,0),FALSE),NA())</f>
        <v>#N/A</v>
      </c>
      <c r="AN57" s="164" t="e">
        <f>IF(VLOOKUP($B57,'B-EmEC'!$A:$DC,MATCH(AN$1,'B-EmEC'!$A$1:$DC$1,0),FALSE)&lt;&gt;"",VLOOKUP($B57,'B-EmEC'!$A:$DC,MATCH(AN$1,'B-EmEC'!$A$1:$DC$1,0),FALSE),NA())</f>
        <v>#N/A</v>
      </c>
      <c r="AO57" s="164">
        <f>IF(VLOOKUP($B57,'B-EmEC'!$A:$DC,MATCH(AO$1,'B-EmEC'!$A$1:$DC$1,0),FALSE)&lt;&gt;"",VLOOKUP($B57,'B-EmEC'!$A:$DC,MATCH(AO$1,'B-EmEC'!$A$1:$DC$1,0),FALSE),NA())</f>
        <v>161.69999999999999</v>
      </c>
      <c r="AP57" s="164">
        <f>IF(VLOOKUP($B57,'B-EmEC'!$A:$DC,MATCH(AP$1,'B-EmEC'!$A$1:$DC$1,0),FALSE)&lt;&gt;"",VLOOKUP($B57,'B-EmEC'!$A:$DC,MATCH(AP$1,'B-EmEC'!$A$1:$DC$1,0),FALSE),NA())</f>
        <v>733.9</v>
      </c>
      <c r="AQ57" s="164" t="e">
        <f>IF(VLOOKUP($B57,'B-EmEC'!$A:$DC,MATCH(AQ$1,'B-EmEC'!$A$1:$DC$1,0),FALSE)&lt;&gt;"",VLOOKUP($B57,'B-EmEC'!$A:$DC,MATCH(AQ$1,'B-EmEC'!$A$1:$DC$1,0),FALSE),NA())</f>
        <v>#N/A</v>
      </c>
      <c r="AR57" s="164" t="e">
        <f>IF(VLOOKUP($B57,'B-EmEC'!$A:$DC,MATCH(AR$1,'B-EmEC'!$A$1:$DC$1,0),FALSE)&lt;&gt;"",VLOOKUP($B57,'B-EmEC'!$A:$DC,MATCH(AR$1,'B-EmEC'!$A$1:$DC$1,0),FALSE),NA())</f>
        <v>#N/A</v>
      </c>
      <c r="AS57" s="169" t="str" cm="1">
        <f t="array" ref="AS57">SUBSTITUTE(SUBSTITUTE(INDEX(AG$1:AR$1,0,MATCH(_xlfn.AGGREGATE(4,6,AG57:AR57),AG57:AR57,0)),"B-Emax",""),"&gt;1.4SD","")</f>
        <v xml:space="preserve">
G15</v>
      </c>
      <c r="AT57" s="164"/>
      <c r="AU57" s="165" t="e">
        <f>IF(VLOOKUP($B57,'I-EmEC'!$A:$DD,MATCH(AU$1,'I-EmEC'!$A$1:$DD$1,0),FALSE)&lt;&gt;"",VLOOKUP($B57,'I-EmEC'!$A:$DD,MATCH(AU$1,'I-EmEC'!$A$1:$DD$1,0),FALSE),NA())</f>
        <v>#N/A</v>
      </c>
      <c r="AV57" s="166">
        <f>IF(VLOOKUP($B57,'I-EmEC'!$A:$DD,MATCH(AV$1,'I-EmEC'!$A$1:$DD$1,0),FALSE)&lt;&gt;"",VLOOKUP($B57,'I-EmEC'!$A:$DD,MATCH(AV$1,'I-EmEC'!$A$1:$DD$1,0),FALSE),NA())</f>
        <v>49.1</v>
      </c>
      <c r="AW57" s="166">
        <f>IF(VLOOKUP($B57,'I-EmEC'!$A:$DD,MATCH(AW$1,'I-EmEC'!$A$1:$DD$1,0),FALSE)&lt;&gt;"",VLOOKUP($B57,'I-EmEC'!$A:$DD,MATCH(AW$1,'I-EmEC'!$A$1:$DD$1,0),FALSE),NA())</f>
        <v>49.1</v>
      </c>
      <c r="AX57" s="166">
        <f>IF(VLOOKUP($B57,'I-EmEC'!$A:$DD,MATCH(AX$1,'I-EmEC'!$A$1:$DD$1,0),FALSE)&lt;&gt;"",VLOOKUP($B57,'I-EmEC'!$A:$DD,MATCH(AX$1,'I-EmEC'!$A$1:$DD$1,0),FALSE),NA())</f>
        <v>44.9</v>
      </c>
      <c r="AY57" s="166">
        <f>IF(VLOOKUP($B57,'I-EmEC'!$A:$DD,MATCH(AY$1,'I-EmEC'!$A$1:$DD$1,0),FALSE)&lt;&gt;"",VLOOKUP($B57,'I-EmEC'!$A:$DD,MATCH(AY$1,'I-EmEC'!$A$1:$DD$1,0),FALSE),NA())</f>
        <v>44.9</v>
      </c>
      <c r="AZ57" s="166">
        <f>IF(VLOOKUP($B57,'I-EmEC'!$A:$DD,MATCH(AZ$1,'I-EmEC'!$A$1:$DD$1,0),FALSE)&lt;&gt;"",VLOOKUP($B57,'I-EmEC'!$A:$DD,MATCH(AZ$1,'I-EmEC'!$A$1:$DD$1,0),FALSE),NA())</f>
        <v>33.9</v>
      </c>
      <c r="BA57" s="166">
        <f>IF(VLOOKUP($B57,'I-EmEC'!$A:$DD,MATCH(BA$1,'I-EmEC'!$A$1:$DD$1,0),FALSE)&lt;&gt;"",VLOOKUP($B57,'I-EmEC'!$A:$DD,MATCH(BA$1,'I-EmEC'!$A$1:$DD$1,0),FALSE),NA())</f>
        <v>16.100000000000001</v>
      </c>
      <c r="BB57" s="166">
        <f>IF(VLOOKUP($B57,'I-EmEC'!$A:$DD,MATCH(BB$1,'I-EmEC'!$A$1:$DD$1,0),FALSE)&lt;&gt;"",VLOOKUP($B57,'I-EmEC'!$A:$DD,MATCH(BB$1,'I-EmEC'!$A$1:$DD$1,0),FALSE),NA())</f>
        <v>16.100000000000001</v>
      </c>
      <c r="BC57" s="166">
        <f>IF(VLOOKUP($B57,'I-EmEC'!$A:$DD,MATCH(BC$1,'I-EmEC'!$A$1:$DD$1,0),FALSE)&lt;&gt;"",VLOOKUP($B57,'I-EmEC'!$A:$DD,MATCH(BC$1,'I-EmEC'!$A$1:$DD$1,0),FALSE),NA())</f>
        <v>38.299999999999997</v>
      </c>
      <c r="BD57" s="166">
        <f>IF(VLOOKUP($B57,'I-EmEC'!$A:$DD,MATCH(BD$1,'I-EmEC'!$A$1:$DD$1,0),FALSE)&lt;&gt;"",VLOOKUP($B57,'I-EmEC'!$A:$DD,MATCH(BD$1,'I-EmEC'!$A$1:$DD$1,0),FALSE),NA())</f>
        <v>17</v>
      </c>
      <c r="BE57" s="166">
        <f>IF(VLOOKUP($B57,'I-EmEC'!$A:$DD,MATCH(BE$1,'I-EmEC'!$A$1:$DD$1,0),FALSE)&lt;&gt;"",VLOOKUP($B57,'I-EmEC'!$A:$DD,MATCH(BE$1,'I-EmEC'!$A$1:$DD$1,0),FALSE),NA())</f>
        <v>31.5</v>
      </c>
      <c r="BF57" s="166">
        <f>IF(VLOOKUP($B57,'I-EmEC'!$A:$DD,MATCH(BF$1,'I-EmEC'!$A$1:$DD$1,0),FALSE)&lt;&gt;"",VLOOKUP($B57,'I-EmEC'!$A:$DD,MATCH(BF$1,'I-EmEC'!$A$1:$DD$1,0),FALSE),NA())</f>
        <v>17.7</v>
      </c>
      <c r="BG57" s="161" t="str" cm="1">
        <f t="array" ref="BG57">SUBSTITUTE(SUBSTITUTE(INDEX(AU$1:BF$1,0,MATCH(_xlfn.AGGREGATE(4,6,AU57:BF57),AU57:BF57,0)),"I-Emax",""),"&gt;1.4SD","")</f>
        <v xml:space="preserve">
Gi1</v>
      </c>
      <c r="BH57" s="159"/>
      <c r="BI57" s="167" t="e">
        <f>IF(VLOOKUP($B57,'B-EmEC'!$A:$DC,MATCH(BI$1,'B-EmEC'!$A$1:$DC$1,0),FALSE)="",NA(),VLOOKUP($B57,'B-EmEC'!$A:$DC,MATCH(BI$1,'B-EmEC'!$A$1:$DC$1,0),FALSE))</f>
        <v>#N/A</v>
      </c>
      <c r="BJ57" s="168">
        <f>IF(VLOOKUP($B57,'B-EmEC'!$A:$DC,MATCH(BJ$1,'B-EmEC'!$A$1:$DC$1,0),FALSE)="",NA(),VLOOKUP($B57,'B-EmEC'!$A:$DC,MATCH(BJ$1,'B-EmEC'!$A$1:$DC$1,0),FALSE))</f>
        <v>69.295774647887328</v>
      </c>
      <c r="BK57" s="168">
        <f>IF(VLOOKUP($B57,'B-EmEC'!$A:$DC,MATCH(BK$1,'B-EmEC'!$A$1:$DC$1,0),FALSE)="",NA(),VLOOKUP($B57,'B-EmEC'!$A:$DC,MATCH(BK$1,'B-EmEC'!$A$1:$DC$1,0),FALSE))</f>
        <v>39.103125912941863</v>
      </c>
      <c r="BL57" s="168">
        <f>IF(VLOOKUP($B57,'B-EmEC'!$A:$DC,MATCH(BL$1,'B-EmEC'!$A$1:$DC$1,0),FALSE)="",NA(),VLOOKUP($B57,'B-EmEC'!$A:$DC,MATCH(BL$1,'B-EmEC'!$A$1:$DC$1,0),FALSE))</f>
        <v>57.338709677419352</v>
      </c>
      <c r="BM57" s="168">
        <f>IF(VLOOKUP($B57,'B-EmEC'!$A:$DC,MATCH(BM$1,'B-EmEC'!$A$1:$DC$1,0),FALSE)="",NA(),VLOOKUP($B57,'B-EmEC'!$A:$DC,MATCH(BM$1,'B-EmEC'!$A$1:$DC$1,0),FALSE))</f>
        <v>62.783171521035591</v>
      </c>
      <c r="BN57" s="168">
        <f>IF(VLOOKUP($B57,'B-EmEC'!$A:$DC,MATCH(BN$1,'B-EmEC'!$A$1:$DC$1,0),FALSE)="",NA(),VLOOKUP($B57,'B-EmEC'!$A:$DC,MATCH(BN$1,'B-EmEC'!$A$1:$DC$1,0),FALSE))</f>
        <v>69.60556844547564</v>
      </c>
      <c r="BO57" s="168" t="e">
        <f>IF(VLOOKUP($B57,'B-EmEC'!$A:$DC,MATCH(BO$1,'B-EmEC'!$A$1:$DC$1,0),FALSE)="",NA(),VLOOKUP($B57,'B-EmEC'!$A:$DC,MATCH(BO$1,'B-EmEC'!$A$1:$DC$1,0),FALSE))</f>
        <v>#N/A</v>
      </c>
      <c r="BP57" s="168" t="e">
        <f>IF(VLOOKUP($B57,'B-EmEC'!$A:$DC,MATCH(BP$1,'B-EmEC'!$A$1:$DC$1,0),FALSE)="",NA(),VLOOKUP($B57,'B-EmEC'!$A:$DC,MATCH(BP$1,'B-EmEC'!$A$1:$DC$1,0),FALSE))</f>
        <v>#N/A</v>
      </c>
      <c r="BQ57" s="168">
        <f>IF(VLOOKUP($B57,'B-EmEC'!$A:$DC,MATCH(BQ$1,'B-EmEC'!$A$1:$DC$1,0),FALSE)="",NA(),VLOOKUP($B57,'B-EmEC'!$A:$DC,MATCH(BQ$1,'B-EmEC'!$A$1:$DC$1,0),FALSE))</f>
        <v>17.498106265555673</v>
      </c>
      <c r="BR57" s="168">
        <f>IF(VLOOKUP($B57,'B-EmEC'!$A:$DC,MATCH(BR$1,'B-EmEC'!$A$1:$DC$1,0),FALSE)="",NA(),VLOOKUP($B57,'B-EmEC'!$A:$DC,MATCH(BR$1,'B-EmEC'!$A$1:$DC$1,0),FALSE))</f>
        <v>68.781630740393624</v>
      </c>
      <c r="BS57" s="168" t="e">
        <f>IF(VLOOKUP($B57,'B-EmEC'!$A:$DC,MATCH(BS$1,'B-EmEC'!$A$1:$DC$1,0),FALSE)="",NA(),VLOOKUP($B57,'B-EmEC'!$A:$DC,MATCH(BS$1,'B-EmEC'!$A$1:$DC$1,0),FALSE))</f>
        <v>#N/A</v>
      </c>
      <c r="BT57" s="168" t="e">
        <f>IF(VLOOKUP($B57,'B-EmEC'!$A:$DC,MATCH(BT$1,'B-EmEC'!$A$1:$DC$1,0),FALSE)="",NA(),VLOOKUP($B57,'B-EmEC'!$A:$DC,MATCH(BT$1,'B-EmEC'!$A$1:$DC$1,0),FALSE))</f>
        <v>#N/A</v>
      </c>
      <c r="BU57" s="161" t="str" cm="1">
        <f t="array" ref="BU57">SUBSTITUTE(SUBSTITUTE(SUBSTITUTE(INDEX(BI$1:BT$1,0,MATCH(_xlfn.AGGREGATE(4,6,BI57:BT57),BI57:BT57,0)),"B-Emax",""),"Min",""),"Max","")</f>
        <v xml:space="preserve">
Gz</v>
      </c>
      <c r="BV57" s="168"/>
      <c r="BW57" s="165" t="e">
        <f>IF(VLOOKUP($B57,'I-EmEC'!$A:$DD,MATCH(BW$1,'I-EmEC'!$A$1:$DD$1,0),FALSE)&lt;&gt;"",VLOOKUP($B57,'I-EmEC'!$A:$DD,MATCH(BW$1,'I-EmEC'!$A$1:$DD$1,0),FALSE),NA())</f>
        <v>#N/A</v>
      </c>
      <c r="BX57" s="166">
        <f>IF(VLOOKUP($B57,'I-EmEC'!$A:$DD,MATCH(BX$1,'I-EmEC'!$A$1:$DD$1,0),FALSE)&lt;&gt;"",VLOOKUP($B57,'I-EmEC'!$A:$DD,MATCH(BX$1,'I-EmEC'!$A$1:$DD$1,0),FALSE),NA())</f>
        <v>94.970986460348158</v>
      </c>
      <c r="BY57" s="166">
        <f>IF(VLOOKUP($B57,'I-EmEC'!$A:$DD,MATCH(BY$1,'I-EmEC'!$A$1:$DD$1,0),FALSE)&lt;&gt;"",VLOOKUP($B57,'I-EmEC'!$A:$DD,MATCH(BY$1,'I-EmEC'!$A$1:$DD$1,0),FALSE),NA())</f>
        <v>94.970986460348158</v>
      </c>
      <c r="BZ57" s="166">
        <f>IF(VLOOKUP($B57,'I-EmEC'!$A:$DD,MATCH(BZ$1,'I-EmEC'!$A$1:$DD$1,0),FALSE)&lt;&gt;"",VLOOKUP($B57,'I-EmEC'!$A:$DD,MATCH(BZ$1,'I-EmEC'!$A$1:$DD$1,0),FALSE),NA())</f>
        <v>92.960662525879926</v>
      </c>
      <c r="CA57" s="166">
        <f>IF(VLOOKUP($B57,'I-EmEC'!$A:$DD,MATCH(CA$1,'I-EmEC'!$A$1:$DD$1,0),FALSE)&lt;&gt;"",VLOOKUP($B57,'I-EmEC'!$A:$DD,MATCH(CA$1,'I-EmEC'!$A$1:$DD$1,0),FALSE),NA())</f>
        <v>92.960662525879926</v>
      </c>
      <c r="CB57" s="166">
        <f>IF(VLOOKUP($B57,'I-EmEC'!$A:$DD,MATCH(CB$1,'I-EmEC'!$A$1:$DD$1,0),FALSE)&lt;&gt;"",VLOOKUP($B57,'I-EmEC'!$A:$DD,MATCH(CB$1,'I-EmEC'!$A$1:$DD$1,0),FALSE),NA())</f>
        <v>98.260869565217391</v>
      </c>
      <c r="CC57" s="166">
        <f>IF(VLOOKUP($B57,'I-EmEC'!$A:$DD,MATCH(CC$1,'I-EmEC'!$A$1:$DD$1,0),FALSE)&lt;&gt;"",VLOOKUP($B57,'I-EmEC'!$A:$DD,MATCH(CC$1,'I-EmEC'!$A$1:$DD$1,0),FALSE),NA())</f>
        <v>33.059548254620125</v>
      </c>
      <c r="CD57" s="166">
        <f>IF(VLOOKUP($B57,'I-EmEC'!$A:$DD,MATCH(CD$1,'I-EmEC'!$A$1:$DD$1,0),FALSE)&lt;&gt;"",VLOOKUP($B57,'I-EmEC'!$A:$DD,MATCH(CD$1,'I-EmEC'!$A$1:$DD$1,0),FALSE),NA())</f>
        <v>33.059548254620125</v>
      </c>
      <c r="CE57" s="166">
        <f>IF(VLOOKUP($B57,'I-EmEC'!$A:$DD,MATCH(CE$1,'I-EmEC'!$A$1:$DD$1,0),FALSE)&lt;&gt;"",VLOOKUP($B57,'I-EmEC'!$A:$DD,MATCH(CE$1,'I-EmEC'!$A$1:$DD$1,0),FALSE),NA())</f>
        <v>86.067415730337075</v>
      </c>
      <c r="CF57" s="166">
        <f>IF(VLOOKUP($B57,'I-EmEC'!$A:$DD,MATCH(CF$1,'I-EmEC'!$A$1:$DD$1,0),FALSE)&lt;&gt;"",VLOOKUP($B57,'I-EmEC'!$A:$DD,MATCH(CF$1,'I-EmEC'!$A$1:$DD$1,0),FALSE),NA())</f>
        <v>33.530571992110453</v>
      </c>
      <c r="CG57" s="166">
        <f>IF(VLOOKUP($B57,'I-EmEC'!$A:$DD,MATCH(CG$1,'I-EmEC'!$A$1:$DD$1,0),FALSE)&lt;&gt;"",VLOOKUP($B57,'I-EmEC'!$A:$DD,MATCH(CG$1,'I-EmEC'!$A$1:$DD$1,0),FALSE),NA())</f>
        <v>60</v>
      </c>
      <c r="CH57" s="166">
        <f>IF(VLOOKUP($B57,'I-EmEC'!$A:$DD,MATCH(CH$1,'I-EmEC'!$A$1:$DD$1,0),FALSE)&lt;&gt;"",VLOOKUP($B57,'I-EmEC'!$A:$DD,MATCH(CH$1,'I-EmEC'!$A$1:$DD$1,0),FALSE),NA())</f>
        <v>34.980237154150196</v>
      </c>
      <c r="CI57" s="161" t="str" cm="1">
        <f t="array" ref="CI57">SUBSTITUTE(SUBSTITUTE(SUBSTITUTE(INDEX(BW$1:CH$1,0,MATCH(_xlfn.AGGREGATE(4,6,BW57:CH57),BW57:CH57,0)),"I-Emax",""),"Min",""),"Max","")</f>
        <v xml:space="preserve">
Gz</v>
      </c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</row>
    <row r="58" spans="1:111" s="170" customFormat="1" x14ac:dyDescent="0.15">
      <c r="A58" s="155" t="str" cm="1">
        <f t="array" ref="A58">_xlfn.IFS(AND(SUMIF(E58:P58,"&lt;&gt;#N/A",E58:P58)&gt;0,SUMIF(S58:AD58,"&lt;&gt;#N/A",S58:AD58)&gt;0),"BI",AND(SUMIF(E58:P58,"&lt;&gt;#N/A",E58:P58)&gt;0,SUMIF(S58:AD58,"&lt;&gt;#N/A",S58:AD58)=0),"-B",AND(SUMIF(E58:P58,"&lt;&gt;#N/A",E58:P58)=0,SUMIF(S58:AD58,"&lt;&gt;#N/A",S58:AD58)&gt;0),"-I")</f>
        <v>BI</v>
      </c>
      <c r="B58" s="90" t="s">
        <v>627</v>
      </c>
      <c r="C58" s="156" t="str">
        <f>VLOOKUP(B58,RecNamesAll!A:E,5,FALSE)</f>
        <v>A</v>
      </c>
      <c r="D58" s="157" t="b">
        <f>VLOOKUP(B58,Ligands!A:B,2,FALSE)</f>
        <v>1</v>
      </c>
      <c r="E58" s="158" t="e">
        <f>IF(VLOOKUP($B58,'B-EmEC'!$A:$DC,MATCH(E$1,'B-EmEC'!$A$1:$DC$1,0),FALSE)&lt;&gt;"",VLOOKUP($B58,'B-EmEC'!$A:$DC,MATCH(E$1,'B-EmEC'!$A$1:$DC$1,0),FALSE),NA())</f>
        <v>#N/A</v>
      </c>
      <c r="F58" s="159">
        <f>IF(VLOOKUP($B58,'B-EmEC'!$A:$DC,MATCH(F$1,'B-EmEC'!$A$1:$DC$1,0),FALSE)&lt;&gt;"",VLOOKUP($B58,'B-EmEC'!$A:$DC,MATCH(F$1,'B-EmEC'!$A$1:$DC$1,0),FALSE),NA())</f>
        <v>7.5620000000000003</v>
      </c>
      <c r="G58" s="159">
        <f>IF(VLOOKUP($B58,'B-EmEC'!$A:$DC,MATCH(G$1,'B-EmEC'!$A$1:$DC$1,0),FALSE)&lt;&gt;"",VLOOKUP($B58,'B-EmEC'!$A:$DC,MATCH(G$1,'B-EmEC'!$A$1:$DC$1,0),FALSE),NA())</f>
        <v>7.601</v>
      </c>
      <c r="H58" s="159">
        <f>IF(VLOOKUP($B58,'B-EmEC'!$A:$DC,MATCH(H$1,'B-EmEC'!$A$1:$DC$1,0),FALSE)&lt;&gt;"",VLOOKUP($B58,'B-EmEC'!$A:$DC,MATCH(H$1,'B-EmEC'!$A$1:$DC$1,0),FALSE),NA())</f>
        <v>7.9989999999999997</v>
      </c>
      <c r="I58" s="159">
        <f>IF(VLOOKUP($B58,'B-EmEC'!$A:$DC,MATCH(I$1,'B-EmEC'!$A$1:$DC$1,0),FALSE)&lt;&gt;"",VLOOKUP($B58,'B-EmEC'!$A:$DC,MATCH(I$1,'B-EmEC'!$A$1:$DC$1,0),FALSE),NA())</f>
        <v>8.3409999999999993</v>
      </c>
      <c r="J58" s="159">
        <f>IF(VLOOKUP($B58,'B-EmEC'!$A:$DC,MATCH(J$1,'B-EmEC'!$A$1:$DC$1,0),FALSE)&lt;&gt;"",VLOOKUP($B58,'B-EmEC'!$A:$DC,MATCH(J$1,'B-EmEC'!$A$1:$DC$1,0),FALSE),NA())</f>
        <v>9.2390000000000008</v>
      </c>
      <c r="K58" s="160">
        <f>IF(VLOOKUP($B58,'B-EmEC'!$A:$DC,MATCH(K$1,'B-EmEC'!$A$1:$DC$1,0),FALSE)&lt;&gt;"",VLOOKUP($B58,'B-EmEC'!$A:$DC,MATCH(K$1,'B-EmEC'!$A$1:$DC$1,0),FALSE),NA())</f>
        <v>9.5470000000000006</v>
      </c>
      <c r="L58" s="160">
        <f>IF(VLOOKUP($B58,'B-EmEC'!$A:$DC,MATCH(L$1,'B-EmEC'!$A$1:$DC$1,0),FALSE)&lt;&gt;"",VLOOKUP($B58,'B-EmEC'!$A:$DC,MATCH(L$1,'B-EmEC'!$A$1:$DC$1,0),FALSE),NA())</f>
        <v>9.3789999999999996</v>
      </c>
      <c r="M58" s="160">
        <f>IF(VLOOKUP($B58,'B-EmEC'!$A:$DC,MATCH(M$1,'B-EmEC'!$A$1:$DC$1,0),FALSE)&lt;&gt;"",VLOOKUP($B58,'B-EmEC'!$A:$DC,MATCH(M$1,'B-EmEC'!$A$1:$DC$1,0),FALSE),NA())</f>
        <v>8.8439999999999994</v>
      </c>
      <c r="N58" s="159">
        <f>IF(VLOOKUP($B58,'B-EmEC'!$A:$DC,MATCH(N$1,'B-EmEC'!$A$1:$DC$1,0),FALSE)&lt;&gt;"",VLOOKUP($B58,'B-EmEC'!$A:$DC,MATCH(N$1,'B-EmEC'!$A$1:$DC$1,0),FALSE),NA())</f>
        <v>7.6609999999999996</v>
      </c>
      <c r="O58" s="160">
        <f>IF(VLOOKUP($B58,'B-EmEC'!$A:$DC,MATCH(O$1,'B-EmEC'!$A$1:$DC$1,0),FALSE)&lt;&gt;"",VLOOKUP($B58,'B-EmEC'!$A:$DC,MATCH(O$1,'B-EmEC'!$A$1:$DC$1,0),FALSE),NA())</f>
        <v>7.6479999999999997</v>
      </c>
      <c r="P58" s="160">
        <f>IF(VLOOKUP($B58,'B-EmEC'!$A:$DC,MATCH(P$1,'B-EmEC'!$A$1:$DC$1,0),FALSE)&lt;&gt;"",VLOOKUP($B58,'B-EmEC'!$A:$DC,MATCH(P$1,'B-EmEC'!$A$1:$DC$1,0),FALSE),NA())</f>
        <v>6.41</v>
      </c>
      <c r="Q58" s="161" t="str" cm="1">
        <f t="array" ref="Q58">SUBSTITUTE(SUBSTITUTE(INDEX(E$1:P$1,0,MATCH(_xlfn.AGGREGATE(4,6,E58:P58),E58:P58,0)),"B-pEC50",""),"&gt;1.4SD","")</f>
        <v xml:space="preserve">
Gq</v>
      </c>
      <c r="R58" s="151"/>
      <c r="S58" s="162">
        <f>IF(VLOOKUP($B58,'I-EmEC'!$A:$DD,MATCH(S$1,'I-EmEC'!$A$1:$DD$1,0),FALSE)&lt;&gt;"",VLOOKUP($B58,'I-EmEC'!$A:$DD,MATCH(S$1,'I-EmEC'!$A$1:$DD$1,0),FALSE),NA())</f>
        <v>7.11</v>
      </c>
      <c r="T58" s="159">
        <f>IF(VLOOKUP($B58,'I-EmEC'!$A:$DD,MATCH(T$1,'I-EmEC'!$A$1:$DD$1,0),FALSE)&lt;&gt;"",VLOOKUP($B58,'I-EmEC'!$A:$DD,MATCH(T$1,'I-EmEC'!$A$1:$DD$1,0),FALSE),NA())</f>
        <v>7.53</v>
      </c>
      <c r="U58" s="159">
        <f>IF(VLOOKUP($B58,'I-EmEC'!$A:$DD,MATCH(U$1,'I-EmEC'!$A$1:$DD$1,0),FALSE)&lt;&gt;"",VLOOKUP($B58,'I-EmEC'!$A:$DD,MATCH(U$1,'I-EmEC'!$A$1:$DD$1,0),FALSE),NA())</f>
        <v>7.53</v>
      </c>
      <c r="V58" s="159">
        <f>IF(VLOOKUP($B58,'I-EmEC'!$A:$DD,MATCH(V$1,'I-EmEC'!$A$1:$DD$1,0),FALSE)&lt;&gt;"",VLOOKUP($B58,'I-EmEC'!$A:$DD,MATCH(V$1,'I-EmEC'!$A$1:$DD$1,0),FALSE),NA())</f>
        <v>7.4</v>
      </c>
      <c r="W58" s="159">
        <f>IF(VLOOKUP($B58,'I-EmEC'!$A:$DD,MATCH(W$1,'I-EmEC'!$A$1:$DD$1,0),FALSE)&lt;&gt;"",VLOOKUP($B58,'I-EmEC'!$A:$DD,MATCH(W$1,'I-EmEC'!$A$1:$DD$1,0),FALSE),NA())</f>
        <v>7.4</v>
      </c>
      <c r="X58" s="159">
        <f>IF(VLOOKUP($B58,'I-EmEC'!$A:$DD,MATCH(X$1,'I-EmEC'!$A$1:$DD$1,0),FALSE)&lt;&gt;"",VLOOKUP($B58,'I-EmEC'!$A:$DD,MATCH(X$1,'I-EmEC'!$A$1:$DD$1,0),FALSE),NA())</f>
        <v>7.79</v>
      </c>
      <c r="Y58" s="159">
        <f>IF(VLOOKUP($B58,'I-EmEC'!$A:$DD,MATCH(Y$1,'I-EmEC'!$A$1:$DD$1,0),FALSE)&lt;&gt;"",VLOOKUP($B58,'I-EmEC'!$A:$DD,MATCH(Y$1,'I-EmEC'!$A$1:$DD$1,0),FALSE),NA())</f>
        <v>8.2200000000000006</v>
      </c>
      <c r="Z58" s="159">
        <f>IF(VLOOKUP($B58,'I-EmEC'!$A:$DD,MATCH(Z$1,'I-EmEC'!$A$1:$DD$1,0),FALSE)&lt;&gt;"",VLOOKUP($B58,'I-EmEC'!$A:$DD,MATCH(Z$1,'I-EmEC'!$A$1:$DD$1,0),FALSE),NA())</f>
        <v>8.2200000000000006</v>
      </c>
      <c r="AA58" s="159">
        <f>IF(VLOOKUP($B58,'I-EmEC'!$A:$DD,MATCH(AA$1,'I-EmEC'!$A$1:$DD$1,0),FALSE)&lt;&gt;"",VLOOKUP($B58,'I-EmEC'!$A:$DD,MATCH(AA$1,'I-EmEC'!$A$1:$DD$1,0),FALSE),NA())</f>
        <v>8.25</v>
      </c>
      <c r="AB58" s="159">
        <f>IF(VLOOKUP($B58,'I-EmEC'!$A:$DD,MATCH(AB$1,'I-EmEC'!$A$1:$DD$1,0),FALSE)&lt;&gt;"",VLOOKUP($B58,'I-EmEC'!$A:$DD,MATCH(AB$1,'I-EmEC'!$A$1:$DD$1,0),FALSE),NA())</f>
        <v>7.06</v>
      </c>
      <c r="AC58" s="159">
        <f>IF(VLOOKUP($B58,'I-EmEC'!$A:$DD,MATCH(AC$1,'I-EmEC'!$A$1:$DD$1,0),FALSE)&lt;&gt;"",VLOOKUP($B58,'I-EmEC'!$A:$DD,MATCH(AC$1,'I-EmEC'!$A$1:$DD$1,0),FALSE),NA())</f>
        <v>7.23</v>
      </c>
      <c r="AD58" s="159">
        <f>IF(VLOOKUP($B58,'I-EmEC'!$A:$DD,MATCH(AD$1,'I-EmEC'!$A$1:$DD$1,0),FALSE)&lt;&gt;"",VLOOKUP($B58,'I-EmEC'!$A:$DD,MATCH(AD$1,'I-EmEC'!$A$1:$DD$1,0),FALSE),NA())</f>
        <v>7.76</v>
      </c>
      <c r="AE58" s="161" t="str" cm="1">
        <f t="array" ref="AE58">SUBSTITUTE(SUBSTITUTE(INDEX(S$1:AD$1,0,MATCH(_xlfn.AGGREGATE(4,6,S58:AD58),S58:AD58,0)),"I-pEC50",""),"&gt;1.4SD","")</f>
        <v xml:space="preserve">
G14</v>
      </c>
      <c r="AF58" s="159"/>
      <c r="AG58" s="163" t="e">
        <f>IF(VLOOKUP($B58,'B-EmEC'!$A:$DC,MATCH(AG$1,'B-EmEC'!$A$1:$DC$1,0),FALSE)&lt;&gt;"",VLOOKUP($B58,'B-EmEC'!$A:$DC,MATCH(AG$1,'B-EmEC'!$A$1:$DC$1,0),FALSE),NA())</f>
        <v>#N/A</v>
      </c>
      <c r="AH58" s="164">
        <f>IF(VLOOKUP($B58,'B-EmEC'!$A:$DC,MATCH(AH$1,'B-EmEC'!$A$1:$DC$1,0),FALSE)&lt;&gt;"",VLOOKUP($B58,'B-EmEC'!$A:$DC,MATCH(AH$1,'B-EmEC'!$A$1:$DC$1,0),FALSE),NA())</f>
        <v>135.4</v>
      </c>
      <c r="AI58" s="164">
        <f>IF(VLOOKUP($B58,'B-EmEC'!$A:$DC,MATCH(AI$1,'B-EmEC'!$A$1:$DC$1,0),FALSE)&lt;&gt;"",VLOOKUP($B58,'B-EmEC'!$A:$DC,MATCH(AI$1,'B-EmEC'!$A$1:$DC$1,0),FALSE),NA())</f>
        <v>48.06</v>
      </c>
      <c r="AJ58" s="164">
        <f>IF(VLOOKUP($B58,'B-EmEC'!$A:$DC,MATCH(AJ$1,'B-EmEC'!$A$1:$DC$1,0),FALSE)&lt;&gt;"",VLOOKUP($B58,'B-EmEC'!$A:$DC,MATCH(AJ$1,'B-EmEC'!$A$1:$DC$1,0),FALSE),NA())</f>
        <v>120</v>
      </c>
      <c r="AK58" s="164">
        <f>IF(VLOOKUP($B58,'B-EmEC'!$A:$DC,MATCH(AK$1,'B-EmEC'!$A$1:$DC$1,0),FALSE)&lt;&gt;"",VLOOKUP($B58,'B-EmEC'!$A:$DC,MATCH(AK$1,'B-EmEC'!$A$1:$DC$1,0),FALSE),NA())</f>
        <v>168.7</v>
      </c>
      <c r="AL58" s="164">
        <f>IF(VLOOKUP($B58,'B-EmEC'!$A:$DC,MATCH(AL$1,'B-EmEC'!$A$1:$DC$1,0),FALSE)&lt;&gt;"",VLOOKUP($B58,'B-EmEC'!$A:$DC,MATCH(AL$1,'B-EmEC'!$A$1:$DC$1,0),FALSE),NA())</f>
        <v>144.6</v>
      </c>
      <c r="AM58" s="164">
        <f>IF(VLOOKUP($B58,'B-EmEC'!$A:$DC,MATCH(AM$1,'B-EmEC'!$A$1:$DC$1,0),FALSE)&lt;&gt;"",VLOOKUP($B58,'B-EmEC'!$A:$DC,MATCH(AM$1,'B-EmEC'!$A$1:$DC$1,0),FALSE),NA())</f>
        <v>425.5</v>
      </c>
      <c r="AN58" s="164">
        <f>IF(VLOOKUP($B58,'B-EmEC'!$A:$DC,MATCH(AN$1,'B-EmEC'!$A$1:$DC$1,0),FALSE)&lt;&gt;"",VLOOKUP($B58,'B-EmEC'!$A:$DC,MATCH(AN$1,'B-EmEC'!$A$1:$DC$1,0),FALSE),NA())</f>
        <v>584.70000000000005</v>
      </c>
      <c r="AO58" s="164">
        <f>IF(VLOOKUP($B58,'B-EmEC'!$A:$DC,MATCH(AO$1,'B-EmEC'!$A$1:$DC$1,0),FALSE)&lt;&gt;"",VLOOKUP($B58,'B-EmEC'!$A:$DC,MATCH(AO$1,'B-EmEC'!$A$1:$DC$1,0),FALSE),NA())</f>
        <v>618</v>
      </c>
      <c r="AP58" s="164">
        <f>IF(VLOOKUP($B58,'B-EmEC'!$A:$DC,MATCH(AP$1,'B-EmEC'!$A$1:$DC$1,0),FALSE)&lt;&gt;"",VLOOKUP($B58,'B-EmEC'!$A:$DC,MATCH(AP$1,'B-EmEC'!$A$1:$DC$1,0),FALSE),NA())</f>
        <v>395.5</v>
      </c>
      <c r="AQ58" s="164">
        <f>IF(VLOOKUP($B58,'B-EmEC'!$A:$DC,MATCH(AQ$1,'B-EmEC'!$A$1:$DC$1,0),FALSE)&lt;&gt;"",VLOOKUP($B58,'B-EmEC'!$A:$DC,MATCH(AQ$1,'B-EmEC'!$A$1:$DC$1,0),FALSE),NA())</f>
        <v>72.33</v>
      </c>
      <c r="AR58" s="164">
        <f>IF(VLOOKUP($B58,'B-EmEC'!$A:$DC,MATCH(AR$1,'B-EmEC'!$A$1:$DC$1,0),FALSE)&lt;&gt;"",VLOOKUP($B58,'B-EmEC'!$A:$DC,MATCH(AR$1,'B-EmEC'!$A$1:$DC$1,0),FALSE),NA())</f>
        <v>302.10000000000002</v>
      </c>
      <c r="AS58" s="169" t="str" cm="1">
        <f t="array" ref="AS58">SUBSTITUTE(SUBSTITUTE(INDEX(AG$1:AR$1,0,MATCH(_xlfn.AGGREGATE(4,6,AG58:AR58),AG58:AR58,0)),"B-Emax",""),"&gt;1.4SD","")</f>
        <v xml:space="preserve">
G14</v>
      </c>
      <c r="AT58" s="164"/>
      <c r="AU58" s="165">
        <f>IF(VLOOKUP($B58,'I-EmEC'!$A:$DD,MATCH(AU$1,'I-EmEC'!$A$1:$DD$1,0),FALSE)&lt;&gt;"",VLOOKUP($B58,'I-EmEC'!$A:$DD,MATCH(AU$1,'I-EmEC'!$A$1:$DD$1,0),FALSE),NA())</f>
        <v>30.2</v>
      </c>
      <c r="AV58" s="166">
        <f>IF(VLOOKUP($B58,'I-EmEC'!$A:$DD,MATCH(AV$1,'I-EmEC'!$A$1:$DD$1,0),FALSE)&lt;&gt;"",VLOOKUP($B58,'I-EmEC'!$A:$DD,MATCH(AV$1,'I-EmEC'!$A$1:$DD$1,0),FALSE),NA())</f>
        <v>36.4</v>
      </c>
      <c r="AW58" s="166">
        <f>IF(VLOOKUP($B58,'I-EmEC'!$A:$DD,MATCH(AW$1,'I-EmEC'!$A$1:$DD$1,0),FALSE)&lt;&gt;"",VLOOKUP($B58,'I-EmEC'!$A:$DD,MATCH(AW$1,'I-EmEC'!$A$1:$DD$1,0),FALSE),NA())</f>
        <v>36.4</v>
      </c>
      <c r="AX58" s="166">
        <f>IF(VLOOKUP($B58,'I-EmEC'!$A:$DD,MATCH(AX$1,'I-EmEC'!$A$1:$DD$1,0),FALSE)&lt;&gt;"",VLOOKUP($B58,'I-EmEC'!$A:$DD,MATCH(AX$1,'I-EmEC'!$A$1:$DD$1,0),FALSE),NA())</f>
        <v>30.7</v>
      </c>
      <c r="AY58" s="166">
        <f>IF(VLOOKUP($B58,'I-EmEC'!$A:$DD,MATCH(AY$1,'I-EmEC'!$A$1:$DD$1,0),FALSE)&lt;&gt;"",VLOOKUP($B58,'I-EmEC'!$A:$DD,MATCH(AY$1,'I-EmEC'!$A$1:$DD$1,0),FALSE),NA())</f>
        <v>30.7</v>
      </c>
      <c r="AZ58" s="166">
        <f>IF(VLOOKUP($B58,'I-EmEC'!$A:$DD,MATCH(AZ$1,'I-EmEC'!$A$1:$DD$1,0),FALSE)&lt;&gt;"",VLOOKUP($B58,'I-EmEC'!$A:$DD,MATCH(AZ$1,'I-EmEC'!$A$1:$DD$1,0),FALSE),NA())</f>
        <v>20.8</v>
      </c>
      <c r="BA58" s="166">
        <f>IF(VLOOKUP($B58,'I-EmEC'!$A:$DD,MATCH(BA$1,'I-EmEC'!$A$1:$DD$1,0),FALSE)&lt;&gt;"",VLOOKUP($B58,'I-EmEC'!$A:$DD,MATCH(BA$1,'I-EmEC'!$A$1:$DD$1,0),FALSE),NA())</f>
        <v>42.3</v>
      </c>
      <c r="BB58" s="166">
        <f>IF(VLOOKUP($B58,'I-EmEC'!$A:$DD,MATCH(BB$1,'I-EmEC'!$A$1:$DD$1,0),FALSE)&lt;&gt;"",VLOOKUP($B58,'I-EmEC'!$A:$DD,MATCH(BB$1,'I-EmEC'!$A$1:$DD$1,0),FALSE),NA())</f>
        <v>42.3</v>
      </c>
      <c r="BC58" s="166">
        <f>IF(VLOOKUP($B58,'I-EmEC'!$A:$DD,MATCH(BC$1,'I-EmEC'!$A$1:$DD$1,0),FALSE)&lt;&gt;"",VLOOKUP($B58,'I-EmEC'!$A:$DD,MATCH(BC$1,'I-EmEC'!$A$1:$DD$1,0),FALSE),NA())</f>
        <v>39.5</v>
      </c>
      <c r="BD58" s="166">
        <f>IF(VLOOKUP($B58,'I-EmEC'!$A:$DD,MATCH(BD$1,'I-EmEC'!$A$1:$DD$1,0),FALSE)&lt;&gt;"",VLOOKUP($B58,'I-EmEC'!$A:$DD,MATCH(BD$1,'I-EmEC'!$A$1:$DD$1,0),FALSE),NA())</f>
        <v>26.2</v>
      </c>
      <c r="BE58" s="166">
        <f>IF(VLOOKUP($B58,'I-EmEC'!$A:$DD,MATCH(BE$1,'I-EmEC'!$A$1:$DD$1,0),FALSE)&lt;&gt;"",VLOOKUP($B58,'I-EmEC'!$A:$DD,MATCH(BE$1,'I-EmEC'!$A$1:$DD$1,0),FALSE),NA())</f>
        <v>31.4</v>
      </c>
      <c r="BF58" s="166">
        <f>IF(VLOOKUP($B58,'I-EmEC'!$A:$DD,MATCH(BF$1,'I-EmEC'!$A$1:$DD$1,0),FALSE)&lt;&gt;"",VLOOKUP($B58,'I-EmEC'!$A:$DD,MATCH(BF$1,'I-EmEC'!$A$1:$DD$1,0),FALSE),NA())</f>
        <v>40.299999999999997</v>
      </c>
      <c r="BG58" s="161" t="str" cm="1">
        <f t="array" ref="BG58">SUBSTITUTE(SUBSTITUTE(INDEX(AU$1:BF$1,0,MATCH(_xlfn.AGGREGATE(4,6,AU58:BF58),AU58:BF58,0)),"I-Emax",""),"&gt;1.4SD","")</f>
        <v xml:space="preserve">
Gq</v>
      </c>
      <c r="BH58" s="159"/>
      <c r="BI58" s="167" t="e">
        <f>IF(VLOOKUP($B58,'B-EmEC'!$A:$DC,MATCH(BI$1,'B-EmEC'!$A$1:$DC$1,0),FALSE)="",NA(),VLOOKUP($B58,'B-EmEC'!$A:$DC,MATCH(BI$1,'B-EmEC'!$A$1:$DC$1,0),FALSE))</f>
        <v>#N/A</v>
      </c>
      <c r="BJ58" s="168">
        <f>IF(VLOOKUP($B58,'B-EmEC'!$A:$DC,MATCH(BJ$1,'B-EmEC'!$A$1:$DC$1,0),FALSE)="",NA(),VLOOKUP($B58,'B-EmEC'!$A:$DC,MATCH(BJ$1,'B-EmEC'!$A$1:$DC$1,0),FALSE))</f>
        <v>14.669555796316359</v>
      </c>
      <c r="BK58" s="168">
        <f>IF(VLOOKUP($B58,'B-EmEC'!$A:$DC,MATCH(BK$1,'B-EmEC'!$A$1:$DC$1,0),FALSE)="",NA(),VLOOKUP($B58,'B-EmEC'!$A:$DC,MATCH(BK$1,'B-EmEC'!$A$1:$DC$1,0),FALSE))</f>
        <v>7.0201577563540756</v>
      </c>
      <c r="BL58" s="168">
        <f>IF(VLOOKUP($B58,'B-EmEC'!$A:$DC,MATCH(BL$1,'B-EmEC'!$A$1:$DC$1,0),FALSE)="",NA(),VLOOKUP($B58,'B-EmEC'!$A:$DC,MATCH(BL$1,'B-EmEC'!$A$1:$DC$1,0),FALSE))</f>
        <v>32.258064516129032</v>
      </c>
      <c r="BM58" s="168">
        <f>IF(VLOOKUP($B58,'B-EmEC'!$A:$DC,MATCH(BM$1,'B-EmEC'!$A$1:$DC$1,0),FALSE)="",NA(),VLOOKUP($B58,'B-EmEC'!$A:$DC,MATCH(BM$1,'B-EmEC'!$A$1:$DC$1,0),FALSE))</f>
        <v>34.122168284789645</v>
      </c>
      <c r="BN58" s="168">
        <f>IF(VLOOKUP($B58,'B-EmEC'!$A:$DC,MATCH(BN$1,'B-EmEC'!$A$1:$DC$1,0),FALSE)="",NA(),VLOOKUP($B58,'B-EmEC'!$A:$DC,MATCH(BN$1,'B-EmEC'!$A$1:$DC$1,0),FALSE))</f>
        <v>41.937354988399072</v>
      </c>
      <c r="BO58" s="168">
        <f>IF(VLOOKUP($B58,'B-EmEC'!$A:$DC,MATCH(BO$1,'B-EmEC'!$A$1:$DC$1,0),FALSE)="",NA(),VLOOKUP($B58,'B-EmEC'!$A:$DC,MATCH(BO$1,'B-EmEC'!$A$1:$DC$1,0),FALSE))</f>
        <v>56.8166644411804</v>
      </c>
      <c r="BP58" s="168">
        <f>IF(VLOOKUP($B58,'B-EmEC'!$A:$DC,MATCH(BP$1,'B-EmEC'!$A$1:$DC$1,0),FALSE)="",NA(),VLOOKUP($B58,'B-EmEC'!$A:$DC,MATCH(BP$1,'B-EmEC'!$A$1:$DC$1,0),FALSE))</f>
        <v>68.83682599481989</v>
      </c>
      <c r="BQ58" s="168">
        <f>IF(VLOOKUP($B58,'B-EmEC'!$A:$DC,MATCH(BQ$1,'B-EmEC'!$A$1:$DC$1,0),FALSE)="",NA(),VLOOKUP($B58,'B-EmEC'!$A:$DC,MATCH(BQ$1,'B-EmEC'!$A$1:$DC$1,0),FALSE))</f>
        <v>66.875879233849147</v>
      </c>
      <c r="BR58" s="168">
        <f>IF(VLOOKUP($B58,'B-EmEC'!$A:$DC,MATCH(BR$1,'B-EmEC'!$A$1:$DC$1,0),FALSE)="",NA(),VLOOKUP($B58,'B-EmEC'!$A:$DC,MATCH(BR$1,'B-EmEC'!$A$1:$DC$1,0),FALSE))</f>
        <v>37.066541705716965</v>
      </c>
      <c r="BS58" s="168">
        <f>IF(VLOOKUP($B58,'B-EmEC'!$A:$DC,MATCH(BS$1,'B-EmEC'!$A$1:$DC$1,0),FALSE)="",NA(),VLOOKUP($B58,'B-EmEC'!$A:$DC,MATCH(BS$1,'B-EmEC'!$A$1:$DC$1,0),FALSE))</f>
        <v>59.286885245901637</v>
      </c>
      <c r="BT58" s="168">
        <f>IF(VLOOKUP($B58,'B-EmEC'!$A:$DC,MATCH(BT$1,'B-EmEC'!$A$1:$DC$1,0),FALSE)="",NA(),VLOOKUP($B58,'B-EmEC'!$A:$DC,MATCH(BT$1,'B-EmEC'!$A$1:$DC$1,0),FALSE))</f>
        <v>42.778249787595584</v>
      </c>
      <c r="BU58" s="161" t="str" cm="1">
        <f t="array" ref="BU58">SUBSTITUTE(SUBSTITUTE(SUBSTITUTE(INDEX(BI$1:BT$1,0,MATCH(_xlfn.AGGREGATE(4,6,BI58:BT58),BI58:BT58,0)),"B-Emax",""),"Min",""),"Max","")</f>
        <v xml:space="preserve">
G11</v>
      </c>
      <c r="BV58" s="168"/>
      <c r="BW58" s="165">
        <f>IF(VLOOKUP($B58,'I-EmEC'!$A:$DD,MATCH(BW$1,'I-EmEC'!$A$1:$DD$1,0),FALSE)&lt;&gt;"",VLOOKUP($B58,'I-EmEC'!$A:$DD,MATCH(BW$1,'I-EmEC'!$A$1:$DD$1,0),FALSE),NA())</f>
        <v>55.514705882352942</v>
      </c>
      <c r="BX58" s="166">
        <f>IF(VLOOKUP($B58,'I-EmEC'!$A:$DD,MATCH(BX$1,'I-EmEC'!$A$1:$DD$1,0),FALSE)&lt;&gt;"",VLOOKUP($B58,'I-EmEC'!$A:$DD,MATCH(BX$1,'I-EmEC'!$A$1:$DD$1,0),FALSE),NA())</f>
        <v>70.406189555125721</v>
      </c>
      <c r="BY58" s="166">
        <f>IF(VLOOKUP($B58,'I-EmEC'!$A:$DD,MATCH(BY$1,'I-EmEC'!$A$1:$DD$1,0),FALSE)&lt;&gt;"",VLOOKUP($B58,'I-EmEC'!$A:$DD,MATCH(BY$1,'I-EmEC'!$A$1:$DD$1,0),FALSE),NA())</f>
        <v>70.406189555125721</v>
      </c>
      <c r="BZ58" s="166">
        <f>IF(VLOOKUP($B58,'I-EmEC'!$A:$DD,MATCH(BZ$1,'I-EmEC'!$A$1:$DD$1,0),FALSE)&lt;&gt;"",VLOOKUP($B58,'I-EmEC'!$A:$DD,MATCH(BZ$1,'I-EmEC'!$A$1:$DD$1,0),FALSE),NA())</f>
        <v>63.56107660455487</v>
      </c>
      <c r="CA58" s="166">
        <f>IF(VLOOKUP($B58,'I-EmEC'!$A:$DD,MATCH(CA$1,'I-EmEC'!$A$1:$DD$1,0),FALSE)&lt;&gt;"",VLOOKUP($B58,'I-EmEC'!$A:$DD,MATCH(CA$1,'I-EmEC'!$A$1:$DD$1,0),FALSE),NA())</f>
        <v>63.56107660455487</v>
      </c>
      <c r="CB58" s="166">
        <f>IF(VLOOKUP($B58,'I-EmEC'!$A:$DD,MATCH(CB$1,'I-EmEC'!$A$1:$DD$1,0),FALSE)&lt;&gt;"",VLOOKUP($B58,'I-EmEC'!$A:$DD,MATCH(CB$1,'I-EmEC'!$A$1:$DD$1,0),FALSE),NA())</f>
        <v>60.289855072463766</v>
      </c>
      <c r="CC58" s="166">
        <f>IF(VLOOKUP($B58,'I-EmEC'!$A:$DD,MATCH(CC$1,'I-EmEC'!$A$1:$DD$1,0),FALSE)&lt;&gt;"",VLOOKUP($B58,'I-EmEC'!$A:$DD,MATCH(CC$1,'I-EmEC'!$A$1:$DD$1,0),FALSE),NA())</f>
        <v>86.858316221765904</v>
      </c>
      <c r="CD58" s="166">
        <f>IF(VLOOKUP($B58,'I-EmEC'!$A:$DD,MATCH(CD$1,'I-EmEC'!$A$1:$DD$1,0),FALSE)&lt;&gt;"",VLOOKUP($B58,'I-EmEC'!$A:$DD,MATCH(CD$1,'I-EmEC'!$A$1:$DD$1,0),FALSE),NA())</f>
        <v>86.858316221765904</v>
      </c>
      <c r="CE58" s="166">
        <f>IF(VLOOKUP($B58,'I-EmEC'!$A:$DD,MATCH(CE$1,'I-EmEC'!$A$1:$DD$1,0),FALSE)&lt;&gt;"",VLOOKUP($B58,'I-EmEC'!$A:$DD,MATCH(CE$1,'I-EmEC'!$A$1:$DD$1,0),FALSE),NA())</f>
        <v>88.764044943820224</v>
      </c>
      <c r="CF58" s="166">
        <f>IF(VLOOKUP($B58,'I-EmEC'!$A:$DD,MATCH(CF$1,'I-EmEC'!$A$1:$DD$1,0),FALSE)&lt;&gt;"",VLOOKUP($B58,'I-EmEC'!$A:$DD,MATCH(CF$1,'I-EmEC'!$A$1:$DD$1,0),FALSE),NA())</f>
        <v>51.676528599605518</v>
      </c>
      <c r="CG58" s="166">
        <f>IF(VLOOKUP($B58,'I-EmEC'!$A:$DD,MATCH(CG$1,'I-EmEC'!$A$1:$DD$1,0),FALSE)&lt;&gt;"",VLOOKUP($B58,'I-EmEC'!$A:$DD,MATCH(CG$1,'I-EmEC'!$A$1:$DD$1,0),FALSE),NA())</f>
        <v>59.80952380952381</v>
      </c>
      <c r="CH58" s="166">
        <f>IF(VLOOKUP($B58,'I-EmEC'!$A:$DD,MATCH(CH$1,'I-EmEC'!$A$1:$DD$1,0),FALSE)&lt;&gt;"",VLOOKUP($B58,'I-EmEC'!$A:$DD,MATCH(CH$1,'I-EmEC'!$A$1:$DD$1,0),FALSE),NA())</f>
        <v>79.644268774703548</v>
      </c>
      <c r="CI58" s="161" t="str" cm="1">
        <f t="array" ref="CI58">SUBSTITUTE(SUBSTITUTE(SUBSTITUTE(INDEX(BW$1:CH$1,0,MATCH(_xlfn.AGGREGATE(4,6,BW58:CH58),BW58:CH58,0)),"I-Emax",""),"Min",""),"Max","")</f>
        <v xml:space="preserve">
G14</v>
      </c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</row>
    <row r="59" spans="1:111" s="170" customFormat="1" x14ac:dyDescent="0.15">
      <c r="A59" s="155" t="str" cm="1">
        <f t="array" ref="A59">_xlfn.IFS(AND(SUMIF(E59:P59,"&lt;&gt;#N/A",E59:P59)&gt;0,SUMIF(S59:AD59,"&lt;&gt;#N/A",S59:AD59)&gt;0),"BI",AND(SUMIF(E59:P59,"&lt;&gt;#N/A",E59:P59)&gt;0,SUMIF(S59:AD59,"&lt;&gt;#N/A",S59:AD59)=0),"-B",AND(SUMIF(E59:P59,"&lt;&gt;#N/A",E59:P59)=0,SUMIF(S59:AD59,"&lt;&gt;#N/A",S59:AD59)&gt;0),"-I")</f>
        <v>BI</v>
      </c>
      <c r="B59" s="90" t="s">
        <v>760</v>
      </c>
      <c r="C59" s="156" t="str">
        <f>VLOOKUP(B59,RecNamesAll!A:E,5,FALSE)</f>
        <v>A</v>
      </c>
      <c r="D59" s="157" t="b">
        <f>VLOOKUP(B59,Ligands!A:B,2,FALSE)</f>
        <v>1</v>
      </c>
      <c r="E59" s="158" t="e">
        <f>IF(VLOOKUP($B59,'B-EmEC'!$A:$DC,MATCH(E$1,'B-EmEC'!$A$1:$DC$1,0),FALSE)&lt;&gt;"",VLOOKUP($B59,'B-EmEC'!$A:$DC,MATCH(E$1,'B-EmEC'!$A$1:$DC$1,0),FALSE),NA())</f>
        <v>#N/A</v>
      </c>
      <c r="F59" s="159" t="e">
        <f>IF(VLOOKUP($B59,'B-EmEC'!$A:$DC,MATCH(F$1,'B-EmEC'!$A$1:$DC$1,0),FALSE)&lt;&gt;"",VLOOKUP($B59,'B-EmEC'!$A:$DC,MATCH(F$1,'B-EmEC'!$A$1:$DC$1,0),FALSE),NA())</f>
        <v>#N/A</v>
      </c>
      <c r="G59" s="159" t="e">
        <f>IF(VLOOKUP($B59,'B-EmEC'!$A:$DC,MATCH(G$1,'B-EmEC'!$A$1:$DC$1,0),FALSE)&lt;&gt;"",VLOOKUP($B59,'B-EmEC'!$A:$DC,MATCH(G$1,'B-EmEC'!$A$1:$DC$1,0),FALSE),NA())</f>
        <v>#N/A</v>
      </c>
      <c r="H59" s="159" t="e">
        <f>IF(VLOOKUP($B59,'B-EmEC'!$A:$DC,MATCH(H$1,'B-EmEC'!$A$1:$DC$1,0),FALSE)&lt;&gt;"",VLOOKUP($B59,'B-EmEC'!$A:$DC,MATCH(H$1,'B-EmEC'!$A$1:$DC$1,0),FALSE),NA())</f>
        <v>#N/A</v>
      </c>
      <c r="I59" s="159" t="e">
        <f>IF(VLOOKUP($B59,'B-EmEC'!$A:$DC,MATCH(I$1,'B-EmEC'!$A$1:$DC$1,0),FALSE)&lt;&gt;"",VLOOKUP($B59,'B-EmEC'!$A:$DC,MATCH(I$1,'B-EmEC'!$A$1:$DC$1,0),FALSE),NA())</f>
        <v>#N/A</v>
      </c>
      <c r="J59" s="159" t="e">
        <f>IF(VLOOKUP($B59,'B-EmEC'!$A:$DC,MATCH(J$1,'B-EmEC'!$A$1:$DC$1,0),FALSE)&lt;&gt;"",VLOOKUP($B59,'B-EmEC'!$A:$DC,MATCH(J$1,'B-EmEC'!$A$1:$DC$1,0),FALSE),NA())</f>
        <v>#N/A</v>
      </c>
      <c r="K59" s="160">
        <f>IF(VLOOKUP($B59,'B-EmEC'!$A:$DC,MATCH(K$1,'B-EmEC'!$A$1:$DC$1,0),FALSE)&lt;&gt;"",VLOOKUP($B59,'B-EmEC'!$A:$DC,MATCH(K$1,'B-EmEC'!$A$1:$DC$1,0),FALSE),NA())</f>
        <v>8.3840000000000003</v>
      </c>
      <c r="L59" s="160">
        <f>IF(VLOOKUP($B59,'B-EmEC'!$A:$DC,MATCH(L$1,'B-EmEC'!$A$1:$DC$1,0),FALSE)&lt;&gt;"",VLOOKUP($B59,'B-EmEC'!$A:$DC,MATCH(L$1,'B-EmEC'!$A$1:$DC$1,0),FALSE),NA())</f>
        <v>8.1929999999999996</v>
      </c>
      <c r="M59" s="160">
        <f>IF(VLOOKUP($B59,'B-EmEC'!$A:$DC,MATCH(M$1,'B-EmEC'!$A$1:$DC$1,0),FALSE)&lt;&gt;"",VLOOKUP($B59,'B-EmEC'!$A:$DC,MATCH(M$1,'B-EmEC'!$A$1:$DC$1,0),FALSE),NA())</f>
        <v>8.109</v>
      </c>
      <c r="N59" s="159">
        <f>IF(VLOOKUP($B59,'B-EmEC'!$A:$DC,MATCH(N$1,'B-EmEC'!$A$1:$DC$1,0),FALSE)&lt;&gt;"",VLOOKUP($B59,'B-EmEC'!$A:$DC,MATCH(N$1,'B-EmEC'!$A$1:$DC$1,0),FALSE),NA())</f>
        <v>8.0210000000000008</v>
      </c>
      <c r="O59" s="160" t="e">
        <f>IF(VLOOKUP($B59,'B-EmEC'!$A:$DC,MATCH(O$1,'B-EmEC'!$A$1:$DC$1,0),FALSE)&lt;&gt;"",VLOOKUP($B59,'B-EmEC'!$A:$DC,MATCH(O$1,'B-EmEC'!$A$1:$DC$1,0),FALSE),NA())</f>
        <v>#N/A</v>
      </c>
      <c r="P59" s="160" t="e">
        <f>IF(VLOOKUP($B59,'B-EmEC'!$A:$DC,MATCH(P$1,'B-EmEC'!$A$1:$DC$1,0),FALSE)&lt;&gt;"",VLOOKUP($B59,'B-EmEC'!$A:$DC,MATCH(P$1,'B-EmEC'!$A$1:$DC$1,0),FALSE),NA())</f>
        <v>#N/A</v>
      </c>
      <c r="Q59" s="161" t="str" cm="1">
        <f t="array" ref="Q59">SUBSTITUTE(SUBSTITUTE(INDEX(E$1:P$1,0,MATCH(_xlfn.AGGREGATE(4,6,E59:P59),E59:P59,0)),"B-pEC50",""),"&gt;1.4SD","")</f>
        <v xml:space="preserve">
Gq</v>
      </c>
      <c r="R59" s="159"/>
      <c r="S59" s="162">
        <f>IF(VLOOKUP($B59,'I-EmEC'!$A:$DD,MATCH(S$1,'I-EmEC'!$A$1:$DD$1,0),FALSE)&lt;&gt;"",VLOOKUP($B59,'I-EmEC'!$A:$DD,MATCH(S$1,'I-EmEC'!$A$1:$DD$1,0),FALSE),NA())</f>
        <v>8.02</v>
      </c>
      <c r="T59" s="159">
        <f>IF(VLOOKUP($B59,'I-EmEC'!$A:$DD,MATCH(T$1,'I-EmEC'!$A$1:$DD$1,0),FALSE)&lt;&gt;"",VLOOKUP($B59,'I-EmEC'!$A:$DD,MATCH(T$1,'I-EmEC'!$A$1:$DD$1,0),FALSE),NA())</f>
        <v>7.65</v>
      </c>
      <c r="U59" s="159">
        <f>IF(VLOOKUP($B59,'I-EmEC'!$A:$DD,MATCH(U$1,'I-EmEC'!$A$1:$DD$1,0),FALSE)&lt;&gt;"",VLOOKUP($B59,'I-EmEC'!$A:$DD,MATCH(U$1,'I-EmEC'!$A$1:$DD$1,0),FALSE),NA())</f>
        <v>7.65</v>
      </c>
      <c r="V59" s="159" t="e">
        <f>IF(VLOOKUP($B59,'I-EmEC'!$A:$DD,MATCH(V$1,'I-EmEC'!$A$1:$DD$1,0),FALSE)&lt;&gt;"",VLOOKUP($B59,'I-EmEC'!$A:$DD,MATCH(V$1,'I-EmEC'!$A$1:$DD$1,0),FALSE),NA())</f>
        <v>#N/A</v>
      </c>
      <c r="W59" s="159" t="e">
        <f>IF(VLOOKUP($B59,'I-EmEC'!$A:$DD,MATCH(W$1,'I-EmEC'!$A$1:$DD$1,0),FALSE)&lt;&gt;"",VLOOKUP($B59,'I-EmEC'!$A:$DD,MATCH(W$1,'I-EmEC'!$A$1:$DD$1,0),FALSE),NA())</f>
        <v>#N/A</v>
      </c>
      <c r="X59" s="159" t="e">
        <f>IF(VLOOKUP($B59,'I-EmEC'!$A:$DD,MATCH(X$1,'I-EmEC'!$A$1:$DD$1,0),FALSE)&lt;&gt;"",VLOOKUP($B59,'I-EmEC'!$A:$DD,MATCH(X$1,'I-EmEC'!$A$1:$DD$1,0),FALSE),NA())</f>
        <v>#N/A</v>
      </c>
      <c r="Y59" s="159">
        <f>IF(VLOOKUP($B59,'I-EmEC'!$A:$DD,MATCH(Y$1,'I-EmEC'!$A$1:$DD$1,0),FALSE)&lt;&gt;"",VLOOKUP($B59,'I-EmEC'!$A:$DD,MATCH(Y$1,'I-EmEC'!$A$1:$DD$1,0),FALSE),NA())</f>
        <v>8.57</v>
      </c>
      <c r="Z59" s="159">
        <f>IF(VLOOKUP($B59,'I-EmEC'!$A:$DD,MATCH(Z$1,'I-EmEC'!$A$1:$DD$1,0),FALSE)&lt;&gt;"",VLOOKUP($B59,'I-EmEC'!$A:$DD,MATCH(Z$1,'I-EmEC'!$A$1:$DD$1,0),FALSE),NA())</f>
        <v>8.57</v>
      </c>
      <c r="AA59" s="159">
        <f>IF(VLOOKUP($B59,'I-EmEC'!$A:$DD,MATCH(AA$1,'I-EmEC'!$A$1:$DD$1,0),FALSE)&lt;&gt;"",VLOOKUP($B59,'I-EmEC'!$A:$DD,MATCH(AA$1,'I-EmEC'!$A$1:$DD$1,0),FALSE),NA())</f>
        <v>7.95</v>
      </c>
      <c r="AB59" s="159" t="e">
        <f>IF(VLOOKUP($B59,'I-EmEC'!$A:$DD,MATCH(AB$1,'I-EmEC'!$A$1:$DD$1,0),FALSE)&lt;&gt;"",VLOOKUP($B59,'I-EmEC'!$A:$DD,MATCH(AB$1,'I-EmEC'!$A$1:$DD$1,0),FALSE),NA())</f>
        <v>#N/A</v>
      </c>
      <c r="AC59" s="159" t="e">
        <f>IF(VLOOKUP($B59,'I-EmEC'!$A:$DD,MATCH(AC$1,'I-EmEC'!$A$1:$DD$1,0),FALSE)&lt;&gt;"",VLOOKUP($B59,'I-EmEC'!$A:$DD,MATCH(AC$1,'I-EmEC'!$A$1:$DD$1,0),FALSE),NA())</f>
        <v>#N/A</v>
      </c>
      <c r="AD59" s="159" t="e">
        <f>IF(VLOOKUP($B59,'I-EmEC'!$A:$DD,MATCH(AD$1,'I-EmEC'!$A$1:$DD$1,0),FALSE)&lt;&gt;"",VLOOKUP($B59,'I-EmEC'!$A:$DD,MATCH(AD$1,'I-EmEC'!$A$1:$DD$1,0),FALSE),NA())</f>
        <v>#N/A</v>
      </c>
      <c r="AE59" s="161" t="str" cm="1">
        <f t="array" ref="AE59">SUBSTITUTE(SUBSTITUTE(INDEX(S$1:AD$1,0,MATCH(_xlfn.AGGREGATE(4,6,S59:AD59),S59:AD59,0)),"I-pEC50",""),"&gt;1.4SD","")</f>
        <v xml:space="preserve">
Gq</v>
      </c>
      <c r="AF59" s="159"/>
      <c r="AG59" s="163" t="e">
        <f>IF(VLOOKUP($B59,'B-EmEC'!$A:$DC,MATCH(AG$1,'B-EmEC'!$A$1:$DC$1,0),FALSE)&lt;&gt;"",VLOOKUP($B59,'B-EmEC'!$A:$DC,MATCH(AG$1,'B-EmEC'!$A$1:$DC$1,0),FALSE),NA())</f>
        <v>#N/A</v>
      </c>
      <c r="AH59" s="164" t="e">
        <f>IF(VLOOKUP($B59,'B-EmEC'!$A:$DC,MATCH(AH$1,'B-EmEC'!$A$1:$DC$1,0),FALSE)&lt;&gt;"",VLOOKUP($B59,'B-EmEC'!$A:$DC,MATCH(AH$1,'B-EmEC'!$A$1:$DC$1,0),FALSE),NA())</f>
        <v>#N/A</v>
      </c>
      <c r="AI59" s="164" t="e">
        <f>IF(VLOOKUP($B59,'B-EmEC'!$A:$DC,MATCH(AI$1,'B-EmEC'!$A$1:$DC$1,0),FALSE)&lt;&gt;"",VLOOKUP($B59,'B-EmEC'!$A:$DC,MATCH(AI$1,'B-EmEC'!$A$1:$DC$1,0),FALSE),NA())</f>
        <v>#N/A</v>
      </c>
      <c r="AJ59" s="164" t="e">
        <f>IF(VLOOKUP($B59,'B-EmEC'!$A:$DC,MATCH(AJ$1,'B-EmEC'!$A$1:$DC$1,0),FALSE)&lt;&gt;"",VLOOKUP($B59,'B-EmEC'!$A:$DC,MATCH(AJ$1,'B-EmEC'!$A$1:$DC$1,0),FALSE),NA())</f>
        <v>#N/A</v>
      </c>
      <c r="AK59" s="164" t="e">
        <f>IF(VLOOKUP($B59,'B-EmEC'!$A:$DC,MATCH(AK$1,'B-EmEC'!$A$1:$DC$1,0),FALSE)&lt;&gt;"",VLOOKUP($B59,'B-EmEC'!$A:$DC,MATCH(AK$1,'B-EmEC'!$A$1:$DC$1,0),FALSE),NA())</f>
        <v>#N/A</v>
      </c>
      <c r="AL59" s="164" t="e">
        <f>IF(VLOOKUP($B59,'B-EmEC'!$A:$DC,MATCH(AL$1,'B-EmEC'!$A$1:$DC$1,0),FALSE)&lt;&gt;"",VLOOKUP($B59,'B-EmEC'!$A:$DC,MATCH(AL$1,'B-EmEC'!$A$1:$DC$1,0),FALSE),NA())</f>
        <v>#N/A</v>
      </c>
      <c r="AM59" s="164">
        <f>IF(VLOOKUP($B59,'B-EmEC'!$A:$DC,MATCH(AM$1,'B-EmEC'!$A$1:$DC$1,0),FALSE)&lt;&gt;"",VLOOKUP($B59,'B-EmEC'!$A:$DC,MATCH(AM$1,'B-EmEC'!$A$1:$DC$1,0),FALSE),NA())</f>
        <v>173.6</v>
      </c>
      <c r="AN59" s="164">
        <f>IF(VLOOKUP($B59,'B-EmEC'!$A:$DC,MATCH(AN$1,'B-EmEC'!$A$1:$DC$1,0),FALSE)&lt;&gt;"",VLOOKUP($B59,'B-EmEC'!$A:$DC,MATCH(AN$1,'B-EmEC'!$A$1:$DC$1,0),FALSE),NA())</f>
        <v>263.39999999999998</v>
      </c>
      <c r="AO59" s="164">
        <f>IF(VLOOKUP($B59,'B-EmEC'!$A:$DC,MATCH(AO$1,'B-EmEC'!$A$1:$DC$1,0),FALSE)&lt;&gt;"",VLOOKUP($B59,'B-EmEC'!$A:$DC,MATCH(AO$1,'B-EmEC'!$A$1:$DC$1,0),FALSE),NA())</f>
        <v>54.66</v>
      </c>
      <c r="AP59" s="164">
        <f>IF(VLOOKUP($B59,'B-EmEC'!$A:$DC,MATCH(AP$1,'B-EmEC'!$A$1:$DC$1,0),FALSE)&lt;&gt;"",VLOOKUP($B59,'B-EmEC'!$A:$DC,MATCH(AP$1,'B-EmEC'!$A$1:$DC$1,0),FALSE),NA())</f>
        <v>192</v>
      </c>
      <c r="AQ59" s="164" t="e">
        <f>IF(VLOOKUP($B59,'B-EmEC'!$A:$DC,MATCH(AQ$1,'B-EmEC'!$A$1:$DC$1,0),FALSE)&lt;&gt;"",VLOOKUP($B59,'B-EmEC'!$A:$DC,MATCH(AQ$1,'B-EmEC'!$A$1:$DC$1,0),FALSE),NA())</f>
        <v>#N/A</v>
      </c>
      <c r="AR59" s="164" t="e">
        <f>IF(VLOOKUP($B59,'B-EmEC'!$A:$DC,MATCH(AR$1,'B-EmEC'!$A$1:$DC$1,0),FALSE)&lt;&gt;"",VLOOKUP($B59,'B-EmEC'!$A:$DC,MATCH(AR$1,'B-EmEC'!$A$1:$DC$1,0),FALSE),NA())</f>
        <v>#N/A</v>
      </c>
      <c r="AS59" s="169" t="str" cm="1">
        <f t="array" ref="AS59">SUBSTITUTE(SUBSTITUTE(INDEX(AG$1:AR$1,0,MATCH(_xlfn.AGGREGATE(4,6,AG59:AR59),AG59:AR59,0)),"B-Emax",""),"&gt;1.4SD","")</f>
        <v xml:space="preserve">
G11</v>
      </c>
      <c r="AT59" s="164"/>
      <c r="AU59" s="165">
        <f>IF(VLOOKUP($B59,'I-EmEC'!$A:$DD,MATCH(AU$1,'I-EmEC'!$A$1:$DD$1,0),FALSE)&lt;&gt;"",VLOOKUP($B59,'I-EmEC'!$A:$DD,MATCH(AU$1,'I-EmEC'!$A$1:$DD$1,0),FALSE),NA())</f>
        <v>22.1</v>
      </c>
      <c r="AV59" s="166">
        <f>IF(VLOOKUP($B59,'I-EmEC'!$A:$DD,MATCH(AV$1,'I-EmEC'!$A$1:$DD$1,0),FALSE)&lt;&gt;"",VLOOKUP($B59,'I-EmEC'!$A:$DD,MATCH(AV$1,'I-EmEC'!$A$1:$DD$1,0),FALSE),NA())</f>
        <v>18.600000000000001</v>
      </c>
      <c r="AW59" s="166">
        <f>IF(VLOOKUP($B59,'I-EmEC'!$A:$DD,MATCH(AW$1,'I-EmEC'!$A$1:$DD$1,0),FALSE)&lt;&gt;"",VLOOKUP($B59,'I-EmEC'!$A:$DD,MATCH(AW$1,'I-EmEC'!$A$1:$DD$1,0),FALSE),NA())</f>
        <v>18.600000000000001</v>
      </c>
      <c r="AX59" s="166" t="e">
        <f>IF(VLOOKUP($B59,'I-EmEC'!$A:$DD,MATCH(AX$1,'I-EmEC'!$A$1:$DD$1,0),FALSE)&lt;&gt;"",VLOOKUP($B59,'I-EmEC'!$A:$DD,MATCH(AX$1,'I-EmEC'!$A$1:$DD$1,0),FALSE),NA())</f>
        <v>#N/A</v>
      </c>
      <c r="AY59" s="166" t="e">
        <f>IF(VLOOKUP($B59,'I-EmEC'!$A:$DD,MATCH(AY$1,'I-EmEC'!$A$1:$DD$1,0),FALSE)&lt;&gt;"",VLOOKUP($B59,'I-EmEC'!$A:$DD,MATCH(AY$1,'I-EmEC'!$A$1:$DD$1,0),FALSE),NA())</f>
        <v>#N/A</v>
      </c>
      <c r="AZ59" s="166" t="e">
        <f>IF(VLOOKUP($B59,'I-EmEC'!$A:$DD,MATCH(AZ$1,'I-EmEC'!$A$1:$DD$1,0),FALSE)&lt;&gt;"",VLOOKUP($B59,'I-EmEC'!$A:$DD,MATCH(AZ$1,'I-EmEC'!$A$1:$DD$1,0),FALSE),NA())</f>
        <v>#N/A</v>
      </c>
      <c r="BA59" s="166">
        <f>IF(VLOOKUP($B59,'I-EmEC'!$A:$DD,MATCH(BA$1,'I-EmEC'!$A$1:$DD$1,0),FALSE)&lt;&gt;"",VLOOKUP($B59,'I-EmEC'!$A:$DD,MATCH(BA$1,'I-EmEC'!$A$1:$DD$1,0),FALSE),NA())</f>
        <v>27.6</v>
      </c>
      <c r="BB59" s="166">
        <f>IF(VLOOKUP($B59,'I-EmEC'!$A:$DD,MATCH(BB$1,'I-EmEC'!$A$1:$DD$1,0),FALSE)&lt;&gt;"",VLOOKUP($B59,'I-EmEC'!$A:$DD,MATCH(BB$1,'I-EmEC'!$A$1:$DD$1,0),FALSE),NA())</f>
        <v>27.6</v>
      </c>
      <c r="BC59" s="166">
        <f>IF(VLOOKUP($B59,'I-EmEC'!$A:$DD,MATCH(BC$1,'I-EmEC'!$A$1:$DD$1,0),FALSE)&lt;&gt;"",VLOOKUP($B59,'I-EmEC'!$A:$DD,MATCH(BC$1,'I-EmEC'!$A$1:$DD$1,0),FALSE),NA())</f>
        <v>15.4</v>
      </c>
      <c r="BD59" s="166" t="e">
        <f>IF(VLOOKUP($B59,'I-EmEC'!$A:$DD,MATCH(BD$1,'I-EmEC'!$A$1:$DD$1,0),FALSE)&lt;&gt;"",VLOOKUP($B59,'I-EmEC'!$A:$DD,MATCH(BD$1,'I-EmEC'!$A$1:$DD$1,0),FALSE),NA())</f>
        <v>#N/A</v>
      </c>
      <c r="BE59" s="166" t="e">
        <f>IF(VLOOKUP($B59,'I-EmEC'!$A:$DD,MATCH(BE$1,'I-EmEC'!$A$1:$DD$1,0),FALSE)&lt;&gt;"",VLOOKUP($B59,'I-EmEC'!$A:$DD,MATCH(BE$1,'I-EmEC'!$A$1:$DD$1,0),FALSE),NA())</f>
        <v>#N/A</v>
      </c>
      <c r="BF59" s="166" t="e">
        <f>IF(VLOOKUP($B59,'I-EmEC'!$A:$DD,MATCH(BF$1,'I-EmEC'!$A$1:$DD$1,0),FALSE)&lt;&gt;"",VLOOKUP($B59,'I-EmEC'!$A:$DD,MATCH(BF$1,'I-EmEC'!$A$1:$DD$1,0),FALSE),NA())</f>
        <v>#N/A</v>
      </c>
      <c r="BG59" s="161" t="str" cm="1">
        <f t="array" ref="BG59">SUBSTITUTE(SUBSTITUTE(INDEX(AU$1:BF$1,0,MATCH(_xlfn.AGGREGATE(4,6,AU59:BF59),AU59:BF59,0)),"I-Emax",""),"&gt;1.4SD","")</f>
        <v xml:space="preserve">
Gq</v>
      </c>
      <c r="BH59" s="159"/>
      <c r="BI59" s="167" t="e">
        <f>IF(VLOOKUP($B59,'B-EmEC'!$A:$DC,MATCH(BI$1,'B-EmEC'!$A$1:$DC$1,0),FALSE)="",NA(),VLOOKUP($B59,'B-EmEC'!$A:$DC,MATCH(BI$1,'B-EmEC'!$A$1:$DC$1,0),FALSE))</f>
        <v>#N/A</v>
      </c>
      <c r="BJ59" s="168" t="e">
        <f>IF(VLOOKUP($B59,'B-EmEC'!$A:$DC,MATCH(BJ$1,'B-EmEC'!$A$1:$DC$1,0),FALSE)="",NA(),VLOOKUP($B59,'B-EmEC'!$A:$DC,MATCH(BJ$1,'B-EmEC'!$A$1:$DC$1,0),FALSE))</f>
        <v>#N/A</v>
      </c>
      <c r="BK59" s="168" t="e">
        <f>IF(VLOOKUP($B59,'B-EmEC'!$A:$DC,MATCH(BK$1,'B-EmEC'!$A$1:$DC$1,0),FALSE)="",NA(),VLOOKUP($B59,'B-EmEC'!$A:$DC,MATCH(BK$1,'B-EmEC'!$A$1:$DC$1,0),FALSE))</f>
        <v>#N/A</v>
      </c>
      <c r="BL59" s="168" t="e">
        <f>IF(VLOOKUP($B59,'B-EmEC'!$A:$DC,MATCH(BL$1,'B-EmEC'!$A$1:$DC$1,0),FALSE)="",NA(),VLOOKUP($B59,'B-EmEC'!$A:$DC,MATCH(BL$1,'B-EmEC'!$A$1:$DC$1,0),FALSE))</f>
        <v>#N/A</v>
      </c>
      <c r="BM59" s="168" t="e">
        <f>IF(VLOOKUP($B59,'B-EmEC'!$A:$DC,MATCH(BM$1,'B-EmEC'!$A$1:$DC$1,0),FALSE)="",NA(),VLOOKUP($B59,'B-EmEC'!$A:$DC,MATCH(BM$1,'B-EmEC'!$A$1:$DC$1,0),FALSE))</f>
        <v>#N/A</v>
      </c>
      <c r="BN59" s="168" t="e">
        <f>IF(VLOOKUP($B59,'B-EmEC'!$A:$DC,MATCH(BN$1,'B-EmEC'!$A$1:$DC$1,0),FALSE)="",NA(),VLOOKUP($B59,'B-EmEC'!$A:$DC,MATCH(BN$1,'B-EmEC'!$A$1:$DC$1,0),FALSE))</f>
        <v>#N/A</v>
      </c>
      <c r="BO59" s="168">
        <f>IF(VLOOKUP($B59,'B-EmEC'!$A:$DC,MATCH(BO$1,'B-EmEC'!$A$1:$DC$1,0),FALSE)="",NA(),VLOOKUP($B59,'B-EmEC'!$A:$DC,MATCH(BO$1,'B-EmEC'!$A$1:$DC$1,0),FALSE))</f>
        <v>23.180664975297102</v>
      </c>
      <c r="BP59" s="168">
        <f>IF(VLOOKUP($B59,'B-EmEC'!$A:$DC,MATCH(BP$1,'B-EmEC'!$A$1:$DC$1,0),FALSE)="",NA(),VLOOKUP($B59,'B-EmEC'!$A:$DC,MATCH(BP$1,'B-EmEC'!$A$1:$DC$1,0),FALSE))</f>
        <v>31.010124793972214</v>
      </c>
      <c r="BQ59" s="168">
        <f>IF(VLOOKUP($B59,'B-EmEC'!$A:$DC,MATCH(BQ$1,'B-EmEC'!$A$1:$DC$1,0),FALSE)="",NA(),VLOOKUP($B59,'B-EmEC'!$A:$DC,MATCH(BQ$1,'B-EmEC'!$A$1:$DC$1,0),FALSE))</f>
        <v>5.9149442701006381</v>
      </c>
      <c r="BR59" s="168">
        <f>IF(VLOOKUP($B59,'B-EmEC'!$A:$DC,MATCH(BR$1,'B-EmEC'!$A$1:$DC$1,0),FALSE)="",NA(),VLOOKUP($B59,'B-EmEC'!$A:$DC,MATCH(BR$1,'B-EmEC'!$A$1:$DC$1,0),FALSE))</f>
        <v>17.994376757263357</v>
      </c>
      <c r="BS59" s="168" t="e">
        <f>IF(VLOOKUP($B59,'B-EmEC'!$A:$DC,MATCH(BS$1,'B-EmEC'!$A$1:$DC$1,0),FALSE)="",NA(),VLOOKUP($B59,'B-EmEC'!$A:$DC,MATCH(BS$1,'B-EmEC'!$A$1:$DC$1,0),FALSE))</f>
        <v>#N/A</v>
      </c>
      <c r="BT59" s="168" t="e">
        <f>IF(VLOOKUP($B59,'B-EmEC'!$A:$DC,MATCH(BT$1,'B-EmEC'!$A$1:$DC$1,0),FALSE)="",NA(),VLOOKUP($B59,'B-EmEC'!$A:$DC,MATCH(BT$1,'B-EmEC'!$A$1:$DC$1,0),FALSE))</f>
        <v>#N/A</v>
      </c>
      <c r="BU59" s="161" t="str" cm="1">
        <f t="array" ref="BU59">SUBSTITUTE(SUBSTITUTE(SUBSTITUTE(INDEX(BI$1:BT$1,0,MATCH(_xlfn.AGGREGATE(4,6,BI59:BT59),BI59:BT59,0)),"B-Emax",""),"Min",""),"Max","")</f>
        <v xml:space="preserve">
G11</v>
      </c>
      <c r="BV59" s="168"/>
      <c r="BW59" s="165">
        <f>IF(VLOOKUP($B59,'I-EmEC'!$A:$DD,MATCH(BW$1,'I-EmEC'!$A$1:$DD$1,0),FALSE)&lt;&gt;"",VLOOKUP($B59,'I-EmEC'!$A:$DD,MATCH(BW$1,'I-EmEC'!$A$1:$DD$1,0),FALSE),NA())</f>
        <v>40.625</v>
      </c>
      <c r="BX59" s="166">
        <f>IF(VLOOKUP($B59,'I-EmEC'!$A:$DD,MATCH(BX$1,'I-EmEC'!$A$1:$DD$1,0),FALSE)&lt;&gt;"",VLOOKUP($B59,'I-EmEC'!$A:$DD,MATCH(BX$1,'I-EmEC'!$A$1:$DD$1,0),FALSE),NA())</f>
        <v>35.976789168278529</v>
      </c>
      <c r="BY59" s="166">
        <f>IF(VLOOKUP($B59,'I-EmEC'!$A:$DD,MATCH(BY$1,'I-EmEC'!$A$1:$DD$1,0),FALSE)&lt;&gt;"",VLOOKUP($B59,'I-EmEC'!$A:$DD,MATCH(BY$1,'I-EmEC'!$A$1:$DD$1,0),FALSE),NA())</f>
        <v>35.976789168278529</v>
      </c>
      <c r="BZ59" s="166" t="e">
        <f>IF(VLOOKUP($B59,'I-EmEC'!$A:$DD,MATCH(BZ$1,'I-EmEC'!$A$1:$DD$1,0),FALSE)&lt;&gt;"",VLOOKUP($B59,'I-EmEC'!$A:$DD,MATCH(BZ$1,'I-EmEC'!$A$1:$DD$1,0),FALSE),NA())</f>
        <v>#N/A</v>
      </c>
      <c r="CA59" s="166" t="e">
        <f>IF(VLOOKUP($B59,'I-EmEC'!$A:$DD,MATCH(CA$1,'I-EmEC'!$A$1:$DD$1,0),FALSE)&lt;&gt;"",VLOOKUP($B59,'I-EmEC'!$A:$DD,MATCH(CA$1,'I-EmEC'!$A$1:$DD$1,0),FALSE),NA())</f>
        <v>#N/A</v>
      </c>
      <c r="CB59" s="166" t="e">
        <f>IF(VLOOKUP($B59,'I-EmEC'!$A:$DD,MATCH(CB$1,'I-EmEC'!$A$1:$DD$1,0),FALSE)&lt;&gt;"",VLOOKUP($B59,'I-EmEC'!$A:$DD,MATCH(CB$1,'I-EmEC'!$A$1:$DD$1,0),FALSE),NA())</f>
        <v>#N/A</v>
      </c>
      <c r="CC59" s="166">
        <f>IF(VLOOKUP($B59,'I-EmEC'!$A:$DD,MATCH(CC$1,'I-EmEC'!$A$1:$DD$1,0),FALSE)&lt;&gt;"",VLOOKUP($B59,'I-EmEC'!$A:$DD,MATCH(CC$1,'I-EmEC'!$A$1:$DD$1,0),FALSE),NA())</f>
        <v>56.67351129363449</v>
      </c>
      <c r="CD59" s="166">
        <f>IF(VLOOKUP($B59,'I-EmEC'!$A:$DD,MATCH(CD$1,'I-EmEC'!$A$1:$DD$1,0),FALSE)&lt;&gt;"",VLOOKUP($B59,'I-EmEC'!$A:$DD,MATCH(CD$1,'I-EmEC'!$A$1:$DD$1,0),FALSE),NA())</f>
        <v>56.67351129363449</v>
      </c>
      <c r="CE59" s="166">
        <f>IF(VLOOKUP($B59,'I-EmEC'!$A:$DD,MATCH(CE$1,'I-EmEC'!$A$1:$DD$1,0),FALSE)&lt;&gt;"",VLOOKUP($B59,'I-EmEC'!$A:$DD,MATCH(CE$1,'I-EmEC'!$A$1:$DD$1,0),FALSE),NA())</f>
        <v>34.606741573033709</v>
      </c>
      <c r="CF59" s="166" t="e">
        <f>IF(VLOOKUP($B59,'I-EmEC'!$A:$DD,MATCH(CF$1,'I-EmEC'!$A$1:$DD$1,0),FALSE)&lt;&gt;"",VLOOKUP($B59,'I-EmEC'!$A:$DD,MATCH(CF$1,'I-EmEC'!$A$1:$DD$1,0),FALSE),NA())</f>
        <v>#N/A</v>
      </c>
      <c r="CG59" s="166" t="e">
        <f>IF(VLOOKUP($B59,'I-EmEC'!$A:$DD,MATCH(CG$1,'I-EmEC'!$A$1:$DD$1,0),FALSE)&lt;&gt;"",VLOOKUP($B59,'I-EmEC'!$A:$DD,MATCH(CG$1,'I-EmEC'!$A$1:$DD$1,0),FALSE),NA())</f>
        <v>#N/A</v>
      </c>
      <c r="CH59" s="166" t="e">
        <f>IF(VLOOKUP($B59,'I-EmEC'!$A:$DD,MATCH(CH$1,'I-EmEC'!$A$1:$DD$1,0),FALSE)&lt;&gt;"",VLOOKUP($B59,'I-EmEC'!$A:$DD,MATCH(CH$1,'I-EmEC'!$A$1:$DD$1,0),FALSE),NA())</f>
        <v>#N/A</v>
      </c>
      <c r="CI59" s="161" t="str" cm="1">
        <f t="array" ref="CI59">SUBSTITUTE(SUBSTITUTE(SUBSTITUTE(INDEX(BW$1:CH$1,0,MATCH(_xlfn.AGGREGATE(4,6,BW59:CH59),BW59:CH59,0)),"I-Emax",""),"Min",""),"Max","")</f>
        <v xml:space="preserve">
Gq</v>
      </c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</row>
    <row r="60" spans="1:111" s="170" customFormat="1" x14ac:dyDescent="0.15">
      <c r="A60" s="155" t="s">
        <v>1079</v>
      </c>
      <c r="B60" s="251" t="s">
        <v>641</v>
      </c>
      <c r="C60" s="156" t="str">
        <f>VLOOKUP(B60,RecNamesAll!A:E,5,FALSE)</f>
        <v>A</v>
      </c>
      <c r="D60" s="157" t="b">
        <f>VLOOKUP(B60,Ligands!A:B,2,FALSE)</f>
        <v>0</v>
      </c>
      <c r="E60" s="158" t="e">
        <f>IF(VLOOKUP($B60,'B-EmEC'!$A:$DC,MATCH(E$1,'B-EmEC'!$A$1:$DC$1,0),FALSE)&lt;&gt;"",VLOOKUP($B60,'B-EmEC'!$A:$DC,MATCH(E$1,'B-EmEC'!$A$1:$DC$1,0),FALSE),NA())</f>
        <v>#N/A</v>
      </c>
      <c r="F60" s="159">
        <f>IF(VLOOKUP($B60,'B-EmEC'!$A:$DC,MATCH(F$1,'B-EmEC'!$A$1:$DC$1,0),FALSE)&lt;&gt;"",VLOOKUP($B60,'B-EmEC'!$A:$DC,MATCH(F$1,'B-EmEC'!$A$1:$DC$1,0),FALSE),NA())</f>
        <v>6.2850000000000001</v>
      </c>
      <c r="G60" s="159">
        <f>IF(VLOOKUP($B60,'B-EmEC'!$A:$DC,MATCH(G$1,'B-EmEC'!$A$1:$DC$1,0),FALSE)&lt;&gt;"",VLOOKUP($B60,'B-EmEC'!$A:$DC,MATCH(G$1,'B-EmEC'!$A$1:$DC$1,0),FALSE),NA())</f>
        <v>6.5380000000000003</v>
      </c>
      <c r="H60" s="159">
        <f>IF(VLOOKUP($B60,'B-EmEC'!$A:$DC,MATCH(H$1,'B-EmEC'!$A$1:$DC$1,0),FALSE)&lt;&gt;"",VLOOKUP($B60,'B-EmEC'!$A:$DC,MATCH(H$1,'B-EmEC'!$A$1:$DC$1,0),FALSE),NA())</f>
        <v>5.9429999999999996</v>
      </c>
      <c r="I60" s="159">
        <f>IF(VLOOKUP($B60,'B-EmEC'!$A:$DC,MATCH(I$1,'B-EmEC'!$A$1:$DC$1,0),FALSE)&lt;&gt;"",VLOOKUP($B60,'B-EmEC'!$A:$DC,MATCH(I$1,'B-EmEC'!$A$1:$DC$1,0),FALSE),NA())</f>
        <v>6.3680000000000003</v>
      </c>
      <c r="J60" s="159">
        <f>IF(VLOOKUP($B60,'B-EmEC'!$A:$DC,MATCH(J$1,'B-EmEC'!$A$1:$DC$1,0),FALSE)&lt;&gt;"",VLOOKUP($B60,'B-EmEC'!$A:$DC,MATCH(J$1,'B-EmEC'!$A$1:$DC$1,0),FALSE),NA())</f>
        <v>6.0350000000000001</v>
      </c>
      <c r="K60" s="160">
        <f>IF(VLOOKUP($B60,'B-EmEC'!$A:$DC,MATCH(K$1,'B-EmEC'!$A$1:$DC$1,0),FALSE)&lt;&gt;"",VLOOKUP($B60,'B-EmEC'!$A:$DC,MATCH(K$1,'B-EmEC'!$A$1:$DC$1,0),FALSE),NA())</f>
        <v>6.4020000000000001</v>
      </c>
      <c r="L60" s="160">
        <f>IF(VLOOKUP($B60,'B-EmEC'!$A:$DC,MATCH(L$1,'B-EmEC'!$A$1:$DC$1,0),FALSE)&lt;&gt;"",VLOOKUP($B60,'B-EmEC'!$A:$DC,MATCH(L$1,'B-EmEC'!$A$1:$DC$1,0),FALSE),NA())</f>
        <v>6.4340000000000002</v>
      </c>
      <c r="M60" s="160">
        <f>IF(VLOOKUP($B60,'B-EmEC'!$A:$DC,MATCH(M$1,'B-EmEC'!$A$1:$DC$1,0),FALSE)&lt;&gt;"",VLOOKUP($B60,'B-EmEC'!$A:$DC,MATCH(M$1,'B-EmEC'!$A$1:$DC$1,0),FALSE),NA())</f>
        <v>6.2859999999999996</v>
      </c>
      <c r="N60" s="159">
        <f>IF(VLOOKUP($B60,'B-EmEC'!$A:$DC,MATCH(N$1,'B-EmEC'!$A$1:$DC$1,0),FALSE)&lt;&gt;"",VLOOKUP($B60,'B-EmEC'!$A:$DC,MATCH(N$1,'B-EmEC'!$A$1:$DC$1,0),FALSE),NA())</f>
        <v>6.0759999999999996</v>
      </c>
      <c r="O60" s="160" t="e">
        <f>IF(VLOOKUP($B60,'B-EmEC'!$A:$DC,MATCH(O$1,'B-EmEC'!$A$1:$DC$1,0),FALSE)&lt;&gt;"",VLOOKUP($B60,'B-EmEC'!$A:$DC,MATCH(O$1,'B-EmEC'!$A$1:$DC$1,0),FALSE),NA())</f>
        <v>#N/A</v>
      </c>
      <c r="P60" s="160" t="e">
        <f>IF(VLOOKUP($B60,'B-EmEC'!$A:$DC,MATCH(P$1,'B-EmEC'!$A$1:$DC$1,0),FALSE)&lt;&gt;"",VLOOKUP($B60,'B-EmEC'!$A:$DC,MATCH(P$1,'B-EmEC'!$A$1:$DC$1,0),FALSE),NA())</f>
        <v>#N/A</v>
      </c>
      <c r="Q60" s="161" t="str" cm="1">
        <f t="array" ref="Q60">SUBSTITUTE(SUBSTITUTE(INDEX(E$1:P$1,0,MATCH(_xlfn.AGGREGATE(4,6,E60:P60),E60:P60,0)),"B-pEC50",""),"&gt;1.4SD","")</f>
        <v xml:space="preserve">
Gi2</v>
      </c>
      <c r="R60" s="159"/>
      <c r="S60" s="162" t="e">
        <f>IF(VLOOKUP($B60,'I-EmEC'!$A:$DD,MATCH(S$1,'I-EmEC'!$A$1:$DD$1,0),FALSE)&lt;&gt;"",VLOOKUP($B60,'I-EmEC'!$A:$DD,MATCH(S$1,'I-EmEC'!$A$1:$DD$1,0),FALSE),NA())</f>
        <v>#N/A</v>
      </c>
      <c r="T60" s="159" t="e">
        <f>IF(VLOOKUP($B60,'I-EmEC'!$A:$DD,MATCH(T$1,'I-EmEC'!$A$1:$DD$1,0),FALSE)&lt;&gt;"",VLOOKUP($B60,'I-EmEC'!$A:$DD,MATCH(T$1,'I-EmEC'!$A$1:$DD$1,0),FALSE),NA())</f>
        <v>#N/A</v>
      </c>
      <c r="U60" s="159" t="e">
        <f>IF(VLOOKUP($B60,'I-EmEC'!$A:$DD,MATCH(U$1,'I-EmEC'!$A$1:$DD$1,0),FALSE)&lt;&gt;"",VLOOKUP($B60,'I-EmEC'!$A:$DD,MATCH(U$1,'I-EmEC'!$A$1:$DD$1,0),FALSE),NA())</f>
        <v>#N/A</v>
      </c>
      <c r="V60" s="159" t="e">
        <f>IF(VLOOKUP($B60,'I-EmEC'!$A:$DD,MATCH(V$1,'I-EmEC'!$A$1:$DD$1,0),FALSE)&lt;&gt;"",VLOOKUP($B60,'I-EmEC'!$A:$DD,MATCH(V$1,'I-EmEC'!$A$1:$DD$1,0),FALSE),NA())</f>
        <v>#N/A</v>
      </c>
      <c r="W60" s="159" t="e">
        <f>IF(VLOOKUP($B60,'I-EmEC'!$A:$DD,MATCH(W$1,'I-EmEC'!$A$1:$DD$1,0),FALSE)&lt;&gt;"",VLOOKUP($B60,'I-EmEC'!$A:$DD,MATCH(W$1,'I-EmEC'!$A$1:$DD$1,0),FALSE),NA())</f>
        <v>#N/A</v>
      </c>
      <c r="X60" s="159" t="e">
        <f>IF(VLOOKUP($B60,'I-EmEC'!$A:$DD,MATCH(X$1,'I-EmEC'!$A$1:$DD$1,0),FALSE)&lt;&gt;"",VLOOKUP($B60,'I-EmEC'!$A:$DD,MATCH(X$1,'I-EmEC'!$A$1:$DD$1,0),FALSE),NA())</f>
        <v>#N/A</v>
      </c>
      <c r="Y60" s="159" t="e">
        <f>IF(VLOOKUP($B60,'I-EmEC'!$A:$DD,MATCH(Y$1,'I-EmEC'!$A$1:$DD$1,0),FALSE)&lt;&gt;"",VLOOKUP($B60,'I-EmEC'!$A:$DD,MATCH(Y$1,'I-EmEC'!$A$1:$DD$1,0),FALSE),NA())</f>
        <v>#N/A</v>
      </c>
      <c r="Z60" s="159" t="e">
        <f>IF(VLOOKUP($B60,'I-EmEC'!$A:$DD,MATCH(Z$1,'I-EmEC'!$A$1:$DD$1,0),FALSE)&lt;&gt;"",VLOOKUP($B60,'I-EmEC'!$A:$DD,MATCH(Z$1,'I-EmEC'!$A$1:$DD$1,0),FALSE),NA())</f>
        <v>#N/A</v>
      </c>
      <c r="AA60" s="159" t="e">
        <f>IF(VLOOKUP($B60,'I-EmEC'!$A:$DD,MATCH(AA$1,'I-EmEC'!$A$1:$DD$1,0),FALSE)&lt;&gt;"",VLOOKUP($B60,'I-EmEC'!$A:$DD,MATCH(AA$1,'I-EmEC'!$A$1:$DD$1,0),FALSE),NA())</f>
        <v>#N/A</v>
      </c>
      <c r="AB60" s="159" t="e">
        <f>IF(VLOOKUP($B60,'I-EmEC'!$A:$DD,MATCH(AB$1,'I-EmEC'!$A$1:$DD$1,0),FALSE)&lt;&gt;"",VLOOKUP($B60,'I-EmEC'!$A:$DD,MATCH(AB$1,'I-EmEC'!$A$1:$DD$1,0),FALSE),NA())</f>
        <v>#N/A</v>
      </c>
      <c r="AC60" s="159" t="e">
        <f>IF(VLOOKUP($B60,'I-EmEC'!$A:$DD,MATCH(AC$1,'I-EmEC'!$A$1:$DD$1,0),FALSE)&lt;&gt;"",VLOOKUP($B60,'I-EmEC'!$A:$DD,MATCH(AC$1,'I-EmEC'!$A$1:$DD$1,0),FALSE),NA())</f>
        <v>#N/A</v>
      </c>
      <c r="AD60" s="159" t="e">
        <f>IF(VLOOKUP($B60,'I-EmEC'!$A:$DD,MATCH(AD$1,'I-EmEC'!$A$1:$DD$1,0),FALSE)&lt;&gt;"",VLOOKUP($B60,'I-EmEC'!$A:$DD,MATCH(AD$1,'I-EmEC'!$A$1:$DD$1,0),FALSE),NA())</f>
        <v>#N/A</v>
      </c>
      <c r="AE60" s="161" t="e" cm="1">
        <f t="array" ref="AE60">SUBSTITUTE(SUBSTITUTE(INDEX(S$1:AD$1,0,MATCH(_xlfn.AGGREGATE(4,6,S60:AD60),S60:AD60,0)),"I-pEC50",""),"&gt;1.4SD","")</f>
        <v>#N/A</v>
      </c>
      <c r="AF60" s="159"/>
      <c r="AG60" s="163" t="e">
        <f>IF(VLOOKUP($B60,'B-EmEC'!$A:$DC,MATCH(AG$1,'B-EmEC'!$A$1:$DC$1,0),FALSE)&lt;&gt;"",VLOOKUP($B60,'B-EmEC'!$A:$DC,MATCH(AG$1,'B-EmEC'!$A$1:$DC$1,0),FALSE),NA())</f>
        <v>#N/A</v>
      </c>
      <c r="AH60" s="164">
        <f>IF(VLOOKUP($B60,'B-EmEC'!$A:$DC,MATCH(AH$1,'B-EmEC'!$A$1:$DC$1,0),FALSE)&lt;&gt;"",VLOOKUP($B60,'B-EmEC'!$A:$DC,MATCH(AH$1,'B-EmEC'!$A$1:$DC$1,0),FALSE),NA())</f>
        <v>59.2</v>
      </c>
      <c r="AI60" s="164">
        <f>IF(VLOOKUP($B60,'B-EmEC'!$A:$DC,MATCH(AI$1,'B-EmEC'!$A$1:$DC$1,0),FALSE)&lt;&gt;"",VLOOKUP($B60,'B-EmEC'!$A:$DC,MATCH(AI$1,'B-EmEC'!$A$1:$DC$1,0),FALSE),NA())</f>
        <v>25.91</v>
      </c>
      <c r="AJ60" s="164">
        <f>IF(VLOOKUP($B60,'B-EmEC'!$A:$DC,MATCH(AJ$1,'B-EmEC'!$A$1:$DC$1,0),FALSE)&lt;&gt;"",VLOOKUP($B60,'B-EmEC'!$A:$DC,MATCH(AJ$1,'B-EmEC'!$A$1:$DC$1,0),FALSE),NA())</f>
        <v>85.71</v>
      </c>
      <c r="AK60" s="164">
        <f>IF(VLOOKUP($B60,'B-EmEC'!$A:$DC,MATCH(AK$1,'B-EmEC'!$A$1:$DC$1,0),FALSE)&lt;&gt;"",VLOOKUP($B60,'B-EmEC'!$A:$DC,MATCH(AK$1,'B-EmEC'!$A$1:$DC$1,0),FALSE),NA())</f>
        <v>54.52</v>
      </c>
      <c r="AL60" s="164">
        <f>IF(VLOOKUP($B60,'B-EmEC'!$A:$DC,MATCH(AL$1,'B-EmEC'!$A$1:$DC$1,0),FALSE)&lt;&gt;"",VLOOKUP($B60,'B-EmEC'!$A:$DC,MATCH(AL$1,'B-EmEC'!$A$1:$DC$1,0),FALSE),NA())</f>
        <v>91.78</v>
      </c>
      <c r="AM60" s="164">
        <f>IF(VLOOKUP($B60,'B-EmEC'!$A:$DC,MATCH(AM$1,'B-EmEC'!$A$1:$DC$1,0),FALSE)&lt;&gt;"",VLOOKUP($B60,'B-EmEC'!$A:$DC,MATCH(AM$1,'B-EmEC'!$A$1:$DC$1,0),FALSE),NA())</f>
        <v>29.19</v>
      </c>
      <c r="AN60" s="164">
        <f>IF(VLOOKUP($B60,'B-EmEC'!$A:$DC,MATCH(AN$1,'B-EmEC'!$A$1:$DC$1,0),FALSE)&lt;&gt;"",VLOOKUP($B60,'B-EmEC'!$A:$DC,MATCH(AN$1,'B-EmEC'!$A$1:$DC$1,0),FALSE),NA())</f>
        <v>26.14</v>
      </c>
      <c r="AO60" s="164">
        <f>IF(VLOOKUP($B60,'B-EmEC'!$A:$DC,MATCH(AO$1,'B-EmEC'!$A$1:$DC$1,0),FALSE)&lt;&gt;"",VLOOKUP($B60,'B-EmEC'!$A:$DC,MATCH(AO$1,'B-EmEC'!$A$1:$DC$1,0),FALSE),NA())</f>
        <v>26.73</v>
      </c>
      <c r="AP60" s="164">
        <f>IF(VLOOKUP($B60,'B-EmEC'!$A:$DC,MATCH(AP$1,'B-EmEC'!$A$1:$DC$1,0),FALSE)&lt;&gt;"",VLOOKUP($B60,'B-EmEC'!$A:$DC,MATCH(AP$1,'B-EmEC'!$A$1:$DC$1,0),FALSE),NA())</f>
        <v>197.7</v>
      </c>
      <c r="AQ60" s="164" t="e">
        <f>IF(VLOOKUP($B60,'B-EmEC'!$A:$DC,MATCH(AQ$1,'B-EmEC'!$A$1:$DC$1,0),FALSE)&lt;&gt;"",VLOOKUP($B60,'B-EmEC'!$A:$DC,MATCH(AQ$1,'B-EmEC'!$A$1:$DC$1,0),FALSE),NA())</f>
        <v>#N/A</v>
      </c>
      <c r="AR60" s="164" t="e">
        <f>IF(VLOOKUP($B60,'B-EmEC'!$A:$DC,MATCH(AR$1,'B-EmEC'!$A$1:$DC$1,0),FALSE)&lt;&gt;"",VLOOKUP($B60,'B-EmEC'!$A:$DC,MATCH(AR$1,'B-EmEC'!$A$1:$DC$1,0),FALSE),NA())</f>
        <v>#N/A</v>
      </c>
      <c r="AS60" s="169" t="str" cm="1">
        <f t="array" ref="AS60">SUBSTITUTE(SUBSTITUTE(INDEX(AG$1:AR$1,0,MATCH(_xlfn.AGGREGATE(4,6,AG60:AR60),AG60:AR60,0)),"B-Emax",""),"&gt;1.4SD","")</f>
        <v xml:space="preserve">
G15</v>
      </c>
      <c r="AT60" s="164"/>
      <c r="AU60" s="165" t="e">
        <f>IF(VLOOKUP($B60,'I-EmEC'!$A:$DD,MATCH(AU$1,'I-EmEC'!$A$1:$DD$1,0),FALSE)&lt;&gt;"",VLOOKUP($B60,'I-EmEC'!$A:$DD,MATCH(AU$1,'I-EmEC'!$A$1:$DD$1,0),FALSE),NA())</f>
        <v>#N/A</v>
      </c>
      <c r="AV60" s="166" t="e">
        <f>IF(VLOOKUP($B60,'I-EmEC'!$A:$DD,MATCH(AV$1,'I-EmEC'!$A$1:$DD$1,0),FALSE)&lt;&gt;"",VLOOKUP($B60,'I-EmEC'!$A:$DD,MATCH(AV$1,'I-EmEC'!$A$1:$DD$1,0),FALSE),NA())</f>
        <v>#N/A</v>
      </c>
      <c r="AW60" s="166" t="e">
        <f>IF(VLOOKUP($B60,'I-EmEC'!$A:$DD,MATCH(AW$1,'I-EmEC'!$A$1:$DD$1,0),FALSE)&lt;&gt;"",VLOOKUP($B60,'I-EmEC'!$A:$DD,MATCH(AW$1,'I-EmEC'!$A$1:$DD$1,0),FALSE),NA())</f>
        <v>#N/A</v>
      </c>
      <c r="AX60" s="166" t="e">
        <f>IF(VLOOKUP($B60,'I-EmEC'!$A:$DD,MATCH(AX$1,'I-EmEC'!$A$1:$DD$1,0),FALSE)&lt;&gt;"",VLOOKUP($B60,'I-EmEC'!$A:$DD,MATCH(AX$1,'I-EmEC'!$A$1:$DD$1,0),FALSE),NA())</f>
        <v>#N/A</v>
      </c>
      <c r="AY60" s="166" t="e">
        <f>IF(VLOOKUP($B60,'I-EmEC'!$A:$DD,MATCH(AY$1,'I-EmEC'!$A$1:$DD$1,0),FALSE)&lt;&gt;"",VLOOKUP($B60,'I-EmEC'!$A:$DD,MATCH(AY$1,'I-EmEC'!$A$1:$DD$1,0),FALSE),NA())</f>
        <v>#N/A</v>
      </c>
      <c r="AZ60" s="166" t="e">
        <f>IF(VLOOKUP($B60,'I-EmEC'!$A:$DD,MATCH(AZ$1,'I-EmEC'!$A$1:$DD$1,0),FALSE)&lt;&gt;"",VLOOKUP($B60,'I-EmEC'!$A:$DD,MATCH(AZ$1,'I-EmEC'!$A$1:$DD$1,0),FALSE),NA())</f>
        <v>#N/A</v>
      </c>
      <c r="BA60" s="166" t="e">
        <f>IF(VLOOKUP($B60,'I-EmEC'!$A:$DD,MATCH(BA$1,'I-EmEC'!$A$1:$DD$1,0),FALSE)&lt;&gt;"",VLOOKUP($B60,'I-EmEC'!$A:$DD,MATCH(BA$1,'I-EmEC'!$A$1:$DD$1,0),FALSE),NA())</f>
        <v>#N/A</v>
      </c>
      <c r="BB60" s="166" t="e">
        <f>IF(VLOOKUP($B60,'I-EmEC'!$A:$DD,MATCH(BB$1,'I-EmEC'!$A$1:$DD$1,0),FALSE)&lt;&gt;"",VLOOKUP($B60,'I-EmEC'!$A:$DD,MATCH(BB$1,'I-EmEC'!$A$1:$DD$1,0),FALSE),NA())</f>
        <v>#N/A</v>
      </c>
      <c r="BC60" s="166" t="e">
        <f>IF(VLOOKUP($B60,'I-EmEC'!$A:$DD,MATCH(BC$1,'I-EmEC'!$A$1:$DD$1,0),FALSE)&lt;&gt;"",VLOOKUP($B60,'I-EmEC'!$A:$DD,MATCH(BC$1,'I-EmEC'!$A$1:$DD$1,0),FALSE),NA())</f>
        <v>#N/A</v>
      </c>
      <c r="BD60" s="166" t="e">
        <f>IF(VLOOKUP($B60,'I-EmEC'!$A:$DD,MATCH(BD$1,'I-EmEC'!$A$1:$DD$1,0),FALSE)&lt;&gt;"",VLOOKUP($B60,'I-EmEC'!$A:$DD,MATCH(BD$1,'I-EmEC'!$A$1:$DD$1,0),FALSE),NA())</f>
        <v>#N/A</v>
      </c>
      <c r="BE60" s="166" t="e">
        <f>IF(VLOOKUP($B60,'I-EmEC'!$A:$DD,MATCH(BE$1,'I-EmEC'!$A$1:$DD$1,0),FALSE)&lt;&gt;"",VLOOKUP($B60,'I-EmEC'!$A:$DD,MATCH(BE$1,'I-EmEC'!$A$1:$DD$1,0),FALSE),NA())</f>
        <v>#N/A</v>
      </c>
      <c r="BF60" s="166" t="e">
        <f>IF(VLOOKUP($B60,'I-EmEC'!$A:$DD,MATCH(BF$1,'I-EmEC'!$A$1:$DD$1,0),FALSE)&lt;&gt;"",VLOOKUP($B60,'I-EmEC'!$A:$DD,MATCH(BF$1,'I-EmEC'!$A$1:$DD$1,0),FALSE),NA())</f>
        <v>#N/A</v>
      </c>
      <c r="BG60" s="161" t="e" cm="1">
        <f t="array" ref="BG60">SUBSTITUTE(SUBSTITUTE(INDEX(AU$1:BF$1,0,MATCH(_xlfn.AGGREGATE(4,6,AU60:BF60),AU60:BF60,0)),"I-Emax",""),"&gt;1.4SD","")</f>
        <v>#N/A</v>
      </c>
      <c r="BH60" s="159"/>
      <c r="BI60" s="167" t="e">
        <f>IF(VLOOKUP($B60,'B-EmEC'!$A:$DC,MATCH(BI$1,'B-EmEC'!$A$1:$DC$1,0),FALSE)="",NA(),VLOOKUP($B60,'B-EmEC'!$A:$DC,MATCH(BI$1,'B-EmEC'!$A$1:$DC$1,0),FALSE))</f>
        <v>#N/A</v>
      </c>
      <c r="BJ60" s="168">
        <f>IF(VLOOKUP($B60,'B-EmEC'!$A:$DC,MATCH(BJ$1,'B-EmEC'!$A$1:$DC$1,0),FALSE)="",NA(),VLOOKUP($B60,'B-EmEC'!$A:$DC,MATCH(BJ$1,'B-EmEC'!$A$1:$DC$1,0),FALSE))</f>
        <v>6.4138678223185268</v>
      </c>
      <c r="BK60" s="168">
        <f>IF(VLOOKUP($B60,'B-EmEC'!$A:$DC,MATCH(BK$1,'B-EmEC'!$A$1:$DC$1,0),FALSE)="",NA(),VLOOKUP($B60,'B-EmEC'!$A:$DC,MATCH(BK$1,'B-EmEC'!$A$1:$DC$1,0),FALSE))</f>
        <v>3.7846917908267601</v>
      </c>
      <c r="BL60" s="168">
        <f>IF(VLOOKUP($B60,'B-EmEC'!$A:$DC,MATCH(BL$1,'B-EmEC'!$A$1:$DC$1,0),FALSE)="",NA(),VLOOKUP($B60,'B-EmEC'!$A:$DC,MATCH(BL$1,'B-EmEC'!$A$1:$DC$1,0),FALSE))</f>
        <v>23.04032258064516</v>
      </c>
      <c r="BM60" s="168">
        <f>IF(VLOOKUP($B60,'B-EmEC'!$A:$DC,MATCH(BM$1,'B-EmEC'!$A$1:$DC$1,0),FALSE)="",NA(),VLOOKUP($B60,'B-EmEC'!$A:$DC,MATCH(BM$1,'B-EmEC'!$A$1:$DC$1,0),FALSE))</f>
        <v>11.027508090614887</v>
      </c>
      <c r="BN60" s="168">
        <f>IF(VLOOKUP($B60,'B-EmEC'!$A:$DC,MATCH(BN$1,'B-EmEC'!$A$1:$DC$1,0),FALSE)="",NA(),VLOOKUP($B60,'B-EmEC'!$A:$DC,MATCH(BN$1,'B-EmEC'!$A$1:$DC$1,0),FALSE))</f>
        <v>26.618329466357309</v>
      </c>
      <c r="BO60" s="168">
        <f>IF(VLOOKUP($B60,'B-EmEC'!$A:$DC,MATCH(BO$1,'B-EmEC'!$A$1:$DC$1,0),FALSE)="",NA(),VLOOKUP($B60,'B-EmEC'!$A:$DC,MATCH(BO$1,'B-EmEC'!$A$1:$DC$1,0),FALSE))</f>
        <v>3.8977166510882628</v>
      </c>
      <c r="BP60" s="168">
        <f>IF(VLOOKUP($B60,'B-EmEC'!$A:$DC,MATCH(BP$1,'B-EmEC'!$A$1:$DC$1,0),FALSE)="",NA(),VLOOKUP($B60,'B-EmEC'!$A:$DC,MATCH(BP$1,'B-EmEC'!$A$1:$DC$1,0),FALSE))</f>
        <v>3.077466446903697</v>
      </c>
      <c r="BQ60" s="168">
        <f>IF(VLOOKUP($B60,'B-EmEC'!$A:$DC,MATCH(BQ$1,'B-EmEC'!$A$1:$DC$1,0),FALSE)="",NA(),VLOOKUP($B60,'B-EmEC'!$A:$DC,MATCH(BQ$1,'B-EmEC'!$A$1:$DC$1,0),FALSE))</f>
        <v>2.8925440969592033</v>
      </c>
      <c r="BR60" s="168">
        <f>IF(VLOOKUP($B60,'B-EmEC'!$A:$DC,MATCH(BR$1,'B-EmEC'!$A$1:$DC$1,0),FALSE)="",NA(),VLOOKUP($B60,'B-EmEC'!$A:$DC,MATCH(BR$1,'B-EmEC'!$A$1:$DC$1,0),FALSE))</f>
        <v>18.52858481724461</v>
      </c>
      <c r="BS60" s="168" t="e">
        <f>IF(VLOOKUP($B60,'B-EmEC'!$A:$DC,MATCH(BS$1,'B-EmEC'!$A$1:$DC$1,0),FALSE)="",NA(),VLOOKUP($B60,'B-EmEC'!$A:$DC,MATCH(BS$1,'B-EmEC'!$A$1:$DC$1,0),FALSE))</f>
        <v>#N/A</v>
      </c>
      <c r="BT60" s="168" t="e">
        <f>IF(VLOOKUP($B60,'B-EmEC'!$A:$DC,MATCH(BT$1,'B-EmEC'!$A$1:$DC$1,0),FALSE)="",NA(),VLOOKUP($B60,'B-EmEC'!$A:$DC,MATCH(BT$1,'B-EmEC'!$A$1:$DC$1,0),FALSE))</f>
        <v>#N/A</v>
      </c>
      <c r="BU60" s="161" t="str" cm="1">
        <f t="array" ref="BU60">SUBSTITUTE(SUBSTITUTE(SUBSTITUTE(INDEX(BI$1:BT$1,0,MATCH(_xlfn.AGGREGATE(4,6,BI60:BT60),BI60:BT60,0)),"B-Emax",""),"Min",""),"Max","")</f>
        <v xml:space="preserve">
Gz</v>
      </c>
      <c r="BV60" s="168"/>
      <c r="BW60" s="165" t="e">
        <f>IF(VLOOKUP($B60,'I-EmEC'!$A:$DD,MATCH(BW$1,'I-EmEC'!$A$1:$DD$1,0),FALSE)&lt;&gt;"",VLOOKUP($B60,'I-EmEC'!$A:$DD,MATCH(BW$1,'I-EmEC'!$A$1:$DD$1,0),FALSE),NA())</f>
        <v>#N/A</v>
      </c>
      <c r="BX60" s="166" t="e">
        <f>IF(VLOOKUP($B60,'I-EmEC'!$A:$DD,MATCH(BX$1,'I-EmEC'!$A$1:$DD$1,0),FALSE)&lt;&gt;"",VLOOKUP($B60,'I-EmEC'!$A:$DD,MATCH(BX$1,'I-EmEC'!$A$1:$DD$1,0),FALSE),NA())</f>
        <v>#N/A</v>
      </c>
      <c r="BY60" s="166" t="e">
        <f>IF(VLOOKUP($B60,'I-EmEC'!$A:$DD,MATCH(BY$1,'I-EmEC'!$A$1:$DD$1,0),FALSE)&lt;&gt;"",VLOOKUP($B60,'I-EmEC'!$A:$DD,MATCH(BY$1,'I-EmEC'!$A$1:$DD$1,0),FALSE),NA())</f>
        <v>#N/A</v>
      </c>
      <c r="BZ60" s="166" t="e">
        <f>IF(VLOOKUP($B60,'I-EmEC'!$A:$DD,MATCH(BZ$1,'I-EmEC'!$A$1:$DD$1,0),FALSE)&lt;&gt;"",VLOOKUP($B60,'I-EmEC'!$A:$DD,MATCH(BZ$1,'I-EmEC'!$A$1:$DD$1,0),FALSE),NA())</f>
        <v>#N/A</v>
      </c>
      <c r="CA60" s="166" t="e">
        <f>IF(VLOOKUP($B60,'I-EmEC'!$A:$DD,MATCH(CA$1,'I-EmEC'!$A$1:$DD$1,0),FALSE)&lt;&gt;"",VLOOKUP($B60,'I-EmEC'!$A:$DD,MATCH(CA$1,'I-EmEC'!$A$1:$DD$1,0),FALSE),NA())</f>
        <v>#N/A</v>
      </c>
      <c r="CB60" s="166" t="e">
        <f>IF(VLOOKUP($B60,'I-EmEC'!$A:$DD,MATCH(CB$1,'I-EmEC'!$A$1:$DD$1,0),FALSE)&lt;&gt;"",VLOOKUP($B60,'I-EmEC'!$A:$DD,MATCH(CB$1,'I-EmEC'!$A$1:$DD$1,0),FALSE),NA())</f>
        <v>#N/A</v>
      </c>
      <c r="CC60" s="166" t="e">
        <f>IF(VLOOKUP($B60,'I-EmEC'!$A:$DD,MATCH(CC$1,'I-EmEC'!$A$1:$DD$1,0),FALSE)&lt;&gt;"",VLOOKUP($B60,'I-EmEC'!$A:$DD,MATCH(CC$1,'I-EmEC'!$A$1:$DD$1,0),FALSE),NA())</f>
        <v>#N/A</v>
      </c>
      <c r="CD60" s="166" t="e">
        <f>IF(VLOOKUP($B60,'I-EmEC'!$A:$DD,MATCH(CD$1,'I-EmEC'!$A$1:$DD$1,0),FALSE)&lt;&gt;"",VLOOKUP($B60,'I-EmEC'!$A:$DD,MATCH(CD$1,'I-EmEC'!$A$1:$DD$1,0),FALSE),NA())</f>
        <v>#N/A</v>
      </c>
      <c r="CE60" s="166" t="e">
        <f>IF(VLOOKUP($B60,'I-EmEC'!$A:$DD,MATCH(CE$1,'I-EmEC'!$A$1:$DD$1,0),FALSE)&lt;&gt;"",VLOOKUP($B60,'I-EmEC'!$A:$DD,MATCH(CE$1,'I-EmEC'!$A$1:$DD$1,0),FALSE),NA())</f>
        <v>#N/A</v>
      </c>
      <c r="CF60" s="166" t="e">
        <f>IF(VLOOKUP($B60,'I-EmEC'!$A:$DD,MATCH(CF$1,'I-EmEC'!$A$1:$DD$1,0),FALSE)&lt;&gt;"",VLOOKUP($B60,'I-EmEC'!$A:$DD,MATCH(CF$1,'I-EmEC'!$A$1:$DD$1,0),FALSE),NA())</f>
        <v>#N/A</v>
      </c>
      <c r="CG60" s="166" t="e">
        <f>IF(VLOOKUP($B60,'I-EmEC'!$A:$DD,MATCH(CG$1,'I-EmEC'!$A$1:$DD$1,0),FALSE)&lt;&gt;"",VLOOKUP($B60,'I-EmEC'!$A:$DD,MATCH(CG$1,'I-EmEC'!$A$1:$DD$1,0),FALSE),NA())</f>
        <v>#N/A</v>
      </c>
      <c r="CH60" s="166" t="e">
        <f>IF(VLOOKUP($B60,'I-EmEC'!$A:$DD,MATCH(CH$1,'I-EmEC'!$A$1:$DD$1,0),FALSE)&lt;&gt;"",VLOOKUP($B60,'I-EmEC'!$A:$DD,MATCH(CH$1,'I-EmEC'!$A$1:$DD$1,0),FALSE),NA())</f>
        <v>#N/A</v>
      </c>
      <c r="CI60" s="161" t="e" cm="1">
        <f t="array" ref="CI60">SUBSTITUTE(SUBSTITUTE(SUBSTITUTE(INDEX(BW$1:CH$1,0,MATCH(_xlfn.AGGREGATE(4,6,BW60:CH60),BW60:CH60,0)),"I-Emax",""),"Min",""),"Max","")</f>
        <v>#N/A</v>
      </c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</row>
    <row r="61" spans="1:111" s="170" customFormat="1" x14ac:dyDescent="0.15">
      <c r="A61" s="155" t="str" cm="1">
        <f t="array" ref="A61">_xlfn.IFS(AND(SUMIF(E61:P61,"&lt;&gt;#N/A",E61:P61)&gt;0,SUMIF(S61:AD61,"&lt;&gt;#N/A",S61:AD61)&gt;0),"BI",AND(SUMIF(E61:P61,"&lt;&gt;#N/A",E61:P61)&gt;0,SUMIF(S61:AD61,"&lt;&gt;#N/A",S61:AD61)=0),"-B",AND(SUMIF(E61:P61,"&lt;&gt;#N/A",E61:P61)=0,SUMIF(S61:AD61,"&lt;&gt;#N/A",S61:AD61)&gt;0),"-I")</f>
        <v>BI</v>
      </c>
      <c r="B61" s="90" t="s">
        <v>688</v>
      </c>
      <c r="C61" s="156" t="str">
        <f>VLOOKUP(B61,RecNamesAll!A:E,5,FALSE)</f>
        <v>A</v>
      </c>
      <c r="D61" s="157" t="b">
        <f>VLOOKUP(B61,Ligands!A:B,2,FALSE)</f>
        <v>1</v>
      </c>
      <c r="E61" s="158" t="e">
        <f>IF(VLOOKUP($B61,'B-EmEC'!$A:$DC,MATCH(E$1,'B-EmEC'!$A$1:$DC$1,0),FALSE)&lt;&gt;"",VLOOKUP($B61,'B-EmEC'!$A:$DC,MATCH(E$1,'B-EmEC'!$A$1:$DC$1,0),FALSE),NA())</f>
        <v>#N/A</v>
      </c>
      <c r="F61" s="159">
        <f>IF(VLOOKUP($B61,'B-EmEC'!$A:$DC,MATCH(F$1,'B-EmEC'!$A$1:$DC$1,0),FALSE)&lt;&gt;"",VLOOKUP($B61,'B-EmEC'!$A:$DC,MATCH(F$1,'B-EmEC'!$A$1:$DC$1,0),FALSE),NA())</f>
        <v>3.9990000000000001</v>
      </c>
      <c r="G61" s="159">
        <f>IF(VLOOKUP($B61,'B-EmEC'!$A:$DC,MATCH(G$1,'B-EmEC'!$A$1:$DC$1,0),FALSE)&lt;&gt;"",VLOOKUP($B61,'B-EmEC'!$A:$DC,MATCH(G$1,'B-EmEC'!$A$1:$DC$1,0),FALSE),NA())</f>
        <v>5.04</v>
      </c>
      <c r="H61" s="159">
        <f>IF(VLOOKUP($B61,'B-EmEC'!$A:$DC,MATCH(H$1,'B-EmEC'!$A$1:$DC$1,0),FALSE)&lt;&gt;"",VLOOKUP($B61,'B-EmEC'!$A:$DC,MATCH(H$1,'B-EmEC'!$A$1:$DC$1,0),FALSE),NA())</f>
        <v>5.8860000000000001</v>
      </c>
      <c r="I61" s="159">
        <f>IF(VLOOKUP($B61,'B-EmEC'!$A:$DC,MATCH(I$1,'B-EmEC'!$A$1:$DC$1,0),FALSE)&lt;&gt;"",VLOOKUP($B61,'B-EmEC'!$A:$DC,MATCH(I$1,'B-EmEC'!$A$1:$DC$1,0),FALSE),NA())</f>
        <v>6.0030000000000001</v>
      </c>
      <c r="J61" s="159">
        <f>IF(VLOOKUP($B61,'B-EmEC'!$A:$DC,MATCH(J$1,'B-EmEC'!$A$1:$DC$1,0),FALSE)&lt;&gt;"",VLOOKUP($B61,'B-EmEC'!$A:$DC,MATCH(J$1,'B-EmEC'!$A$1:$DC$1,0),FALSE),NA())</f>
        <v>6.4119999999999999</v>
      </c>
      <c r="K61" s="160">
        <f>IF(VLOOKUP($B61,'B-EmEC'!$A:$DC,MATCH(K$1,'B-EmEC'!$A$1:$DC$1,0),FALSE)&lt;&gt;"",VLOOKUP($B61,'B-EmEC'!$A:$DC,MATCH(K$1,'B-EmEC'!$A$1:$DC$1,0),FALSE),NA())</f>
        <v>6.7210000000000001</v>
      </c>
      <c r="L61" s="160">
        <f>IF(VLOOKUP($B61,'B-EmEC'!$A:$DC,MATCH(L$1,'B-EmEC'!$A$1:$DC$1,0),FALSE)&lt;&gt;"",VLOOKUP($B61,'B-EmEC'!$A:$DC,MATCH(L$1,'B-EmEC'!$A$1:$DC$1,0),FALSE),NA())</f>
        <v>6.5469999999999997</v>
      </c>
      <c r="M61" s="160">
        <f>IF(VLOOKUP($B61,'B-EmEC'!$A:$DC,MATCH(M$1,'B-EmEC'!$A$1:$DC$1,0),FALSE)&lt;&gt;"",VLOOKUP($B61,'B-EmEC'!$A:$DC,MATCH(M$1,'B-EmEC'!$A$1:$DC$1,0),FALSE),NA())</f>
        <v>5.7439999999999998</v>
      </c>
      <c r="N61" s="159">
        <f>IF(VLOOKUP($B61,'B-EmEC'!$A:$DC,MATCH(N$1,'B-EmEC'!$A$1:$DC$1,0),FALSE)&lt;&gt;"",VLOOKUP($B61,'B-EmEC'!$A:$DC,MATCH(N$1,'B-EmEC'!$A$1:$DC$1,0),FALSE),NA())</f>
        <v>6.2210000000000001</v>
      </c>
      <c r="O61" s="160" t="e">
        <f>IF(VLOOKUP($B61,'B-EmEC'!$A:$DC,MATCH(O$1,'B-EmEC'!$A$1:$DC$1,0),FALSE)&lt;&gt;"",VLOOKUP($B61,'B-EmEC'!$A:$DC,MATCH(O$1,'B-EmEC'!$A$1:$DC$1,0),FALSE),NA())</f>
        <v>#N/A</v>
      </c>
      <c r="P61" s="160">
        <f>IF(VLOOKUP($B61,'B-EmEC'!$A:$DC,MATCH(P$1,'B-EmEC'!$A$1:$DC$1,0),FALSE)&lt;&gt;"",VLOOKUP($B61,'B-EmEC'!$A:$DC,MATCH(P$1,'B-EmEC'!$A$1:$DC$1,0),FALSE),NA())</f>
        <v>7.1070000000000002</v>
      </c>
      <c r="Q61" s="161" t="str" cm="1">
        <f t="array" ref="Q61">SUBSTITUTE(SUBSTITUTE(INDEX(E$1:P$1,0,MATCH(_xlfn.AGGREGATE(4,6,E61:P61),E61:P61,0)),"B-pEC50",""),"&gt;1.4SD","")</f>
        <v xml:space="preserve">
G13</v>
      </c>
      <c r="R61" s="159"/>
      <c r="S61" s="162" t="e">
        <f>IF(VLOOKUP($B61,'I-EmEC'!$A:$DD,MATCH(S$1,'I-EmEC'!$A$1:$DD$1,0),FALSE)&lt;&gt;"",VLOOKUP($B61,'I-EmEC'!$A:$DD,MATCH(S$1,'I-EmEC'!$A$1:$DD$1,0),FALSE),NA())</f>
        <v>#N/A</v>
      </c>
      <c r="T61" s="159">
        <f>IF(VLOOKUP($B61,'I-EmEC'!$A:$DD,MATCH(T$1,'I-EmEC'!$A$1:$DD$1,0),FALSE)&lt;&gt;"",VLOOKUP($B61,'I-EmEC'!$A:$DD,MATCH(T$1,'I-EmEC'!$A$1:$DD$1,0),FALSE),NA())</f>
        <v>7.85</v>
      </c>
      <c r="U61" s="159">
        <f>IF(VLOOKUP($B61,'I-EmEC'!$A:$DD,MATCH(U$1,'I-EmEC'!$A$1:$DD$1,0),FALSE)&lt;&gt;"",VLOOKUP($B61,'I-EmEC'!$A:$DD,MATCH(U$1,'I-EmEC'!$A$1:$DD$1,0),FALSE),NA())</f>
        <v>7.85</v>
      </c>
      <c r="V61" s="159">
        <f>IF(VLOOKUP($B61,'I-EmEC'!$A:$DD,MATCH(V$1,'I-EmEC'!$A$1:$DD$1,0),FALSE)&lt;&gt;"",VLOOKUP($B61,'I-EmEC'!$A:$DD,MATCH(V$1,'I-EmEC'!$A$1:$DD$1,0),FALSE),NA())</f>
        <v>7.43</v>
      </c>
      <c r="W61" s="159">
        <f>IF(VLOOKUP($B61,'I-EmEC'!$A:$DD,MATCH(W$1,'I-EmEC'!$A$1:$DD$1,0),FALSE)&lt;&gt;"",VLOOKUP($B61,'I-EmEC'!$A:$DD,MATCH(W$1,'I-EmEC'!$A$1:$DD$1,0),FALSE),NA())</f>
        <v>7.43</v>
      </c>
      <c r="X61" s="159">
        <f>IF(VLOOKUP($B61,'I-EmEC'!$A:$DD,MATCH(X$1,'I-EmEC'!$A$1:$DD$1,0),FALSE)&lt;&gt;"",VLOOKUP($B61,'I-EmEC'!$A:$DD,MATCH(X$1,'I-EmEC'!$A$1:$DD$1,0),FALSE),NA())</f>
        <v>7.32</v>
      </c>
      <c r="Y61" s="159">
        <f>IF(VLOOKUP($B61,'I-EmEC'!$A:$DD,MATCH(Y$1,'I-EmEC'!$A$1:$DD$1,0),FALSE)&lt;&gt;"",VLOOKUP($B61,'I-EmEC'!$A:$DD,MATCH(Y$1,'I-EmEC'!$A$1:$DD$1,0),FALSE),NA())</f>
        <v>7.65</v>
      </c>
      <c r="Z61" s="159">
        <f>IF(VLOOKUP($B61,'I-EmEC'!$A:$DD,MATCH(Z$1,'I-EmEC'!$A$1:$DD$1,0),FALSE)&lt;&gt;"",VLOOKUP($B61,'I-EmEC'!$A:$DD,MATCH(Z$1,'I-EmEC'!$A$1:$DD$1,0),FALSE),NA())</f>
        <v>7.65</v>
      </c>
      <c r="AA61" s="159">
        <f>IF(VLOOKUP($B61,'I-EmEC'!$A:$DD,MATCH(AA$1,'I-EmEC'!$A$1:$DD$1,0),FALSE)&lt;&gt;"",VLOOKUP($B61,'I-EmEC'!$A:$DD,MATCH(AA$1,'I-EmEC'!$A$1:$DD$1,0),FALSE),NA())</f>
        <v>7.39</v>
      </c>
      <c r="AB61" s="159">
        <f>IF(VLOOKUP($B61,'I-EmEC'!$A:$DD,MATCH(AB$1,'I-EmEC'!$A$1:$DD$1,0),FALSE)&lt;&gt;"",VLOOKUP($B61,'I-EmEC'!$A:$DD,MATCH(AB$1,'I-EmEC'!$A$1:$DD$1,0),FALSE),NA())</f>
        <v>7.79</v>
      </c>
      <c r="AC61" s="159">
        <f>IF(VLOOKUP($B61,'I-EmEC'!$A:$DD,MATCH(AC$1,'I-EmEC'!$A$1:$DD$1,0),FALSE)&lt;&gt;"",VLOOKUP($B61,'I-EmEC'!$A:$DD,MATCH(AC$1,'I-EmEC'!$A$1:$DD$1,0),FALSE),NA())</f>
        <v>7.85</v>
      </c>
      <c r="AD61" s="159">
        <f>IF(VLOOKUP($B61,'I-EmEC'!$A:$DD,MATCH(AD$1,'I-EmEC'!$A$1:$DD$1,0),FALSE)&lt;&gt;"",VLOOKUP($B61,'I-EmEC'!$A:$DD,MATCH(AD$1,'I-EmEC'!$A$1:$DD$1,0),FALSE),NA())</f>
        <v>7.59</v>
      </c>
      <c r="AE61" s="161" t="str" cm="1">
        <f t="array" ref="AE61">SUBSTITUTE(SUBSTITUTE(INDEX(S$1:AD$1,0,MATCH(_xlfn.AGGREGATE(4,6,S61:AD61),S61:AD61,0)),"I-pEC50",""),"&gt;1.4SD","")</f>
        <v xml:space="preserve">
Gi1</v>
      </c>
      <c r="AF61" s="159"/>
      <c r="AG61" s="163" t="e">
        <f>IF(VLOOKUP($B61,'B-EmEC'!$A:$DC,MATCH(AG$1,'B-EmEC'!$A$1:$DC$1,0),FALSE)&lt;&gt;"",VLOOKUP($B61,'B-EmEC'!$A:$DC,MATCH(AG$1,'B-EmEC'!$A$1:$DC$1,0),FALSE),NA())</f>
        <v>#N/A</v>
      </c>
      <c r="AH61" s="164">
        <f>IF(VLOOKUP($B61,'B-EmEC'!$A:$DC,MATCH(AH$1,'B-EmEC'!$A$1:$DC$1,0),FALSE)&lt;&gt;"",VLOOKUP($B61,'B-EmEC'!$A:$DC,MATCH(AH$1,'B-EmEC'!$A$1:$DC$1,0),FALSE),NA())</f>
        <v>573.70000000000005</v>
      </c>
      <c r="AI61" s="164">
        <f>IF(VLOOKUP($B61,'B-EmEC'!$A:$DC,MATCH(AI$1,'B-EmEC'!$A$1:$DC$1,0),FALSE)&lt;&gt;"",VLOOKUP($B61,'B-EmEC'!$A:$DC,MATCH(AI$1,'B-EmEC'!$A$1:$DC$1,0),FALSE),NA())</f>
        <v>176.7</v>
      </c>
      <c r="AJ61" s="164">
        <f>IF(VLOOKUP($B61,'B-EmEC'!$A:$DC,MATCH(AJ$1,'B-EmEC'!$A$1:$DC$1,0),FALSE)&lt;&gt;"",VLOOKUP($B61,'B-EmEC'!$A:$DC,MATCH(AJ$1,'B-EmEC'!$A$1:$DC$1,0),FALSE),NA())</f>
        <v>73.03</v>
      </c>
      <c r="AK61" s="164">
        <f>IF(VLOOKUP($B61,'B-EmEC'!$A:$DC,MATCH(AK$1,'B-EmEC'!$A$1:$DC$1,0),FALSE)&lt;&gt;"",VLOOKUP($B61,'B-EmEC'!$A:$DC,MATCH(AK$1,'B-EmEC'!$A$1:$DC$1,0),FALSE),NA())</f>
        <v>221.2</v>
      </c>
      <c r="AL61" s="164">
        <f>IF(VLOOKUP($B61,'B-EmEC'!$A:$DC,MATCH(AL$1,'B-EmEC'!$A$1:$DC$1,0),FALSE)&lt;&gt;"",VLOOKUP($B61,'B-EmEC'!$A:$DC,MATCH(AL$1,'B-EmEC'!$A$1:$DC$1,0),FALSE),NA())</f>
        <v>144</v>
      </c>
      <c r="AM61" s="164">
        <f>IF(VLOOKUP($B61,'B-EmEC'!$A:$DC,MATCH(AM$1,'B-EmEC'!$A$1:$DC$1,0),FALSE)&lt;&gt;"",VLOOKUP($B61,'B-EmEC'!$A:$DC,MATCH(AM$1,'B-EmEC'!$A$1:$DC$1,0),FALSE),NA())</f>
        <v>237.6</v>
      </c>
      <c r="AN61" s="164">
        <f>IF(VLOOKUP($B61,'B-EmEC'!$A:$DC,MATCH(AN$1,'B-EmEC'!$A$1:$DC$1,0),FALSE)&lt;&gt;"",VLOOKUP($B61,'B-EmEC'!$A:$DC,MATCH(AN$1,'B-EmEC'!$A$1:$DC$1,0),FALSE),NA())</f>
        <v>381.6</v>
      </c>
      <c r="AO61" s="164">
        <f>IF(VLOOKUP($B61,'B-EmEC'!$A:$DC,MATCH(AO$1,'B-EmEC'!$A$1:$DC$1,0),FALSE)&lt;&gt;"",VLOOKUP($B61,'B-EmEC'!$A:$DC,MATCH(AO$1,'B-EmEC'!$A$1:$DC$1,0),FALSE),NA())</f>
        <v>405.3</v>
      </c>
      <c r="AP61" s="164">
        <f>IF(VLOOKUP($B61,'B-EmEC'!$A:$DC,MATCH(AP$1,'B-EmEC'!$A$1:$DC$1,0),FALSE)&lt;&gt;"",VLOOKUP($B61,'B-EmEC'!$A:$DC,MATCH(AP$1,'B-EmEC'!$A$1:$DC$1,0),FALSE),NA())</f>
        <v>332.5</v>
      </c>
      <c r="AQ61" s="164" t="e">
        <f>IF(VLOOKUP($B61,'B-EmEC'!$A:$DC,MATCH(AQ$1,'B-EmEC'!$A$1:$DC$1,0),FALSE)&lt;&gt;"",VLOOKUP($B61,'B-EmEC'!$A:$DC,MATCH(AQ$1,'B-EmEC'!$A$1:$DC$1,0),FALSE),NA())</f>
        <v>#N/A</v>
      </c>
      <c r="AR61" s="164">
        <f>IF(VLOOKUP($B61,'B-EmEC'!$A:$DC,MATCH(AR$1,'B-EmEC'!$A$1:$DC$1,0),FALSE)&lt;&gt;"",VLOOKUP($B61,'B-EmEC'!$A:$DC,MATCH(AR$1,'B-EmEC'!$A$1:$DC$1,0),FALSE),NA())</f>
        <v>193.4</v>
      </c>
      <c r="AS61" s="169" t="str" cm="1">
        <f t="array" ref="AS61">SUBSTITUTE(SUBSTITUTE(INDEX(AG$1:AR$1,0,MATCH(_xlfn.AGGREGATE(4,6,AG61:AR61),AG61:AR61,0)),"B-Emax",""),"&gt;1.4SD","")</f>
        <v xml:space="preserve">
Gi1</v>
      </c>
      <c r="AT61" s="164"/>
      <c r="AU61" s="165" t="e">
        <f>IF(VLOOKUP($B61,'I-EmEC'!$A:$DD,MATCH(AU$1,'I-EmEC'!$A$1:$DD$1,0),FALSE)&lt;&gt;"",VLOOKUP($B61,'I-EmEC'!$A:$DD,MATCH(AU$1,'I-EmEC'!$A$1:$DD$1,0),FALSE),NA())</f>
        <v>#N/A</v>
      </c>
      <c r="AV61" s="166">
        <f>IF(VLOOKUP($B61,'I-EmEC'!$A:$DD,MATCH(AV$1,'I-EmEC'!$A$1:$DD$1,0),FALSE)&lt;&gt;"",VLOOKUP($B61,'I-EmEC'!$A:$DD,MATCH(AV$1,'I-EmEC'!$A$1:$DD$1,0),FALSE),NA())</f>
        <v>26</v>
      </c>
      <c r="AW61" s="166">
        <f>IF(VLOOKUP($B61,'I-EmEC'!$A:$DD,MATCH(AW$1,'I-EmEC'!$A$1:$DD$1,0),FALSE)&lt;&gt;"",VLOOKUP($B61,'I-EmEC'!$A:$DD,MATCH(AW$1,'I-EmEC'!$A$1:$DD$1,0),FALSE),NA())</f>
        <v>26</v>
      </c>
      <c r="AX61" s="166">
        <f>IF(VLOOKUP($B61,'I-EmEC'!$A:$DD,MATCH(AX$1,'I-EmEC'!$A$1:$DD$1,0),FALSE)&lt;&gt;"",VLOOKUP($B61,'I-EmEC'!$A:$DD,MATCH(AX$1,'I-EmEC'!$A$1:$DD$1,0),FALSE),NA())</f>
        <v>31.6</v>
      </c>
      <c r="AY61" s="166">
        <f>IF(VLOOKUP($B61,'I-EmEC'!$A:$DD,MATCH(AY$1,'I-EmEC'!$A$1:$DD$1,0),FALSE)&lt;&gt;"",VLOOKUP($B61,'I-EmEC'!$A:$DD,MATCH(AY$1,'I-EmEC'!$A$1:$DD$1,0),FALSE),NA())</f>
        <v>31.6</v>
      </c>
      <c r="AZ61" s="166">
        <f>IF(VLOOKUP($B61,'I-EmEC'!$A:$DD,MATCH(AZ$1,'I-EmEC'!$A$1:$DD$1,0),FALSE)&lt;&gt;"",VLOOKUP($B61,'I-EmEC'!$A:$DD,MATCH(AZ$1,'I-EmEC'!$A$1:$DD$1,0),FALSE),NA())</f>
        <v>19.5</v>
      </c>
      <c r="BA61" s="166">
        <f>IF(VLOOKUP($B61,'I-EmEC'!$A:$DD,MATCH(BA$1,'I-EmEC'!$A$1:$DD$1,0),FALSE)&lt;&gt;"",VLOOKUP($B61,'I-EmEC'!$A:$DD,MATCH(BA$1,'I-EmEC'!$A$1:$DD$1,0),FALSE),NA())</f>
        <v>26.7</v>
      </c>
      <c r="BB61" s="166">
        <f>IF(VLOOKUP($B61,'I-EmEC'!$A:$DD,MATCH(BB$1,'I-EmEC'!$A$1:$DD$1,0),FALSE)&lt;&gt;"",VLOOKUP($B61,'I-EmEC'!$A:$DD,MATCH(BB$1,'I-EmEC'!$A$1:$DD$1,0),FALSE),NA())</f>
        <v>26.7</v>
      </c>
      <c r="BC61" s="166">
        <f>IF(VLOOKUP($B61,'I-EmEC'!$A:$DD,MATCH(BC$1,'I-EmEC'!$A$1:$DD$1,0),FALSE)&lt;&gt;"",VLOOKUP($B61,'I-EmEC'!$A:$DD,MATCH(BC$1,'I-EmEC'!$A$1:$DD$1,0),FALSE),NA())</f>
        <v>26.2</v>
      </c>
      <c r="BD61" s="166">
        <f>IF(VLOOKUP($B61,'I-EmEC'!$A:$DD,MATCH(BD$1,'I-EmEC'!$A$1:$DD$1,0),FALSE)&lt;&gt;"",VLOOKUP($B61,'I-EmEC'!$A:$DD,MATCH(BD$1,'I-EmEC'!$A$1:$DD$1,0),FALSE),NA())</f>
        <v>30.3</v>
      </c>
      <c r="BE61" s="166">
        <f>IF(VLOOKUP($B61,'I-EmEC'!$A:$DD,MATCH(BE$1,'I-EmEC'!$A$1:$DD$1,0),FALSE)&lt;&gt;"",VLOOKUP($B61,'I-EmEC'!$A:$DD,MATCH(BE$1,'I-EmEC'!$A$1:$DD$1,0),FALSE),NA())</f>
        <v>25.6</v>
      </c>
      <c r="BF61" s="166">
        <f>IF(VLOOKUP($B61,'I-EmEC'!$A:$DD,MATCH(BF$1,'I-EmEC'!$A$1:$DD$1,0),FALSE)&lt;&gt;"",VLOOKUP($B61,'I-EmEC'!$A:$DD,MATCH(BF$1,'I-EmEC'!$A$1:$DD$1,0),FALSE),NA())</f>
        <v>29.7</v>
      </c>
      <c r="BG61" s="161" t="str" cm="1">
        <f t="array" ref="BG61">SUBSTITUTE(SUBSTITUTE(INDEX(AU$1:BF$1,0,MATCH(_xlfn.AGGREGATE(4,6,AU61:BF61),AU61:BF61,0)),"I-Emax",""),"&gt;1.4SD","")</f>
        <v xml:space="preserve">
GoA</v>
      </c>
      <c r="BH61" s="159"/>
      <c r="BI61" s="167" t="e">
        <f>IF(VLOOKUP($B61,'B-EmEC'!$A:$DC,MATCH(BI$1,'B-EmEC'!$A$1:$DC$1,0),FALSE)="",NA(),VLOOKUP($B61,'B-EmEC'!$A:$DC,MATCH(BI$1,'B-EmEC'!$A$1:$DC$1,0),FALSE))</f>
        <v>#N/A</v>
      </c>
      <c r="BJ61" s="168">
        <f>IF(VLOOKUP($B61,'B-EmEC'!$A:$DC,MATCH(BJ$1,'B-EmEC'!$A$1:$DC$1,0),FALSE)="",NA(),VLOOKUP($B61,'B-EmEC'!$A:$DC,MATCH(BJ$1,'B-EmEC'!$A$1:$DC$1,0),FALSE))</f>
        <v>62.15601300108343</v>
      </c>
      <c r="BK61" s="168">
        <f>IF(VLOOKUP($B61,'B-EmEC'!$A:$DC,MATCH(BK$1,'B-EmEC'!$A$1:$DC$1,0),FALSE)="",NA(),VLOOKUP($B61,'B-EmEC'!$A:$DC,MATCH(BK$1,'B-EmEC'!$A$1:$DC$1,0),FALSE))</f>
        <v>25.810692375109554</v>
      </c>
      <c r="BL61" s="168">
        <f>IF(VLOOKUP($B61,'B-EmEC'!$A:$DC,MATCH(BL$1,'B-EmEC'!$A$1:$DC$1,0),FALSE)="",NA(),VLOOKUP($B61,'B-EmEC'!$A:$DC,MATCH(BL$1,'B-EmEC'!$A$1:$DC$1,0),FALSE))</f>
        <v>19.631720430107528</v>
      </c>
      <c r="BM61" s="168">
        <f>IF(VLOOKUP($B61,'B-EmEC'!$A:$DC,MATCH(BM$1,'B-EmEC'!$A$1:$DC$1,0),FALSE)="",NA(),VLOOKUP($B61,'B-EmEC'!$A:$DC,MATCH(BM$1,'B-EmEC'!$A$1:$DC$1,0),FALSE))</f>
        <v>44.7411003236246</v>
      </c>
      <c r="BN61" s="168">
        <f>IF(VLOOKUP($B61,'B-EmEC'!$A:$DC,MATCH(BN$1,'B-EmEC'!$A$1:$DC$1,0),FALSE)="",NA(),VLOOKUP($B61,'B-EmEC'!$A:$DC,MATCH(BN$1,'B-EmEC'!$A$1:$DC$1,0),FALSE))</f>
        <v>41.763341067285381</v>
      </c>
      <c r="BO61" s="168">
        <f>IF(VLOOKUP($B61,'B-EmEC'!$A:$DC,MATCH(BO$1,'B-EmEC'!$A$1:$DC$1,0),FALSE)="",NA(),VLOOKUP($B61,'B-EmEC'!$A:$DC,MATCH(BO$1,'B-EmEC'!$A$1:$DC$1,0),FALSE))</f>
        <v>31.726532247296035</v>
      </c>
      <c r="BP61" s="168">
        <f>IF(VLOOKUP($B61,'B-EmEC'!$A:$DC,MATCH(BP$1,'B-EmEC'!$A$1:$DC$1,0),FALSE)="",NA(),VLOOKUP($B61,'B-EmEC'!$A:$DC,MATCH(BP$1,'B-EmEC'!$A$1:$DC$1,0),FALSE))</f>
        <v>44.925829997645401</v>
      </c>
      <c r="BQ61" s="168">
        <f>IF(VLOOKUP($B61,'B-EmEC'!$A:$DC,MATCH(BQ$1,'B-EmEC'!$A$1:$DC$1,0),FALSE)="",NA(),VLOOKUP($B61,'B-EmEC'!$A:$DC,MATCH(BQ$1,'B-EmEC'!$A$1:$DC$1,0),FALSE))</f>
        <v>43.85888973054864</v>
      </c>
      <c r="BR61" s="168">
        <f>IF(VLOOKUP($B61,'B-EmEC'!$A:$DC,MATCH(BR$1,'B-EmEC'!$A$1:$DC$1,0),FALSE)="",NA(),VLOOKUP($B61,'B-EmEC'!$A:$DC,MATCH(BR$1,'B-EmEC'!$A$1:$DC$1,0),FALSE))</f>
        <v>31.162136832239923</v>
      </c>
      <c r="BS61" s="168" t="e">
        <f>IF(VLOOKUP($B61,'B-EmEC'!$A:$DC,MATCH(BS$1,'B-EmEC'!$A$1:$DC$1,0),FALSE)="",NA(),VLOOKUP($B61,'B-EmEC'!$A:$DC,MATCH(BS$1,'B-EmEC'!$A$1:$DC$1,0),FALSE))</f>
        <v>#N/A</v>
      </c>
      <c r="BT61" s="168">
        <f>IF(VLOOKUP($B61,'B-EmEC'!$A:$DC,MATCH(BT$1,'B-EmEC'!$A$1:$DC$1,0),FALSE)="",NA(),VLOOKUP($B61,'B-EmEC'!$A:$DC,MATCH(BT$1,'B-EmEC'!$A$1:$DC$1,0),FALSE))</f>
        <v>27.386009629000281</v>
      </c>
      <c r="BU61" s="161" t="str" cm="1">
        <f t="array" ref="BU61">SUBSTITUTE(SUBSTITUTE(SUBSTITUTE(INDEX(BI$1:BT$1,0,MATCH(_xlfn.AGGREGATE(4,6,BI61:BT61),BI61:BT61,0)),"B-Emax",""),"Min",""),"Max","")</f>
        <v xml:space="preserve">
Gi1</v>
      </c>
      <c r="BV61" s="168"/>
      <c r="BW61" s="165" t="e">
        <f>IF(VLOOKUP($B61,'I-EmEC'!$A:$DD,MATCH(BW$1,'I-EmEC'!$A$1:$DD$1,0),FALSE)&lt;&gt;"",VLOOKUP($B61,'I-EmEC'!$A:$DD,MATCH(BW$1,'I-EmEC'!$A$1:$DD$1,0),FALSE),NA())</f>
        <v>#N/A</v>
      </c>
      <c r="BX61" s="166">
        <f>IF(VLOOKUP($B61,'I-EmEC'!$A:$DD,MATCH(BX$1,'I-EmEC'!$A$1:$DD$1,0),FALSE)&lt;&gt;"",VLOOKUP($B61,'I-EmEC'!$A:$DD,MATCH(BX$1,'I-EmEC'!$A$1:$DD$1,0),FALSE),NA())</f>
        <v>50.290135396518373</v>
      </c>
      <c r="BY61" s="166">
        <f>IF(VLOOKUP($B61,'I-EmEC'!$A:$DD,MATCH(BY$1,'I-EmEC'!$A$1:$DD$1,0),FALSE)&lt;&gt;"",VLOOKUP($B61,'I-EmEC'!$A:$DD,MATCH(BY$1,'I-EmEC'!$A$1:$DD$1,0),FALSE),NA())</f>
        <v>50.290135396518373</v>
      </c>
      <c r="BZ61" s="166">
        <f>IF(VLOOKUP($B61,'I-EmEC'!$A:$DD,MATCH(BZ$1,'I-EmEC'!$A$1:$DD$1,0),FALSE)&lt;&gt;"",VLOOKUP($B61,'I-EmEC'!$A:$DD,MATCH(BZ$1,'I-EmEC'!$A$1:$DD$1,0),FALSE),NA())</f>
        <v>65.424430641821957</v>
      </c>
      <c r="CA61" s="166">
        <f>IF(VLOOKUP($B61,'I-EmEC'!$A:$DD,MATCH(CA$1,'I-EmEC'!$A$1:$DD$1,0),FALSE)&lt;&gt;"",VLOOKUP($B61,'I-EmEC'!$A:$DD,MATCH(CA$1,'I-EmEC'!$A$1:$DD$1,0),FALSE),NA())</f>
        <v>65.424430641821957</v>
      </c>
      <c r="CB61" s="166">
        <f>IF(VLOOKUP($B61,'I-EmEC'!$A:$DD,MATCH(CB$1,'I-EmEC'!$A$1:$DD$1,0),FALSE)&lt;&gt;"",VLOOKUP($B61,'I-EmEC'!$A:$DD,MATCH(CB$1,'I-EmEC'!$A$1:$DD$1,0),FALSE),NA())</f>
        <v>56.521739130434781</v>
      </c>
      <c r="CC61" s="166">
        <f>IF(VLOOKUP($B61,'I-EmEC'!$A:$DD,MATCH(CC$1,'I-EmEC'!$A$1:$DD$1,0),FALSE)&lt;&gt;"",VLOOKUP($B61,'I-EmEC'!$A:$DD,MATCH(CC$1,'I-EmEC'!$A$1:$DD$1,0),FALSE),NA())</f>
        <v>54.825462012320322</v>
      </c>
      <c r="CD61" s="166">
        <f>IF(VLOOKUP($B61,'I-EmEC'!$A:$DD,MATCH(CD$1,'I-EmEC'!$A$1:$DD$1,0),FALSE)&lt;&gt;"",VLOOKUP($B61,'I-EmEC'!$A:$DD,MATCH(CD$1,'I-EmEC'!$A$1:$DD$1,0),FALSE),NA())</f>
        <v>54.825462012320322</v>
      </c>
      <c r="CE61" s="166">
        <f>IF(VLOOKUP($B61,'I-EmEC'!$A:$DD,MATCH(CE$1,'I-EmEC'!$A$1:$DD$1,0),FALSE)&lt;&gt;"",VLOOKUP($B61,'I-EmEC'!$A:$DD,MATCH(CE$1,'I-EmEC'!$A$1:$DD$1,0),FALSE),NA())</f>
        <v>58.876404494382022</v>
      </c>
      <c r="CF61" s="166">
        <f>IF(VLOOKUP($B61,'I-EmEC'!$A:$DD,MATCH(CF$1,'I-EmEC'!$A$1:$DD$1,0),FALSE)&lt;&gt;"",VLOOKUP($B61,'I-EmEC'!$A:$DD,MATCH(CF$1,'I-EmEC'!$A$1:$DD$1,0),FALSE),NA())</f>
        <v>59.763313609467453</v>
      </c>
      <c r="CG61" s="166">
        <f>IF(VLOOKUP($B61,'I-EmEC'!$A:$DD,MATCH(CG$1,'I-EmEC'!$A$1:$DD$1,0),FALSE)&lt;&gt;"",VLOOKUP($B61,'I-EmEC'!$A:$DD,MATCH(CG$1,'I-EmEC'!$A$1:$DD$1,0),FALSE),NA())</f>
        <v>48.761904761904759</v>
      </c>
      <c r="CH61" s="166">
        <f>IF(VLOOKUP($B61,'I-EmEC'!$A:$DD,MATCH(CH$1,'I-EmEC'!$A$1:$DD$1,0),FALSE)&lt;&gt;"",VLOOKUP($B61,'I-EmEC'!$A:$DD,MATCH(CH$1,'I-EmEC'!$A$1:$DD$1,0),FALSE),NA())</f>
        <v>58.695652173913039</v>
      </c>
      <c r="CI61" s="161" t="str" cm="1">
        <f t="array" ref="CI61">SUBSTITUTE(SUBSTITUTE(SUBSTITUTE(INDEX(BW$1:CH$1,0,MATCH(_xlfn.AGGREGATE(4,6,BW61:CH61),BW61:CH61,0)),"I-Emax",""),"Min",""),"Max","")</f>
        <v xml:space="preserve">
GoA</v>
      </c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</row>
    <row r="62" spans="1:111" s="170" customFormat="1" x14ac:dyDescent="0.15">
      <c r="A62" s="155" t="str" cm="1">
        <f t="array" ref="A62">_xlfn.IFS(AND(SUMIF(E62:P62,"&lt;&gt;#N/A",E62:P62)&gt;0,SUMIF(S62:AD62,"&lt;&gt;#N/A",S62:AD62)&gt;0),"BI",AND(SUMIF(E62:P62,"&lt;&gt;#N/A",E62:P62)&gt;0,SUMIF(S62:AD62,"&lt;&gt;#N/A",S62:AD62)=0),"-B",AND(SUMIF(E62:P62,"&lt;&gt;#N/A",E62:P62)=0,SUMIF(S62:AD62,"&lt;&gt;#N/A",S62:AD62)&gt;0),"-I")</f>
        <v>BI</v>
      </c>
      <c r="B62" s="90" t="s">
        <v>692</v>
      </c>
      <c r="C62" s="156" t="str">
        <f>VLOOKUP(B62,RecNamesAll!A:E,5,FALSE)</f>
        <v>A</v>
      </c>
      <c r="D62" s="157" t="b">
        <f>VLOOKUP(B62,Ligands!A:B,2,FALSE)</f>
        <v>1</v>
      </c>
      <c r="E62" s="158" t="e">
        <f>IF(VLOOKUP($B62,'B-EmEC'!$A:$DC,MATCH(E$1,'B-EmEC'!$A$1:$DC$1,0),FALSE)&lt;&gt;"",VLOOKUP($B62,'B-EmEC'!$A:$DC,MATCH(E$1,'B-EmEC'!$A$1:$DC$1,0),FALSE),NA())</f>
        <v>#N/A</v>
      </c>
      <c r="F62" s="159">
        <f>IF(VLOOKUP($B62,'B-EmEC'!$A:$DC,MATCH(F$1,'B-EmEC'!$A$1:$DC$1,0),FALSE)&lt;&gt;"",VLOOKUP($B62,'B-EmEC'!$A:$DC,MATCH(F$1,'B-EmEC'!$A$1:$DC$1,0),FALSE),NA())</f>
        <v>5.3159999999999998</v>
      </c>
      <c r="G62" s="159">
        <f>IF(VLOOKUP($B62,'B-EmEC'!$A:$DC,MATCH(G$1,'B-EmEC'!$A$1:$DC$1,0),FALSE)&lt;&gt;"",VLOOKUP($B62,'B-EmEC'!$A:$DC,MATCH(G$1,'B-EmEC'!$A$1:$DC$1,0),FALSE),NA())</f>
        <v>5.6459999999999999</v>
      </c>
      <c r="H62" s="159">
        <f>IF(VLOOKUP($B62,'B-EmEC'!$A:$DC,MATCH(H$1,'B-EmEC'!$A$1:$DC$1,0),FALSE)&lt;&gt;"",VLOOKUP($B62,'B-EmEC'!$A:$DC,MATCH(H$1,'B-EmEC'!$A$1:$DC$1,0),FALSE),NA())</f>
        <v>5.851</v>
      </c>
      <c r="I62" s="159">
        <f>IF(VLOOKUP($B62,'B-EmEC'!$A:$DC,MATCH(I$1,'B-EmEC'!$A$1:$DC$1,0),FALSE)&lt;&gt;"",VLOOKUP($B62,'B-EmEC'!$A:$DC,MATCH(I$1,'B-EmEC'!$A$1:$DC$1,0),FALSE),NA())</f>
        <v>6.3209999999999997</v>
      </c>
      <c r="J62" s="159">
        <f>IF(VLOOKUP($B62,'B-EmEC'!$A:$DC,MATCH(J$1,'B-EmEC'!$A$1:$DC$1,0),FALSE)&lt;&gt;"",VLOOKUP($B62,'B-EmEC'!$A:$DC,MATCH(J$1,'B-EmEC'!$A$1:$DC$1,0),FALSE),NA())</f>
        <v>6.226</v>
      </c>
      <c r="K62" s="160">
        <f>IF(VLOOKUP($B62,'B-EmEC'!$A:$DC,MATCH(K$1,'B-EmEC'!$A$1:$DC$1,0),FALSE)&lt;&gt;"",VLOOKUP($B62,'B-EmEC'!$A:$DC,MATCH(K$1,'B-EmEC'!$A$1:$DC$1,0),FALSE),NA())</f>
        <v>5.1790000000000003</v>
      </c>
      <c r="L62" s="160">
        <f>IF(VLOOKUP($B62,'B-EmEC'!$A:$DC,MATCH(L$1,'B-EmEC'!$A$1:$DC$1,0),FALSE)&lt;&gt;"",VLOOKUP($B62,'B-EmEC'!$A:$DC,MATCH(L$1,'B-EmEC'!$A$1:$DC$1,0),FALSE),NA())</f>
        <v>5.9569999999999999</v>
      </c>
      <c r="M62" s="160">
        <f>IF(VLOOKUP($B62,'B-EmEC'!$A:$DC,MATCH(M$1,'B-EmEC'!$A$1:$DC$1,0),FALSE)&lt;&gt;"",VLOOKUP($B62,'B-EmEC'!$A:$DC,MATCH(M$1,'B-EmEC'!$A$1:$DC$1,0),FALSE),NA())</f>
        <v>5.4640000000000004</v>
      </c>
      <c r="N62" s="159">
        <f>IF(VLOOKUP($B62,'B-EmEC'!$A:$DC,MATCH(N$1,'B-EmEC'!$A$1:$DC$1,0),FALSE)&lt;&gt;"",VLOOKUP($B62,'B-EmEC'!$A:$DC,MATCH(N$1,'B-EmEC'!$A$1:$DC$1,0),FALSE),NA())</f>
        <v>5.8070000000000004</v>
      </c>
      <c r="O62" s="160">
        <f>IF(VLOOKUP($B62,'B-EmEC'!$A:$DC,MATCH(O$1,'B-EmEC'!$A$1:$DC$1,0),FALSE)&lt;&gt;"",VLOOKUP($B62,'B-EmEC'!$A:$DC,MATCH(O$1,'B-EmEC'!$A$1:$DC$1,0),FALSE),NA())</f>
        <v>7.7880000000000003</v>
      </c>
      <c r="P62" s="160">
        <f>IF(VLOOKUP($B62,'B-EmEC'!$A:$DC,MATCH(P$1,'B-EmEC'!$A$1:$DC$1,0),FALSE)&lt;&gt;"",VLOOKUP($B62,'B-EmEC'!$A:$DC,MATCH(P$1,'B-EmEC'!$A$1:$DC$1,0),FALSE),NA())</f>
        <v>6.867</v>
      </c>
      <c r="Q62" s="161" t="str" cm="1">
        <f t="array" ref="Q62">SUBSTITUTE(SUBSTITUTE(INDEX(E$1:P$1,0,MATCH(_xlfn.AGGREGATE(4,6,E62:P62),E62:P62,0)),"B-pEC50",""),"&gt;1.4SD","")</f>
        <v xml:space="preserve">
G12</v>
      </c>
      <c r="R62" s="159"/>
      <c r="S62" s="162">
        <f>IF(VLOOKUP($B62,'I-EmEC'!$A:$DD,MATCH(S$1,'I-EmEC'!$A$1:$DD$1,0),FALSE)&lt;&gt;"",VLOOKUP($B62,'I-EmEC'!$A:$DD,MATCH(S$1,'I-EmEC'!$A$1:$DD$1,0),FALSE),NA())</f>
        <v>5.57</v>
      </c>
      <c r="T62" s="159">
        <f>IF(VLOOKUP($B62,'I-EmEC'!$A:$DD,MATCH(T$1,'I-EmEC'!$A$1:$DD$1,0),FALSE)&lt;&gt;"",VLOOKUP($B62,'I-EmEC'!$A:$DD,MATCH(T$1,'I-EmEC'!$A$1:$DD$1,0),FALSE),NA())</f>
        <v>6.48</v>
      </c>
      <c r="U62" s="159">
        <f>IF(VLOOKUP($B62,'I-EmEC'!$A:$DD,MATCH(U$1,'I-EmEC'!$A$1:$DD$1,0),FALSE)&lt;&gt;"",VLOOKUP($B62,'I-EmEC'!$A:$DD,MATCH(U$1,'I-EmEC'!$A$1:$DD$1,0),FALSE),NA())</f>
        <v>6.48</v>
      </c>
      <c r="V62" s="159">
        <f>IF(VLOOKUP($B62,'I-EmEC'!$A:$DD,MATCH(V$1,'I-EmEC'!$A$1:$DD$1,0),FALSE)&lt;&gt;"",VLOOKUP($B62,'I-EmEC'!$A:$DD,MATCH(V$1,'I-EmEC'!$A$1:$DD$1,0),FALSE),NA())</f>
        <v>6.1</v>
      </c>
      <c r="W62" s="159">
        <f>IF(VLOOKUP($B62,'I-EmEC'!$A:$DD,MATCH(W$1,'I-EmEC'!$A$1:$DD$1,0),FALSE)&lt;&gt;"",VLOOKUP($B62,'I-EmEC'!$A:$DD,MATCH(W$1,'I-EmEC'!$A$1:$DD$1,0),FALSE),NA())</f>
        <v>6.1</v>
      </c>
      <c r="X62" s="159">
        <f>IF(VLOOKUP($B62,'I-EmEC'!$A:$DD,MATCH(X$1,'I-EmEC'!$A$1:$DD$1,0),FALSE)&lt;&gt;"",VLOOKUP($B62,'I-EmEC'!$A:$DD,MATCH(X$1,'I-EmEC'!$A$1:$DD$1,0),FALSE),NA())</f>
        <v>6.13</v>
      </c>
      <c r="Y62" s="159">
        <f>IF(VLOOKUP($B62,'I-EmEC'!$A:$DD,MATCH(Y$1,'I-EmEC'!$A$1:$DD$1,0),FALSE)&lt;&gt;"",VLOOKUP($B62,'I-EmEC'!$A:$DD,MATCH(Y$1,'I-EmEC'!$A$1:$DD$1,0),FALSE),NA())</f>
        <v>6.37</v>
      </c>
      <c r="Z62" s="159">
        <f>IF(VLOOKUP($B62,'I-EmEC'!$A:$DD,MATCH(Z$1,'I-EmEC'!$A$1:$DD$1,0),FALSE)&lt;&gt;"",VLOOKUP($B62,'I-EmEC'!$A:$DD,MATCH(Z$1,'I-EmEC'!$A$1:$DD$1,0),FALSE),NA())</f>
        <v>6.37</v>
      </c>
      <c r="AA62" s="159">
        <f>IF(VLOOKUP($B62,'I-EmEC'!$A:$DD,MATCH(AA$1,'I-EmEC'!$A$1:$DD$1,0),FALSE)&lt;&gt;"",VLOOKUP($B62,'I-EmEC'!$A:$DD,MATCH(AA$1,'I-EmEC'!$A$1:$DD$1,0),FALSE),NA())</f>
        <v>6.28</v>
      </c>
      <c r="AB62" s="159">
        <f>IF(VLOOKUP($B62,'I-EmEC'!$A:$DD,MATCH(AB$1,'I-EmEC'!$A$1:$DD$1,0),FALSE)&lt;&gt;"",VLOOKUP($B62,'I-EmEC'!$A:$DD,MATCH(AB$1,'I-EmEC'!$A$1:$DD$1,0),FALSE),NA())</f>
        <v>6.16</v>
      </c>
      <c r="AC62" s="159">
        <f>IF(VLOOKUP($B62,'I-EmEC'!$A:$DD,MATCH(AC$1,'I-EmEC'!$A$1:$DD$1,0),FALSE)&lt;&gt;"",VLOOKUP($B62,'I-EmEC'!$A:$DD,MATCH(AC$1,'I-EmEC'!$A$1:$DD$1,0),FALSE),NA())</f>
        <v>6.41</v>
      </c>
      <c r="AD62" s="159">
        <f>IF(VLOOKUP($B62,'I-EmEC'!$A:$DD,MATCH(AD$1,'I-EmEC'!$A$1:$DD$1,0),FALSE)&lt;&gt;"",VLOOKUP($B62,'I-EmEC'!$A:$DD,MATCH(AD$1,'I-EmEC'!$A$1:$DD$1,0),FALSE),NA())</f>
        <v>6.28</v>
      </c>
      <c r="AE62" s="161" t="str" cm="1">
        <f t="array" ref="AE62">SUBSTITUTE(SUBSTITUTE(INDEX(S$1:AD$1,0,MATCH(_xlfn.AGGREGATE(4,6,S62:AD62),S62:AD62,0)),"I-pEC50",""),"&gt;1.4SD","")</f>
        <v xml:space="preserve">
Gi1</v>
      </c>
      <c r="AF62" s="159"/>
      <c r="AG62" s="163" t="e">
        <f>IF(VLOOKUP($B62,'B-EmEC'!$A:$DC,MATCH(AG$1,'B-EmEC'!$A$1:$DC$1,0),FALSE)&lt;&gt;"",VLOOKUP($B62,'B-EmEC'!$A:$DC,MATCH(AG$1,'B-EmEC'!$A$1:$DC$1,0),FALSE),NA())</f>
        <v>#N/A</v>
      </c>
      <c r="AH62" s="164">
        <f>IF(VLOOKUP($B62,'B-EmEC'!$A:$DC,MATCH(AH$1,'B-EmEC'!$A$1:$DC$1,0),FALSE)&lt;&gt;"",VLOOKUP($B62,'B-EmEC'!$A:$DC,MATCH(AH$1,'B-EmEC'!$A$1:$DC$1,0),FALSE),NA())</f>
        <v>620.6</v>
      </c>
      <c r="AI62" s="164">
        <f>IF(VLOOKUP($B62,'B-EmEC'!$A:$DC,MATCH(AI$1,'B-EmEC'!$A$1:$DC$1,0),FALSE)&lt;&gt;"",VLOOKUP($B62,'B-EmEC'!$A:$DC,MATCH(AI$1,'B-EmEC'!$A$1:$DC$1,0),FALSE),NA())</f>
        <v>326.2</v>
      </c>
      <c r="AJ62" s="164">
        <f>IF(VLOOKUP($B62,'B-EmEC'!$A:$DC,MATCH(AJ$1,'B-EmEC'!$A$1:$DC$1,0),FALSE)&lt;&gt;"",VLOOKUP($B62,'B-EmEC'!$A:$DC,MATCH(AJ$1,'B-EmEC'!$A$1:$DC$1,0),FALSE),NA())</f>
        <v>217.1</v>
      </c>
      <c r="AK62" s="164">
        <f>IF(VLOOKUP($B62,'B-EmEC'!$A:$DC,MATCH(AK$1,'B-EmEC'!$A$1:$DC$1,0),FALSE)&lt;&gt;"",VLOOKUP($B62,'B-EmEC'!$A:$DC,MATCH(AK$1,'B-EmEC'!$A$1:$DC$1,0),FALSE),NA())</f>
        <v>319.7</v>
      </c>
      <c r="AL62" s="164">
        <f>IF(VLOOKUP($B62,'B-EmEC'!$A:$DC,MATCH(AL$1,'B-EmEC'!$A$1:$DC$1,0),FALSE)&lt;&gt;"",VLOOKUP($B62,'B-EmEC'!$A:$DC,MATCH(AL$1,'B-EmEC'!$A$1:$DC$1,0),FALSE),NA())</f>
        <v>187.6</v>
      </c>
      <c r="AM62" s="164">
        <f>IF(VLOOKUP($B62,'B-EmEC'!$A:$DC,MATCH(AM$1,'B-EmEC'!$A$1:$DC$1,0),FALSE)&lt;&gt;"",VLOOKUP($B62,'B-EmEC'!$A:$DC,MATCH(AM$1,'B-EmEC'!$A$1:$DC$1,0),FALSE),NA())</f>
        <v>303.5</v>
      </c>
      <c r="AN62" s="164">
        <f>IF(VLOOKUP($B62,'B-EmEC'!$A:$DC,MATCH(AN$1,'B-EmEC'!$A$1:$DC$1,0),FALSE)&lt;&gt;"",VLOOKUP($B62,'B-EmEC'!$A:$DC,MATCH(AN$1,'B-EmEC'!$A$1:$DC$1,0),FALSE),NA())</f>
        <v>483.3</v>
      </c>
      <c r="AO62" s="164">
        <f>IF(VLOOKUP($B62,'B-EmEC'!$A:$DC,MATCH(AO$1,'B-EmEC'!$A$1:$DC$1,0),FALSE)&lt;&gt;"",VLOOKUP($B62,'B-EmEC'!$A:$DC,MATCH(AO$1,'B-EmEC'!$A$1:$DC$1,0),FALSE),NA())</f>
        <v>418.7</v>
      </c>
      <c r="AP62" s="164">
        <f>IF(VLOOKUP($B62,'B-EmEC'!$A:$DC,MATCH(AP$1,'B-EmEC'!$A$1:$DC$1,0),FALSE)&lt;&gt;"",VLOOKUP($B62,'B-EmEC'!$A:$DC,MATCH(AP$1,'B-EmEC'!$A$1:$DC$1,0),FALSE),NA())</f>
        <v>497.8</v>
      </c>
      <c r="AQ62" s="164">
        <f>IF(VLOOKUP($B62,'B-EmEC'!$A:$DC,MATCH(AQ$1,'B-EmEC'!$A$1:$DC$1,0),FALSE)&lt;&gt;"",VLOOKUP($B62,'B-EmEC'!$A:$DC,MATCH(AQ$1,'B-EmEC'!$A$1:$DC$1,0),FALSE),NA())</f>
        <v>41.49</v>
      </c>
      <c r="AR62" s="164">
        <f>IF(VLOOKUP($B62,'B-EmEC'!$A:$DC,MATCH(AR$1,'B-EmEC'!$A$1:$DC$1,0),FALSE)&lt;&gt;"",VLOOKUP($B62,'B-EmEC'!$A:$DC,MATCH(AR$1,'B-EmEC'!$A$1:$DC$1,0),FALSE),NA())</f>
        <v>235.1</v>
      </c>
      <c r="AS62" s="169" t="str" cm="1">
        <f t="array" ref="AS62">SUBSTITUTE(SUBSTITUTE(INDEX(AG$1:AR$1,0,MATCH(_xlfn.AGGREGATE(4,6,AG62:AR62),AG62:AR62,0)),"B-Emax",""),"&gt;1.4SD","")</f>
        <v xml:space="preserve">
Gi1</v>
      </c>
      <c r="AT62" s="164"/>
      <c r="AU62" s="165">
        <f>IF(VLOOKUP($B62,'I-EmEC'!$A:$DD,MATCH(AU$1,'I-EmEC'!$A$1:$DD$1,0),FALSE)&lt;&gt;"",VLOOKUP($B62,'I-EmEC'!$A:$DD,MATCH(AU$1,'I-EmEC'!$A$1:$DD$1,0),FALSE),NA())</f>
        <v>22.5</v>
      </c>
      <c r="AV62" s="166">
        <f>IF(VLOOKUP($B62,'I-EmEC'!$A:$DD,MATCH(AV$1,'I-EmEC'!$A$1:$DD$1,0),FALSE)&lt;&gt;"",VLOOKUP($B62,'I-EmEC'!$A:$DD,MATCH(AV$1,'I-EmEC'!$A$1:$DD$1,0),FALSE),NA())</f>
        <v>30.5</v>
      </c>
      <c r="AW62" s="166">
        <f>IF(VLOOKUP($B62,'I-EmEC'!$A:$DD,MATCH(AW$1,'I-EmEC'!$A$1:$DD$1,0),FALSE)&lt;&gt;"",VLOOKUP($B62,'I-EmEC'!$A:$DD,MATCH(AW$1,'I-EmEC'!$A$1:$DD$1,0),FALSE),NA())</f>
        <v>30.5</v>
      </c>
      <c r="AX62" s="166">
        <f>IF(VLOOKUP($B62,'I-EmEC'!$A:$DD,MATCH(AX$1,'I-EmEC'!$A$1:$DD$1,0),FALSE)&lt;&gt;"",VLOOKUP($B62,'I-EmEC'!$A:$DD,MATCH(AX$1,'I-EmEC'!$A$1:$DD$1,0),FALSE),NA())</f>
        <v>34.4</v>
      </c>
      <c r="AY62" s="166">
        <f>IF(VLOOKUP($B62,'I-EmEC'!$A:$DD,MATCH(AY$1,'I-EmEC'!$A$1:$DD$1,0),FALSE)&lt;&gt;"",VLOOKUP($B62,'I-EmEC'!$A:$DD,MATCH(AY$1,'I-EmEC'!$A$1:$DD$1,0),FALSE),NA())</f>
        <v>34.4</v>
      </c>
      <c r="AZ62" s="166">
        <f>IF(VLOOKUP($B62,'I-EmEC'!$A:$DD,MATCH(AZ$1,'I-EmEC'!$A$1:$DD$1,0),FALSE)&lt;&gt;"",VLOOKUP($B62,'I-EmEC'!$A:$DD,MATCH(AZ$1,'I-EmEC'!$A$1:$DD$1,0),FALSE),NA())</f>
        <v>21.7</v>
      </c>
      <c r="BA62" s="166">
        <f>IF(VLOOKUP($B62,'I-EmEC'!$A:$DD,MATCH(BA$1,'I-EmEC'!$A$1:$DD$1,0),FALSE)&lt;&gt;"",VLOOKUP($B62,'I-EmEC'!$A:$DD,MATCH(BA$1,'I-EmEC'!$A$1:$DD$1,0),FALSE),NA())</f>
        <v>26.2</v>
      </c>
      <c r="BB62" s="166">
        <f>IF(VLOOKUP($B62,'I-EmEC'!$A:$DD,MATCH(BB$1,'I-EmEC'!$A$1:$DD$1,0),FALSE)&lt;&gt;"",VLOOKUP($B62,'I-EmEC'!$A:$DD,MATCH(BB$1,'I-EmEC'!$A$1:$DD$1,0),FALSE),NA())</f>
        <v>26.2</v>
      </c>
      <c r="BC62" s="166">
        <f>IF(VLOOKUP($B62,'I-EmEC'!$A:$DD,MATCH(BC$1,'I-EmEC'!$A$1:$DD$1,0),FALSE)&lt;&gt;"",VLOOKUP($B62,'I-EmEC'!$A:$DD,MATCH(BC$1,'I-EmEC'!$A$1:$DD$1,0),FALSE),NA())</f>
        <v>28.4</v>
      </c>
      <c r="BD62" s="166">
        <f>IF(VLOOKUP($B62,'I-EmEC'!$A:$DD,MATCH(BD$1,'I-EmEC'!$A$1:$DD$1,0),FALSE)&lt;&gt;"",VLOOKUP($B62,'I-EmEC'!$A:$DD,MATCH(BD$1,'I-EmEC'!$A$1:$DD$1,0),FALSE),NA())</f>
        <v>34.700000000000003</v>
      </c>
      <c r="BE62" s="166">
        <f>IF(VLOOKUP($B62,'I-EmEC'!$A:$DD,MATCH(BE$1,'I-EmEC'!$A$1:$DD$1,0),FALSE)&lt;&gt;"",VLOOKUP($B62,'I-EmEC'!$A:$DD,MATCH(BE$1,'I-EmEC'!$A$1:$DD$1,0),FALSE),NA())</f>
        <v>31.7</v>
      </c>
      <c r="BF62" s="166">
        <f>IF(VLOOKUP($B62,'I-EmEC'!$A:$DD,MATCH(BF$1,'I-EmEC'!$A$1:$DD$1,0),FALSE)&lt;&gt;"",VLOOKUP($B62,'I-EmEC'!$A:$DD,MATCH(BF$1,'I-EmEC'!$A$1:$DD$1,0),FALSE),NA())</f>
        <v>32.6</v>
      </c>
      <c r="BG62" s="161" t="str" cm="1">
        <f t="array" ref="BG62">SUBSTITUTE(SUBSTITUTE(INDEX(AU$1:BF$1,0,MATCH(_xlfn.AGGREGATE(4,6,AU62:BF62),AU62:BF62,0)),"I-Emax",""),"&gt;1.4SD","")</f>
        <v xml:space="preserve">
G15</v>
      </c>
      <c r="BH62" s="159"/>
      <c r="BI62" s="167" t="e">
        <f>IF(VLOOKUP($B62,'B-EmEC'!$A:$DC,MATCH(BI$1,'B-EmEC'!$A$1:$DC$1,0),FALSE)="",NA(),VLOOKUP($B62,'B-EmEC'!$A:$DC,MATCH(BI$1,'B-EmEC'!$A$1:$DC$1,0),FALSE))</f>
        <v>#N/A</v>
      </c>
      <c r="BJ62" s="168">
        <f>IF(VLOOKUP($B62,'B-EmEC'!$A:$DC,MATCH(BJ$1,'B-EmEC'!$A$1:$DC$1,0),FALSE)="",NA(),VLOOKUP($B62,'B-EmEC'!$A:$DC,MATCH(BJ$1,'B-EmEC'!$A$1:$DC$1,0),FALSE))</f>
        <v>67.237269772481042</v>
      </c>
      <c r="BK62" s="168">
        <f>IF(VLOOKUP($B62,'B-EmEC'!$A:$DC,MATCH(BK$1,'B-EmEC'!$A$1:$DC$1,0),FALSE)="",NA(),VLOOKUP($B62,'B-EmEC'!$A:$DC,MATCH(BK$1,'B-EmEC'!$A$1:$DC$1,0),FALSE))</f>
        <v>47.648261758691206</v>
      </c>
      <c r="BL62" s="168">
        <f>IF(VLOOKUP($B62,'B-EmEC'!$A:$DC,MATCH(BL$1,'B-EmEC'!$A$1:$DC$1,0),FALSE)="",NA(),VLOOKUP($B62,'B-EmEC'!$A:$DC,MATCH(BL$1,'B-EmEC'!$A$1:$DC$1,0),FALSE))</f>
        <v>58.36021505376344</v>
      </c>
      <c r="BM62" s="168">
        <f>IF(VLOOKUP($B62,'B-EmEC'!$A:$DC,MATCH(BM$1,'B-EmEC'!$A$1:$DC$1,0),FALSE)="",NA(),VLOOKUP($B62,'B-EmEC'!$A:$DC,MATCH(BM$1,'B-EmEC'!$A$1:$DC$1,0),FALSE))</f>
        <v>64.664239482200657</v>
      </c>
      <c r="BN62" s="168">
        <f>IF(VLOOKUP($B62,'B-EmEC'!$A:$DC,MATCH(BN$1,'B-EmEC'!$A$1:$DC$1,0),FALSE)="",NA(),VLOOKUP($B62,'B-EmEC'!$A:$DC,MATCH(BN$1,'B-EmEC'!$A$1:$DC$1,0),FALSE))</f>
        <v>54.408352668213453</v>
      </c>
      <c r="BO62" s="168">
        <f>IF(VLOOKUP($B62,'B-EmEC'!$A:$DC,MATCH(BO$1,'B-EmEC'!$A$1:$DC$1,0),FALSE)="",NA(),VLOOKUP($B62,'B-EmEC'!$A:$DC,MATCH(BO$1,'B-EmEC'!$A$1:$DC$1,0),FALSE))</f>
        <v>40.526104953932439</v>
      </c>
      <c r="BP62" s="168">
        <f>IF(VLOOKUP($B62,'B-EmEC'!$A:$DC,MATCH(BP$1,'B-EmEC'!$A$1:$DC$1,0),FALSE)="",NA(),VLOOKUP($B62,'B-EmEC'!$A:$DC,MATCH(BP$1,'B-EmEC'!$A$1:$DC$1,0),FALSE))</f>
        <v>56.89898752060278</v>
      </c>
      <c r="BQ62" s="168">
        <f>IF(VLOOKUP($B62,'B-EmEC'!$A:$DC,MATCH(BQ$1,'B-EmEC'!$A$1:$DC$1,0),FALSE)="",NA(),VLOOKUP($B62,'B-EmEC'!$A:$DC,MATCH(BQ$1,'B-EmEC'!$A$1:$DC$1,0),FALSE))</f>
        <v>45.308949247916892</v>
      </c>
      <c r="BR62" s="168">
        <f>IF(VLOOKUP($B62,'B-EmEC'!$A:$DC,MATCH(BR$1,'B-EmEC'!$A$1:$DC$1,0),FALSE)="",NA(),VLOOKUP($B62,'B-EmEC'!$A:$DC,MATCH(BR$1,'B-EmEC'!$A$1:$DC$1,0),FALSE))</f>
        <v>46.654170571696348</v>
      </c>
      <c r="BS62" s="168">
        <f>IF(VLOOKUP($B62,'B-EmEC'!$A:$DC,MATCH(BS$1,'B-EmEC'!$A$1:$DC$1,0),FALSE)="",NA(),VLOOKUP($B62,'B-EmEC'!$A:$DC,MATCH(BS$1,'B-EmEC'!$A$1:$DC$1,0),FALSE))</f>
        <v>34.008196721311478</v>
      </c>
      <c r="BT62" s="168">
        <f>IF(VLOOKUP($B62,'B-EmEC'!$A:$DC,MATCH(BT$1,'B-EmEC'!$A$1:$DC$1,0),FALSE)="",NA(),VLOOKUP($B62,'B-EmEC'!$A:$DC,MATCH(BT$1,'B-EmEC'!$A$1:$DC$1,0),FALSE))</f>
        <v>33.290852449730956</v>
      </c>
      <c r="BU62" s="161" t="str" cm="1">
        <f t="array" ref="BU62">SUBSTITUTE(SUBSTITUTE(SUBSTITUTE(INDEX(BI$1:BT$1,0,MATCH(_xlfn.AGGREGATE(4,6,BI62:BT62),BI62:BT62,0)),"B-Emax",""),"Min",""),"Max","")</f>
        <v xml:space="preserve">
Gi1</v>
      </c>
      <c r="BV62" s="168"/>
      <c r="BW62" s="165">
        <f>IF(VLOOKUP($B62,'I-EmEC'!$A:$DD,MATCH(BW$1,'I-EmEC'!$A$1:$DD$1,0),FALSE)&lt;&gt;"",VLOOKUP($B62,'I-EmEC'!$A:$DD,MATCH(BW$1,'I-EmEC'!$A$1:$DD$1,0),FALSE),NA())</f>
        <v>41.360294117647058</v>
      </c>
      <c r="BX62" s="166">
        <f>IF(VLOOKUP($B62,'I-EmEC'!$A:$DD,MATCH(BX$1,'I-EmEC'!$A$1:$DD$1,0),FALSE)&lt;&gt;"",VLOOKUP($B62,'I-EmEC'!$A:$DD,MATCH(BX$1,'I-EmEC'!$A$1:$DD$1,0),FALSE),NA())</f>
        <v>58.994197292069629</v>
      </c>
      <c r="BY62" s="166">
        <f>IF(VLOOKUP($B62,'I-EmEC'!$A:$DD,MATCH(BY$1,'I-EmEC'!$A$1:$DD$1,0),FALSE)&lt;&gt;"",VLOOKUP($B62,'I-EmEC'!$A:$DD,MATCH(BY$1,'I-EmEC'!$A$1:$DD$1,0),FALSE),NA())</f>
        <v>58.994197292069629</v>
      </c>
      <c r="BZ62" s="166">
        <f>IF(VLOOKUP($B62,'I-EmEC'!$A:$DD,MATCH(BZ$1,'I-EmEC'!$A$1:$DD$1,0),FALSE)&lt;&gt;"",VLOOKUP($B62,'I-EmEC'!$A:$DD,MATCH(BZ$1,'I-EmEC'!$A$1:$DD$1,0),FALSE),NA())</f>
        <v>71.221532091097316</v>
      </c>
      <c r="CA62" s="166">
        <f>IF(VLOOKUP($B62,'I-EmEC'!$A:$DD,MATCH(CA$1,'I-EmEC'!$A$1:$DD$1,0),FALSE)&lt;&gt;"",VLOOKUP($B62,'I-EmEC'!$A:$DD,MATCH(CA$1,'I-EmEC'!$A$1:$DD$1,0),FALSE),NA())</f>
        <v>71.221532091097316</v>
      </c>
      <c r="CB62" s="166">
        <f>IF(VLOOKUP($B62,'I-EmEC'!$A:$DD,MATCH(CB$1,'I-EmEC'!$A$1:$DD$1,0),FALSE)&lt;&gt;"",VLOOKUP($B62,'I-EmEC'!$A:$DD,MATCH(CB$1,'I-EmEC'!$A$1:$DD$1,0),FALSE),NA())</f>
        <v>62.89855072463768</v>
      </c>
      <c r="CC62" s="166">
        <f>IF(VLOOKUP($B62,'I-EmEC'!$A:$DD,MATCH(CC$1,'I-EmEC'!$A$1:$DD$1,0),FALSE)&lt;&gt;"",VLOOKUP($B62,'I-EmEC'!$A:$DD,MATCH(CC$1,'I-EmEC'!$A$1:$DD$1,0),FALSE),NA())</f>
        <v>53.798767967145785</v>
      </c>
      <c r="CD62" s="166">
        <f>IF(VLOOKUP($B62,'I-EmEC'!$A:$DD,MATCH(CD$1,'I-EmEC'!$A$1:$DD$1,0),FALSE)&lt;&gt;"",VLOOKUP($B62,'I-EmEC'!$A:$DD,MATCH(CD$1,'I-EmEC'!$A$1:$DD$1,0),FALSE),NA())</f>
        <v>53.798767967145785</v>
      </c>
      <c r="CE62" s="166">
        <f>IF(VLOOKUP($B62,'I-EmEC'!$A:$DD,MATCH(CE$1,'I-EmEC'!$A$1:$DD$1,0),FALSE)&lt;&gt;"",VLOOKUP($B62,'I-EmEC'!$A:$DD,MATCH(CE$1,'I-EmEC'!$A$1:$DD$1,0),FALSE),NA())</f>
        <v>63.820224719101127</v>
      </c>
      <c r="CF62" s="166">
        <f>IF(VLOOKUP($B62,'I-EmEC'!$A:$DD,MATCH(CF$1,'I-EmEC'!$A$1:$DD$1,0),FALSE)&lt;&gt;"",VLOOKUP($B62,'I-EmEC'!$A:$DD,MATCH(CF$1,'I-EmEC'!$A$1:$DD$1,0),FALSE),NA())</f>
        <v>68.441814595660759</v>
      </c>
      <c r="CG62" s="166">
        <f>IF(VLOOKUP($B62,'I-EmEC'!$A:$DD,MATCH(CG$1,'I-EmEC'!$A$1:$DD$1,0),FALSE)&lt;&gt;"",VLOOKUP($B62,'I-EmEC'!$A:$DD,MATCH(CG$1,'I-EmEC'!$A$1:$DD$1,0),FALSE),NA())</f>
        <v>60.38095238095238</v>
      </c>
      <c r="CH62" s="166">
        <f>IF(VLOOKUP($B62,'I-EmEC'!$A:$DD,MATCH(CH$1,'I-EmEC'!$A$1:$DD$1,0),FALSE)&lt;&gt;"",VLOOKUP($B62,'I-EmEC'!$A:$DD,MATCH(CH$1,'I-EmEC'!$A$1:$DD$1,0),FALSE),NA())</f>
        <v>64.426877470355734</v>
      </c>
      <c r="CI62" s="161" t="str" cm="1">
        <f t="array" ref="CI62">SUBSTITUTE(SUBSTITUTE(SUBSTITUTE(INDEX(BW$1:CH$1,0,MATCH(_xlfn.AGGREGATE(4,6,BW62:CH62),BW62:CH62,0)),"I-Emax",""),"Min",""),"Max","")</f>
        <v xml:space="preserve">
GoA</v>
      </c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</row>
    <row r="63" spans="1:111" s="170" customFormat="1" x14ac:dyDescent="0.15">
      <c r="A63" s="155" t="str" cm="1">
        <f t="array" ref="A63">_xlfn.IFS(AND(SUMIF(E63:P63,"&lt;&gt;#N/A",E63:P63)&gt;0,SUMIF(S63:AD63,"&lt;&gt;#N/A",S63:AD63)&gt;0),"BI",AND(SUMIF(E63:P63,"&lt;&gt;#N/A",E63:P63)&gt;0,SUMIF(S63:AD63,"&lt;&gt;#N/A",S63:AD63)=0),"-B",AND(SUMIF(E63:P63,"&lt;&gt;#N/A",E63:P63)=0,SUMIF(S63:AD63,"&lt;&gt;#N/A",S63:AD63)&gt;0),"-I")</f>
        <v>BI</v>
      </c>
      <c r="B63" s="90" t="s">
        <v>669</v>
      </c>
      <c r="C63" s="156" t="str">
        <f>VLOOKUP(B63,RecNamesAll!A:E,5,FALSE)</f>
        <v>A</v>
      </c>
      <c r="D63" s="157" t="b">
        <f>VLOOKUP(B63,Ligands!A:B,2,FALSE)</f>
        <v>1</v>
      </c>
      <c r="E63" s="158" t="e">
        <f>IF(VLOOKUP($B63,'B-EmEC'!$A:$DC,MATCH(E$1,'B-EmEC'!$A$1:$DC$1,0),FALSE)&lt;&gt;"",VLOOKUP($B63,'B-EmEC'!$A:$DC,MATCH(E$1,'B-EmEC'!$A$1:$DC$1,0),FALSE),NA())</f>
        <v>#N/A</v>
      </c>
      <c r="F63" s="159">
        <f>IF(VLOOKUP($B63,'B-EmEC'!$A:$DC,MATCH(F$1,'B-EmEC'!$A$1:$DC$1,0),FALSE)&lt;&gt;"",VLOOKUP($B63,'B-EmEC'!$A:$DC,MATCH(F$1,'B-EmEC'!$A$1:$DC$1,0),FALSE),NA())</f>
        <v>6.43</v>
      </c>
      <c r="G63" s="159">
        <f>IF(VLOOKUP($B63,'B-EmEC'!$A:$DC,MATCH(G$1,'B-EmEC'!$A$1:$DC$1,0),FALSE)&lt;&gt;"",VLOOKUP($B63,'B-EmEC'!$A:$DC,MATCH(G$1,'B-EmEC'!$A$1:$DC$1,0),FALSE),NA())</f>
        <v>7.3659999999999997</v>
      </c>
      <c r="H63" s="159">
        <f>IF(VLOOKUP($B63,'B-EmEC'!$A:$DC,MATCH(H$1,'B-EmEC'!$A$1:$DC$1,0),FALSE)&lt;&gt;"",VLOOKUP($B63,'B-EmEC'!$A:$DC,MATCH(H$1,'B-EmEC'!$A$1:$DC$1,0),FALSE),NA())</f>
        <v>8</v>
      </c>
      <c r="I63" s="159">
        <f>IF(VLOOKUP($B63,'B-EmEC'!$A:$DC,MATCH(I$1,'B-EmEC'!$A$1:$DC$1,0),FALSE)&lt;&gt;"",VLOOKUP($B63,'B-EmEC'!$A:$DC,MATCH(I$1,'B-EmEC'!$A$1:$DC$1,0),FALSE),NA())</f>
        <v>7.46</v>
      </c>
      <c r="J63" s="159" t="e">
        <f>IF(VLOOKUP($B63,'B-EmEC'!$A:$DC,MATCH(J$1,'B-EmEC'!$A$1:$DC$1,0),FALSE)&lt;&gt;"",VLOOKUP($B63,'B-EmEC'!$A:$DC,MATCH(J$1,'B-EmEC'!$A$1:$DC$1,0),FALSE),NA())</f>
        <v>#N/A</v>
      </c>
      <c r="K63" s="160">
        <f>IF(VLOOKUP($B63,'B-EmEC'!$A:$DC,MATCH(K$1,'B-EmEC'!$A$1:$DC$1,0),FALSE)&lt;&gt;"",VLOOKUP($B63,'B-EmEC'!$A:$DC,MATCH(K$1,'B-EmEC'!$A$1:$DC$1,0),FALSE),NA())</f>
        <v>8.3209999999999997</v>
      </c>
      <c r="L63" s="160">
        <f>IF(VLOOKUP($B63,'B-EmEC'!$A:$DC,MATCH(L$1,'B-EmEC'!$A$1:$DC$1,0),FALSE)&lt;&gt;"",VLOOKUP($B63,'B-EmEC'!$A:$DC,MATCH(L$1,'B-EmEC'!$A$1:$DC$1,0),FALSE),NA())</f>
        <v>8.2739999999999991</v>
      </c>
      <c r="M63" s="160">
        <f>IF(VLOOKUP($B63,'B-EmEC'!$A:$DC,MATCH(M$1,'B-EmEC'!$A$1:$DC$1,0),FALSE)&lt;&gt;"",VLOOKUP($B63,'B-EmEC'!$A:$DC,MATCH(M$1,'B-EmEC'!$A$1:$DC$1,0),FALSE),NA())</f>
        <v>7.9459999999999997</v>
      </c>
      <c r="N63" s="159">
        <f>IF(VLOOKUP($B63,'B-EmEC'!$A:$DC,MATCH(N$1,'B-EmEC'!$A$1:$DC$1,0),FALSE)&lt;&gt;"",VLOOKUP($B63,'B-EmEC'!$A:$DC,MATCH(N$1,'B-EmEC'!$A$1:$DC$1,0),FALSE),NA())</f>
        <v>9.2929999999999993</v>
      </c>
      <c r="O63" s="160">
        <f>IF(VLOOKUP($B63,'B-EmEC'!$A:$DC,MATCH(O$1,'B-EmEC'!$A$1:$DC$1,0),FALSE)&lt;&gt;"",VLOOKUP($B63,'B-EmEC'!$A:$DC,MATCH(O$1,'B-EmEC'!$A$1:$DC$1,0),FALSE),NA())</f>
        <v>9.5139999999999993</v>
      </c>
      <c r="P63" s="160">
        <f>IF(VLOOKUP($B63,'B-EmEC'!$A:$DC,MATCH(P$1,'B-EmEC'!$A$1:$DC$1,0),FALSE)&lt;&gt;"",VLOOKUP($B63,'B-EmEC'!$A:$DC,MATCH(P$1,'B-EmEC'!$A$1:$DC$1,0),FALSE),NA())</f>
        <v>8.0370000000000008</v>
      </c>
      <c r="Q63" s="161" t="str" cm="1">
        <f t="array" ref="Q63">SUBSTITUTE(SUBSTITUTE(INDEX(E$1:P$1,0,MATCH(_xlfn.AGGREGATE(4,6,E63:P63),E63:P63,0)),"B-pEC50",""),"&gt;1.4SD","")</f>
        <v xml:space="preserve">
G12</v>
      </c>
      <c r="R63" s="151"/>
      <c r="S63" s="162">
        <f>IF(VLOOKUP($B63,'I-EmEC'!$A:$DD,MATCH(S$1,'I-EmEC'!$A$1:$DD$1,0),FALSE)&lt;&gt;"",VLOOKUP($B63,'I-EmEC'!$A:$DD,MATCH(S$1,'I-EmEC'!$A$1:$DD$1,0),FALSE),NA())</f>
        <v>8.42</v>
      </c>
      <c r="T63" s="159">
        <f>IF(VLOOKUP($B63,'I-EmEC'!$A:$DD,MATCH(T$1,'I-EmEC'!$A$1:$DD$1,0),FALSE)&lt;&gt;"",VLOOKUP($B63,'I-EmEC'!$A:$DD,MATCH(T$1,'I-EmEC'!$A$1:$DD$1,0),FALSE),NA())</f>
        <v>8.0399999999999991</v>
      </c>
      <c r="U63" s="159">
        <f>IF(VLOOKUP($B63,'I-EmEC'!$A:$DD,MATCH(U$1,'I-EmEC'!$A$1:$DD$1,0),FALSE)&lt;&gt;"",VLOOKUP($B63,'I-EmEC'!$A:$DD,MATCH(U$1,'I-EmEC'!$A$1:$DD$1,0),FALSE),NA())</f>
        <v>8.0399999999999991</v>
      </c>
      <c r="V63" s="159">
        <f>IF(VLOOKUP($B63,'I-EmEC'!$A:$DD,MATCH(V$1,'I-EmEC'!$A$1:$DD$1,0),FALSE)&lt;&gt;"",VLOOKUP($B63,'I-EmEC'!$A:$DD,MATCH(V$1,'I-EmEC'!$A$1:$DD$1,0),FALSE),NA())</f>
        <v>7.78</v>
      </c>
      <c r="W63" s="159">
        <f>IF(VLOOKUP($B63,'I-EmEC'!$A:$DD,MATCH(W$1,'I-EmEC'!$A$1:$DD$1,0),FALSE)&lt;&gt;"",VLOOKUP($B63,'I-EmEC'!$A:$DD,MATCH(W$1,'I-EmEC'!$A$1:$DD$1,0),FALSE),NA())</f>
        <v>7.78</v>
      </c>
      <c r="X63" s="159" t="e">
        <f>IF(VLOOKUP($B63,'I-EmEC'!$A:$DD,MATCH(X$1,'I-EmEC'!$A$1:$DD$1,0),FALSE)&lt;&gt;"",VLOOKUP($B63,'I-EmEC'!$A:$DD,MATCH(X$1,'I-EmEC'!$A$1:$DD$1,0),FALSE),NA())</f>
        <v>#N/A</v>
      </c>
      <c r="Y63" s="159">
        <f>IF(VLOOKUP($B63,'I-EmEC'!$A:$DD,MATCH(Y$1,'I-EmEC'!$A$1:$DD$1,0),FALSE)&lt;&gt;"",VLOOKUP($B63,'I-EmEC'!$A:$DD,MATCH(Y$1,'I-EmEC'!$A$1:$DD$1,0),FALSE),NA())</f>
        <v>8.93</v>
      </c>
      <c r="Z63" s="159">
        <f>IF(VLOOKUP($B63,'I-EmEC'!$A:$DD,MATCH(Z$1,'I-EmEC'!$A$1:$DD$1,0),FALSE)&lt;&gt;"",VLOOKUP($B63,'I-EmEC'!$A:$DD,MATCH(Z$1,'I-EmEC'!$A$1:$DD$1,0),FALSE),NA())</f>
        <v>8.93</v>
      </c>
      <c r="AA63" s="159">
        <f>IF(VLOOKUP($B63,'I-EmEC'!$A:$DD,MATCH(AA$1,'I-EmEC'!$A$1:$DD$1,0),FALSE)&lt;&gt;"",VLOOKUP($B63,'I-EmEC'!$A:$DD,MATCH(AA$1,'I-EmEC'!$A$1:$DD$1,0),FALSE),NA())</f>
        <v>8.59</v>
      </c>
      <c r="AB63" s="159">
        <f>IF(VLOOKUP($B63,'I-EmEC'!$A:$DD,MATCH(AB$1,'I-EmEC'!$A$1:$DD$1,0),FALSE)&lt;&gt;"",VLOOKUP($B63,'I-EmEC'!$A:$DD,MATCH(AB$1,'I-EmEC'!$A$1:$DD$1,0),FALSE),NA())</f>
        <v>7.83</v>
      </c>
      <c r="AC63" s="159">
        <f>IF(VLOOKUP($B63,'I-EmEC'!$A:$DD,MATCH(AC$1,'I-EmEC'!$A$1:$DD$1,0),FALSE)&lt;&gt;"",VLOOKUP($B63,'I-EmEC'!$A:$DD,MATCH(AC$1,'I-EmEC'!$A$1:$DD$1,0),FALSE),NA())</f>
        <v>8.41</v>
      </c>
      <c r="AD63" s="159">
        <f>IF(VLOOKUP($B63,'I-EmEC'!$A:$DD,MATCH(AD$1,'I-EmEC'!$A$1:$DD$1,0),FALSE)&lt;&gt;"",VLOOKUP($B63,'I-EmEC'!$A:$DD,MATCH(AD$1,'I-EmEC'!$A$1:$DD$1,0),FALSE),NA())</f>
        <v>8.0399999999999991</v>
      </c>
      <c r="AE63" s="161" t="str" cm="1">
        <f t="array" ref="AE63">SUBSTITUTE(SUBSTITUTE(INDEX(S$1:AD$1,0,MATCH(_xlfn.AGGREGATE(4,6,S63:AD63),S63:AD63,0)),"I-pEC50",""),"&gt;1.4SD","")</f>
        <v xml:space="preserve">
Gq</v>
      </c>
      <c r="AF63" s="159"/>
      <c r="AG63" s="163" t="e">
        <f>IF(VLOOKUP($B63,'B-EmEC'!$A:$DC,MATCH(AG$1,'B-EmEC'!$A$1:$DC$1,0),FALSE)&lt;&gt;"",VLOOKUP($B63,'B-EmEC'!$A:$DC,MATCH(AG$1,'B-EmEC'!$A$1:$DC$1,0),FALSE),NA())</f>
        <v>#N/A</v>
      </c>
      <c r="AH63" s="164">
        <f>IF(VLOOKUP($B63,'B-EmEC'!$A:$DC,MATCH(AH$1,'B-EmEC'!$A$1:$DC$1,0),FALSE)&lt;&gt;"",VLOOKUP($B63,'B-EmEC'!$A:$DC,MATCH(AH$1,'B-EmEC'!$A$1:$DC$1,0),FALSE),NA())</f>
        <v>55.86</v>
      </c>
      <c r="AI63" s="164">
        <f>IF(VLOOKUP($B63,'B-EmEC'!$A:$DC,MATCH(AI$1,'B-EmEC'!$A$1:$DC$1,0),FALSE)&lt;&gt;"",VLOOKUP($B63,'B-EmEC'!$A:$DC,MATCH(AI$1,'B-EmEC'!$A$1:$DC$1,0),FALSE),NA())</f>
        <v>30.29</v>
      </c>
      <c r="AJ63" s="164">
        <f>IF(VLOOKUP($B63,'B-EmEC'!$A:$DC,MATCH(AJ$1,'B-EmEC'!$A$1:$DC$1,0),FALSE)&lt;&gt;"",VLOOKUP($B63,'B-EmEC'!$A:$DC,MATCH(AJ$1,'B-EmEC'!$A$1:$DC$1,0),FALSE),NA())</f>
        <v>43.18</v>
      </c>
      <c r="AK63" s="164">
        <f>IF(VLOOKUP($B63,'B-EmEC'!$A:$DC,MATCH(AK$1,'B-EmEC'!$A$1:$DC$1,0),FALSE)&lt;&gt;"",VLOOKUP($B63,'B-EmEC'!$A:$DC,MATCH(AK$1,'B-EmEC'!$A$1:$DC$1,0),FALSE),NA())</f>
        <v>49.13</v>
      </c>
      <c r="AL63" s="164" t="e">
        <f>IF(VLOOKUP($B63,'B-EmEC'!$A:$DC,MATCH(AL$1,'B-EmEC'!$A$1:$DC$1,0),FALSE)&lt;&gt;"",VLOOKUP($B63,'B-EmEC'!$A:$DC,MATCH(AL$1,'B-EmEC'!$A$1:$DC$1,0),FALSE),NA())</f>
        <v>#N/A</v>
      </c>
      <c r="AM63" s="164">
        <f>IF(VLOOKUP($B63,'B-EmEC'!$A:$DC,MATCH(AM$1,'B-EmEC'!$A$1:$DC$1,0),FALSE)&lt;&gt;"",VLOOKUP($B63,'B-EmEC'!$A:$DC,MATCH(AM$1,'B-EmEC'!$A$1:$DC$1,0),FALSE),NA())</f>
        <v>239.7</v>
      </c>
      <c r="AN63" s="164">
        <f>IF(VLOOKUP($B63,'B-EmEC'!$A:$DC,MATCH(AN$1,'B-EmEC'!$A$1:$DC$1,0),FALSE)&lt;&gt;"",VLOOKUP($B63,'B-EmEC'!$A:$DC,MATCH(AN$1,'B-EmEC'!$A$1:$DC$1,0),FALSE),NA())</f>
        <v>324.2</v>
      </c>
      <c r="AO63" s="164">
        <f>IF(VLOOKUP($B63,'B-EmEC'!$A:$DC,MATCH(AO$1,'B-EmEC'!$A$1:$DC$1,0),FALSE)&lt;&gt;"",VLOOKUP($B63,'B-EmEC'!$A:$DC,MATCH(AO$1,'B-EmEC'!$A$1:$DC$1,0),FALSE),NA())</f>
        <v>157.4</v>
      </c>
      <c r="AP63" s="164">
        <f>IF(VLOOKUP($B63,'B-EmEC'!$A:$DC,MATCH(AP$1,'B-EmEC'!$A$1:$DC$1,0),FALSE)&lt;&gt;"",VLOOKUP($B63,'B-EmEC'!$A:$DC,MATCH(AP$1,'B-EmEC'!$A$1:$DC$1,0),FALSE),NA())</f>
        <v>805.3</v>
      </c>
      <c r="AQ63" s="164">
        <f>IF(VLOOKUP($B63,'B-EmEC'!$A:$DC,MATCH(AQ$1,'B-EmEC'!$A$1:$DC$1,0),FALSE)&lt;&gt;"",VLOOKUP($B63,'B-EmEC'!$A:$DC,MATCH(AQ$1,'B-EmEC'!$A$1:$DC$1,0),FALSE),NA())</f>
        <v>81.19</v>
      </c>
      <c r="AR63" s="164">
        <f>IF(VLOOKUP($B63,'B-EmEC'!$A:$DC,MATCH(AR$1,'B-EmEC'!$A$1:$DC$1,0),FALSE)&lt;&gt;"",VLOOKUP($B63,'B-EmEC'!$A:$DC,MATCH(AR$1,'B-EmEC'!$A$1:$DC$1,0),FALSE),NA())</f>
        <v>61.79</v>
      </c>
      <c r="AS63" s="169" t="str" cm="1">
        <f t="array" ref="AS63">SUBSTITUTE(SUBSTITUTE(INDEX(AG$1:AR$1,0,MATCH(_xlfn.AGGREGATE(4,6,AG63:AR63),AG63:AR63,0)),"B-Emax",""),"&gt;1.4SD","")</f>
        <v xml:space="preserve">
G15</v>
      </c>
      <c r="AT63" s="164"/>
      <c r="AU63" s="165">
        <f>IF(VLOOKUP($B63,'I-EmEC'!$A:$DD,MATCH(AU$1,'I-EmEC'!$A$1:$DD$1,0),FALSE)&lt;&gt;"",VLOOKUP($B63,'I-EmEC'!$A:$DD,MATCH(AU$1,'I-EmEC'!$A$1:$DD$1,0),FALSE),NA())</f>
        <v>34.799999999999997</v>
      </c>
      <c r="AV63" s="166">
        <f>IF(VLOOKUP($B63,'I-EmEC'!$A:$DD,MATCH(AV$1,'I-EmEC'!$A$1:$DD$1,0),FALSE)&lt;&gt;"",VLOOKUP($B63,'I-EmEC'!$A:$DD,MATCH(AV$1,'I-EmEC'!$A$1:$DD$1,0),FALSE),NA())</f>
        <v>24.2</v>
      </c>
      <c r="AW63" s="166">
        <f>IF(VLOOKUP($B63,'I-EmEC'!$A:$DD,MATCH(AW$1,'I-EmEC'!$A$1:$DD$1,0),FALSE)&lt;&gt;"",VLOOKUP($B63,'I-EmEC'!$A:$DD,MATCH(AW$1,'I-EmEC'!$A$1:$DD$1,0),FALSE),NA())</f>
        <v>24.2</v>
      </c>
      <c r="AX63" s="166">
        <f>IF(VLOOKUP($B63,'I-EmEC'!$A:$DD,MATCH(AX$1,'I-EmEC'!$A$1:$DD$1,0),FALSE)&lt;&gt;"",VLOOKUP($B63,'I-EmEC'!$A:$DD,MATCH(AX$1,'I-EmEC'!$A$1:$DD$1,0),FALSE),NA())</f>
        <v>11.5</v>
      </c>
      <c r="AY63" s="166">
        <f>IF(VLOOKUP($B63,'I-EmEC'!$A:$DD,MATCH(AY$1,'I-EmEC'!$A$1:$DD$1,0),FALSE)&lt;&gt;"",VLOOKUP($B63,'I-EmEC'!$A:$DD,MATCH(AY$1,'I-EmEC'!$A$1:$DD$1,0),FALSE),NA())</f>
        <v>11.5</v>
      </c>
      <c r="AZ63" s="166" t="e">
        <f>IF(VLOOKUP($B63,'I-EmEC'!$A:$DD,MATCH(AZ$1,'I-EmEC'!$A$1:$DD$1,0),FALSE)&lt;&gt;"",VLOOKUP($B63,'I-EmEC'!$A:$DD,MATCH(AZ$1,'I-EmEC'!$A$1:$DD$1,0),FALSE),NA())</f>
        <v>#N/A</v>
      </c>
      <c r="BA63" s="166">
        <f>IF(VLOOKUP($B63,'I-EmEC'!$A:$DD,MATCH(BA$1,'I-EmEC'!$A$1:$DD$1,0),FALSE)&lt;&gt;"",VLOOKUP($B63,'I-EmEC'!$A:$DD,MATCH(BA$1,'I-EmEC'!$A$1:$DD$1,0),FALSE),NA())</f>
        <v>39</v>
      </c>
      <c r="BB63" s="166">
        <f>IF(VLOOKUP($B63,'I-EmEC'!$A:$DD,MATCH(BB$1,'I-EmEC'!$A$1:$DD$1,0),FALSE)&lt;&gt;"",VLOOKUP($B63,'I-EmEC'!$A:$DD,MATCH(BB$1,'I-EmEC'!$A$1:$DD$1,0),FALSE),NA())</f>
        <v>39</v>
      </c>
      <c r="BC63" s="166">
        <f>IF(VLOOKUP($B63,'I-EmEC'!$A:$DD,MATCH(BC$1,'I-EmEC'!$A$1:$DD$1,0),FALSE)&lt;&gt;"",VLOOKUP($B63,'I-EmEC'!$A:$DD,MATCH(BC$1,'I-EmEC'!$A$1:$DD$1,0),FALSE),NA())</f>
        <v>33.6</v>
      </c>
      <c r="BD63" s="166">
        <f>IF(VLOOKUP($B63,'I-EmEC'!$A:$DD,MATCH(BD$1,'I-EmEC'!$A$1:$DD$1,0),FALSE)&lt;&gt;"",VLOOKUP($B63,'I-EmEC'!$A:$DD,MATCH(BD$1,'I-EmEC'!$A$1:$DD$1,0),FALSE),NA())</f>
        <v>10.199999999999999</v>
      </c>
      <c r="BE63" s="166">
        <f>IF(VLOOKUP($B63,'I-EmEC'!$A:$DD,MATCH(BE$1,'I-EmEC'!$A$1:$DD$1,0),FALSE)&lt;&gt;"",VLOOKUP($B63,'I-EmEC'!$A:$DD,MATCH(BE$1,'I-EmEC'!$A$1:$DD$1,0),FALSE),NA())</f>
        <v>36.299999999999997</v>
      </c>
      <c r="BF63" s="166">
        <f>IF(VLOOKUP($B63,'I-EmEC'!$A:$DD,MATCH(BF$1,'I-EmEC'!$A$1:$DD$1,0),FALSE)&lt;&gt;"",VLOOKUP($B63,'I-EmEC'!$A:$DD,MATCH(BF$1,'I-EmEC'!$A$1:$DD$1,0),FALSE),NA())</f>
        <v>27.4</v>
      </c>
      <c r="BG63" s="161" t="str" cm="1">
        <f t="array" ref="BG63">SUBSTITUTE(SUBSTITUTE(INDEX(AU$1:BF$1,0,MATCH(_xlfn.AGGREGATE(4,6,AU63:BF63),AU63:BF63,0)),"I-Emax",""),"&gt;1.4SD","")</f>
        <v xml:space="preserve">
Gq</v>
      </c>
      <c r="BH63" s="159"/>
      <c r="BI63" s="167" t="e">
        <f>IF(VLOOKUP($B63,'B-EmEC'!$A:$DC,MATCH(BI$1,'B-EmEC'!$A$1:$DC$1,0),FALSE)="",NA(),VLOOKUP($B63,'B-EmEC'!$A:$DC,MATCH(BI$1,'B-EmEC'!$A$1:$DC$1,0),FALSE))</f>
        <v>#N/A</v>
      </c>
      <c r="BJ63" s="168">
        <f>IF(VLOOKUP($B63,'B-EmEC'!$A:$DC,MATCH(BJ$1,'B-EmEC'!$A$1:$DC$1,0),FALSE)="",NA(),VLOOKUP($B63,'B-EmEC'!$A:$DC,MATCH(BJ$1,'B-EmEC'!$A$1:$DC$1,0),FALSE))</f>
        <v>6.0520043336944749</v>
      </c>
      <c r="BK63" s="168">
        <f>IF(VLOOKUP($B63,'B-EmEC'!$A:$DC,MATCH(BK$1,'B-EmEC'!$A$1:$DC$1,0),FALSE)="",NA(),VLOOKUP($B63,'B-EmEC'!$A:$DC,MATCH(BK$1,'B-EmEC'!$A$1:$DC$1,0),FALSE))</f>
        <v>4.424481449021326</v>
      </c>
      <c r="BL63" s="168">
        <f>IF(VLOOKUP($B63,'B-EmEC'!$A:$DC,MATCH(BL$1,'B-EmEC'!$A$1:$DC$1,0),FALSE)="",NA(),VLOOKUP($B63,'B-EmEC'!$A:$DC,MATCH(BL$1,'B-EmEC'!$A$1:$DC$1,0),FALSE))</f>
        <v>11.60752688172043</v>
      </c>
      <c r="BM63" s="168">
        <f>IF(VLOOKUP($B63,'B-EmEC'!$A:$DC,MATCH(BM$1,'B-EmEC'!$A$1:$DC$1,0),FALSE)="",NA(),VLOOKUP($B63,'B-EmEC'!$A:$DC,MATCH(BM$1,'B-EmEC'!$A$1:$DC$1,0),FALSE))</f>
        <v>9.9372977346278315</v>
      </c>
      <c r="BN63" s="168" t="e">
        <f>IF(VLOOKUP($B63,'B-EmEC'!$A:$DC,MATCH(BN$1,'B-EmEC'!$A$1:$DC$1,0),FALSE)="",NA(),VLOOKUP($B63,'B-EmEC'!$A:$DC,MATCH(BN$1,'B-EmEC'!$A$1:$DC$1,0),FALSE))</f>
        <v>#N/A</v>
      </c>
      <c r="BO63" s="168">
        <f>IF(VLOOKUP($B63,'B-EmEC'!$A:$DC,MATCH(BO$1,'B-EmEC'!$A$1:$DC$1,0),FALSE)="",NA(),VLOOKUP($B63,'B-EmEC'!$A:$DC,MATCH(BO$1,'B-EmEC'!$A$1:$DC$1,0),FALSE))</f>
        <v>32.006943517158497</v>
      </c>
      <c r="BP63" s="168">
        <f>IF(VLOOKUP($B63,'B-EmEC'!$A:$DC,MATCH(BP$1,'B-EmEC'!$A$1:$DC$1,0),FALSE)="",NA(),VLOOKUP($B63,'B-EmEC'!$A:$DC,MATCH(BP$1,'B-EmEC'!$A$1:$DC$1,0),FALSE))</f>
        <v>38.168118672003772</v>
      </c>
      <c r="BQ63" s="168">
        <f>IF(VLOOKUP($B63,'B-EmEC'!$A:$DC,MATCH(BQ$1,'B-EmEC'!$A$1:$DC$1,0),FALSE)="",NA(),VLOOKUP($B63,'B-EmEC'!$A:$DC,MATCH(BQ$1,'B-EmEC'!$A$1:$DC$1,0),FALSE))</f>
        <v>17.032788659236012</v>
      </c>
      <c r="BR63" s="168">
        <f>IF(VLOOKUP($B63,'B-EmEC'!$A:$DC,MATCH(BR$1,'B-EmEC'!$A$1:$DC$1,0),FALSE)="",NA(),VLOOKUP($B63,'B-EmEC'!$A:$DC,MATCH(BR$1,'B-EmEC'!$A$1:$DC$1,0),FALSE))</f>
        <v>75.473289597000942</v>
      </c>
      <c r="BS63" s="168">
        <f>IF(VLOOKUP($B63,'B-EmEC'!$A:$DC,MATCH(BS$1,'B-EmEC'!$A$1:$DC$1,0),FALSE)="",NA(),VLOOKUP($B63,'B-EmEC'!$A:$DC,MATCH(BS$1,'B-EmEC'!$A$1:$DC$1,0),FALSE))</f>
        <v>66.549180327868854</v>
      </c>
      <c r="BT63" s="168">
        <f>IF(VLOOKUP($B63,'B-EmEC'!$A:$DC,MATCH(BT$1,'B-EmEC'!$A$1:$DC$1,0),FALSE)="",NA(),VLOOKUP($B63,'B-EmEC'!$A:$DC,MATCH(BT$1,'B-EmEC'!$A$1:$DC$1,0),FALSE))</f>
        <v>8.7496459926366459</v>
      </c>
      <c r="BU63" s="161" t="str" cm="1">
        <f t="array" ref="BU63">SUBSTITUTE(SUBSTITUTE(SUBSTITUTE(INDEX(BI$1:BT$1,0,MATCH(_xlfn.AGGREGATE(4,6,BI63:BT63),BI63:BT63,0)),"B-Emax",""),"Min",""),"Max","")</f>
        <v xml:space="preserve">
G15</v>
      </c>
      <c r="BV63" s="168"/>
      <c r="BW63" s="165">
        <f>IF(VLOOKUP($B63,'I-EmEC'!$A:$DD,MATCH(BW$1,'I-EmEC'!$A$1:$DD$1,0),FALSE)&lt;&gt;"",VLOOKUP($B63,'I-EmEC'!$A:$DD,MATCH(BW$1,'I-EmEC'!$A$1:$DD$1,0),FALSE),NA())</f>
        <v>63.970588235294109</v>
      </c>
      <c r="BX63" s="166">
        <f>IF(VLOOKUP($B63,'I-EmEC'!$A:$DD,MATCH(BX$1,'I-EmEC'!$A$1:$DD$1,0),FALSE)&lt;&gt;"",VLOOKUP($B63,'I-EmEC'!$A:$DD,MATCH(BX$1,'I-EmEC'!$A$1:$DD$1,0),FALSE),NA())</f>
        <v>46.808510638297868</v>
      </c>
      <c r="BY63" s="166">
        <f>IF(VLOOKUP($B63,'I-EmEC'!$A:$DD,MATCH(BY$1,'I-EmEC'!$A$1:$DD$1,0),FALSE)&lt;&gt;"",VLOOKUP($B63,'I-EmEC'!$A:$DD,MATCH(BY$1,'I-EmEC'!$A$1:$DD$1,0),FALSE),NA())</f>
        <v>46.808510638297868</v>
      </c>
      <c r="BZ63" s="166">
        <f>IF(VLOOKUP($B63,'I-EmEC'!$A:$DD,MATCH(BZ$1,'I-EmEC'!$A$1:$DD$1,0),FALSE)&lt;&gt;"",VLOOKUP($B63,'I-EmEC'!$A:$DD,MATCH(BZ$1,'I-EmEC'!$A$1:$DD$1,0),FALSE),NA())</f>
        <v>23.80952380952381</v>
      </c>
      <c r="CA63" s="166">
        <f>IF(VLOOKUP($B63,'I-EmEC'!$A:$DD,MATCH(CA$1,'I-EmEC'!$A$1:$DD$1,0),FALSE)&lt;&gt;"",VLOOKUP($B63,'I-EmEC'!$A:$DD,MATCH(CA$1,'I-EmEC'!$A$1:$DD$1,0),FALSE),NA())</f>
        <v>23.80952380952381</v>
      </c>
      <c r="CB63" s="166" t="e">
        <f>IF(VLOOKUP($B63,'I-EmEC'!$A:$DD,MATCH(CB$1,'I-EmEC'!$A$1:$DD$1,0),FALSE)&lt;&gt;"",VLOOKUP($B63,'I-EmEC'!$A:$DD,MATCH(CB$1,'I-EmEC'!$A$1:$DD$1,0),FALSE),NA())</f>
        <v>#N/A</v>
      </c>
      <c r="CC63" s="166">
        <f>IF(VLOOKUP($B63,'I-EmEC'!$A:$DD,MATCH(CC$1,'I-EmEC'!$A$1:$DD$1,0),FALSE)&lt;&gt;"",VLOOKUP($B63,'I-EmEC'!$A:$DD,MATCH(CC$1,'I-EmEC'!$A$1:$DD$1,0),FALSE),NA())</f>
        <v>80.082135523613957</v>
      </c>
      <c r="CD63" s="166">
        <f>IF(VLOOKUP($B63,'I-EmEC'!$A:$DD,MATCH(CD$1,'I-EmEC'!$A$1:$DD$1,0),FALSE)&lt;&gt;"",VLOOKUP($B63,'I-EmEC'!$A:$DD,MATCH(CD$1,'I-EmEC'!$A$1:$DD$1,0),FALSE),NA())</f>
        <v>80.082135523613957</v>
      </c>
      <c r="CE63" s="166">
        <f>IF(VLOOKUP($B63,'I-EmEC'!$A:$DD,MATCH(CE$1,'I-EmEC'!$A$1:$DD$1,0),FALSE)&lt;&gt;"",VLOOKUP($B63,'I-EmEC'!$A:$DD,MATCH(CE$1,'I-EmEC'!$A$1:$DD$1,0),FALSE),NA())</f>
        <v>75.50561797752809</v>
      </c>
      <c r="CF63" s="166">
        <f>IF(VLOOKUP($B63,'I-EmEC'!$A:$DD,MATCH(CF$1,'I-EmEC'!$A$1:$DD$1,0),FALSE)&lt;&gt;"",VLOOKUP($B63,'I-EmEC'!$A:$DD,MATCH(CF$1,'I-EmEC'!$A$1:$DD$1,0),FALSE),NA())</f>
        <v>20.11834319526627</v>
      </c>
      <c r="CG63" s="166">
        <f>IF(VLOOKUP($B63,'I-EmEC'!$A:$DD,MATCH(CG$1,'I-EmEC'!$A$1:$DD$1,0),FALSE)&lt;&gt;"",VLOOKUP($B63,'I-EmEC'!$A:$DD,MATCH(CG$1,'I-EmEC'!$A$1:$DD$1,0),FALSE),NA())</f>
        <v>69.142857142857139</v>
      </c>
      <c r="CH63" s="166">
        <f>IF(VLOOKUP($B63,'I-EmEC'!$A:$DD,MATCH(CH$1,'I-EmEC'!$A$1:$DD$1,0),FALSE)&lt;&gt;"",VLOOKUP($B63,'I-EmEC'!$A:$DD,MATCH(CH$1,'I-EmEC'!$A$1:$DD$1,0),FALSE),NA())</f>
        <v>54.1501976284585</v>
      </c>
      <c r="CI63" s="161" t="str" cm="1">
        <f t="array" ref="CI63">SUBSTITUTE(SUBSTITUTE(SUBSTITUTE(INDEX(BW$1:CH$1,0,MATCH(_xlfn.AGGREGATE(4,6,BW63:CH63),BW63:CH63,0)),"I-Emax",""),"Min",""),"Max","")</f>
        <v xml:space="preserve">
Gq</v>
      </c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</row>
    <row r="64" spans="1:111" s="170" customFormat="1" x14ac:dyDescent="0.15">
      <c r="A64" s="155" t="str" cm="1">
        <f t="array" ref="A64">_xlfn.IFS(AND(SUMIF(E64:P64,"&lt;&gt;#N/A",E64:P64)&gt;0,SUMIF(S64:AD64,"&lt;&gt;#N/A",S64:AD64)&gt;0),"BI",AND(SUMIF(E64:P64,"&lt;&gt;#N/A",E64:P64)&gt;0,SUMIF(S64:AD64,"&lt;&gt;#N/A",S64:AD64)=0),"-B",AND(SUMIF(E64:P64,"&lt;&gt;#N/A",E64:P64)=0,SUMIF(S64:AD64,"&lt;&gt;#N/A",S64:AD64)&gt;0),"-I")</f>
        <v>BI</v>
      </c>
      <c r="B64" s="90" t="s">
        <v>672</v>
      </c>
      <c r="C64" s="156" t="str">
        <f>VLOOKUP(B64,RecNamesAll!A:E,5,FALSE)</f>
        <v>A</v>
      </c>
      <c r="D64" s="157" t="b">
        <f>VLOOKUP(B64,Ligands!A:B,2,FALSE)</f>
        <v>0</v>
      </c>
      <c r="E64" s="158">
        <f>IF(VLOOKUP($B64,'B-EmEC'!$A:$DC,MATCH(E$1,'B-EmEC'!$A$1:$DC$1,0),FALSE)&lt;&gt;"",VLOOKUP($B64,'B-EmEC'!$A:$DC,MATCH(E$1,'B-EmEC'!$A$1:$DC$1,0),FALSE),NA())</f>
        <v>9.4550000000000001</v>
      </c>
      <c r="F64" s="159" t="e">
        <f>IF(VLOOKUP($B64,'B-EmEC'!$A:$DC,MATCH(F$1,'B-EmEC'!$A$1:$DC$1,0),FALSE)&lt;&gt;"",VLOOKUP($B64,'B-EmEC'!$A:$DC,MATCH(F$1,'B-EmEC'!$A$1:$DC$1,0),FALSE),NA())</f>
        <v>#N/A</v>
      </c>
      <c r="G64" s="159" t="e">
        <f>IF(VLOOKUP($B64,'B-EmEC'!$A:$DC,MATCH(G$1,'B-EmEC'!$A$1:$DC$1,0),FALSE)&lt;&gt;"",VLOOKUP($B64,'B-EmEC'!$A:$DC,MATCH(G$1,'B-EmEC'!$A$1:$DC$1,0),FALSE),NA())</f>
        <v>#N/A</v>
      </c>
      <c r="H64" s="159" t="e">
        <f>IF(VLOOKUP($B64,'B-EmEC'!$A:$DC,MATCH(H$1,'B-EmEC'!$A$1:$DC$1,0),FALSE)&lt;&gt;"",VLOOKUP($B64,'B-EmEC'!$A:$DC,MATCH(H$1,'B-EmEC'!$A$1:$DC$1,0),FALSE),NA())</f>
        <v>#N/A</v>
      </c>
      <c r="I64" s="159" t="e">
        <f>IF(VLOOKUP($B64,'B-EmEC'!$A:$DC,MATCH(I$1,'B-EmEC'!$A$1:$DC$1,0),FALSE)&lt;&gt;"",VLOOKUP($B64,'B-EmEC'!$A:$DC,MATCH(I$1,'B-EmEC'!$A$1:$DC$1,0),FALSE),NA())</f>
        <v>#N/A</v>
      </c>
      <c r="J64" s="159">
        <f>IF(VLOOKUP($B64,'B-EmEC'!$A:$DC,MATCH(J$1,'B-EmEC'!$A$1:$DC$1,0),FALSE)&lt;&gt;"",VLOOKUP($B64,'B-EmEC'!$A:$DC,MATCH(J$1,'B-EmEC'!$A$1:$DC$1,0),FALSE),NA())</f>
        <v>6.4279999999999999</v>
      </c>
      <c r="K64" s="160" t="e">
        <f>IF(VLOOKUP($B64,'B-EmEC'!$A:$DC,MATCH(K$1,'B-EmEC'!$A$1:$DC$1,0),FALSE)&lt;&gt;"",VLOOKUP($B64,'B-EmEC'!$A:$DC,MATCH(K$1,'B-EmEC'!$A$1:$DC$1,0),FALSE),NA())</f>
        <v>#N/A</v>
      </c>
      <c r="L64" s="160" t="e">
        <f>IF(VLOOKUP($B64,'B-EmEC'!$A:$DC,MATCH(L$1,'B-EmEC'!$A$1:$DC$1,0),FALSE)&lt;&gt;"",VLOOKUP($B64,'B-EmEC'!$A:$DC,MATCH(L$1,'B-EmEC'!$A$1:$DC$1,0),FALSE),NA())</f>
        <v>#N/A</v>
      </c>
      <c r="M64" s="160" t="e">
        <f>IF(VLOOKUP($B64,'B-EmEC'!$A:$DC,MATCH(M$1,'B-EmEC'!$A$1:$DC$1,0),FALSE)&lt;&gt;"",VLOOKUP($B64,'B-EmEC'!$A:$DC,MATCH(M$1,'B-EmEC'!$A$1:$DC$1,0),FALSE),NA())</f>
        <v>#N/A</v>
      </c>
      <c r="N64" s="159">
        <f>IF(VLOOKUP($B64,'B-EmEC'!$A:$DC,MATCH(N$1,'B-EmEC'!$A$1:$DC$1,0),FALSE)&lt;&gt;"",VLOOKUP($B64,'B-EmEC'!$A:$DC,MATCH(N$1,'B-EmEC'!$A$1:$DC$1,0),FALSE),NA())</f>
        <v>6.6219999999999999</v>
      </c>
      <c r="O64" s="160">
        <f>IF(VLOOKUP($B64,'B-EmEC'!$A:$DC,MATCH(O$1,'B-EmEC'!$A$1:$DC$1,0),FALSE)&lt;&gt;"",VLOOKUP($B64,'B-EmEC'!$A:$DC,MATCH(O$1,'B-EmEC'!$A$1:$DC$1,0),FALSE),NA())</f>
        <v>6.3780000000000001</v>
      </c>
      <c r="P64" s="160" t="e">
        <f>IF(VLOOKUP($B64,'B-EmEC'!$A:$DC,MATCH(P$1,'B-EmEC'!$A$1:$DC$1,0),FALSE)&lt;&gt;"",VLOOKUP($B64,'B-EmEC'!$A:$DC,MATCH(P$1,'B-EmEC'!$A$1:$DC$1,0),FALSE),NA())</f>
        <v>#N/A</v>
      </c>
      <c r="Q64" s="161" t="str" cm="1">
        <f t="array" ref="Q64">SUBSTITUTE(SUBSTITUTE(INDEX(E$1:P$1,0,MATCH(_xlfn.AGGREGATE(4,6,E64:P64),E64:P64,0)),"B-pEC50",""),"&gt;1.4SD","")</f>
        <v xml:space="preserve">
Gs</v>
      </c>
      <c r="R64" s="151"/>
      <c r="S64" s="162">
        <f>IF(VLOOKUP($B64,'I-EmEC'!$A:$DD,MATCH(S$1,'I-EmEC'!$A$1:$DD$1,0),FALSE)&lt;&gt;"",VLOOKUP($B64,'I-EmEC'!$A:$DD,MATCH(S$1,'I-EmEC'!$A$1:$DD$1,0),FALSE),NA())</f>
        <v>7.91</v>
      </c>
      <c r="T64" s="159" t="e">
        <f>IF(VLOOKUP($B64,'I-EmEC'!$A:$DD,MATCH(T$1,'I-EmEC'!$A$1:$DD$1,0),FALSE)&lt;&gt;"",VLOOKUP($B64,'I-EmEC'!$A:$DD,MATCH(T$1,'I-EmEC'!$A$1:$DD$1,0),FALSE),NA())</f>
        <v>#N/A</v>
      </c>
      <c r="U64" s="159" t="e">
        <f>IF(VLOOKUP($B64,'I-EmEC'!$A:$DD,MATCH(U$1,'I-EmEC'!$A$1:$DD$1,0),FALSE)&lt;&gt;"",VLOOKUP($B64,'I-EmEC'!$A:$DD,MATCH(U$1,'I-EmEC'!$A$1:$DD$1,0),FALSE),NA())</f>
        <v>#N/A</v>
      </c>
      <c r="V64" s="159" t="e">
        <f>IF(VLOOKUP($B64,'I-EmEC'!$A:$DD,MATCH(V$1,'I-EmEC'!$A$1:$DD$1,0),FALSE)&lt;&gt;"",VLOOKUP($B64,'I-EmEC'!$A:$DD,MATCH(V$1,'I-EmEC'!$A$1:$DD$1,0),FALSE),NA())</f>
        <v>#N/A</v>
      </c>
      <c r="W64" s="159" t="e">
        <f>IF(VLOOKUP($B64,'I-EmEC'!$A:$DD,MATCH(W$1,'I-EmEC'!$A$1:$DD$1,0),FALSE)&lt;&gt;"",VLOOKUP($B64,'I-EmEC'!$A:$DD,MATCH(W$1,'I-EmEC'!$A$1:$DD$1,0),FALSE),NA())</f>
        <v>#N/A</v>
      </c>
      <c r="X64" s="159" t="e">
        <f>IF(VLOOKUP($B64,'I-EmEC'!$A:$DD,MATCH(X$1,'I-EmEC'!$A$1:$DD$1,0),FALSE)&lt;&gt;"",VLOOKUP($B64,'I-EmEC'!$A:$DD,MATCH(X$1,'I-EmEC'!$A$1:$DD$1,0),FALSE),NA())</f>
        <v>#N/A</v>
      </c>
      <c r="Y64" s="159" t="e">
        <f>IF(VLOOKUP($B64,'I-EmEC'!$A:$DD,MATCH(Y$1,'I-EmEC'!$A$1:$DD$1,0),FALSE)&lt;&gt;"",VLOOKUP($B64,'I-EmEC'!$A:$DD,MATCH(Y$1,'I-EmEC'!$A$1:$DD$1,0),FALSE),NA())</f>
        <v>#N/A</v>
      </c>
      <c r="Z64" s="159" t="e">
        <f>IF(VLOOKUP($B64,'I-EmEC'!$A:$DD,MATCH(Z$1,'I-EmEC'!$A$1:$DD$1,0),FALSE)&lt;&gt;"",VLOOKUP($B64,'I-EmEC'!$A:$DD,MATCH(Z$1,'I-EmEC'!$A$1:$DD$1,0),FALSE),NA())</f>
        <v>#N/A</v>
      </c>
      <c r="AA64" s="159" t="e">
        <f>IF(VLOOKUP($B64,'I-EmEC'!$A:$DD,MATCH(AA$1,'I-EmEC'!$A$1:$DD$1,0),FALSE)&lt;&gt;"",VLOOKUP($B64,'I-EmEC'!$A:$DD,MATCH(AA$1,'I-EmEC'!$A$1:$DD$1,0),FALSE),NA())</f>
        <v>#N/A</v>
      </c>
      <c r="AB64" s="159" t="e">
        <f>IF(VLOOKUP($B64,'I-EmEC'!$A:$DD,MATCH(AB$1,'I-EmEC'!$A$1:$DD$1,0),FALSE)&lt;&gt;"",VLOOKUP($B64,'I-EmEC'!$A:$DD,MATCH(AB$1,'I-EmEC'!$A$1:$DD$1,0),FALSE),NA())</f>
        <v>#N/A</v>
      </c>
      <c r="AC64" s="159" t="e">
        <f>IF(VLOOKUP($B64,'I-EmEC'!$A:$DD,MATCH(AC$1,'I-EmEC'!$A$1:$DD$1,0),FALSE)&lt;&gt;"",VLOOKUP($B64,'I-EmEC'!$A:$DD,MATCH(AC$1,'I-EmEC'!$A$1:$DD$1,0),FALSE),NA())</f>
        <v>#N/A</v>
      </c>
      <c r="AD64" s="159" t="e">
        <f>IF(VLOOKUP($B64,'I-EmEC'!$A:$DD,MATCH(AD$1,'I-EmEC'!$A$1:$DD$1,0),FALSE)&lt;&gt;"",VLOOKUP($B64,'I-EmEC'!$A:$DD,MATCH(AD$1,'I-EmEC'!$A$1:$DD$1,0),FALSE),NA())</f>
        <v>#N/A</v>
      </c>
      <c r="AE64" s="161" t="str" cm="1">
        <f t="array" ref="AE64">SUBSTITUTE(SUBSTITUTE(INDEX(S$1:AD$1,0,MATCH(_xlfn.AGGREGATE(4,6,S64:AD64),S64:AD64,0)),"I-pEC50",""),"&gt;1.4SD","")</f>
        <v xml:space="preserve">
Gs</v>
      </c>
      <c r="AF64" s="159"/>
      <c r="AG64" s="163">
        <f>IF(VLOOKUP($B64,'B-EmEC'!$A:$DC,MATCH(AG$1,'B-EmEC'!$A$1:$DC$1,0),FALSE)&lt;&gt;"",VLOOKUP($B64,'B-EmEC'!$A:$DC,MATCH(AG$1,'B-EmEC'!$A$1:$DC$1,0),FALSE),NA())</f>
        <v>46.63</v>
      </c>
      <c r="AH64" s="164" t="e">
        <f>IF(VLOOKUP($B64,'B-EmEC'!$A:$DC,MATCH(AH$1,'B-EmEC'!$A$1:$DC$1,0),FALSE)&lt;&gt;"",VLOOKUP($B64,'B-EmEC'!$A:$DC,MATCH(AH$1,'B-EmEC'!$A$1:$DC$1,0),FALSE),NA())</f>
        <v>#N/A</v>
      </c>
      <c r="AI64" s="164" t="e">
        <f>IF(VLOOKUP($B64,'B-EmEC'!$A:$DC,MATCH(AI$1,'B-EmEC'!$A$1:$DC$1,0),FALSE)&lt;&gt;"",VLOOKUP($B64,'B-EmEC'!$A:$DC,MATCH(AI$1,'B-EmEC'!$A$1:$DC$1,0),FALSE),NA())</f>
        <v>#N/A</v>
      </c>
      <c r="AJ64" s="164" t="e">
        <f>IF(VLOOKUP($B64,'B-EmEC'!$A:$DC,MATCH(AJ$1,'B-EmEC'!$A$1:$DC$1,0),FALSE)&lt;&gt;"",VLOOKUP($B64,'B-EmEC'!$A:$DC,MATCH(AJ$1,'B-EmEC'!$A$1:$DC$1,0),FALSE),NA())</f>
        <v>#N/A</v>
      </c>
      <c r="AK64" s="164" t="e">
        <f>IF(VLOOKUP($B64,'B-EmEC'!$A:$DC,MATCH(AK$1,'B-EmEC'!$A$1:$DC$1,0),FALSE)&lt;&gt;"",VLOOKUP($B64,'B-EmEC'!$A:$DC,MATCH(AK$1,'B-EmEC'!$A$1:$DC$1,0),FALSE),NA())</f>
        <v>#N/A</v>
      </c>
      <c r="AL64" s="164">
        <f>IF(VLOOKUP($B64,'B-EmEC'!$A:$DC,MATCH(AL$1,'B-EmEC'!$A$1:$DC$1,0),FALSE)&lt;&gt;"",VLOOKUP($B64,'B-EmEC'!$A:$DC,MATCH(AL$1,'B-EmEC'!$A$1:$DC$1,0),FALSE),NA())</f>
        <v>30.19</v>
      </c>
      <c r="AM64" s="164" t="e">
        <f>IF(VLOOKUP($B64,'B-EmEC'!$A:$DC,MATCH(AM$1,'B-EmEC'!$A$1:$DC$1,0),FALSE)&lt;&gt;"",VLOOKUP($B64,'B-EmEC'!$A:$DC,MATCH(AM$1,'B-EmEC'!$A$1:$DC$1,0),FALSE),NA())</f>
        <v>#N/A</v>
      </c>
      <c r="AN64" s="164" t="e">
        <f>IF(VLOOKUP($B64,'B-EmEC'!$A:$DC,MATCH(AN$1,'B-EmEC'!$A$1:$DC$1,0),FALSE)&lt;&gt;"",VLOOKUP($B64,'B-EmEC'!$A:$DC,MATCH(AN$1,'B-EmEC'!$A$1:$DC$1,0),FALSE),NA())</f>
        <v>#N/A</v>
      </c>
      <c r="AO64" s="164" t="e">
        <f>IF(VLOOKUP($B64,'B-EmEC'!$A:$DC,MATCH(AO$1,'B-EmEC'!$A$1:$DC$1,0),FALSE)&lt;&gt;"",VLOOKUP($B64,'B-EmEC'!$A:$DC,MATCH(AO$1,'B-EmEC'!$A$1:$DC$1,0),FALSE),NA())</f>
        <v>#N/A</v>
      </c>
      <c r="AP64" s="164">
        <f>IF(VLOOKUP($B64,'B-EmEC'!$A:$DC,MATCH(AP$1,'B-EmEC'!$A$1:$DC$1,0),FALSE)&lt;&gt;"",VLOOKUP($B64,'B-EmEC'!$A:$DC,MATCH(AP$1,'B-EmEC'!$A$1:$DC$1,0),FALSE),NA())</f>
        <v>93.46</v>
      </c>
      <c r="AQ64" s="164">
        <f>IF(VLOOKUP($B64,'B-EmEC'!$A:$DC,MATCH(AQ$1,'B-EmEC'!$A$1:$DC$1,0),FALSE)&lt;&gt;"",VLOOKUP($B64,'B-EmEC'!$A:$DC,MATCH(AQ$1,'B-EmEC'!$A$1:$DC$1,0),FALSE),NA())</f>
        <v>47.04</v>
      </c>
      <c r="AR64" s="164" t="e">
        <f>IF(VLOOKUP($B64,'B-EmEC'!$A:$DC,MATCH(AR$1,'B-EmEC'!$A$1:$DC$1,0),FALSE)&lt;&gt;"",VLOOKUP($B64,'B-EmEC'!$A:$DC,MATCH(AR$1,'B-EmEC'!$A$1:$DC$1,0),FALSE),NA())</f>
        <v>#N/A</v>
      </c>
      <c r="AS64" s="169" t="str" cm="1">
        <f t="array" ref="AS64">SUBSTITUTE(SUBSTITUTE(INDEX(AG$1:AR$1,0,MATCH(_xlfn.AGGREGATE(4,6,AG64:AR64),AG64:AR64,0)),"B-Emax",""),"&gt;1.4SD","")</f>
        <v xml:space="preserve">
G15</v>
      </c>
      <c r="AT64" s="164"/>
      <c r="AU64" s="165">
        <f>IF(VLOOKUP($B64,'I-EmEC'!$A:$DD,MATCH(AU$1,'I-EmEC'!$A$1:$DD$1,0),FALSE)&lt;&gt;"",VLOOKUP($B64,'I-EmEC'!$A:$DD,MATCH(AU$1,'I-EmEC'!$A$1:$DD$1,0),FALSE),NA())</f>
        <v>41.9</v>
      </c>
      <c r="AV64" s="166" t="e">
        <f>IF(VLOOKUP($B64,'I-EmEC'!$A:$DD,MATCH(AV$1,'I-EmEC'!$A$1:$DD$1,0),FALSE)&lt;&gt;"",VLOOKUP($B64,'I-EmEC'!$A:$DD,MATCH(AV$1,'I-EmEC'!$A$1:$DD$1,0),FALSE),NA())</f>
        <v>#N/A</v>
      </c>
      <c r="AW64" s="166" t="e">
        <f>IF(VLOOKUP($B64,'I-EmEC'!$A:$DD,MATCH(AW$1,'I-EmEC'!$A$1:$DD$1,0),FALSE)&lt;&gt;"",VLOOKUP($B64,'I-EmEC'!$A:$DD,MATCH(AW$1,'I-EmEC'!$A$1:$DD$1,0),FALSE),NA())</f>
        <v>#N/A</v>
      </c>
      <c r="AX64" s="166" t="e">
        <f>IF(VLOOKUP($B64,'I-EmEC'!$A:$DD,MATCH(AX$1,'I-EmEC'!$A$1:$DD$1,0),FALSE)&lt;&gt;"",VLOOKUP($B64,'I-EmEC'!$A:$DD,MATCH(AX$1,'I-EmEC'!$A$1:$DD$1,0),FALSE),NA())</f>
        <v>#N/A</v>
      </c>
      <c r="AY64" s="166" t="e">
        <f>IF(VLOOKUP($B64,'I-EmEC'!$A:$DD,MATCH(AY$1,'I-EmEC'!$A$1:$DD$1,0),FALSE)&lt;&gt;"",VLOOKUP($B64,'I-EmEC'!$A:$DD,MATCH(AY$1,'I-EmEC'!$A$1:$DD$1,0),FALSE),NA())</f>
        <v>#N/A</v>
      </c>
      <c r="AZ64" s="166" t="e">
        <f>IF(VLOOKUP($B64,'I-EmEC'!$A:$DD,MATCH(AZ$1,'I-EmEC'!$A$1:$DD$1,0),FALSE)&lt;&gt;"",VLOOKUP($B64,'I-EmEC'!$A:$DD,MATCH(AZ$1,'I-EmEC'!$A$1:$DD$1,0),FALSE),NA())</f>
        <v>#N/A</v>
      </c>
      <c r="BA64" s="166" t="e">
        <f>IF(VLOOKUP($B64,'I-EmEC'!$A:$DD,MATCH(BA$1,'I-EmEC'!$A$1:$DD$1,0),FALSE)&lt;&gt;"",VLOOKUP($B64,'I-EmEC'!$A:$DD,MATCH(BA$1,'I-EmEC'!$A$1:$DD$1,0),FALSE),NA())</f>
        <v>#N/A</v>
      </c>
      <c r="BB64" s="166" t="e">
        <f>IF(VLOOKUP($B64,'I-EmEC'!$A:$DD,MATCH(BB$1,'I-EmEC'!$A$1:$DD$1,0),FALSE)&lt;&gt;"",VLOOKUP($B64,'I-EmEC'!$A:$DD,MATCH(BB$1,'I-EmEC'!$A$1:$DD$1,0),FALSE),NA())</f>
        <v>#N/A</v>
      </c>
      <c r="BC64" s="166" t="e">
        <f>IF(VLOOKUP($B64,'I-EmEC'!$A:$DD,MATCH(BC$1,'I-EmEC'!$A$1:$DD$1,0),FALSE)&lt;&gt;"",VLOOKUP($B64,'I-EmEC'!$A:$DD,MATCH(BC$1,'I-EmEC'!$A$1:$DD$1,0),FALSE),NA())</f>
        <v>#N/A</v>
      </c>
      <c r="BD64" s="166" t="e">
        <f>IF(VLOOKUP($B64,'I-EmEC'!$A:$DD,MATCH(BD$1,'I-EmEC'!$A$1:$DD$1,0),FALSE)&lt;&gt;"",VLOOKUP($B64,'I-EmEC'!$A:$DD,MATCH(BD$1,'I-EmEC'!$A$1:$DD$1,0),FALSE),NA())</f>
        <v>#N/A</v>
      </c>
      <c r="BE64" s="166" t="e">
        <f>IF(VLOOKUP($B64,'I-EmEC'!$A:$DD,MATCH(BE$1,'I-EmEC'!$A$1:$DD$1,0),FALSE)&lt;&gt;"",VLOOKUP($B64,'I-EmEC'!$A:$DD,MATCH(BE$1,'I-EmEC'!$A$1:$DD$1,0),FALSE),NA())</f>
        <v>#N/A</v>
      </c>
      <c r="BF64" s="166" t="e">
        <f>IF(VLOOKUP($B64,'I-EmEC'!$A:$DD,MATCH(BF$1,'I-EmEC'!$A$1:$DD$1,0),FALSE)&lt;&gt;"",VLOOKUP($B64,'I-EmEC'!$A:$DD,MATCH(BF$1,'I-EmEC'!$A$1:$DD$1,0),FALSE),NA())</f>
        <v>#N/A</v>
      </c>
      <c r="BG64" s="161" t="str" cm="1">
        <f t="array" ref="BG64">SUBSTITUTE(SUBSTITUTE(INDEX(AU$1:BF$1,0,MATCH(_xlfn.AGGREGATE(4,6,AU64:BF64),AU64:BF64,0)),"I-Emax",""),"&gt;1.4SD","")</f>
        <v xml:space="preserve">
Gs</v>
      </c>
      <c r="BH64" s="159"/>
      <c r="BI64" s="167">
        <f>IF(VLOOKUP($B64,'B-EmEC'!$A:$DC,MATCH(BI$1,'B-EmEC'!$A$1:$DC$1,0),FALSE)="",NA(),VLOOKUP($B64,'B-EmEC'!$A:$DC,MATCH(BI$1,'B-EmEC'!$A$1:$DC$1,0),FALSE))</f>
        <v>71.387017758726273</v>
      </c>
      <c r="BJ64" s="168" t="e">
        <f>IF(VLOOKUP($B64,'B-EmEC'!$A:$DC,MATCH(BJ$1,'B-EmEC'!$A$1:$DC$1,0),FALSE)="",NA(),VLOOKUP($B64,'B-EmEC'!$A:$DC,MATCH(BJ$1,'B-EmEC'!$A$1:$DC$1,0),FALSE))</f>
        <v>#N/A</v>
      </c>
      <c r="BK64" s="168" t="e">
        <f>IF(VLOOKUP($B64,'B-EmEC'!$A:$DC,MATCH(BK$1,'B-EmEC'!$A$1:$DC$1,0),FALSE)="",NA(),VLOOKUP($B64,'B-EmEC'!$A:$DC,MATCH(BK$1,'B-EmEC'!$A$1:$DC$1,0),FALSE))</f>
        <v>#N/A</v>
      </c>
      <c r="BL64" s="168" t="e">
        <f>IF(VLOOKUP($B64,'B-EmEC'!$A:$DC,MATCH(BL$1,'B-EmEC'!$A$1:$DC$1,0),FALSE)="",NA(),VLOOKUP($B64,'B-EmEC'!$A:$DC,MATCH(BL$1,'B-EmEC'!$A$1:$DC$1,0),FALSE))</f>
        <v>#N/A</v>
      </c>
      <c r="BM64" s="168" t="e">
        <f>IF(VLOOKUP($B64,'B-EmEC'!$A:$DC,MATCH(BM$1,'B-EmEC'!$A$1:$DC$1,0),FALSE)="",NA(),VLOOKUP($B64,'B-EmEC'!$A:$DC,MATCH(BM$1,'B-EmEC'!$A$1:$DC$1,0),FALSE))</f>
        <v>#N/A</v>
      </c>
      <c r="BN64" s="168">
        <f>IF(VLOOKUP($B64,'B-EmEC'!$A:$DC,MATCH(BN$1,'B-EmEC'!$A$1:$DC$1,0),FALSE)="",NA(),VLOOKUP($B64,'B-EmEC'!$A:$DC,MATCH(BN$1,'B-EmEC'!$A$1:$DC$1,0),FALSE))</f>
        <v>8.7558004640371223</v>
      </c>
      <c r="BO64" s="168" t="e">
        <f>IF(VLOOKUP($B64,'B-EmEC'!$A:$DC,MATCH(BO$1,'B-EmEC'!$A$1:$DC$1,0),FALSE)="",NA(),VLOOKUP($B64,'B-EmEC'!$A:$DC,MATCH(BO$1,'B-EmEC'!$A$1:$DC$1,0),FALSE))</f>
        <v>#N/A</v>
      </c>
      <c r="BP64" s="168" t="e">
        <f>IF(VLOOKUP($B64,'B-EmEC'!$A:$DC,MATCH(BP$1,'B-EmEC'!$A$1:$DC$1,0),FALSE)="",NA(),VLOOKUP($B64,'B-EmEC'!$A:$DC,MATCH(BP$1,'B-EmEC'!$A$1:$DC$1,0),FALSE))</f>
        <v>#N/A</v>
      </c>
      <c r="BQ64" s="168" t="e">
        <f>IF(VLOOKUP($B64,'B-EmEC'!$A:$DC,MATCH(BQ$1,'B-EmEC'!$A$1:$DC$1,0),FALSE)="",NA(),VLOOKUP($B64,'B-EmEC'!$A:$DC,MATCH(BQ$1,'B-EmEC'!$A$1:$DC$1,0),FALSE))</f>
        <v>#N/A</v>
      </c>
      <c r="BR64" s="168">
        <f>IF(VLOOKUP($B64,'B-EmEC'!$A:$DC,MATCH(BR$1,'B-EmEC'!$A$1:$DC$1,0),FALSE)="",NA(),VLOOKUP($B64,'B-EmEC'!$A:$DC,MATCH(BR$1,'B-EmEC'!$A$1:$DC$1,0),FALSE))</f>
        <v>8.7591377694470474</v>
      </c>
      <c r="BS64" s="168">
        <f>IF(VLOOKUP($B64,'B-EmEC'!$A:$DC,MATCH(BS$1,'B-EmEC'!$A$1:$DC$1,0),FALSE)="",NA(),VLOOKUP($B64,'B-EmEC'!$A:$DC,MATCH(BS$1,'B-EmEC'!$A$1:$DC$1,0),FALSE))</f>
        <v>38.557377049180324</v>
      </c>
      <c r="BT64" s="168" t="e">
        <f>IF(VLOOKUP($B64,'B-EmEC'!$A:$DC,MATCH(BT$1,'B-EmEC'!$A$1:$DC$1,0),FALSE)="",NA(),VLOOKUP($B64,'B-EmEC'!$A:$DC,MATCH(BT$1,'B-EmEC'!$A$1:$DC$1,0),FALSE))</f>
        <v>#N/A</v>
      </c>
      <c r="BU64" s="161" t="str" cm="1">
        <f t="array" ref="BU64">SUBSTITUTE(SUBSTITUTE(SUBSTITUTE(INDEX(BI$1:BT$1,0,MATCH(_xlfn.AGGREGATE(4,6,BI64:BT64),BI64:BT64,0)),"B-Emax",""),"Min",""),"Max","")</f>
        <v xml:space="preserve">
Gs</v>
      </c>
      <c r="BV64" s="168"/>
      <c r="BW64" s="165">
        <f>IF(VLOOKUP($B64,'I-EmEC'!$A:$DD,MATCH(BW$1,'I-EmEC'!$A$1:$DD$1,0),FALSE)&lt;&gt;"",VLOOKUP($B64,'I-EmEC'!$A:$DD,MATCH(BW$1,'I-EmEC'!$A$1:$DD$1,0),FALSE),NA())</f>
        <v>77.02205882352942</v>
      </c>
      <c r="BX64" s="166" t="e">
        <f>IF(VLOOKUP($B64,'I-EmEC'!$A:$DD,MATCH(BX$1,'I-EmEC'!$A$1:$DD$1,0),FALSE)&lt;&gt;"",VLOOKUP($B64,'I-EmEC'!$A:$DD,MATCH(BX$1,'I-EmEC'!$A$1:$DD$1,0),FALSE),NA())</f>
        <v>#N/A</v>
      </c>
      <c r="BY64" s="166" t="e">
        <f>IF(VLOOKUP($B64,'I-EmEC'!$A:$DD,MATCH(BY$1,'I-EmEC'!$A$1:$DD$1,0),FALSE)&lt;&gt;"",VLOOKUP($B64,'I-EmEC'!$A:$DD,MATCH(BY$1,'I-EmEC'!$A$1:$DD$1,0),FALSE),NA())</f>
        <v>#N/A</v>
      </c>
      <c r="BZ64" s="166" t="e">
        <f>IF(VLOOKUP($B64,'I-EmEC'!$A:$DD,MATCH(BZ$1,'I-EmEC'!$A$1:$DD$1,0),FALSE)&lt;&gt;"",VLOOKUP($B64,'I-EmEC'!$A:$DD,MATCH(BZ$1,'I-EmEC'!$A$1:$DD$1,0),FALSE),NA())</f>
        <v>#N/A</v>
      </c>
      <c r="CA64" s="166" t="e">
        <f>IF(VLOOKUP($B64,'I-EmEC'!$A:$DD,MATCH(CA$1,'I-EmEC'!$A$1:$DD$1,0),FALSE)&lt;&gt;"",VLOOKUP($B64,'I-EmEC'!$A:$DD,MATCH(CA$1,'I-EmEC'!$A$1:$DD$1,0),FALSE),NA())</f>
        <v>#N/A</v>
      </c>
      <c r="CB64" s="166" t="e">
        <f>IF(VLOOKUP($B64,'I-EmEC'!$A:$DD,MATCH(CB$1,'I-EmEC'!$A$1:$DD$1,0),FALSE)&lt;&gt;"",VLOOKUP($B64,'I-EmEC'!$A:$DD,MATCH(CB$1,'I-EmEC'!$A$1:$DD$1,0),FALSE),NA())</f>
        <v>#N/A</v>
      </c>
      <c r="CC64" s="166" t="e">
        <f>IF(VLOOKUP($B64,'I-EmEC'!$A:$DD,MATCH(CC$1,'I-EmEC'!$A$1:$DD$1,0),FALSE)&lt;&gt;"",VLOOKUP($B64,'I-EmEC'!$A:$DD,MATCH(CC$1,'I-EmEC'!$A$1:$DD$1,0),FALSE),NA())</f>
        <v>#N/A</v>
      </c>
      <c r="CD64" s="166" t="e">
        <f>IF(VLOOKUP($B64,'I-EmEC'!$A:$DD,MATCH(CD$1,'I-EmEC'!$A$1:$DD$1,0),FALSE)&lt;&gt;"",VLOOKUP($B64,'I-EmEC'!$A:$DD,MATCH(CD$1,'I-EmEC'!$A$1:$DD$1,0),FALSE),NA())</f>
        <v>#N/A</v>
      </c>
      <c r="CE64" s="166" t="e">
        <f>IF(VLOOKUP($B64,'I-EmEC'!$A:$DD,MATCH(CE$1,'I-EmEC'!$A$1:$DD$1,0),FALSE)&lt;&gt;"",VLOOKUP($B64,'I-EmEC'!$A:$DD,MATCH(CE$1,'I-EmEC'!$A$1:$DD$1,0),FALSE),NA())</f>
        <v>#N/A</v>
      </c>
      <c r="CF64" s="166" t="e">
        <f>IF(VLOOKUP($B64,'I-EmEC'!$A:$DD,MATCH(CF$1,'I-EmEC'!$A$1:$DD$1,0),FALSE)&lt;&gt;"",VLOOKUP($B64,'I-EmEC'!$A:$DD,MATCH(CF$1,'I-EmEC'!$A$1:$DD$1,0),FALSE),NA())</f>
        <v>#N/A</v>
      </c>
      <c r="CG64" s="166" t="e">
        <f>IF(VLOOKUP($B64,'I-EmEC'!$A:$DD,MATCH(CG$1,'I-EmEC'!$A$1:$DD$1,0),FALSE)&lt;&gt;"",VLOOKUP($B64,'I-EmEC'!$A:$DD,MATCH(CG$1,'I-EmEC'!$A$1:$DD$1,0),FALSE),NA())</f>
        <v>#N/A</v>
      </c>
      <c r="CH64" s="166" t="e">
        <f>IF(VLOOKUP($B64,'I-EmEC'!$A:$DD,MATCH(CH$1,'I-EmEC'!$A$1:$DD$1,0),FALSE)&lt;&gt;"",VLOOKUP($B64,'I-EmEC'!$A:$DD,MATCH(CH$1,'I-EmEC'!$A$1:$DD$1,0),FALSE),NA())</f>
        <v>#N/A</v>
      </c>
      <c r="CI64" s="161" t="str" cm="1">
        <f t="array" ref="CI64">SUBSTITUTE(SUBSTITUTE(SUBSTITUTE(INDEX(BW$1:CH$1,0,MATCH(_xlfn.AGGREGATE(4,6,BW64:CH64),BW64:CH64,0)),"I-Emax",""),"Min",""),"Max","")</f>
        <v xml:space="preserve">
Gs</v>
      </c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</row>
    <row r="65" spans="1:111" s="170" customFormat="1" x14ac:dyDescent="0.15">
      <c r="A65" s="155" t="str" cm="1">
        <f t="array" ref="A65">_xlfn.IFS(AND(SUMIF(E65:P65,"&lt;&gt;#N/A",E65:P65)&gt;0,SUMIF(S65:AD65,"&lt;&gt;#N/A",S65:AD65)&gt;0),"BI",AND(SUMIF(E65:P65,"&lt;&gt;#N/A",E65:P65)&gt;0,SUMIF(S65:AD65,"&lt;&gt;#N/A",S65:AD65)=0),"-B",AND(SUMIF(E65:P65,"&lt;&gt;#N/A",E65:P65)=0,SUMIF(S65:AD65,"&lt;&gt;#N/A",S65:AD65)&gt;0),"-I")</f>
        <v>BI</v>
      </c>
      <c r="B65" s="90" t="s">
        <v>675</v>
      </c>
      <c r="C65" s="156" t="str">
        <f>VLOOKUP(B65,RecNamesAll!A:E,5,FALSE)</f>
        <v>A</v>
      </c>
      <c r="D65" s="157" t="b">
        <f>VLOOKUP(B65,Ligands!A:B,2,FALSE)</f>
        <v>0</v>
      </c>
      <c r="E65" s="158" t="e">
        <f>IF(VLOOKUP($B65,'B-EmEC'!$A:$DC,MATCH(E$1,'B-EmEC'!$A$1:$DC$1,0),FALSE)&lt;&gt;"",VLOOKUP($B65,'B-EmEC'!$A:$DC,MATCH(E$1,'B-EmEC'!$A$1:$DC$1,0),FALSE),NA())</f>
        <v>#N/A</v>
      </c>
      <c r="F65" s="159">
        <f>IF(VLOOKUP($B65,'B-EmEC'!$A:$DC,MATCH(F$1,'B-EmEC'!$A$1:$DC$1,0),FALSE)&lt;&gt;"",VLOOKUP($B65,'B-EmEC'!$A:$DC,MATCH(F$1,'B-EmEC'!$A$1:$DC$1,0),FALSE),NA())</f>
        <v>9.7080000000000002</v>
      </c>
      <c r="G65" s="159">
        <f>IF(VLOOKUP($B65,'B-EmEC'!$A:$DC,MATCH(G$1,'B-EmEC'!$A$1:$DC$1,0),FALSE)&lt;&gt;"",VLOOKUP($B65,'B-EmEC'!$A:$DC,MATCH(G$1,'B-EmEC'!$A$1:$DC$1,0),FALSE),NA())</f>
        <v>9.6460000000000008</v>
      </c>
      <c r="H65" s="159">
        <f>IF(VLOOKUP($B65,'B-EmEC'!$A:$DC,MATCH(H$1,'B-EmEC'!$A$1:$DC$1,0),FALSE)&lt;&gt;"",VLOOKUP($B65,'B-EmEC'!$A:$DC,MATCH(H$1,'B-EmEC'!$A$1:$DC$1,0),FALSE),NA())</f>
        <v>9.7409999999999997</v>
      </c>
      <c r="I65" s="159">
        <f>IF(VLOOKUP($B65,'B-EmEC'!$A:$DC,MATCH(I$1,'B-EmEC'!$A$1:$DC$1,0),FALSE)&lt;&gt;"",VLOOKUP($B65,'B-EmEC'!$A:$DC,MATCH(I$1,'B-EmEC'!$A$1:$DC$1,0),FALSE),NA())</f>
        <v>9.5980000000000008</v>
      </c>
      <c r="J65" s="159">
        <f>IF(VLOOKUP($B65,'B-EmEC'!$A:$DC,MATCH(J$1,'B-EmEC'!$A$1:$DC$1,0),FALSE)&lt;&gt;"",VLOOKUP($B65,'B-EmEC'!$A:$DC,MATCH(J$1,'B-EmEC'!$A$1:$DC$1,0),FALSE),NA())</f>
        <v>10.44</v>
      </c>
      <c r="K65" s="160" t="e">
        <f>IF(VLOOKUP($B65,'B-EmEC'!$A:$DC,MATCH(K$1,'B-EmEC'!$A$1:$DC$1,0),FALSE)&lt;&gt;"",VLOOKUP($B65,'B-EmEC'!$A:$DC,MATCH(K$1,'B-EmEC'!$A$1:$DC$1,0),FALSE),NA())</f>
        <v>#N/A</v>
      </c>
      <c r="L65" s="160" t="e">
        <f>IF(VLOOKUP($B65,'B-EmEC'!$A:$DC,MATCH(L$1,'B-EmEC'!$A$1:$DC$1,0),FALSE)&lt;&gt;"",VLOOKUP($B65,'B-EmEC'!$A:$DC,MATCH(L$1,'B-EmEC'!$A$1:$DC$1,0),FALSE),NA())</f>
        <v>#N/A</v>
      </c>
      <c r="M65" s="160">
        <f>IF(VLOOKUP($B65,'B-EmEC'!$A:$DC,MATCH(M$1,'B-EmEC'!$A$1:$DC$1,0),FALSE)&lt;&gt;"",VLOOKUP($B65,'B-EmEC'!$A:$DC,MATCH(M$1,'B-EmEC'!$A$1:$DC$1,0),FALSE),NA())</f>
        <v>6.9610000000000003</v>
      </c>
      <c r="N65" s="159">
        <f>IF(VLOOKUP($B65,'B-EmEC'!$A:$DC,MATCH(N$1,'B-EmEC'!$A$1:$DC$1,0),FALSE)&lt;&gt;"",VLOOKUP($B65,'B-EmEC'!$A:$DC,MATCH(N$1,'B-EmEC'!$A$1:$DC$1,0),FALSE),NA())</f>
        <v>7.7130000000000001</v>
      </c>
      <c r="O65" s="160" t="e">
        <f>IF(VLOOKUP($B65,'B-EmEC'!$A:$DC,MATCH(O$1,'B-EmEC'!$A$1:$DC$1,0),FALSE)&lt;&gt;"",VLOOKUP($B65,'B-EmEC'!$A:$DC,MATCH(O$1,'B-EmEC'!$A$1:$DC$1,0),FALSE),NA())</f>
        <v>#N/A</v>
      </c>
      <c r="P65" s="160">
        <f>IF(VLOOKUP($B65,'B-EmEC'!$A:$DC,MATCH(P$1,'B-EmEC'!$A$1:$DC$1,0),FALSE)&lt;&gt;"",VLOOKUP($B65,'B-EmEC'!$A:$DC,MATCH(P$1,'B-EmEC'!$A$1:$DC$1,0),FALSE),NA())</f>
        <v>8.2929999999999993</v>
      </c>
      <c r="Q65" s="161" t="str" cm="1">
        <f t="array" ref="Q65">SUBSTITUTE(SUBSTITUTE(INDEX(E$1:P$1,0,MATCH(_xlfn.AGGREGATE(4,6,E65:P65),E65:P65,0)),"B-pEC50",""),"&gt;1.4SD","")</f>
        <v xml:space="preserve">
Gz</v>
      </c>
      <c r="R65" s="151"/>
      <c r="S65" s="162">
        <f>IF(VLOOKUP($B65,'I-EmEC'!$A:$DD,MATCH(S$1,'I-EmEC'!$A$1:$DD$1,0),FALSE)&lt;&gt;"",VLOOKUP($B65,'I-EmEC'!$A:$DD,MATCH(S$1,'I-EmEC'!$A$1:$DD$1,0),FALSE),NA())</f>
        <v>8.33</v>
      </c>
      <c r="T65" s="159">
        <f>IF(VLOOKUP($B65,'I-EmEC'!$A:$DD,MATCH(T$1,'I-EmEC'!$A$1:$DD$1,0),FALSE)&lt;&gt;"",VLOOKUP($B65,'I-EmEC'!$A:$DD,MATCH(T$1,'I-EmEC'!$A$1:$DD$1,0),FALSE),NA())</f>
        <v>9.57</v>
      </c>
      <c r="U65" s="159">
        <f>IF(VLOOKUP($B65,'I-EmEC'!$A:$DD,MATCH(U$1,'I-EmEC'!$A$1:$DD$1,0),FALSE)&lt;&gt;"",VLOOKUP($B65,'I-EmEC'!$A:$DD,MATCH(U$1,'I-EmEC'!$A$1:$DD$1,0),FALSE),NA())</f>
        <v>9.57</v>
      </c>
      <c r="V65" s="159">
        <f>IF(VLOOKUP($B65,'I-EmEC'!$A:$DD,MATCH(V$1,'I-EmEC'!$A$1:$DD$1,0),FALSE)&lt;&gt;"",VLOOKUP($B65,'I-EmEC'!$A:$DD,MATCH(V$1,'I-EmEC'!$A$1:$DD$1,0),FALSE),NA())</f>
        <v>9.52</v>
      </c>
      <c r="W65" s="159">
        <f>IF(VLOOKUP($B65,'I-EmEC'!$A:$DD,MATCH(W$1,'I-EmEC'!$A$1:$DD$1,0),FALSE)&lt;&gt;"",VLOOKUP($B65,'I-EmEC'!$A:$DD,MATCH(W$1,'I-EmEC'!$A$1:$DD$1,0),FALSE),NA())</f>
        <v>9.52</v>
      </c>
      <c r="X65" s="159">
        <f>IF(VLOOKUP($B65,'I-EmEC'!$A:$DD,MATCH(X$1,'I-EmEC'!$A$1:$DD$1,0),FALSE)&lt;&gt;"",VLOOKUP($B65,'I-EmEC'!$A:$DD,MATCH(X$1,'I-EmEC'!$A$1:$DD$1,0),FALSE),NA())</f>
        <v>9.3699999999999992</v>
      </c>
      <c r="Y65" s="159">
        <f>IF(VLOOKUP($B65,'I-EmEC'!$A:$DD,MATCH(Y$1,'I-EmEC'!$A$1:$DD$1,0),FALSE)&lt;&gt;"",VLOOKUP($B65,'I-EmEC'!$A:$DD,MATCH(Y$1,'I-EmEC'!$A$1:$DD$1,0),FALSE),NA())</f>
        <v>8.1</v>
      </c>
      <c r="Z65" s="159">
        <f>IF(VLOOKUP($B65,'I-EmEC'!$A:$DD,MATCH(Z$1,'I-EmEC'!$A$1:$DD$1,0),FALSE)&lt;&gt;"",VLOOKUP($B65,'I-EmEC'!$A:$DD,MATCH(Z$1,'I-EmEC'!$A$1:$DD$1,0),FALSE),NA())</f>
        <v>8.1</v>
      </c>
      <c r="AA65" s="159">
        <f>IF(VLOOKUP($B65,'I-EmEC'!$A:$DD,MATCH(AA$1,'I-EmEC'!$A$1:$DD$1,0),FALSE)&lt;&gt;"",VLOOKUP($B65,'I-EmEC'!$A:$DD,MATCH(AA$1,'I-EmEC'!$A$1:$DD$1,0),FALSE),NA())</f>
        <v>8.83</v>
      </c>
      <c r="AB65" s="159">
        <f>IF(VLOOKUP($B65,'I-EmEC'!$A:$DD,MATCH(AB$1,'I-EmEC'!$A$1:$DD$1,0),FALSE)&lt;&gt;"",VLOOKUP($B65,'I-EmEC'!$A:$DD,MATCH(AB$1,'I-EmEC'!$A$1:$DD$1,0),FALSE),NA())</f>
        <v>7.97</v>
      </c>
      <c r="AC65" s="159">
        <f>IF(VLOOKUP($B65,'I-EmEC'!$A:$DD,MATCH(AC$1,'I-EmEC'!$A$1:$DD$1,0),FALSE)&lt;&gt;"",VLOOKUP($B65,'I-EmEC'!$A:$DD,MATCH(AC$1,'I-EmEC'!$A$1:$DD$1,0),FALSE),NA())</f>
        <v>10.09</v>
      </c>
      <c r="AD65" s="159">
        <f>IF(VLOOKUP($B65,'I-EmEC'!$A:$DD,MATCH(AD$1,'I-EmEC'!$A$1:$DD$1,0),FALSE)&lt;&gt;"",VLOOKUP($B65,'I-EmEC'!$A:$DD,MATCH(AD$1,'I-EmEC'!$A$1:$DD$1,0),FALSE),NA())</f>
        <v>8.8699999999999992</v>
      </c>
      <c r="AE65" s="161" t="str" cm="1">
        <f t="array" ref="AE65">SUBSTITUTE(SUBSTITUTE(INDEX(S$1:AD$1,0,MATCH(_xlfn.AGGREGATE(4,6,S65:AD65),S65:AD65,0)),"I-pEC50",""),"&gt;1.4SD","")</f>
        <v xml:space="preserve">
G12</v>
      </c>
      <c r="AF65" s="159"/>
      <c r="AG65" s="163" t="e">
        <f>IF(VLOOKUP($B65,'B-EmEC'!$A:$DC,MATCH(AG$1,'B-EmEC'!$A$1:$DC$1,0),FALSE)&lt;&gt;"",VLOOKUP($B65,'B-EmEC'!$A:$DC,MATCH(AG$1,'B-EmEC'!$A$1:$DC$1,0),FALSE),NA())</f>
        <v>#N/A</v>
      </c>
      <c r="AH65" s="164">
        <f>IF(VLOOKUP($B65,'B-EmEC'!$A:$DC,MATCH(AH$1,'B-EmEC'!$A$1:$DC$1,0),FALSE)&lt;&gt;"",VLOOKUP($B65,'B-EmEC'!$A:$DC,MATCH(AH$1,'B-EmEC'!$A$1:$DC$1,0),FALSE),NA())</f>
        <v>493.8</v>
      </c>
      <c r="AI65" s="164">
        <f>IF(VLOOKUP($B65,'B-EmEC'!$A:$DC,MATCH(AI$1,'B-EmEC'!$A$1:$DC$1,0),FALSE)&lt;&gt;"",VLOOKUP($B65,'B-EmEC'!$A:$DC,MATCH(AI$1,'B-EmEC'!$A$1:$DC$1,0),FALSE),NA())</f>
        <v>275.8</v>
      </c>
      <c r="AJ65" s="164">
        <f>IF(VLOOKUP($B65,'B-EmEC'!$A:$DC,MATCH(AJ$1,'B-EmEC'!$A$1:$DC$1,0),FALSE)&lt;&gt;"",VLOOKUP($B65,'B-EmEC'!$A:$DC,MATCH(AJ$1,'B-EmEC'!$A$1:$DC$1,0),FALSE),NA())</f>
        <v>236.2</v>
      </c>
      <c r="AK65" s="164">
        <f>IF(VLOOKUP($B65,'B-EmEC'!$A:$DC,MATCH(AK$1,'B-EmEC'!$A$1:$DC$1,0),FALSE)&lt;&gt;"",VLOOKUP($B65,'B-EmEC'!$A:$DC,MATCH(AK$1,'B-EmEC'!$A$1:$DC$1,0),FALSE),NA())</f>
        <v>305.89999999999998</v>
      </c>
      <c r="AL65" s="164">
        <f>IF(VLOOKUP($B65,'B-EmEC'!$A:$DC,MATCH(AL$1,'B-EmEC'!$A$1:$DC$1,0),FALSE)&lt;&gt;"",VLOOKUP($B65,'B-EmEC'!$A:$DC,MATCH(AL$1,'B-EmEC'!$A$1:$DC$1,0),FALSE),NA())</f>
        <v>95.17</v>
      </c>
      <c r="AM65" s="164" t="e">
        <f>IF(VLOOKUP($B65,'B-EmEC'!$A:$DC,MATCH(AM$1,'B-EmEC'!$A$1:$DC$1,0),FALSE)&lt;&gt;"",VLOOKUP($B65,'B-EmEC'!$A:$DC,MATCH(AM$1,'B-EmEC'!$A$1:$DC$1,0),FALSE),NA())</f>
        <v>#N/A</v>
      </c>
      <c r="AN65" s="164" t="e">
        <f>IF(VLOOKUP($B65,'B-EmEC'!$A:$DC,MATCH(AN$1,'B-EmEC'!$A$1:$DC$1,0),FALSE)&lt;&gt;"",VLOOKUP($B65,'B-EmEC'!$A:$DC,MATCH(AN$1,'B-EmEC'!$A$1:$DC$1,0),FALSE),NA())</f>
        <v>#N/A</v>
      </c>
      <c r="AO65" s="164">
        <f>IF(VLOOKUP($B65,'B-EmEC'!$A:$DC,MATCH(AO$1,'B-EmEC'!$A$1:$DC$1,0),FALSE)&lt;&gt;"",VLOOKUP($B65,'B-EmEC'!$A:$DC,MATCH(AO$1,'B-EmEC'!$A$1:$DC$1,0),FALSE),NA())</f>
        <v>21.58</v>
      </c>
      <c r="AP65" s="164">
        <f>IF(VLOOKUP($B65,'B-EmEC'!$A:$DC,MATCH(AP$1,'B-EmEC'!$A$1:$DC$1,0),FALSE)&lt;&gt;"",VLOOKUP($B65,'B-EmEC'!$A:$DC,MATCH(AP$1,'B-EmEC'!$A$1:$DC$1,0),FALSE),NA())</f>
        <v>583.79999999999995</v>
      </c>
      <c r="AQ65" s="164" t="e">
        <f>IF(VLOOKUP($B65,'B-EmEC'!$A:$DC,MATCH(AQ$1,'B-EmEC'!$A$1:$DC$1,0),FALSE)&lt;&gt;"",VLOOKUP($B65,'B-EmEC'!$A:$DC,MATCH(AQ$1,'B-EmEC'!$A$1:$DC$1,0),FALSE),NA())</f>
        <v>#N/A</v>
      </c>
      <c r="AR65" s="164">
        <f>IF(VLOOKUP($B65,'B-EmEC'!$A:$DC,MATCH(AR$1,'B-EmEC'!$A$1:$DC$1,0),FALSE)&lt;&gt;"",VLOOKUP($B65,'B-EmEC'!$A:$DC,MATCH(AR$1,'B-EmEC'!$A$1:$DC$1,0),FALSE),NA())</f>
        <v>379.9</v>
      </c>
      <c r="AS65" s="169" t="str" cm="1">
        <f t="array" ref="AS65">SUBSTITUTE(SUBSTITUTE(INDEX(AG$1:AR$1,0,MATCH(_xlfn.AGGREGATE(4,6,AG65:AR65),AG65:AR65,0)),"B-Emax",""),"&gt;1.4SD","")</f>
        <v xml:space="preserve">
G15</v>
      </c>
      <c r="AT65" s="164"/>
      <c r="AU65" s="165">
        <f>IF(VLOOKUP($B65,'I-EmEC'!$A:$DD,MATCH(AU$1,'I-EmEC'!$A$1:$DD$1,0),FALSE)&lt;&gt;"",VLOOKUP($B65,'I-EmEC'!$A:$DD,MATCH(AU$1,'I-EmEC'!$A$1:$DD$1,0),FALSE),NA())</f>
        <v>37.299999999999997</v>
      </c>
      <c r="AV65" s="166">
        <f>IF(VLOOKUP($B65,'I-EmEC'!$A:$DD,MATCH(AV$1,'I-EmEC'!$A$1:$DD$1,0),FALSE)&lt;&gt;"",VLOOKUP($B65,'I-EmEC'!$A:$DD,MATCH(AV$1,'I-EmEC'!$A$1:$DD$1,0),FALSE),NA())</f>
        <v>45.1</v>
      </c>
      <c r="AW65" s="166">
        <f>IF(VLOOKUP($B65,'I-EmEC'!$A:$DD,MATCH(AW$1,'I-EmEC'!$A$1:$DD$1,0),FALSE)&lt;&gt;"",VLOOKUP($B65,'I-EmEC'!$A:$DD,MATCH(AW$1,'I-EmEC'!$A$1:$DD$1,0),FALSE),NA())</f>
        <v>45.1</v>
      </c>
      <c r="AX65" s="166">
        <f>IF(VLOOKUP($B65,'I-EmEC'!$A:$DD,MATCH(AX$1,'I-EmEC'!$A$1:$DD$1,0),FALSE)&lt;&gt;"",VLOOKUP($B65,'I-EmEC'!$A:$DD,MATCH(AX$1,'I-EmEC'!$A$1:$DD$1,0),FALSE),NA())</f>
        <v>42.1</v>
      </c>
      <c r="AY65" s="166">
        <f>IF(VLOOKUP($B65,'I-EmEC'!$A:$DD,MATCH(AY$1,'I-EmEC'!$A$1:$DD$1,0),FALSE)&lt;&gt;"",VLOOKUP($B65,'I-EmEC'!$A:$DD,MATCH(AY$1,'I-EmEC'!$A$1:$DD$1,0),FALSE),NA())</f>
        <v>42.1</v>
      </c>
      <c r="AZ65" s="166">
        <f>IF(VLOOKUP($B65,'I-EmEC'!$A:$DD,MATCH(AZ$1,'I-EmEC'!$A$1:$DD$1,0),FALSE)&lt;&gt;"",VLOOKUP($B65,'I-EmEC'!$A:$DD,MATCH(AZ$1,'I-EmEC'!$A$1:$DD$1,0),FALSE),NA())</f>
        <v>30.9</v>
      </c>
      <c r="BA65" s="166">
        <f>IF(VLOOKUP($B65,'I-EmEC'!$A:$DD,MATCH(BA$1,'I-EmEC'!$A$1:$DD$1,0),FALSE)&lt;&gt;"",VLOOKUP($B65,'I-EmEC'!$A:$DD,MATCH(BA$1,'I-EmEC'!$A$1:$DD$1,0),FALSE),NA())</f>
        <v>24.2</v>
      </c>
      <c r="BB65" s="166">
        <f>IF(VLOOKUP($B65,'I-EmEC'!$A:$DD,MATCH(BB$1,'I-EmEC'!$A$1:$DD$1,0),FALSE)&lt;&gt;"",VLOOKUP($B65,'I-EmEC'!$A:$DD,MATCH(BB$1,'I-EmEC'!$A$1:$DD$1,0),FALSE),NA())</f>
        <v>24.2</v>
      </c>
      <c r="BC65" s="166">
        <f>IF(VLOOKUP($B65,'I-EmEC'!$A:$DD,MATCH(BC$1,'I-EmEC'!$A$1:$DD$1,0),FALSE)&lt;&gt;"",VLOOKUP($B65,'I-EmEC'!$A:$DD,MATCH(BC$1,'I-EmEC'!$A$1:$DD$1,0),FALSE),NA())</f>
        <v>33.700000000000003</v>
      </c>
      <c r="BD65" s="166">
        <f>IF(VLOOKUP($B65,'I-EmEC'!$A:$DD,MATCH(BD$1,'I-EmEC'!$A$1:$DD$1,0),FALSE)&lt;&gt;"",VLOOKUP($B65,'I-EmEC'!$A:$DD,MATCH(BD$1,'I-EmEC'!$A$1:$DD$1,0),FALSE),NA())</f>
        <v>17.100000000000001</v>
      </c>
      <c r="BE65" s="166">
        <f>IF(VLOOKUP($B65,'I-EmEC'!$A:$DD,MATCH(BE$1,'I-EmEC'!$A$1:$DD$1,0),FALSE)&lt;&gt;"",VLOOKUP($B65,'I-EmEC'!$A:$DD,MATCH(BE$1,'I-EmEC'!$A$1:$DD$1,0),FALSE),NA())</f>
        <v>42.8</v>
      </c>
      <c r="BF65" s="166">
        <f>IF(VLOOKUP($B65,'I-EmEC'!$A:$DD,MATCH(BF$1,'I-EmEC'!$A$1:$DD$1,0),FALSE)&lt;&gt;"",VLOOKUP($B65,'I-EmEC'!$A:$DD,MATCH(BF$1,'I-EmEC'!$A$1:$DD$1,0),FALSE),NA())</f>
        <v>42.2</v>
      </c>
      <c r="BG65" s="161" t="str" cm="1">
        <f t="array" ref="BG65">SUBSTITUTE(SUBSTITUTE(INDEX(AU$1:BF$1,0,MATCH(_xlfn.AGGREGATE(4,6,AU65:BF65),AU65:BF65,0)),"I-Emax",""),"&gt;1.4SD","")</f>
        <v xml:space="preserve">
Gi1</v>
      </c>
      <c r="BH65" s="159"/>
      <c r="BI65" s="167" t="e">
        <f>IF(VLOOKUP($B65,'B-EmEC'!$A:$DC,MATCH(BI$1,'B-EmEC'!$A$1:$DC$1,0),FALSE)="",NA(),VLOOKUP($B65,'B-EmEC'!$A:$DC,MATCH(BI$1,'B-EmEC'!$A$1:$DC$1,0),FALSE))</f>
        <v>#N/A</v>
      </c>
      <c r="BJ65" s="168">
        <f>IF(VLOOKUP($B65,'B-EmEC'!$A:$DC,MATCH(BJ$1,'B-EmEC'!$A$1:$DC$1,0),FALSE)="",NA(),VLOOKUP($B65,'B-EmEC'!$A:$DC,MATCH(BJ$1,'B-EmEC'!$A$1:$DC$1,0),FALSE))</f>
        <v>53.499458288190681</v>
      </c>
      <c r="BK65" s="168">
        <f>IF(VLOOKUP($B65,'B-EmEC'!$A:$DC,MATCH(BK$1,'B-EmEC'!$A$1:$DC$1,0),FALSE)="",NA(),VLOOKUP($B65,'B-EmEC'!$A:$DC,MATCH(BK$1,'B-EmEC'!$A$1:$DC$1,0),FALSE))</f>
        <v>40.286298568507156</v>
      </c>
      <c r="BL65" s="168">
        <f>IF(VLOOKUP($B65,'B-EmEC'!$A:$DC,MATCH(BL$1,'B-EmEC'!$A$1:$DC$1,0),FALSE)="",NA(),VLOOKUP($B65,'B-EmEC'!$A:$DC,MATCH(BL$1,'B-EmEC'!$A$1:$DC$1,0),FALSE))</f>
        <v>63.494623655913976</v>
      </c>
      <c r="BM65" s="168">
        <f>IF(VLOOKUP($B65,'B-EmEC'!$A:$DC,MATCH(BM$1,'B-EmEC'!$A$1:$DC$1,0),FALSE)="",NA(),VLOOKUP($B65,'B-EmEC'!$A:$DC,MATCH(BM$1,'B-EmEC'!$A$1:$DC$1,0),FALSE))</f>
        <v>61.872977346278311</v>
      </c>
      <c r="BN65" s="168">
        <f>IF(VLOOKUP($B65,'B-EmEC'!$A:$DC,MATCH(BN$1,'B-EmEC'!$A$1:$DC$1,0),FALSE)="",NA(),VLOOKUP($B65,'B-EmEC'!$A:$DC,MATCH(BN$1,'B-EmEC'!$A$1:$DC$1,0),FALSE))</f>
        <v>27.601508120649651</v>
      </c>
      <c r="BO65" s="168" t="e">
        <f>IF(VLOOKUP($B65,'B-EmEC'!$A:$DC,MATCH(BO$1,'B-EmEC'!$A$1:$DC$1,0),FALSE)="",NA(),VLOOKUP($B65,'B-EmEC'!$A:$DC,MATCH(BO$1,'B-EmEC'!$A$1:$DC$1,0),FALSE))</f>
        <v>#N/A</v>
      </c>
      <c r="BP65" s="168" t="e">
        <f>IF(VLOOKUP($B65,'B-EmEC'!$A:$DC,MATCH(BP$1,'B-EmEC'!$A$1:$DC$1,0),FALSE)="",NA(),VLOOKUP($B65,'B-EmEC'!$A:$DC,MATCH(BP$1,'B-EmEC'!$A$1:$DC$1,0),FALSE))</f>
        <v>#N/A</v>
      </c>
      <c r="BQ65" s="168">
        <f>IF(VLOOKUP($B65,'B-EmEC'!$A:$DC,MATCH(BQ$1,'B-EmEC'!$A$1:$DC$1,0),FALSE)="",NA(),VLOOKUP($B65,'B-EmEC'!$A:$DC,MATCH(BQ$1,'B-EmEC'!$A$1:$DC$1,0),FALSE))</f>
        <v>2.335245103343794</v>
      </c>
      <c r="BR65" s="168">
        <f>IF(VLOOKUP($B65,'B-EmEC'!$A:$DC,MATCH(BR$1,'B-EmEC'!$A$1:$DC$1,0),FALSE)="",NA(),VLOOKUP($B65,'B-EmEC'!$A:$DC,MATCH(BR$1,'B-EmEC'!$A$1:$DC$1,0),FALSE))</f>
        <v>54.714151827553884</v>
      </c>
      <c r="BS65" s="168" t="e">
        <f>IF(VLOOKUP($B65,'B-EmEC'!$A:$DC,MATCH(BS$1,'B-EmEC'!$A$1:$DC$1,0),FALSE)="",NA(),VLOOKUP($B65,'B-EmEC'!$A:$DC,MATCH(BS$1,'B-EmEC'!$A$1:$DC$1,0),FALSE))</f>
        <v>#N/A</v>
      </c>
      <c r="BT65" s="168">
        <f>IF(VLOOKUP($B65,'B-EmEC'!$A:$DC,MATCH(BT$1,'B-EmEC'!$A$1:$DC$1,0),FALSE)="",NA(),VLOOKUP($B65,'B-EmEC'!$A:$DC,MATCH(BT$1,'B-EmEC'!$A$1:$DC$1,0),FALSE))</f>
        <v>53.79495893514585</v>
      </c>
      <c r="BU65" s="161" t="str" cm="1">
        <f t="array" ref="BU65">SUBSTITUTE(SUBSTITUTE(SUBSTITUTE(INDEX(BI$1:BT$1,0,MATCH(_xlfn.AGGREGATE(4,6,BI65:BT65),BI65:BT65,0)),"B-Emax",""),"Min",""),"Max","")</f>
        <v xml:space="preserve">
GoA</v>
      </c>
      <c r="BV65" s="168"/>
      <c r="BW65" s="165">
        <f>IF(VLOOKUP($B65,'I-EmEC'!$A:$DD,MATCH(BW$1,'I-EmEC'!$A$1:$DD$1,0),FALSE)&lt;&gt;"",VLOOKUP($B65,'I-EmEC'!$A:$DD,MATCH(BW$1,'I-EmEC'!$A$1:$DD$1,0),FALSE),NA())</f>
        <v>68.566176470588232</v>
      </c>
      <c r="BX65" s="166">
        <f>IF(VLOOKUP($B65,'I-EmEC'!$A:$DD,MATCH(BX$1,'I-EmEC'!$A$1:$DD$1,0),FALSE)&lt;&gt;"",VLOOKUP($B65,'I-EmEC'!$A:$DD,MATCH(BX$1,'I-EmEC'!$A$1:$DD$1,0),FALSE),NA())</f>
        <v>87.234042553191486</v>
      </c>
      <c r="BY65" s="166">
        <f>IF(VLOOKUP($B65,'I-EmEC'!$A:$DD,MATCH(BY$1,'I-EmEC'!$A$1:$DD$1,0),FALSE)&lt;&gt;"",VLOOKUP($B65,'I-EmEC'!$A:$DD,MATCH(BY$1,'I-EmEC'!$A$1:$DD$1,0),FALSE),NA())</f>
        <v>87.234042553191486</v>
      </c>
      <c r="BZ65" s="166">
        <f>IF(VLOOKUP($B65,'I-EmEC'!$A:$DD,MATCH(BZ$1,'I-EmEC'!$A$1:$DD$1,0),FALSE)&lt;&gt;"",VLOOKUP($B65,'I-EmEC'!$A:$DD,MATCH(BZ$1,'I-EmEC'!$A$1:$DD$1,0),FALSE),NA())</f>
        <v>87.163561076604566</v>
      </c>
      <c r="CA65" s="166">
        <f>IF(VLOOKUP($B65,'I-EmEC'!$A:$DD,MATCH(CA$1,'I-EmEC'!$A$1:$DD$1,0),FALSE)&lt;&gt;"",VLOOKUP($B65,'I-EmEC'!$A:$DD,MATCH(CA$1,'I-EmEC'!$A$1:$DD$1,0),FALSE),NA())</f>
        <v>87.163561076604566</v>
      </c>
      <c r="CB65" s="166">
        <f>IF(VLOOKUP($B65,'I-EmEC'!$A:$DD,MATCH(CB$1,'I-EmEC'!$A$1:$DD$1,0),FALSE)&lt;&gt;"",VLOOKUP($B65,'I-EmEC'!$A:$DD,MATCH(CB$1,'I-EmEC'!$A$1:$DD$1,0),FALSE),NA())</f>
        <v>89.565217391304344</v>
      </c>
      <c r="CC65" s="166">
        <f>IF(VLOOKUP($B65,'I-EmEC'!$A:$DD,MATCH(CC$1,'I-EmEC'!$A$1:$DD$1,0),FALSE)&lt;&gt;"",VLOOKUP($B65,'I-EmEC'!$A:$DD,MATCH(CC$1,'I-EmEC'!$A$1:$DD$1,0),FALSE),NA())</f>
        <v>49.691991786447637</v>
      </c>
      <c r="CD65" s="166">
        <f>IF(VLOOKUP($B65,'I-EmEC'!$A:$DD,MATCH(CD$1,'I-EmEC'!$A$1:$DD$1,0),FALSE)&lt;&gt;"",VLOOKUP($B65,'I-EmEC'!$A:$DD,MATCH(CD$1,'I-EmEC'!$A$1:$DD$1,0),FALSE),NA())</f>
        <v>49.691991786447637</v>
      </c>
      <c r="CE65" s="166">
        <f>IF(VLOOKUP($B65,'I-EmEC'!$A:$DD,MATCH(CE$1,'I-EmEC'!$A$1:$DD$1,0),FALSE)&lt;&gt;"",VLOOKUP($B65,'I-EmEC'!$A:$DD,MATCH(CE$1,'I-EmEC'!$A$1:$DD$1,0),FALSE),NA())</f>
        <v>75.730337078651701</v>
      </c>
      <c r="CF65" s="166">
        <f>IF(VLOOKUP($B65,'I-EmEC'!$A:$DD,MATCH(CF$1,'I-EmEC'!$A$1:$DD$1,0),FALSE)&lt;&gt;"",VLOOKUP($B65,'I-EmEC'!$A:$DD,MATCH(CF$1,'I-EmEC'!$A$1:$DD$1,0),FALSE),NA())</f>
        <v>33.727810650887577</v>
      </c>
      <c r="CG65" s="166">
        <f>IF(VLOOKUP($B65,'I-EmEC'!$A:$DD,MATCH(CG$1,'I-EmEC'!$A$1:$DD$1,0),FALSE)&lt;&gt;"",VLOOKUP($B65,'I-EmEC'!$A:$DD,MATCH(CG$1,'I-EmEC'!$A$1:$DD$1,0),FALSE),NA())</f>
        <v>81.523809523809518</v>
      </c>
      <c r="CH65" s="166">
        <f>IF(VLOOKUP($B65,'I-EmEC'!$A:$DD,MATCH(CH$1,'I-EmEC'!$A$1:$DD$1,0),FALSE)&lt;&gt;"",VLOOKUP($B65,'I-EmEC'!$A:$DD,MATCH(CH$1,'I-EmEC'!$A$1:$DD$1,0),FALSE),NA())</f>
        <v>83.399209486166001</v>
      </c>
      <c r="CI65" s="161" t="str" cm="1">
        <f t="array" ref="CI65">SUBSTITUTE(SUBSTITUTE(SUBSTITUTE(INDEX(BW$1:CH$1,0,MATCH(_xlfn.AGGREGATE(4,6,BW65:CH65),BW65:CH65,0)),"I-Emax",""),"Min",""),"Max","")</f>
        <v xml:space="preserve">
Gz</v>
      </c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</row>
    <row r="66" spans="1:111" s="170" customFormat="1" x14ac:dyDescent="0.15">
      <c r="A66" s="155" t="str" cm="1">
        <f t="array" ref="A66">_xlfn.IFS(AND(SUMIF(E66:P66,"&lt;&gt;#N/A",E66:P66)&gt;0,SUMIF(S66:AD66,"&lt;&gt;#N/A",S66:AD66)&gt;0),"BI",AND(SUMIF(E66:P66,"&lt;&gt;#N/A",E66:P66)&gt;0,SUMIF(S66:AD66,"&lt;&gt;#N/A",S66:AD66)=0),"-B",AND(SUMIF(E66:P66,"&lt;&gt;#N/A",E66:P66)=0,SUMIF(S66:AD66,"&lt;&gt;#N/A",S66:AD66)&gt;0),"-I")</f>
        <v>BI</v>
      </c>
      <c r="B66" s="90" t="s">
        <v>678</v>
      </c>
      <c r="C66" s="156" t="str">
        <f>VLOOKUP(B66,RecNamesAll!A:E,5,FALSE)</f>
        <v>A</v>
      </c>
      <c r="D66" s="157" t="b">
        <f>VLOOKUP(B66,Ligands!A:B,2,FALSE)</f>
        <v>0</v>
      </c>
      <c r="E66" s="158">
        <f>IF(VLOOKUP($B66,'B-EmEC'!$A:$DC,MATCH(E$1,'B-EmEC'!$A$1:$DC$1,0),FALSE)&lt;&gt;"",VLOOKUP($B66,'B-EmEC'!$A:$DC,MATCH(E$1,'B-EmEC'!$A$1:$DC$1,0),FALSE),NA())</f>
        <v>10.61</v>
      </c>
      <c r="F66" s="159">
        <f>IF(VLOOKUP($B66,'B-EmEC'!$A:$DC,MATCH(F$1,'B-EmEC'!$A$1:$DC$1,0),FALSE)&lt;&gt;"",VLOOKUP($B66,'B-EmEC'!$A:$DC,MATCH(F$1,'B-EmEC'!$A$1:$DC$1,0),FALSE),NA())</f>
        <v>9.1579999999999995</v>
      </c>
      <c r="G66" s="159">
        <f>IF(VLOOKUP($B66,'B-EmEC'!$A:$DC,MATCH(G$1,'B-EmEC'!$A$1:$DC$1,0),FALSE)&lt;&gt;"",VLOOKUP($B66,'B-EmEC'!$A:$DC,MATCH(G$1,'B-EmEC'!$A$1:$DC$1,0),FALSE),NA())</f>
        <v>8.8849999999999998</v>
      </c>
      <c r="H66" s="159" t="e">
        <f>IF(VLOOKUP($B66,'B-EmEC'!$A:$DC,MATCH(H$1,'B-EmEC'!$A$1:$DC$1,0),FALSE)&lt;&gt;"",VLOOKUP($B66,'B-EmEC'!$A:$DC,MATCH(H$1,'B-EmEC'!$A$1:$DC$1,0),FALSE),NA())</f>
        <v>#N/A</v>
      </c>
      <c r="I66" s="159">
        <f>IF(VLOOKUP($B66,'B-EmEC'!$A:$DC,MATCH(I$1,'B-EmEC'!$A$1:$DC$1,0),FALSE)&lt;&gt;"",VLOOKUP($B66,'B-EmEC'!$A:$DC,MATCH(I$1,'B-EmEC'!$A$1:$DC$1,0),FALSE),NA())</f>
        <v>8.2170000000000005</v>
      </c>
      <c r="J66" s="159">
        <f>IF(VLOOKUP($B66,'B-EmEC'!$A:$DC,MATCH(J$1,'B-EmEC'!$A$1:$DC$1,0),FALSE)&lt;&gt;"",VLOOKUP($B66,'B-EmEC'!$A:$DC,MATCH(J$1,'B-EmEC'!$A$1:$DC$1,0),FALSE),NA())</f>
        <v>8.2530000000000001</v>
      </c>
      <c r="K66" s="160" t="e">
        <f>IF(VLOOKUP($B66,'B-EmEC'!$A:$DC,MATCH(K$1,'B-EmEC'!$A$1:$DC$1,0),FALSE)&lt;&gt;"",VLOOKUP($B66,'B-EmEC'!$A:$DC,MATCH(K$1,'B-EmEC'!$A$1:$DC$1,0),FALSE),NA())</f>
        <v>#N/A</v>
      </c>
      <c r="L66" s="160" t="e">
        <f>IF(VLOOKUP($B66,'B-EmEC'!$A:$DC,MATCH(L$1,'B-EmEC'!$A$1:$DC$1,0),FALSE)&lt;&gt;"",VLOOKUP($B66,'B-EmEC'!$A:$DC,MATCH(L$1,'B-EmEC'!$A$1:$DC$1,0),FALSE),NA())</f>
        <v>#N/A</v>
      </c>
      <c r="M66" s="160" t="e">
        <f>IF(VLOOKUP($B66,'B-EmEC'!$A:$DC,MATCH(M$1,'B-EmEC'!$A$1:$DC$1,0),FALSE)&lt;&gt;"",VLOOKUP($B66,'B-EmEC'!$A:$DC,MATCH(M$1,'B-EmEC'!$A$1:$DC$1,0),FALSE),NA())</f>
        <v>#N/A</v>
      </c>
      <c r="N66" s="159">
        <f>IF(VLOOKUP($B66,'B-EmEC'!$A:$DC,MATCH(N$1,'B-EmEC'!$A$1:$DC$1,0),FALSE)&lt;&gt;"",VLOOKUP($B66,'B-EmEC'!$A:$DC,MATCH(N$1,'B-EmEC'!$A$1:$DC$1,0),FALSE),NA())</f>
        <v>8.8680000000000003</v>
      </c>
      <c r="O66" s="160">
        <f>IF(VLOOKUP($B66,'B-EmEC'!$A:$DC,MATCH(O$1,'B-EmEC'!$A$1:$DC$1,0),FALSE)&lt;&gt;"",VLOOKUP($B66,'B-EmEC'!$A:$DC,MATCH(O$1,'B-EmEC'!$A$1:$DC$1,0),FALSE),NA())</f>
        <v>9.6349999999999998</v>
      </c>
      <c r="P66" s="160">
        <f>IF(VLOOKUP($B66,'B-EmEC'!$A:$DC,MATCH(P$1,'B-EmEC'!$A$1:$DC$1,0),FALSE)&lt;&gt;"",VLOOKUP($B66,'B-EmEC'!$A:$DC,MATCH(P$1,'B-EmEC'!$A$1:$DC$1,0),FALSE),NA())</f>
        <v>8.734</v>
      </c>
      <c r="Q66" s="161" t="str" cm="1">
        <f t="array" ref="Q66">SUBSTITUTE(SUBSTITUTE(INDEX(E$1:P$1,0,MATCH(_xlfn.AGGREGATE(4,6,E66:P66),E66:P66,0)),"B-pEC50",""),"&gt;1.4SD","")</f>
        <v xml:space="preserve">
Gs</v>
      </c>
      <c r="R66" s="151"/>
      <c r="S66" s="162">
        <f>IF(VLOOKUP($B66,'I-EmEC'!$A:$DD,MATCH(S$1,'I-EmEC'!$A$1:$DD$1,0),FALSE)&lt;&gt;"",VLOOKUP($B66,'I-EmEC'!$A:$DD,MATCH(S$1,'I-EmEC'!$A$1:$DD$1,0),FALSE),NA())</f>
        <v>9.18</v>
      </c>
      <c r="T66" s="159">
        <f>IF(VLOOKUP($B66,'I-EmEC'!$A:$DD,MATCH(T$1,'I-EmEC'!$A$1:$DD$1,0),FALSE)&lt;&gt;"",VLOOKUP($B66,'I-EmEC'!$A:$DD,MATCH(T$1,'I-EmEC'!$A$1:$DD$1,0),FALSE),NA())</f>
        <v>8.89</v>
      </c>
      <c r="U66" s="159">
        <f>IF(VLOOKUP($B66,'I-EmEC'!$A:$DD,MATCH(U$1,'I-EmEC'!$A$1:$DD$1,0),FALSE)&lt;&gt;"",VLOOKUP($B66,'I-EmEC'!$A:$DD,MATCH(U$1,'I-EmEC'!$A$1:$DD$1,0),FALSE),NA())</f>
        <v>8.89</v>
      </c>
      <c r="V66" s="159" t="e">
        <f>IF(VLOOKUP($B66,'I-EmEC'!$A:$DD,MATCH(V$1,'I-EmEC'!$A$1:$DD$1,0),FALSE)&lt;&gt;"",VLOOKUP($B66,'I-EmEC'!$A:$DD,MATCH(V$1,'I-EmEC'!$A$1:$DD$1,0),FALSE),NA())</f>
        <v>#N/A</v>
      </c>
      <c r="W66" s="159" t="e">
        <f>IF(VLOOKUP($B66,'I-EmEC'!$A:$DD,MATCH(W$1,'I-EmEC'!$A$1:$DD$1,0),FALSE)&lt;&gt;"",VLOOKUP($B66,'I-EmEC'!$A:$DD,MATCH(W$1,'I-EmEC'!$A$1:$DD$1,0),FALSE),NA())</f>
        <v>#N/A</v>
      </c>
      <c r="X66" s="159" t="e">
        <f>IF(VLOOKUP($B66,'I-EmEC'!$A:$DD,MATCH(X$1,'I-EmEC'!$A$1:$DD$1,0),FALSE)&lt;&gt;"",VLOOKUP($B66,'I-EmEC'!$A:$DD,MATCH(X$1,'I-EmEC'!$A$1:$DD$1,0),FALSE),NA())</f>
        <v>#N/A</v>
      </c>
      <c r="Y66" s="159" t="e">
        <f>IF(VLOOKUP($B66,'I-EmEC'!$A:$DD,MATCH(Y$1,'I-EmEC'!$A$1:$DD$1,0),FALSE)&lt;&gt;"",VLOOKUP($B66,'I-EmEC'!$A:$DD,MATCH(Y$1,'I-EmEC'!$A$1:$DD$1,0),FALSE),NA())</f>
        <v>#N/A</v>
      </c>
      <c r="Z66" s="159" t="e">
        <f>IF(VLOOKUP($B66,'I-EmEC'!$A:$DD,MATCH(Z$1,'I-EmEC'!$A$1:$DD$1,0),FALSE)&lt;&gt;"",VLOOKUP($B66,'I-EmEC'!$A:$DD,MATCH(Z$1,'I-EmEC'!$A$1:$DD$1,0),FALSE),NA())</f>
        <v>#N/A</v>
      </c>
      <c r="AA66" s="159" t="e">
        <f>IF(VLOOKUP($B66,'I-EmEC'!$A:$DD,MATCH(AA$1,'I-EmEC'!$A$1:$DD$1,0),FALSE)&lt;&gt;"",VLOOKUP($B66,'I-EmEC'!$A:$DD,MATCH(AA$1,'I-EmEC'!$A$1:$DD$1,0),FALSE),NA())</f>
        <v>#N/A</v>
      </c>
      <c r="AB66" s="159" t="e">
        <f>IF(VLOOKUP($B66,'I-EmEC'!$A:$DD,MATCH(AB$1,'I-EmEC'!$A$1:$DD$1,0),FALSE)&lt;&gt;"",VLOOKUP($B66,'I-EmEC'!$A:$DD,MATCH(AB$1,'I-EmEC'!$A$1:$DD$1,0),FALSE),NA())</f>
        <v>#N/A</v>
      </c>
      <c r="AC66" s="159" t="e">
        <f>IF(VLOOKUP($B66,'I-EmEC'!$A:$DD,MATCH(AC$1,'I-EmEC'!$A$1:$DD$1,0),FALSE)&lt;&gt;"",VLOOKUP($B66,'I-EmEC'!$A:$DD,MATCH(AC$1,'I-EmEC'!$A$1:$DD$1,0),FALSE),NA())</f>
        <v>#N/A</v>
      </c>
      <c r="AD66" s="159" t="e">
        <f>IF(VLOOKUP($B66,'I-EmEC'!$A:$DD,MATCH(AD$1,'I-EmEC'!$A$1:$DD$1,0),FALSE)&lt;&gt;"",VLOOKUP($B66,'I-EmEC'!$A:$DD,MATCH(AD$1,'I-EmEC'!$A$1:$DD$1,0),FALSE),NA())</f>
        <v>#N/A</v>
      </c>
      <c r="AE66" s="161" t="str" cm="1">
        <f t="array" ref="AE66">SUBSTITUTE(SUBSTITUTE(INDEX(S$1:AD$1,0,MATCH(_xlfn.AGGREGATE(4,6,S66:AD66),S66:AD66,0)),"I-pEC50",""),"&gt;1.4SD","")</f>
        <v xml:space="preserve">
Gs</v>
      </c>
      <c r="AF66" s="159"/>
      <c r="AG66" s="163">
        <f>IF(VLOOKUP($B66,'B-EmEC'!$A:$DC,MATCH(AG$1,'B-EmEC'!$A$1:$DC$1,0),FALSE)&lt;&gt;"",VLOOKUP($B66,'B-EmEC'!$A:$DC,MATCH(AG$1,'B-EmEC'!$A$1:$DC$1,0),FALSE),NA())</f>
        <v>47.12</v>
      </c>
      <c r="AH66" s="164">
        <f>IF(VLOOKUP($B66,'B-EmEC'!$A:$DC,MATCH(AH$1,'B-EmEC'!$A$1:$DC$1,0),FALSE)&lt;&gt;"",VLOOKUP($B66,'B-EmEC'!$A:$DC,MATCH(AH$1,'B-EmEC'!$A$1:$DC$1,0),FALSE),NA())</f>
        <v>513.1</v>
      </c>
      <c r="AI66" s="164">
        <f>IF(VLOOKUP($B66,'B-EmEC'!$A:$DC,MATCH(AI$1,'B-EmEC'!$A$1:$DC$1,0),FALSE)&lt;&gt;"",VLOOKUP($B66,'B-EmEC'!$A:$DC,MATCH(AI$1,'B-EmEC'!$A$1:$DC$1,0),FALSE),NA())</f>
        <v>246.7</v>
      </c>
      <c r="AJ66" s="164" t="e">
        <f>IF(VLOOKUP($B66,'B-EmEC'!$A:$DC,MATCH(AJ$1,'B-EmEC'!$A$1:$DC$1,0),FALSE)&lt;&gt;"",VLOOKUP($B66,'B-EmEC'!$A:$DC,MATCH(AJ$1,'B-EmEC'!$A$1:$DC$1,0),FALSE),NA())</f>
        <v>#N/A</v>
      </c>
      <c r="AK66" s="164">
        <f>IF(VLOOKUP($B66,'B-EmEC'!$A:$DC,MATCH(AK$1,'B-EmEC'!$A$1:$DC$1,0),FALSE)&lt;&gt;"",VLOOKUP($B66,'B-EmEC'!$A:$DC,MATCH(AK$1,'B-EmEC'!$A$1:$DC$1,0),FALSE),NA())</f>
        <v>61.21</v>
      </c>
      <c r="AL66" s="164">
        <f>IF(VLOOKUP($B66,'B-EmEC'!$A:$DC,MATCH(AL$1,'B-EmEC'!$A$1:$DC$1,0),FALSE)&lt;&gt;"",VLOOKUP($B66,'B-EmEC'!$A:$DC,MATCH(AL$1,'B-EmEC'!$A$1:$DC$1,0),FALSE),NA())</f>
        <v>88.63</v>
      </c>
      <c r="AM66" s="164" t="e">
        <f>IF(VLOOKUP($B66,'B-EmEC'!$A:$DC,MATCH(AM$1,'B-EmEC'!$A$1:$DC$1,0),FALSE)&lt;&gt;"",VLOOKUP($B66,'B-EmEC'!$A:$DC,MATCH(AM$1,'B-EmEC'!$A$1:$DC$1,0),FALSE),NA())</f>
        <v>#N/A</v>
      </c>
      <c r="AN66" s="164" t="e">
        <f>IF(VLOOKUP($B66,'B-EmEC'!$A:$DC,MATCH(AN$1,'B-EmEC'!$A$1:$DC$1,0),FALSE)&lt;&gt;"",VLOOKUP($B66,'B-EmEC'!$A:$DC,MATCH(AN$1,'B-EmEC'!$A$1:$DC$1,0),FALSE),NA())</f>
        <v>#N/A</v>
      </c>
      <c r="AO66" s="164" t="e">
        <f>IF(VLOOKUP($B66,'B-EmEC'!$A:$DC,MATCH(AO$1,'B-EmEC'!$A$1:$DC$1,0),FALSE)&lt;&gt;"",VLOOKUP($B66,'B-EmEC'!$A:$DC,MATCH(AO$1,'B-EmEC'!$A$1:$DC$1,0),FALSE),NA())</f>
        <v>#N/A</v>
      </c>
      <c r="AP66" s="164">
        <f>IF(VLOOKUP($B66,'B-EmEC'!$A:$DC,MATCH(AP$1,'B-EmEC'!$A$1:$DC$1,0),FALSE)&lt;&gt;"",VLOOKUP($B66,'B-EmEC'!$A:$DC,MATCH(AP$1,'B-EmEC'!$A$1:$DC$1,0),FALSE),NA())</f>
        <v>687</v>
      </c>
      <c r="AQ66" s="164">
        <f>IF(VLOOKUP($B66,'B-EmEC'!$A:$DC,MATCH(AQ$1,'B-EmEC'!$A$1:$DC$1,0),FALSE)&lt;&gt;"",VLOOKUP($B66,'B-EmEC'!$A:$DC,MATCH(AQ$1,'B-EmEC'!$A$1:$DC$1,0),FALSE),NA())</f>
        <v>75.63</v>
      </c>
      <c r="AR66" s="164">
        <f>IF(VLOOKUP($B66,'B-EmEC'!$A:$DC,MATCH(AR$1,'B-EmEC'!$A$1:$DC$1,0),FALSE)&lt;&gt;"",VLOOKUP($B66,'B-EmEC'!$A:$DC,MATCH(AR$1,'B-EmEC'!$A$1:$DC$1,0),FALSE),NA())</f>
        <v>96.65</v>
      </c>
      <c r="AS66" s="169" t="str" cm="1">
        <f t="array" ref="AS66">SUBSTITUTE(SUBSTITUTE(INDEX(AG$1:AR$1,0,MATCH(_xlfn.AGGREGATE(4,6,AG66:AR66),AG66:AR66,0)),"B-Emax",""),"&gt;1.4SD","")</f>
        <v xml:space="preserve">
G15</v>
      </c>
      <c r="AT66" s="164"/>
      <c r="AU66" s="165">
        <f>IF(VLOOKUP($B66,'I-EmEC'!$A:$DD,MATCH(AU$1,'I-EmEC'!$A$1:$DD$1,0),FALSE)&lt;&gt;"",VLOOKUP($B66,'I-EmEC'!$A:$DD,MATCH(AU$1,'I-EmEC'!$A$1:$DD$1,0),FALSE),NA())</f>
        <v>31</v>
      </c>
      <c r="AV66" s="166">
        <f>IF(VLOOKUP($B66,'I-EmEC'!$A:$DD,MATCH(AV$1,'I-EmEC'!$A$1:$DD$1,0),FALSE)&lt;&gt;"",VLOOKUP($B66,'I-EmEC'!$A:$DD,MATCH(AV$1,'I-EmEC'!$A$1:$DD$1,0),FALSE),NA())</f>
        <v>29.2</v>
      </c>
      <c r="AW66" s="166">
        <f>IF(VLOOKUP($B66,'I-EmEC'!$A:$DD,MATCH(AW$1,'I-EmEC'!$A$1:$DD$1,0),FALSE)&lt;&gt;"",VLOOKUP($B66,'I-EmEC'!$A:$DD,MATCH(AW$1,'I-EmEC'!$A$1:$DD$1,0),FALSE),NA())</f>
        <v>29.2</v>
      </c>
      <c r="AX66" s="166" t="e">
        <f>IF(VLOOKUP($B66,'I-EmEC'!$A:$DD,MATCH(AX$1,'I-EmEC'!$A$1:$DD$1,0),FALSE)&lt;&gt;"",VLOOKUP($B66,'I-EmEC'!$A:$DD,MATCH(AX$1,'I-EmEC'!$A$1:$DD$1,0),FALSE),NA())</f>
        <v>#N/A</v>
      </c>
      <c r="AY66" s="166" t="e">
        <f>IF(VLOOKUP($B66,'I-EmEC'!$A:$DD,MATCH(AY$1,'I-EmEC'!$A$1:$DD$1,0),FALSE)&lt;&gt;"",VLOOKUP($B66,'I-EmEC'!$A:$DD,MATCH(AY$1,'I-EmEC'!$A$1:$DD$1,0),FALSE),NA())</f>
        <v>#N/A</v>
      </c>
      <c r="AZ66" s="166" t="e">
        <f>IF(VLOOKUP($B66,'I-EmEC'!$A:$DD,MATCH(AZ$1,'I-EmEC'!$A$1:$DD$1,0),FALSE)&lt;&gt;"",VLOOKUP($B66,'I-EmEC'!$A:$DD,MATCH(AZ$1,'I-EmEC'!$A$1:$DD$1,0),FALSE),NA())</f>
        <v>#N/A</v>
      </c>
      <c r="BA66" s="166" t="e">
        <f>IF(VLOOKUP($B66,'I-EmEC'!$A:$DD,MATCH(BA$1,'I-EmEC'!$A$1:$DD$1,0),FALSE)&lt;&gt;"",VLOOKUP($B66,'I-EmEC'!$A:$DD,MATCH(BA$1,'I-EmEC'!$A$1:$DD$1,0),FALSE),NA())</f>
        <v>#N/A</v>
      </c>
      <c r="BB66" s="166" t="e">
        <f>IF(VLOOKUP($B66,'I-EmEC'!$A:$DD,MATCH(BB$1,'I-EmEC'!$A$1:$DD$1,0),FALSE)&lt;&gt;"",VLOOKUP($B66,'I-EmEC'!$A:$DD,MATCH(BB$1,'I-EmEC'!$A$1:$DD$1,0),FALSE),NA())</f>
        <v>#N/A</v>
      </c>
      <c r="BC66" s="166" t="e">
        <f>IF(VLOOKUP($B66,'I-EmEC'!$A:$DD,MATCH(BC$1,'I-EmEC'!$A$1:$DD$1,0),FALSE)&lt;&gt;"",VLOOKUP($B66,'I-EmEC'!$A:$DD,MATCH(BC$1,'I-EmEC'!$A$1:$DD$1,0),FALSE),NA())</f>
        <v>#N/A</v>
      </c>
      <c r="BD66" s="166" t="e">
        <f>IF(VLOOKUP($B66,'I-EmEC'!$A:$DD,MATCH(BD$1,'I-EmEC'!$A$1:$DD$1,0),FALSE)&lt;&gt;"",VLOOKUP($B66,'I-EmEC'!$A:$DD,MATCH(BD$1,'I-EmEC'!$A$1:$DD$1,0),FALSE),NA())</f>
        <v>#N/A</v>
      </c>
      <c r="BE66" s="166" t="e">
        <f>IF(VLOOKUP($B66,'I-EmEC'!$A:$DD,MATCH(BE$1,'I-EmEC'!$A$1:$DD$1,0),FALSE)&lt;&gt;"",VLOOKUP($B66,'I-EmEC'!$A:$DD,MATCH(BE$1,'I-EmEC'!$A$1:$DD$1,0),FALSE),NA())</f>
        <v>#N/A</v>
      </c>
      <c r="BF66" s="166" t="e">
        <f>IF(VLOOKUP($B66,'I-EmEC'!$A:$DD,MATCH(BF$1,'I-EmEC'!$A$1:$DD$1,0),FALSE)&lt;&gt;"",VLOOKUP($B66,'I-EmEC'!$A:$DD,MATCH(BF$1,'I-EmEC'!$A$1:$DD$1,0),FALSE),NA())</f>
        <v>#N/A</v>
      </c>
      <c r="BG66" s="161" t="str" cm="1">
        <f t="array" ref="BG66">SUBSTITUTE(SUBSTITUTE(INDEX(AU$1:BF$1,0,MATCH(_xlfn.AGGREGATE(4,6,AU66:BF66),AU66:BF66,0)),"I-Emax",""),"&gt;1.4SD","")</f>
        <v xml:space="preserve">
Gs</v>
      </c>
      <c r="BH66" s="159"/>
      <c r="BI66" s="167">
        <f>IF(VLOOKUP($B66,'B-EmEC'!$A:$DC,MATCH(BI$1,'B-EmEC'!$A$1:$DC$1,0),FALSE)="",NA(),VLOOKUP($B66,'B-EmEC'!$A:$DC,MATCH(BI$1,'B-EmEC'!$A$1:$DC$1,0),FALSE))</f>
        <v>72.137170851194128</v>
      </c>
      <c r="BJ66" s="168">
        <f>IF(VLOOKUP($B66,'B-EmEC'!$A:$DC,MATCH(BJ$1,'B-EmEC'!$A$1:$DC$1,0),FALSE)="",NA(),VLOOKUP($B66,'B-EmEC'!$A:$DC,MATCH(BJ$1,'B-EmEC'!$A$1:$DC$1,0),FALSE))</f>
        <v>55.59046587215601</v>
      </c>
      <c r="BK66" s="168">
        <f>IF(VLOOKUP($B66,'B-EmEC'!$A:$DC,MATCH(BK$1,'B-EmEC'!$A$1:$DC$1,0),FALSE)="",NA(),VLOOKUP($B66,'B-EmEC'!$A:$DC,MATCH(BK$1,'B-EmEC'!$A$1:$DC$1,0),FALSE))</f>
        <v>36.035641250365174</v>
      </c>
      <c r="BL66" s="168" t="e">
        <f>IF(VLOOKUP($B66,'B-EmEC'!$A:$DC,MATCH(BL$1,'B-EmEC'!$A$1:$DC$1,0),FALSE)="",NA(),VLOOKUP($B66,'B-EmEC'!$A:$DC,MATCH(BL$1,'B-EmEC'!$A$1:$DC$1,0),FALSE))</f>
        <v>#N/A</v>
      </c>
      <c r="BM66" s="168">
        <f>IF(VLOOKUP($B66,'B-EmEC'!$A:$DC,MATCH(BM$1,'B-EmEC'!$A$1:$DC$1,0),FALSE)="",NA(),VLOOKUP($B66,'B-EmEC'!$A:$DC,MATCH(BM$1,'B-EmEC'!$A$1:$DC$1,0),FALSE))</f>
        <v>12.380663430420713</v>
      </c>
      <c r="BN66" s="168">
        <f>IF(VLOOKUP($B66,'B-EmEC'!$A:$DC,MATCH(BN$1,'B-EmEC'!$A$1:$DC$1,0),FALSE)="",NA(),VLOOKUP($B66,'B-EmEC'!$A:$DC,MATCH(BN$1,'B-EmEC'!$A$1:$DC$1,0),FALSE))</f>
        <v>25.704756380510439</v>
      </c>
      <c r="BO66" s="168" t="e">
        <f>IF(VLOOKUP($B66,'B-EmEC'!$A:$DC,MATCH(BO$1,'B-EmEC'!$A$1:$DC$1,0),FALSE)="",NA(),VLOOKUP($B66,'B-EmEC'!$A:$DC,MATCH(BO$1,'B-EmEC'!$A$1:$DC$1,0),FALSE))</f>
        <v>#N/A</v>
      </c>
      <c r="BP66" s="168" t="e">
        <f>IF(VLOOKUP($B66,'B-EmEC'!$A:$DC,MATCH(BP$1,'B-EmEC'!$A$1:$DC$1,0),FALSE)="",NA(),VLOOKUP($B66,'B-EmEC'!$A:$DC,MATCH(BP$1,'B-EmEC'!$A$1:$DC$1,0),FALSE))</f>
        <v>#N/A</v>
      </c>
      <c r="BQ66" s="168" t="e">
        <f>IF(VLOOKUP($B66,'B-EmEC'!$A:$DC,MATCH(BQ$1,'B-EmEC'!$A$1:$DC$1,0),FALSE)="",NA(),VLOOKUP($B66,'B-EmEC'!$A:$DC,MATCH(BQ$1,'B-EmEC'!$A$1:$DC$1,0),FALSE))</f>
        <v>#N/A</v>
      </c>
      <c r="BR66" s="168">
        <f>IF(VLOOKUP($B66,'B-EmEC'!$A:$DC,MATCH(BR$1,'B-EmEC'!$A$1:$DC$1,0),FALSE)="",NA(),VLOOKUP($B66,'B-EmEC'!$A:$DC,MATCH(BR$1,'B-EmEC'!$A$1:$DC$1,0),FALSE))</f>
        <v>64.386129334582947</v>
      </c>
      <c r="BS66" s="168">
        <f>IF(VLOOKUP($B66,'B-EmEC'!$A:$DC,MATCH(BS$1,'B-EmEC'!$A$1:$DC$1,0),FALSE)="",NA(),VLOOKUP($B66,'B-EmEC'!$A:$DC,MATCH(BS$1,'B-EmEC'!$A$1:$DC$1,0),FALSE))</f>
        <v>61.991803278688522</v>
      </c>
      <c r="BT66" s="168">
        <f>IF(VLOOKUP($B66,'B-EmEC'!$A:$DC,MATCH(BT$1,'B-EmEC'!$A$1:$DC$1,0),FALSE)="",NA(),VLOOKUP($B66,'B-EmEC'!$A:$DC,MATCH(BT$1,'B-EmEC'!$A$1:$DC$1,0),FALSE))</f>
        <v>13.685924667233078</v>
      </c>
      <c r="BU66" s="161" t="str" cm="1">
        <f t="array" ref="BU66">SUBSTITUTE(SUBSTITUTE(SUBSTITUTE(INDEX(BI$1:BT$1,0,MATCH(_xlfn.AGGREGATE(4,6,BI66:BT66),BI66:BT66,0)),"B-Emax",""),"Min",""),"Max","")</f>
        <v xml:space="preserve">
Gs</v>
      </c>
      <c r="BV66" s="168"/>
      <c r="BW66" s="165">
        <f>IF(VLOOKUP($B66,'I-EmEC'!$A:$DD,MATCH(BW$1,'I-EmEC'!$A$1:$DD$1,0),FALSE)&lt;&gt;"",VLOOKUP($B66,'I-EmEC'!$A:$DD,MATCH(BW$1,'I-EmEC'!$A$1:$DD$1,0),FALSE),NA())</f>
        <v>56.985294117647058</v>
      </c>
      <c r="BX66" s="166">
        <f>IF(VLOOKUP($B66,'I-EmEC'!$A:$DD,MATCH(BX$1,'I-EmEC'!$A$1:$DD$1,0),FALSE)&lt;&gt;"",VLOOKUP($B66,'I-EmEC'!$A:$DD,MATCH(BX$1,'I-EmEC'!$A$1:$DD$1,0),FALSE),NA())</f>
        <v>56.479690522243708</v>
      </c>
      <c r="BY66" s="166">
        <f>IF(VLOOKUP($B66,'I-EmEC'!$A:$DD,MATCH(BY$1,'I-EmEC'!$A$1:$DD$1,0),FALSE)&lt;&gt;"",VLOOKUP($B66,'I-EmEC'!$A:$DD,MATCH(BY$1,'I-EmEC'!$A$1:$DD$1,0),FALSE),NA())</f>
        <v>56.479690522243708</v>
      </c>
      <c r="BZ66" s="166" t="e">
        <f>IF(VLOOKUP($B66,'I-EmEC'!$A:$DD,MATCH(BZ$1,'I-EmEC'!$A$1:$DD$1,0),FALSE)&lt;&gt;"",VLOOKUP($B66,'I-EmEC'!$A:$DD,MATCH(BZ$1,'I-EmEC'!$A$1:$DD$1,0),FALSE),NA())</f>
        <v>#N/A</v>
      </c>
      <c r="CA66" s="166" t="e">
        <f>IF(VLOOKUP($B66,'I-EmEC'!$A:$DD,MATCH(CA$1,'I-EmEC'!$A$1:$DD$1,0),FALSE)&lt;&gt;"",VLOOKUP($B66,'I-EmEC'!$A:$DD,MATCH(CA$1,'I-EmEC'!$A$1:$DD$1,0),FALSE),NA())</f>
        <v>#N/A</v>
      </c>
      <c r="CB66" s="166" t="e">
        <f>IF(VLOOKUP($B66,'I-EmEC'!$A:$DD,MATCH(CB$1,'I-EmEC'!$A$1:$DD$1,0),FALSE)&lt;&gt;"",VLOOKUP($B66,'I-EmEC'!$A:$DD,MATCH(CB$1,'I-EmEC'!$A$1:$DD$1,0),FALSE),NA())</f>
        <v>#N/A</v>
      </c>
      <c r="CC66" s="166" t="e">
        <f>IF(VLOOKUP($B66,'I-EmEC'!$A:$DD,MATCH(CC$1,'I-EmEC'!$A$1:$DD$1,0),FALSE)&lt;&gt;"",VLOOKUP($B66,'I-EmEC'!$A:$DD,MATCH(CC$1,'I-EmEC'!$A$1:$DD$1,0),FALSE),NA())</f>
        <v>#N/A</v>
      </c>
      <c r="CD66" s="166" t="e">
        <f>IF(VLOOKUP($B66,'I-EmEC'!$A:$DD,MATCH(CD$1,'I-EmEC'!$A$1:$DD$1,0),FALSE)&lt;&gt;"",VLOOKUP($B66,'I-EmEC'!$A:$DD,MATCH(CD$1,'I-EmEC'!$A$1:$DD$1,0),FALSE),NA())</f>
        <v>#N/A</v>
      </c>
      <c r="CE66" s="166" t="e">
        <f>IF(VLOOKUP($B66,'I-EmEC'!$A:$DD,MATCH(CE$1,'I-EmEC'!$A$1:$DD$1,0),FALSE)&lt;&gt;"",VLOOKUP($B66,'I-EmEC'!$A:$DD,MATCH(CE$1,'I-EmEC'!$A$1:$DD$1,0),FALSE),NA())</f>
        <v>#N/A</v>
      </c>
      <c r="CF66" s="166" t="e">
        <f>IF(VLOOKUP($B66,'I-EmEC'!$A:$DD,MATCH(CF$1,'I-EmEC'!$A$1:$DD$1,0),FALSE)&lt;&gt;"",VLOOKUP($B66,'I-EmEC'!$A:$DD,MATCH(CF$1,'I-EmEC'!$A$1:$DD$1,0),FALSE),NA())</f>
        <v>#N/A</v>
      </c>
      <c r="CG66" s="166" t="e">
        <f>IF(VLOOKUP($B66,'I-EmEC'!$A:$DD,MATCH(CG$1,'I-EmEC'!$A$1:$DD$1,0),FALSE)&lt;&gt;"",VLOOKUP($B66,'I-EmEC'!$A:$DD,MATCH(CG$1,'I-EmEC'!$A$1:$DD$1,0),FALSE),NA())</f>
        <v>#N/A</v>
      </c>
      <c r="CH66" s="166" t="e">
        <f>IF(VLOOKUP($B66,'I-EmEC'!$A:$DD,MATCH(CH$1,'I-EmEC'!$A$1:$DD$1,0),FALSE)&lt;&gt;"",VLOOKUP($B66,'I-EmEC'!$A:$DD,MATCH(CH$1,'I-EmEC'!$A$1:$DD$1,0),FALSE),NA())</f>
        <v>#N/A</v>
      </c>
      <c r="CI66" s="161" t="str" cm="1">
        <f t="array" ref="CI66">SUBSTITUTE(SUBSTITUTE(SUBSTITUTE(INDEX(BW$1:CH$1,0,MATCH(_xlfn.AGGREGATE(4,6,BW66:CH66),BW66:CH66,0)),"I-Emax",""),"Min",""),"Max","")</f>
        <v xml:space="preserve">
Gs</v>
      </c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</row>
    <row r="67" spans="1:111" s="170" customFormat="1" x14ac:dyDescent="0.15">
      <c r="A67" s="155" t="str" cm="1">
        <f t="array" ref="A67">_xlfn.IFS(AND(SUMIF(E67:P67,"&lt;&gt;#N/A",E67:P67)&gt;0,SUMIF(S67:AD67,"&lt;&gt;#N/A",S67:AD67)&gt;0),"BI",AND(SUMIF(E67:P67,"&lt;&gt;#N/A",E67:P67)&gt;0,SUMIF(S67:AD67,"&lt;&gt;#N/A",S67:AD67)=0),"-B",AND(SUMIF(E67:P67,"&lt;&gt;#N/A",E67:P67)=0,SUMIF(S67:AD67,"&lt;&gt;#N/A",S67:AD67)&gt;0),"-I")</f>
        <v>BI</v>
      </c>
      <c r="B67" s="90" t="s">
        <v>681</v>
      </c>
      <c r="C67" s="156" t="str">
        <f>VLOOKUP(B67,RecNamesAll!A:E,5,FALSE)</f>
        <v>A</v>
      </c>
      <c r="D67" s="157" t="b">
        <f>VLOOKUP(B67,Ligands!A:B,2,FALSE)</f>
        <v>1</v>
      </c>
      <c r="E67" s="158" t="e">
        <f>IF(VLOOKUP($B67,'B-EmEC'!$A:$DC,MATCH(E$1,'B-EmEC'!$A$1:$DC$1,0),FALSE)&lt;&gt;"",VLOOKUP($B67,'B-EmEC'!$A:$DC,MATCH(E$1,'B-EmEC'!$A$1:$DC$1,0),FALSE),NA())</f>
        <v>#N/A</v>
      </c>
      <c r="F67" s="159" t="e">
        <f>IF(VLOOKUP($B67,'B-EmEC'!$A:$DC,MATCH(F$1,'B-EmEC'!$A$1:$DC$1,0),FALSE)&lt;&gt;"",VLOOKUP($B67,'B-EmEC'!$A:$DC,MATCH(F$1,'B-EmEC'!$A$1:$DC$1,0),FALSE),NA())</f>
        <v>#N/A</v>
      </c>
      <c r="G67" s="159" t="e">
        <f>IF(VLOOKUP($B67,'B-EmEC'!$A:$DC,MATCH(G$1,'B-EmEC'!$A$1:$DC$1,0),FALSE)&lt;&gt;"",VLOOKUP($B67,'B-EmEC'!$A:$DC,MATCH(G$1,'B-EmEC'!$A$1:$DC$1,0),FALSE),NA())</f>
        <v>#N/A</v>
      </c>
      <c r="H67" s="159">
        <f>IF(VLOOKUP($B67,'B-EmEC'!$A:$DC,MATCH(H$1,'B-EmEC'!$A$1:$DC$1,0),FALSE)&lt;&gt;"",VLOOKUP($B67,'B-EmEC'!$A:$DC,MATCH(H$1,'B-EmEC'!$A$1:$DC$1,0),FALSE),NA())</f>
        <v>6.92</v>
      </c>
      <c r="I67" s="159">
        <f>IF(VLOOKUP($B67,'B-EmEC'!$A:$DC,MATCH(I$1,'B-EmEC'!$A$1:$DC$1,0),FALSE)&lt;&gt;"",VLOOKUP($B67,'B-EmEC'!$A:$DC,MATCH(I$1,'B-EmEC'!$A$1:$DC$1,0),FALSE),NA())</f>
        <v>6.9909999999999997</v>
      </c>
      <c r="J67" s="159">
        <f>IF(VLOOKUP($B67,'B-EmEC'!$A:$DC,MATCH(J$1,'B-EmEC'!$A$1:$DC$1,0),FALSE)&lt;&gt;"",VLOOKUP($B67,'B-EmEC'!$A:$DC,MATCH(J$1,'B-EmEC'!$A$1:$DC$1,0),FALSE),NA())</f>
        <v>7.4640000000000004</v>
      </c>
      <c r="K67" s="160">
        <f>IF(VLOOKUP($B67,'B-EmEC'!$A:$DC,MATCH(K$1,'B-EmEC'!$A$1:$DC$1,0),FALSE)&lt;&gt;"",VLOOKUP($B67,'B-EmEC'!$A:$DC,MATCH(K$1,'B-EmEC'!$A$1:$DC$1,0),FALSE),NA())</f>
        <v>8.734</v>
      </c>
      <c r="L67" s="160">
        <f>IF(VLOOKUP($B67,'B-EmEC'!$A:$DC,MATCH(L$1,'B-EmEC'!$A$1:$DC$1,0),FALSE)&lt;&gt;"",VLOOKUP($B67,'B-EmEC'!$A:$DC,MATCH(L$1,'B-EmEC'!$A$1:$DC$1,0),FALSE),NA())</f>
        <v>8.6639999999999997</v>
      </c>
      <c r="M67" s="160">
        <f>IF(VLOOKUP($B67,'B-EmEC'!$A:$DC,MATCH(M$1,'B-EmEC'!$A$1:$DC$1,0),FALSE)&lt;&gt;"",VLOOKUP($B67,'B-EmEC'!$A:$DC,MATCH(M$1,'B-EmEC'!$A$1:$DC$1,0),FALSE),NA())</f>
        <v>8.1739999999999995</v>
      </c>
      <c r="N67" s="159">
        <f>IF(VLOOKUP($B67,'B-EmEC'!$A:$DC,MATCH(N$1,'B-EmEC'!$A$1:$DC$1,0),FALSE)&lt;&gt;"",VLOOKUP($B67,'B-EmEC'!$A:$DC,MATCH(N$1,'B-EmEC'!$A$1:$DC$1,0),FALSE),NA())</f>
        <v>8.8770000000000007</v>
      </c>
      <c r="O67" s="160">
        <f>IF(VLOOKUP($B67,'B-EmEC'!$A:$DC,MATCH(O$1,'B-EmEC'!$A$1:$DC$1,0),FALSE)&lt;&gt;"",VLOOKUP($B67,'B-EmEC'!$A:$DC,MATCH(O$1,'B-EmEC'!$A$1:$DC$1,0),FALSE),NA())</f>
        <v>8.3789999999999996</v>
      </c>
      <c r="P67" s="160">
        <f>IF(VLOOKUP($B67,'B-EmEC'!$A:$DC,MATCH(P$1,'B-EmEC'!$A$1:$DC$1,0),FALSE)&lt;&gt;"",VLOOKUP($B67,'B-EmEC'!$A:$DC,MATCH(P$1,'B-EmEC'!$A$1:$DC$1,0),FALSE),NA())</f>
        <v>8.7769999999999992</v>
      </c>
      <c r="Q67" s="161" t="str" cm="1">
        <f t="array" ref="Q67">SUBSTITUTE(SUBSTITUTE(INDEX(E$1:P$1,0,MATCH(_xlfn.AGGREGATE(4,6,E67:P67),E67:P67,0)),"B-pEC50",""),"&gt;1.4SD","")</f>
        <v xml:space="preserve">
G15</v>
      </c>
      <c r="R67" s="151"/>
      <c r="S67" s="162">
        <f>IF(VLOOKUP($B67,'I-EmEC'!$A:$DD,MATCH(S$1,'I-EmEC'!$A$1:$DD$1,0),FALSE)&lt;&gt;"",VLOOKUP($B67,'I-EmEC'!$A:$DD,MATCH(S$1,'I-EmEC'!$A$1:$DD$1,0),FALSE),NA())</f>
        <v>9.0399999999999991</v>
      </c>
      <c r="T67" s="159">
        <f>IF(VLOOKUP($B67,'I-EmEC'!$A:$DD,MATCH(T$1,'I-EmEC'!$A$1:$DD$1,0),FALSE)&lt;&gt;"",VLOOKUP($B67,'I-EmEC'!$A:$DD,MATCH(T$1,'I-EmEC'!$A$1:$DD$1,0),FALSE),NA())</f>
        <v>7.59</v>
      </c>
      <c r="U67" s="159">
        <f>IF(VLOOKUP($B67,'I-EmEC'!$A:$DD,MATCH(U$1,'I-EmEC'!$A$1:$DD$1,0),FALSE)&lt;&gt;"",VLOOKUP($B67,'I-EmEC'!$A:$DD,MATCH(U$1,'I-EmEC'!$A$1:$DD$1,0),FALSE),NA())</f>
        <v>7.59</v>
      </c>
      <c r="V67" s="159">
        <f>IF(VLOOKUP($B67,'I-EmEC'!$A:$DD,MATCH(V$1,'I-EmEC'!$A$1:$DD$1,0),FALSE)&lt;&gt;"",VLOOKUP($B67,'I-EmEC'!$A:$DD,MATCH(V$1,'I-EmEC'!$A$1:$DD$1,0),FALSE),NA())</f>
        <v>7.59</v>
      </c>
      <c r="W67" s="159">
        <f>IF(VLOOKUP($B67,'I-EmEC'!$A:$DD,MATCH(W$1,'I-EmEC'!$A$1:$DD$1,0),FALSE)&lt;&gt;"",VLOOKUP($B67,'I-EmEC'!$A:$DD,MATCH(W$1,'I-EmEC'!$A$1:$DD$1,0),FALSE),NA())</f>
        <v>7.59</v>
      </c>
      <c r="X67" s="159">
        <f>IF(VLOOKUP($B67,'I-EmEC'!$A:$DD,MATCH(X$1,'I-EmEC'!$A$1:$DD$1,0),FALSE)&lt;&gt;"",VLOOKUP($B67,'I-EmEC'!$A:$DD,MATCH(X$1,'I-EmEC'!$A$1:$DD$1,0),FALSE),NA())</f>
        <v>7.34</v>
      </c>
      <c r="Y67" s="159">
        <f>IF(VLOOKUP($B67,'I-EmEC'!$A:$DD,MATCH(Y$1,'I-EmEC'!$A$1:$DD$1,0),FALSE)&lt;&gt;"",VLOOKUP($B67,'I-EmEC'!$A:$DD,MATCH(Y$1,'I-EmEC'!$A$1:$DD$1,0),FALSE),NA())</f>
        <v>9.09</v>
      </c>
      <c r="Z67" s="159">
        <f>IF(VLOOKUP($B67,'I-EmEC'!$A:$DD,MATCH(Z$1,'I-EmEC'!$A$1:$DD$1,0),FALSE)&lt;&gt;"",VLOOKUP($B67,'I-EmEC'!$A:$DD,MATCH(Z$1,'I-EmEC'!$A$1:$DD$1,0),FALSE),NA())</f>
        <v>9.09</v>
      </c>
      <c r="AA67" s="159">
        <f>IF(VLOOKUP($B67,'I-EmEC'!$A:$DD,MATCH(AA$1,'I-EmEC'!$A$1:$DD$1,0),FALSE)&lt;&gt;"",VLOOKUP($B67,'I-EmEC'!$A:$DD,MATCH(AA$1,'I-EmEC'!$A$1:$DD$1,0),FALSE),NA())</f>
        <v>8.84</v>
      </c>
      <c r="AB67" s="159">
        <f>IF(VLOOKUP($B67,'I-EmEC'!$A:$DD,MATCH(AB$1,'I-EmEC'!$A$1:$DD$1,0),FALSE)&lt;&gt;"",VLOOKUP($B67,'I-EmEC'!$A:$DD,MATCH(AB$1,'I-EmEC'!$A$1:$DD$1,0),FALSE),NA())</f>
        <v>7.86</v>
      </c>
      <c r="AC67" s="159">
        <f>IF(VLOOKUP($B67,'I-EmEC'!$A:$DD,MATCH(AC$1,'I-EmEC'!$A$1:$DD$1,0),FALSE)&lt;&gt;"",VLOOKUP($B67,'I-EmEC'!$A:$DD,MATCH(AC$1,'I-EmEC'!$A$1:$DD$1,0),FALSE),NA())</f>
        <v>7.71</v>
      </c>
      <c r="AD67" s="159">
        <f>IF(VLOOKUP($B67,'I-EmEC'!$A:$DD,MATCH(AD$1,'I-EmEC'!$A$1:$DD$1,0),FALSE)&lt;&gt;"",VLOOKUP($B67,'I-EmEC'!$A:$DD,MATCH(AD$1,'I-EmEC'!$A$1:$DD$1,0),FALSE),NA())</f>
        <v>8.23</v>
      </c>
      <c r="AE67" s="161" t="str" cm="1">
        <f t="array" ref="AE67">SUBSTITUTE(SUBSTITUTE(INDEX(S$1:AD$1,0,MATCH(_xlfn.AGGREGATE(4,6,S67:AD67),S67:AD67,0)),"I-pEC50",""),"&gt;1.4SD","")</f>
        <v xml:space="preserve">
Gq</v>
      </c>
      <c r="AF67" s="159"/>
      <c r="AG67" s="163" t="e">
        <f>IF(VLOOKUP($B67,'B-EmEC'!$A:$DC,MATCH(AG$1,'B-EmEC'!$A$1:$DC$1,0),FALSE)&lt;&gt;"",VLOOKUP($B67,'B-EmEC'!$A:$DC,MATCH(AG$1,'B-EmEC'!$A$1:$DC$1,0),FALSE),NA())</f>
        <v>#N/A</v>
      </c>
      <c r="AH67" s="164" t="e">
        <f>IF(VLOOKUP($B67,'B-EmEC'!$A:$DC,MATCH(AH$1,'B-EmEC'!$A$1:$DC$1,0),FALSE)&lt;&gt;"",VLOOKUP($B67,'B-EmEC'!$A:$DC,MATCH(AH$1,'B-EmEC'!$A$1:$DC$1,0),FALSE),NA())</f>
        <v>#N/A</v>
      </c>
      <c r="AI67" s="164" t="e">
        <f>IF(VLOOKUP($B67,'B-EmEC'!$A:$DC,MATCH(AI$1,'B-EmEC'!$A$1:$DC$1,0),FALSE)&lt;&gt;"",VLOOKUP($B67,'B-EmEC'!$A:$DC,MATCH(AI$1,'B-EmEC'!$A$1:$DC$1,0),FALSE),NA())</f>
        <v>#N/A</v>
      </c>
      <c r="AJ67" s="164">
        <f>IF(VLOOKUP($B67,'B-EmEC'!$A:$DC,MATCH(AJ$1,'B-EmEC'!$A$1:$DC$1,0),FALSE)&lt;&gt;"",VLOOKUP($B67,'B-EmEC'!$A:$DC,MATCH(AJ$1,'B-EmEC'!$A$1:$DC$1,0),FALSE),NA())</f>
        <v>84.82</v>
      </c>
      <c r="AK67" s="164">
        <f>IF(VLOOKUP($B67,'B-EmEC'!$A:$DC,MATCH(AK$1,'B-EmEC'!$A$1:$DC$1,0),FALSE)&lt;&gt;"",VLOOKUP($B67,'B-EmEC'!$A:$DC,MATCH(AK$1,'B-EmEC'!$A$1:$DC$1,0),FALSE),NA())</f>
        <v>114.5</v>
      </c>
      <c r="AL67" s="164">
        <f>IF(VLOOKUP($B67,'B-EmEC'!$A:$DC,MATCH(AL$1,'B-EmEC'!$A$1:$DC$1,0),FALSE)&lt;&gt;"",VLOOKUP($B67,'B-EmEC'!$A:$DC,MATCH(AL$1,'B-EmEC'!$A$1:$DC$1,0),FALSE),NA())</f>
        <v>122.5</v>
      </c>
      <c r="AM67" s="164">
        <f>IF(VLOOKUP($B67,'B-EmEC'!$A:$DC,MATCH(AM$1,'B-EmEC'!$A$1:$DC$1,0),FALSE)&lt;&gt;"",VLOOKUP($B67,'B-EmEC'!$A:$DC,MATCH(AM$1,'B-EmEC'!$A$1:$DC$1,0),FALSE),NA())</f>
        <v>306.10000000000002</v>
      </c>
      <c r="AN67" s="164">
        <f>IF(VLOOKUP($B67,'B-EmEC'!$A:$DC,MATCH(AN$1,'B-EmEC'!$A$1:$DC$1,0),FALSE)&lt;&gt;"",VLOOKUP($B67,'B-EmEC'!$A:$DC,MATCH(AN$1,'B-EmEC'!$A$1:$DC$1,0),FALSE),NA())</f>
        <v>459.1</v>
      </c>
      <c r="AO67" s="164">
        <f>IF(VLOOKUP($B67,'B-EmEC'!$A:$DC,MATCH(AO$1,'B-EmEC'!$A$1:$DC$1,0),FALSE)&lt;&gt;"",VLOOKUP($B67,'B-EmEC'!$A:$DC,MATCH(AO$1,'B-EmEC'!$A$1:$DC$1,0),FALSE),NA())</f>
        <v>577.5</v>
      </c>
      <c r="AP67" s="164">
        <f>IF(VLOOKUP($B67,'B-EmEC'!$A:$DC,MATCH(AP$1,'B-EmEC'!$A$1:$DC$1,0),FALSE)&lt;&gt;"",VLOOKUP($B67,'B-EmEC'!$A:$DC,MATCH(AP$1,'B-EmEC'!$A$1:$DC$1,0),FALSE),NA())</f>
        <v>437</v>
      </c>
      <c r="AQ67" s="164">
        <f>IF(VLOOKUP($B67,'B-EmEC'!$A:$DC,MATCH(AQ$1,'B-EmEC'!$A$1:$DC$1,0),FALSE)&lt;&gt;"",VLOOKUP($B67,'B-EmEC'!$A:$DC,MATCH(AQ$1,'B-EmEC'!$A$1:$DC$1,0),FALSE),NA())</f>
        <v>103.9</v>
      </c>
      <c r="AR67" s="164">
        <f>IF(VLOOKUP($B67,'B-EmEC'!$A:$DC,MATCH(AR$1,'B-EmEC'!$A$1:$DC$1,0),FALSE)&lt;&gt;"",VLOOKUP($B67,'B-EmEC'!$A:$DC,MATCH(AR$1,'B-EmEC'!$A$1:$DC$1,0),FALSE),NA())</f>
        <v>183.3</v>
      </c>
      <c r="AS67" s="169" t="str" cm="1">
        <f t="array" ref="AS67">SUBSTITUTE(SUBSTITUTE(INDEX(AG$1:AR$1,0,MATCH(_xlfn.AGGREGATE(4,6,AG67:AR67),AG67:AR67,0)),"B-Emax",""),"&gt;1.4SD","")</f>
        <v xml:space="preserve">
G14</v>
      </c>
      <c r="AT67" s="164"/>
      <c r="AU67" s="165">
        <f>IF(VLOOKUP($B67,'I-EmEC'!$A:$DD,MATCH(AU$1,'I-EmEC'!$A$1:$DD$1,0),FALSE)&lt;&gt;"",VLOOKUP($B67,'I-EmEC'!$A:$DD,MATCH(AU$1,'I-EmEC'!$A$1:$DD$1,0),FALSE),NA())</f>
        <v>31</v>
      </c>
      <c r="AV67" s="166">
        <f>IF(VLOOKUP($B67,'I-EmEC'!$A:$DD,MATCH(AV$1,'I-EmEC'!$A$1:$DD$1,0),FALSE)&lt;&gt;"",VLOOKUP($B67,'I-EmEC'!$A:$DD,MATCH(AV$1,'I-EmEC'!$A$1:$DD$1,0),FALSE),NA())</f>
        <v>11.8</v>
      </c>
      <c r="AW67" s="166">
        <f>IF(VLOOKUP($B67,'I-EmEC'!$A:$DD,MATCH(AW$1,'I-EmEC'!$A$1:$DD$1,0),FALSE)&lt;&gt;"",VLOOKUP($B67,'I-EmEC'!$A:$DD,MATCH(AW$1,'I-EmEC'!$A$1:$DD$1,0),FALSE),NA())</f>
        <v>11.8</v>
      </c>
      <c r="AX67" s="166">
        <f>IF(VLOOKUP($B67,'I-EmEC'!$A:$DD,MATCH(AX$1,'I-EmEC'!$A$1:$DD$1,0),FALSE)&lt;&gt;"",VLOOKUP($B67,'I-EmEC'!$A:$DD,MATCH(AX$1,'I-EmEC'!$A$1:$DD$1,0),FALSE),NA())</f>
        <v>9.1999999999999993</v>
      </c>
      <c r="AY67" s="166">
        <f>IF(VLOOKUP($B67,'I-EmEC'!$A:$DD,MATCH(AY$1,'I-EmEC'!$A$1:$DD$1,0),FALSE)&lt;&gt;"",VLOOKUP($B67,'I-EmEC'!$A:$DD,MATCH(AY$1,'I-EmEC'!$A$1:$DD$1,0),FALSE),NA())</f>
        <v>9.1999999999999993</v>
      </c>
      <c r="AZ67" s="166">
        <f>IF(VLOOKUP($B67,'I-EmEC'!$A:$DD,MATCH(AZ$1,'I-EmEC'!$A$1:$DD$1,0),FALSE)&lt;&gt;"",VLOOKUP($B67,'I-EmEC'!$A:$DD,MATCH(AZ$1,'I-EmEC'!$A$1:$DD$1,0),FALSE),NA())</f>
        <v>8.6</v>
      </c>
      <c r="BA67" s="166">
        <f>IF(VLOOKUP($B67,'I-EmEC'!$A:$DD,MATCH(BA$1,'I-EmEC'!$A$1:$DD$1,0),FALSE)&lt;&gt;"",VLOOKUP($B67,'I-EmEC'!$A:$DD,MATCH(BA$1,'I-EmEC'!$A$1:$DD$1,0),FALSE),NA())</f>
        <v>30.1</v>
      </c>
      <c r="BB67" s="166">
        <f>IF(VLOOKUP($B67,'I-EmEC'!$A:$DD,MATCH(BB$1,'I-EmEC'!$A$1:$DD$1,0),FALSE)&lt;&gt;"",VLOOKUP($B67,'I-EmEC'!$A:$DD,MATCH(BB$1,'I-EmEC'!$A$1:$DD$1,0),FALSE),NA())</f>
        <v>30.1</v>
      </c>
      <c r="BC67" s="166">
        <f>IF(VLOOKUP($B67,'I-EmEC'!$A:$DD,MATCH(BC$1,'I-EmEC'!$A$1:$DD$1,0),FALSE)&lt;&gt;"",VLOOKUP($B67,'I-EmEC'!$A:$DD,MATCH(BC$1,'I-EmEC'!$A$1:$DD$1,0),FALSE),NA())</f>
        <v>25.8</v>
      </c>
      <c r="BD67" s="166">
        <f>IF(VLOOKUP($B67,'I-EmEC'!$A:$DD,MATCH(BD$1,'I-EmEC'!$A$1:$DD$1,0),FALSE)&lt;&gt;"",VLOOKUP($B67,'I-EmEC'!$A:$DD,MATCH(BD$1,'I-EmEC'!$A$1:$DD$1,0),FALSE),NA())</f>
        <v>17.899999999999999</v>
      </c>
      <c r="BE67" s="166">
        <f>IF(VLOOKUP($B67,'I-EmEC'!$A:$DD,MATCH(BE$1,'I-EmEC'!$A$1:$DD$1,0),FALSE)&lt;&gt;"",VLOOKUP($B67,'I-EmEC'!$A:$DD,MATCH(BE$1,'I-EmEC'!$A$1:$DD$1,0),FALSE),NA())</f>
        <v>15.1</v>
      </c>
      <c r="BF67" s="166">
        <f>IF(VLOOKUP($B67,'I-EmEC'!$A:$DD,MATCH(BF$1,'I-EmEC'!$A$1:$DD$1,0),FALSE)&lt;&gt;"",VLOOKUP($B67,'I-EmEC'!$A:$DD,MATCH(BF$1,'I-EmEC'!$A$1:$DD$1,0),FALSE),NA())</f>
        <v>22.7</v>
      </c>
      <c r="BG67" s="161" t="str" cm="1">
        <f t="array" ref="BG67">SUBSTITUTE(SUBSTITUTE(INDEX(AU$1:BF$1,0,MATCH(_xlfn.AGGREGATE(4,6,AU67:BF67),AU67:BF67,0)),"I-Emax",""),"&gt;1.4SD","")</f>
        <v xml:space="preserve">
Gs</v>
      </c>
      <c r="BH67" s="159"/>
      <c r="BI67" s="167" t="e">
        <f>IF(VLOOKUP($B67,'B-EmEC'!$A:$DC,MATCH(BI$1,'B-EmEC'!$A$1:$DC$1,0),FALSE)="",NA(),VLOOKUP($B67,'B-EmEC'!$A:$DC,MATCH(BI$1,'B-EmEC'!$A$1:$DC$1,0),FALSE))</f>
        <v>#N/A</v>
      </c>
      <c r="BJ67" s="168" t="e">
        <f>IF(VLOOKUP($B67,'B-EmEC'!$A:$DC,MATCH(BJ$1,'B-EmEC'!$A$1:$DC$1,0),FALSE)="",NA(),VLOOKUP($B67,'B-EmEC'!$A:$DC,MATCH(BJ$1,'B-EmEC'!$A$1:$DC$1,0),FALSE))</f>
        <v>#N/A</v>
      </c>
      <c r="BK67" s="168" t="e">
        <f>IF(VLOOKUP($B67,'B-EmEC'!$A:$DC,MATCH(BK$1,'B-EmEC'!$A$1:$DC$1,0),FALSE)="",NA(),VLOOKUP($B67,'B-EmEC'!$A:$DC,MATCH(BK$1,'B-EmEC'!$A$1:$DC$1,0),FALSE))</f>
        <v>#N/A</v>
      </c>
      <c r="BL67" s="168">
        <f>IF(VLOOKUP($B67,'B-EmEC'!$A:$DC,MATCH(BL$1,'B-EmEC'!$A$1:$DC$1,0),FALSE)="",NA(),VLOOKUP($B67,'B-EmEC'!$A:$DC,MATCH(BL$1,'B-EmEC'!$A$1:$DC$1,0),FALSE))</f>
        <v>22.801075268817204</v>
      </c>
      <c r="BM67" s="168">
        <f>IF(VLOOKUP($B67,'B-EmEC'!$A:$DC,MATCH(BM$1,'B-EmEC'!$A$1:$DC$1,0),FALSE)="",NA(),VLOOKUP($B67,'B-EmEC'!$A:$DC,MATCH(BM$1,'B-EmEC'!$A$1:$DC$1,0),FALSE))</f>
        <v>23.159385113268609</v>
      </c>
      <c r="BN67" s="168">
        <f>IF(VLOOKUP($B67,'B-EmEC'!$A:$DC,MATCH(BN$1,'B-EmEC'!$A$1:$DC$1,0),FALSE)="",NA(),VLOOKUP($B67,'B-EmEC'!$A:$DC,MATCH(BN$1,'B-EmEC'!$A$1:$DC$1,0),FALSE))</f>
        <v>35.527842227378187</v>
      </c>
      <c r="BO67" s="168">
        <f>IF(VLOOKUP($B67,'B-EmEC'!$A:$DC,MATCH(BO$1,'B-EmEC'!$A$1:$DC$1,0),FALSE)="",NA(),VLOOKUP($B67,'B-EmEC'!$A:$DC,MATCH(BO$1,'B-EmEC'!$A$1:$DC$1,0),FALSE))</f>
        <v>40.873280811857398</v>
      </c>
      <c r="BP67" s="168">
        <f>IF(VLOOKUP($B67,'B-EmEC'!$A:$DC,MATCH(BP$1,'B-EmEC'!$A$1:$DC$1,0),FALSE)="",NA(),VLOOKUP($B67,'B-EmEC'!$A:$DC,MATCH(BP$1,'B-EmEC'!$A$1:$DC$1,0),FALSE))</f>
        <v>54.049917588886274</v>
      </c>
      <c r="BQ67" s="168">
        <f>IF(VLOOKUP($B67,'B-EmEC'!$A:$DC,MATCH(BQ$1,'B-EmEC'!$A$1:$DC$1,0),FALSE)="",NA(),VLOOKUP($B67,'B-EmEC'!$A:$DC,MATCH(BQ$1,'B-EmEC'!$A$1:$DC$1,0),FALSE))</f>
        <v>62.493236662698841</v>
      </c>
      <c r="BR67" s="168">
        <f>IF(VLOOKUP($B67,'B-EmEC'!$A:$DC,MATCH(BR$1,'B-EmEC'!$A$1:$DC$1,0),FALSE)="",NA(),VLOOKUP($B67,'B-EmEC'!$A:$DC,MATCH(BR$1,'B-EmEC'!$A$1:$DC$1,0),FALSE))</f>
        <v>40.955951265229615</v>
      </c>
      <c r="BS67" s="168">
        <f>IF(VLOOKUP($B67,'B-EmEC'!$A:$DC,MATCH(BS$1,'B-EmEC'!$A$1:$DC$1,0),FALSE)="",NA(),VLOOKUP($B67,'B-EmEC'!$A:$DC,MATCH(BS$1,'B-EmEC'!$A$1:$DC$1,0),FALSE))</f>
        <v>85.163934426229503</v>
      </c>
      <c r="BT67" s="168">
        <f>IF(VLOOKUP($B67,'B-EmEC'!$A:$DC,MATCH(BT$1,'B-EmEC'!$A$1:$DC$1,0),FALSE)="",NA(),VLOOKUP($B67,'B-EmEC'!$A:$DC,MATCH(BT$1,'B-EmEC'!$A$1:$DC$1,0),FALSE))</f>
        <v>25.955819881053525</v>
      </c>
      <c r="BU67" s="161" t="str" cm="1">
        <f t="array" ref="BU67">SUBSTITUTE(SUBSTITUTE(SUBSTITUTE(INDEX(BI$1:BT$1,0,MATCH(_xlfn.AGGREGATE(4,6,BI67:BT67),BI67:BT67,0)),"B-Emax",""),"Min",""),"Max","")</f>
        <v xml:space="preserve">
G12</v>
      </c>
      <c r="BV67" s="168"/>
      <c r="BW67" s="165">
        <f>IF(VLOOKUP($B67,'I-EmEC'!$A:$DD,MATCH(BW$1,'I-EmEC'!$A$1:$DD$1,0),FALSE)&lt;&gt;"",VLOOKUP($B67,'I-EmEC'!$A:$DD,MATCH(BW$1,'I-EmEC'!$A$1:$DD$1,0),FALSE),NA())</f>
        <v>56.985294117647058</v>
      </c>
      <c r="BX67" s="166">
        <f>IF(VLOOKUP($B67,'I-EmEC'!$A:$DD,MATCH(BX$1,'I-EmEC'!$A$1:$DD$1,0),FALSE)&lt;&gt;"",VLOOKUP($B67,'I-EmEC'!$A:$DD,MATCH(BX$1,'I-EmEC'!$A$1:$DD$1,0),FALSE),NA())</f>
        <v>22.823984526112184</v>
      </c>
      <c r="BY67" s="166">
        <f>IF(VLOOKUP($B67,'I-EmEC'!$A:$DD,MATCH(BY$1,'I-EmEC'!$A$1:$DD$1,0),FALSE)&lt;&gt;"",VLOOKUP($B67,'I-EmEC'!$A:$DD,MATCH(BY$1,'I-EmEC'!$A$1:$DD$1,0),FALSE),NA())</f>
        <v>22.823984526112184</v>
      </c>
      <c r="BZ67" s="166">
        <f>IF(VLOOKUP($B67,'I-EmEC'!$A:$DD,MATCH(BZ$1,'I-EmEC'!$A$1:$DD$1,0),FALSE)&lt;&gt;"",VLOOKUP($B67,'I-EmEC'!$A:$DD,MATCH(BZ$1,'I-EmEC'!$A$1:$DD$1,0),FALSE),NA())</f>
        <v>19.047619047619047</v>
      </c>
      <c r="CA67" s="166">
        <f>IF(VLOOKUP($B67,'I-EmEC'!$A:$DD,MATCH(CA$1,'I-EmEC'!$A$1:$DD$1,0),FALSE)&lt;&gt;"",VLOOKUP($B67,'I-EmEC'!$A:$DD,MATCH(CA$1,'I-EmEC'!$A$1:$DD$1,0),FALSE),NA())</f>
        <v>19.047619047619047</v>
      </c>
      <c r="CB67" s="166">
        <f>IF(VLOOKUP($B67,'I-EmEC'!$A:$DD,MATCH(CB$1,'I-EmEC'!$A$1:$DD$1,0),FALSE)&lt;&gt;"",VLOOKUP($B67,'I-EmEC'!$A:$DD,MATCH(CB$1,'I-EmEC'!$A$1:$DD$1,0),FALSE),NA())</f>
        <v>24.927536231884059</v>
      </c>
      <c r="CC67" s="166">
        <f>IF(VLOOKUP($B67,'I-EmEC'!$A:$DD,MATCH(CC$1,'I-EmEC'!$A$1:$DD$1,0),FALSE)&lt;&gt;"",VLOOKUP($B67,'I-EmEC'!$A:$DD,MATCH(CC$1,'I-EmEC'!$A$1:$DD$1,0),FALSE),NA())</f>
        <v>61.806981519507183</v>
      </c>
      <c r="CD67" s="166">
        <f>IF(VLOOKUP($B67,'I-EmEC'!$A:$DD,MATCH(CD$1,'I-EmEC'!$A$1:$DD$1,0),FALSE)&lt;&gt;"",VLOOKUP($B67,'I-EmEC'!$A:$DD,MATCH(CD$1,'I-EmEC'!$A$1:$DD$1,0),FALSE),NA())</f>
        <v>61.806981519507183</v>
      </c>
      <c r="CE67" s="166">
        <f>IF(VLOOKUP($B67,'I-EmEC'!$A:$DD,MATCH(CE$1,'I-EmEC'!$A$1:$DD$1,0),FALSE)&lt;&gt;"",VLOOKUP($B67,'I-EmEC'!$A:$DD,MATCH(CE$1,'I-EmEC'!$A$1:$DD$1,0),FALSE),NA())</f>
        <v>57.977528089887642</v>
      </c>
      <c r="CF67" s="166">
        <f>IF(VLOOKUP($B67,'I-EmEC'!$A:$DD,MATCH(CF$1,'I-EmEC'!$A$1:$DD$1,0),FALSE)&lt;&gt;"",VLOOKUP($B67,'I-EmEC'!$A:$DD,MATCH(CF$1,'I-EmEC'!$A$1:$DD$1,0),FALSE),NA())</f>
        <v>35.305719921104533</v>
      </c>
      <c r="CG67" s="166">
        <f>IF(VLOOKUP($B67,'I-EmEC'!$A:$DD,MATCH(CG$1,'I-EmEC'!$A$1:$DD$1,0),FALSE)&lt;&gt;"",VLOOKUP($B67,'I-EmEC'!$A:$DD,MATCH(CG$1,'I-EmEC'!$A$1:$DD$1,0),FALSE),NA())</f>
        <v>28.761904761904763</v>
      </c>
      <c r="CH67" s="166">
        <f>IF(VLOOKUP($B67,'I-EmEC'!$A:$DD,MATCH(CH$1,'I-EmEC'!$A$1:$DD$1,0),FALSE)&lt;&gt;"",VLOOKUP($B67,'I-EmEC'!$A:$DD,MATCH(CH$1,'I-EmEC'!$A$1:$DD$1,0),FALSE),NA())</f>
        <v>44.861660079051383</v>
      </c>
      <c r="CI67" s="161" t="str" cm="1">
        <f t="array" ref="CI67">SUBSTITUTE(SUBSTITUTE(SUBSTITUTE(INDEX(BW$1:CH$1,0,MATCH(_xlfn.AGGREGATE(4,6,BW67:CH67),BW67:CH67,0)),"I-Emax",""),"Min",""),"Max","")</f>
        <v xml:space="preserve">
Gq</v>
      </c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</row>
    <row r="68" spans="1:111" s="170" customFormat="1" x14ac:dyDescent="0.15">
      <c r="A68" s="155" t="str" cm="1">
        <f t="array" ref="A68">_xlfn.IFS(AND(SUMIF(E68:P68,"&lt;&gt;#N/A",E68:P68)&gt;0,SUMIF(S68:AD68,"&lt;&gt;#N/A",S68:AD68)&gt;0),"BI",AND(SUMIF(E68:P68,"&lt;&gt;#N/A",E68:P68)&gt;0,SUMIF(S68:AD68,"&lt;&gt;#N/A",S68:AD68)=0),"-B",AND(SUMIF(E68:P68,"&lt;&gt;#N/A",E68:P68)=0,SUMIF(S68:AD68,"&lt;&gt;#N/A",S68:AD68)&gt;0),"-I")</f>
        <v>BI</v>
      </c>
      <c r="B68" s="90" t="s">
        <v>62</v>
      </c>
      <c r="C68" s="156" t="str">
        <f>VLOOKUP(B68,RecNamesAll!A:E,5,FALSE)</f>
        <v>A</v>
      </c>
      <c r="D68" s="157" t="b">
        <f>VLOOKUP(B68,Ligands!A:B,2,FALSE)</f>
        <v>1</v>
      </c>
      <c r="E68" s="158" t="e">
        <f>IF(VLOOKUP($B68,'B-EmEC'!$A:$DC,MATCH(E$1,'B-EmEC'!$A$1:$DC$1,0),FALSE)&lt;&gt;"",VLOOKUP($B68,'B-EmEC'!$A:$DC,MATCH(E$1,'B-EmEC'!$A$1:$DC$1,0),FALSE),NA())</f>
        <v>#N/A</v>
      </c>
      <c r="F68" s="159">
        <f>IF(VLOOKUP($B68,'B-EmEC'!$A:$DC,MATCH(F$1,'B-EmEC'!$A$1:$DC$1,0),FALSE)&lt;&gt;"",VLOOKUP($B68,'B-EmEC'!$A:$DC,MATCH(F$1,'B-EmEC'!$A$1:$DC$1,0),FALSE),NA())</f>
        <v>8.1509999999999998</v>
      </c>
      <c r="G68" s="159">
        <f>IF(VLOOKUP($B68,'B-EmEC'!$A:$DC,MATCH(G$1,'B-EmEC'!$A$1:$DC$1,0),FALSE)&lt;&gt;"",VLOOKUP($B68,'B-EmEC'!$A:$DC,MATCH(G$1,'B-EmEC'!$A$1:$DC$1,0),FALSE),NA())</f>
        <v>7.9489999999999998</v>
      </c>
      <c r="H68" s="159">
        <f>IF(VLOOKUP($B68,'B-EmEC'!$A:$DC,MATCH(H$1,'B-EmEC'!$A$1:$DC$1,0),FALSE)&lt;&gt;"",VLOOKUP($B68,'B-EmEC'!$A:$DC,MATCH(H$1,'B-EmEC'!$A$1:$DC$1,0),FALSE),NA())</f>
        <v>7.7480000000000002</v>
      </c>
      <c r="I68" s="159">
        <f>IF(VLOOKUP($B68,'B-EmEC'!$A:$DC,MATCH(I$1,'B-EmEC'!$A$1:$DC$1,0),FALSE)&lt;&gt;"",VLOOKUP($B68,'B-EmEC'!$A:$DC,MATCH(I$1,'B-EmEC'!$A$1:$DC$1,0),FALSE),NA())</f>
        <v>8.1639999999999997</v>
      </c>
      <c r="J68" s="159" t="e">
        <f>IF(VLOOKUP($B68,'B-EmEC'!$A:$DC,MATCH(J$1,'B-EmEC'!$A$1:$DC$1,0),FALSE)&lt;&gt;"",VLOOKUP($B68,'B-EmEC'!$A:$DC,MATCH(J$1,'B-EmEC'!$A$1:$DC$1,0),FALSE),NA())</f>
        <v>#N/A</v>
      </c>
      <c r="K68" s="160" t="e">
        <f>IF(VLOOKUP($B68,'B-EmEC'!$A:$DC,MATCH(K$1,'B-EmEC'!$A$1:$DC$1,0),FALSE)&lt;&gt;"",VLOOKUP($B68,'B-EmEC'!$A:$DC,MATCH(K$1,'B-EmEC'!$A$1:$DC$1,0),FALSE),NA())</f>
        <v>#N/A</v>
      </c>
      <c r="L68" s="160" t="e">
        <f>IF(VLOOKUP($B68,'B-EmEC'!$A:$DC,MATCH(L$1,'B-EmEC'!$A$1:$DC$1,0),FALSE)&lt;&gt;"",VLOOKUP($B68,'B-EmEC'!$A:$DC,MATCH(L$1,'B-EmEC'!$A$1:$DC$1,0),FALSE),NA())</f>
        <v>#N/A</v>
      </c>
      <c r="M68" s="160" t="e">
        <f>IF(VLOOKUP($B68,'B-EmEC'!$A:$DC,MATCH(M$1,'B-EmEC'!$A$1:$DC$1,0),FALSE)&lt;&gt;"",VLOOKUP($B68,'B-EmEC'!$A:$DC,MATCH(M$1,'B-EmEC'!$A$1:$DC$1,0),FALSE),NA())</f>
        <v>#N/A</v>
      </c>
      <c r="N68" s="159">
        <f>IF(VLOOKUP($B68,'B-EmEC'!$A:$DC,MATCH(N$1,'B-EmEC'!$A$1:$DC$1,0),FALSE)&lt;&gt;"",VLOOKUP($B68,'B-EmEC'!$A:$DC,MATCH(N$1,'B-EmEC'!$A$1:$DC$1,0),FALSE),NA())</f>
        <v>6.2080000000000002</v>
      </c>
      <c r="O68" s="160">
        <f>IF(VLOOKUP($B68,'B-EmEC'!$A:$DC,MATCH(O$1,'B-EmEC'!$A$1:$DC$1,0),FALSE)&lt;&gt;"",VLOOKUP($B68,'B-EmEC'!$A:$DC,MATCH(O$1,'B-EmEC'!$A$1:$DC$1,0),FALSE),NA())</f>
        <v>7.1820000000000004</v>
      </c>
      <c r="P68" s="160">
        <f>IF(VLOOKUP($B68,'B-EmEC'!$A:$DC,MATCH(P$1,'B-EmEC'!$A$1:$DC$1,0),FALSE)&lt;&gt;"",VLOOKUP($B68,'B-EmEC'!$A:$DC,MATCH(P$1,'B-EmEC'!$A$1:$DC$1,0),FALSE),NA())</f>
        <v>6.8609999999999998</v>
      </c>
      <c r="Q68" s="161" t="str" cm="1">
        <f t="array" ref="Q68">SUBSTITUTE(SUBSTITUTE(INDEX(E$1:P$1,0,MATCH(_xlfn.AGGREGATE(4,6,E68:P68),E68:P68,0)),"B-pEC50",""),"&gt;1.4SD","")</f>
        <v xml:space="preserve">
GoB</v>
      </c>
      <c r="R68" s="159"/>
      <c r="S68" s="162" t="e">
        <f>IF(VLOOKUP($B68,'I-EmEC'!$A:$DD,MATCH(S$1,'I-EmEC'!$A$1:$DD$1,0),FALSE)&lt;&gt;"",VLOOKUP($B68,'I-EmEC'!$A:$DD,MATCH(S$1,'I-EmEC'!$A$1:$DD$1,0),FALSE),NA())</f>
        <v>#N/A</v>
      </c>
      <c r="T68" s="159">
        <f>IF(VLOOKUP($B68,'I-EmEC'!$A:$DD,MATCH(T$1,'I-EmEC'!$A$1:$DD$1,0),FALSE)&lt;&gt;"",VLOOKUP($B68,'I-EmEC'!$A:$DD,MATCH(T$1,'I-EmEC'!$A$1:$DD$1,0),FALSE),NA())</f>
        <v>7.1</v>
      </c>
      <c r="U68" s="159">
        <f>IF(VLOOKUP($B68,'I-EmEC'!$A:$DD,MATCH(U$1,'I-EmEC'!$A$1:$DD$1,0),FALSE)&lt;&gt;"",VLOOKUP($B68,'I-EmEC'!$A:$DD,MATCH(U$1,'I-EmEC'!$A$1:$DD$1,0),FALSE),NA())</f>
        <v>7.1</v>
      </c>
      <c r="V68" s="159">
        <f>IF(VLOOKUP($B68,'I-EmEC'!$A:$DD,MATCH(V$1,'I-EmEC'!$A$1:$DD$1,0),FALSE)&lt;&gt;"",VLOOKUP($B68,'I-EmEC'!$A:$DD,MATCH(V$1,'I-EmEC'!$A$1:$DD$1,0),FALSE),NA())</f>
        <v>6.76</v>
      </c>
      <c r="W68" s="159">
        <f>IF(VLOOKUP($B68,'I-EmEC'!$A:$DD,MATCH(W$1,'I-EmEC'!$A$1:$DD$1,0),FALSE)&lt;&gt;"",VLOOKUP($B68,'I-EmEC'!$A:$DD,MATCH(W$1,'I-EmEC'!$A$1:$DD$1,0),FALSE),NA())</f>
        <v>6.76</v>
      </c>
      <c r="X68" s="159">
        <f>IF(VLOOKUP($B68,'I-EmEC'!$A:$DD,MATCH(X$1,'I-EmEC'!$A$1:$DD$1,0),FALSE)&lt;&gt;"",VLOOKUP($B68,'I-EmEC'!$A:$DD,MATCH(X$1,'I-EmEC'!$A$1:$DD$1,0),FALSE),NA())</f>
        <v>7.28</v>
      </c>
      <c r="Y68" s="159" t="e">
        <f>IF(VLOOKUP($B68,'I-EmEC'!$A:$DD,MATCH(Y$1,'I-EmEC'!$A$1:$DD$1,0),FALSE)&lt;&gt;"",VLOOKUP($B68,'I-EmEC'!$A:$DD,MATCH(Y$1,'I-EmEC'!$A$1:$DD$1,0),FALSE),NA())</f>
        <v>#N/A</v>
      </c>
      <c r="Z68" s="159" t="e">
        <f>IF(VLOOKUP($B68,'I-EmEC'!$A:$DD,MATCH(Z$1,'I-EmEC'!$A$1:$DD$1,0),FALSE)&lt;&gt;"",VLOOKUP($B68,'I-EmEC'!$A:$DD,MATCH(Z$1,'I-EmEC'!$A$1:$DD$1,0),FALSE),NA())</f>
        <v>#N/A</v>
      </c>
      <c r="AA68" s="159" t="e">
        <f>IF(VLOOKUP($B68,'I-EmEC'!$A:$DD,MATCH(AA$1,'I-EmEC'!$A$1:$DD$1,0),FALSE)&lt;&gt;"",VLOOKUP($B68,'I-EmEC'!$A:$DD,MATCH(AA$1,'I-EmEC'!$A$1:$DD$1,0),FALSE),NA())</f>
        <v>#N/A</v>
      </c>
      <c r="AB68" s="159" t="e">
        <f>IF(VLOOKUP($B68,'I-EmEC'!$A:$DD,MATCH(AB$1,'I-EmEC'!$A$1:$DD$1,0),FALSE)&lt;&gt;"",VLOOKUP($B68,'I-EmEC'!$A:$DD,MATCH(AB$1,'I-EmEC'!$A$1:$DD$1,0),FALSE),NA())</f>
        <v>#N/A</v>
      </c>
      <c r="AC68" s="159">
        <f>IF(VLOOKUP($B68,'I-EmEC'!$A:$DD,MATCH(AC$1,'I-EmEC'!$A$1:$DD$1,0),FALSE)&lt;&gt;"",VLOOKUP($B68,'I-EmEC'!$A:$DD,MATCH(AC$1,'I-EmEC'!$A$1:$DD$1,0),FALSE),NA())</f>
        <v>6.5</v>
      </c>
      <c r="AD68" s="159">
        <f>IF(VLOOKUP($B68,'I-EmEC'!$A:$DD,MATCH(AD$1,'I-EmEC'!$A$1:$DD$1,0),FALSE)&lt;&gt;"",VLOOKUP($B68,'I-EmEC'!$A:$DD,MATCH(AD$1,'I-EmEC'!$A$1:$DD$1,0),FALSE),NA())</f>
        <v>6.01</v>
      </c>
      <c r="AE68" s="161" t="str" cm="1">
        <f t="array" ref="AE68">SUBSTITUTE(SUBSTITUTE(INDEX(S$1:AD$1,0,MATCH(_xlfn.AGGREGATE(4,6,S68:AD68),S68:AD68,0)),"I-pEC50",""),"&gt;1.4SD","")</f>
        <v xml:space="preserve">
Gz</v>
      </c>
      <c r="AF68" s="159"/>
      <c r="AG68" s="163" t="e">
        <f>IF(VLOOKUP($B68,'B-EmEC'!$A:$DC,MATCH(AG$1,'B-EmEC'!$A$1:$DC$1,0),FALSE)&lt;&gt;"",VLOOKUP($B68,'B-EmEC'!$A:$DC,MATCH(AG$1,'B-EmEC'!$A$1:$DC$1,0),FALSE),NA())</f>
        <v>#N/A</v>
      </c>
      <c r="AH68" s="164">
        <f>IF(VLOOKUP($B68,'B-EmEC'!$A:$DC,MATCH(AH$1,'B-EmEC'!$A$1:$DC$1,0),FALSE)&lt;&gt;"",VLOOKUP($B68,'B-EmEC'!$A:$DC,MATCH(AH$1,'B-EmEC'!$A$1:$DC$1,0),FALSE),NA())</f>
        <v>131.69999999999999</v>
      </c>
      <c r="AI68" s="164">
        <f>IF(VLOOKUP($B68,'B-EmEC'!$A:$DC,MATCH(AI$1,'B-EmEC'!$A$1:$DC$1,0),FALSE)&lt;&gt;"",VLOOKUP($B68,'B-EmEC'!$A:$DC,MATCH(AI$1,'B-EmEC'!$A$1:$DC$1,0),FALSE),NA())</f>
        <v>99.81</v>
      </c>
      <c r="AJ68" s="164">
        <f>IF(VLOOKUP($B68,'B-EmEC'!$A:$DC,MATCH(AJ$1,'B-EmEC'!$A$1:$DC$1,0),FALSE)&lt;&gt;"",VLOOKUP($B68,'B-EmEC'!$A:$DC,MATCH(AJ$1,'B-EmEC'!$A$1:$DC$1,0),FALSE),NA())</f>
        <v>68.45</v>
      </c>
      <c r="AK68" s="164">
        <f>IF(VLOOKUP($B68,'B-EmEC'!$A:$DC,MATCH(AK$1,'B-EmEC'!$A$1:$DC$1,0),FALSE)&lt;&gt;"",VLOOKUP($B68,'B-EmEC'!$A:$DC,MATCH(AK$1,'B-EmEC'!$A$1:$DC$1,0),FALSE),NA())</f>
        <v>59.24</v>
      </c>
      <c r="AL68" s="164" t="e">
        <f>IF(VLOOKUP($B68,'B-EmEC'!$A:$DC,MATCH(AL$1,'B-EmEC'!$A$1:$DC$1,0),FALSE)&lt;&gt;"",VLOOKUP($B68,'B-EmEC'!$A:$DC,MATCH(AL$1,'B-EmEC'!$A$1:$DC$1,0),FALSE),NA())</f>
        <v>#N/A</v>
      </c>
      <c r="AM68" s="164" t="e">
        <f>IF(VLOOKUP($B68,'B-EmEC'!$A:$DC,MATCH(AM$1,'B-EmEC'!$A$1:$DC$1,0),FALSE)&lt;&gt;"",VLOOKUP($B68,'B-EmEC'!$A:$DC,MATCH(AM$1,'B-EmEC'!$A$1:$DC$1,0),FALSE),NA())</f>
        <v>#N/A</v>
      </c>
      <c r="AN68" s="164" t="e">
        <f>IF(VLOOKUP($B68,'B-EmEC'!$A:$DC,MATCH(AN$1,'B-EmEC'!$A$1:$DC$1,0),FALSE)&lt;&gt;"",VLOOKUP($B68,'B-EmEC'!$A:$DC,MATCH(AN$1,'B-EmEC'!$A$1:$DC$1,0),FALSE),NA())</f>
        <v>#N/A</v>
      </c>
      <c r="AO68" s="164" t="e">
        <f>IF(VLOOKUP($B68,'B-EmEC'!$A:$DC,MATCH(AO$1,'B-EmEC'!$A$1:$DC$1,0),FALSE)&lt;&gt;"",VLOOKUP($B68,'B-EmEC'!$A:$DC,MATCH(AO$1,'B-EmEC'!$A$1:$DC$1,0),FALSE),NA())</f>
        <v>#N/A</v>
      </c>
      <c r="AP68" s="164">
        <f>IF(VLOOKUP($B68,'B-EmEC'!$A:$DC,MATCH(AP$1,'B-EmEC'!$A$1:$DC$1,0),FALSE)&lt;&gt;"",VLOOKUP($B68,'B-EmEC'!$A:$DC,MATCH(AP$1,'B-EmEC'!$A$1:$DC$1,0),FALSE),NA())</f>
        <v>375.1</v>
      </c>
      <c r="AQ68" s="164">
        <f>IF(VLOOKUP($B68,'B-EmEC'!$A:$DC,MATCH(AQ$1,'B-EmEC'!$A$1:$DC$1,0),FALSE)&lt;&gt;"",VLOOKUP($B68,'B-EmEC'!$A:$DC,MATCH(AQ$1,'B-EmEC'!$A$1:$DC$1,0),FALSE),NA())</f>
        <v>91.98</v>
      </c>
      <c r="AR68" s="164">
        <f>IF(VLOOKUP($B68,'B-EmEC'!$A:$DC,MATCH(AR$1,'B-EmEC'!$A$1:$DC$1,0),FALSE)&lt;&gt;"",VLOOKUP($B68,'B-EmEC'!$A:$DC,MATCH(AR$1,'B-EmEC'!$A$1:$DC$1,0),FALSE),NA())</f>
        <v>175.2</v>
      </c>
      <c r="AS68" s="169" t="str" cm="1">
        <f t="array" ref="AS68">SUBSTITUTE(SUBSTITUTE(INDEX(AG$1:AR$1,0,MATCH(_xlfn.AGGREGATE(4,6,AG68:AR68),AG68:AR68,0)),"B-Emax",""),"&gt;1.4SD","")</f>
        <v xml:space="preserve">
G15</v>
      </c>
      <c r="AT68" s="164"/>
      <c r="AU68" s="165" t="e">
        <f>IF(VLOOKUP($B68,'I-EmEC'!$A:$DD,MATCH(AU$1,'I-EmEC'!$A$1:$DD$1,0),FALSE)&lt;&gt;"",VLOOKUP($B68,'I-EmEC'!$A:$DD,MATCH(AU$1,'I-EmEC'!$A$1:$DD$1,0),FALSE),NA())</f>
        <v>#N/A</v>
      </c>
      <c r="AV68" s="166">
        <f>IF(VLOOKUP($B68,'I-EmEC'!$A:$DD,MATCH(AV$1,'I-EmEC'!$A$1:$DD$1,0),FALSE)&lt;&gt;"",VLOOKUP($B68,'I-EmEC'!$A:$DD,MATCH(AV$1,'I-EmEC'!$A$1:$DD$1,0),FALSE),NA())</f>
        <v>25.8</v>
      </c>
      <c r="AW68" s="166">
        <f>IF(VLOOKUP($B68,'I-EmEC'!$A:$DD,MATCH(AW$1,'I-EmEC'!$A$1:$DD$1,0),FALSE)&lt;&gt;"",VLOOKUP($B68,'I-EmEC'!$A:$DD,MATCH(AW$1,'I-EmEC'!$A$1:$DD$1,0),FALSE),NA())</f>
        <v>25.8</v>
      </c>
      <c r="AX68" s="166">
        <f>IF(VLOOKUP($B68,'I-EmEC'!$A:$DD,MATCH(AX$1,'I-EmEC'!$A$1:$DD$1,0),FALSE)&lt;&gt;"",VLOOKUP($B68,'I-EmEC'!$A:$DD,MATCH(AX$1,'I-EmEC'!$A$1:$DD$1,0),FALSE),NA())</f>
        <v>21.8</v>
      </c>
      <c r="AY68" s="166">
        <f>IF(VLOOKUP($B68,'I-EmEC'!$A:$DD,MATCH(AY$1,'I-EmEC'!$A$1:$DD$1,0),FALSE)&lt;&gt;"",VLOOKUP($B68,'I-EmEC'!$A:$DD,MATCH(AY$1,'I-EmEC'!$A$1:$DD$1,0),FALSE),NA())</f>
        <v>21.8</v>
      </c>
      <c r="AZ68" s="166">
        <f>IF(VLOOKUP($B68,'I-EmEC'!$A:$DD,MATCH(AZ$1,'I-EmEC'!$A$1:$DD$1,0),FALSE)&lt;&gt;"",VLOOKUP($B68,'I-EmEC'!$A:$DD,MATCH(AZ$1,'I-EmEC'!$A$1:$DD$1,0),FALSE),NA())</f>
        <v>16.8</v>
      </c>
      <c r="BA68" s="166" t="e">
        <f>IF(VLOOKUP($B68,'I-EmEC'!$A:$DD,MATCH(BA$1,'I-EmEC'!$A$1:$DD$1,0),FALSE)&lt;&gt;"",VLOOKUP($B68,'I-EmEC'!$A:$DD,MATCH(BA$1,'I-EmEC'!$A$1:$DD$1,0),FALSE),NA())</f>
        <v>#N/A</v>
      </c>
      <c r="BB68" s="166" t="e">
        <f>IF(VLOOKUP($B68,'I-EmEC'!$A:$DD,MATCH(BB$1,'I-EmEC'!$A$1:$DD$1,0),FALSE)&lt;&gt;"",VLOOKUP($B68,'I-EmEC'!$A:$DD,MATCH(BB$1,'I-EmEC'!$A$1:$DD$1,0),FALSE),NA())</f>
        <v>#N/A</v>
      </c>
      <c r="BC68" s="166" t="e">
        <f>IF(VLOOKUP($B68,'I-EmEC'!$A:$DD,MATCH(BC$1,'I-EmEC'!$A$1:$DD$1,0),FALSE)&lt;&gt;"",VLOOKUP($B68,'I-EmEC'!$A:$DD,MATCH(BC$1,'I-EmEC'!$A$1:$DD$1,0),FALSE),NA())</f>
        <v>#N/A</v>
      </c>
      <c r="BD68" s="166" t="e">
        <f>IF(VLOOKUP($B68,'I-EmEC'!$A:$DD,MATCH(BD$1,'I-EmEC'!$A$1:$DD$1,0),FALSE)&lt;&gt;"",VLOOKUP($B68,'I-EmEC'!$A:$DD,MATCH(BD$1,'I-EmEC'!$A$1:$DD$1,0),FALSE),NA())</f>
        <v>#N/A</v>
      </c>
      <c r="BE68" s="166">
        <f>IF(VLOOKUP($B68,'I-EmEC'!$A:$DD,MATCH(BE$1,'I-EmEC'!$A$1:$DD$1,0),FALSE)&lt;&gt;"",VLOOKUP($B68,'I-EmEC'!$A:$DD,MATCH(BE$1,'I-EmEC'!$A$1:$DD$1,0),FALSE),NA())</f>
        <v>21.1</v>
      </c>
      <c r="BF68" s="166">
        <f>IF(VLOOKUP($B68,'I-EmEC'!$A:$DD,MATCH(BF$1,'I-EmEC'!$A$1:$DD$1,0),FALSE)&lt;&gt;"",VLOOKUP($B68,'I-EmEC'!$A:$DD,MATCH(BF$1,'I-EmEC'!$A$1:$DD$1,0),FALSE),NA())</f>
        <v>24.5</v>
      </c>
      <c r="BG68" s="161" t="str" cm="1">
        <f t="array" ref="BG68">SUBSTITUTE(SUBSTITUTE(INDEX(AU$1:BF$1,0,MATCH(_xlfn.AGGREGATE(4,6,AU68:BF68),AU68:BF68,0)),"I-Emax",""),"&gt;1.4SD","")</f>
        <v xml:space="preserve">
Gi1</v>
      </c>
      <c r="BH68" s="159"/>
      <c r="BI68" s="167" t="e">
        <f>IF(VLOOKUP($B68,'B-EmEC'!$A:$DC,MATCH(BI$1,'B-EmEC'!$A$1:$DC$1,0),FALSE)="",NA(),VLOOKUP($B68,'B-EmEC'!$A:$DC,MATCH(BI$1,'B-EmEC'!$A$1:$DC$1,0),FALSE))</f>
        <v>#N/A</v>
      </c>
      <c r="BJ68" s="168">
        <f>IF(VLOOKUP($B68,'B-EmEC'!$A:$DC,MATCH(BJ$1,'B-EmEC'!$A$1:$DC$1,0),FALSE)="",NA(),VLOOKUP($B68,'B-EmEC'!$A:$DC,MATCH(BJ$1,'B-EmEC'!$A$1:$DC$1,0),FALSE))</f>
        <v>14.268689057421449</v>
      </c>
      <c r="BK68" s="168">
        <f>IF(VLOOKUP($B68,'B-EmEC'!$A:$DC,MATCH(BK$1,'B-EmEC'!$A$1:$DC$1,0),FALSE)="",NA(),VLOOKUP($B68,'B-EmEC'!$A:$DC,MATCH(BK$1,'B-EmEC'!$A$1:$DC$1,0),FALSE))</f>
        <v>14.579316389132339</v>
      </c>
      <c r="BL68" s="168">
        <f>IF(VLOOKUP($B68,'B-EmEC'!$A:$DC,MATCH(BL$1,'B-EmEC'!$A$1:$DC$1,0),FALSE)="",NA(),VLOOKUP($B68,'B-EmEC'!$A:$DC,MATCH(BL$1,'B-EmEC'!$A$1:$DC$1,0),FALSE))</f>
        <v>18.400537634408604</v>
      </c>
      <c r="BM68" s="168">
        <f>IF(VLOOKUP($B68,'B-EmEC'!$A:$DC,MATCH(BM$1,'B-EmEC'!$A$1:$DC$1,0),FALSE)="",NA(),VLOOKUP($B68,'B-EmEC'!$A:$DC,MATCH(BM$1,'B-EmEC'!$A$1:$DC$1,0),FALSE))</f>
        <v>11.982200647249192</v>
      </c>
      <c r="BN68" s="168" t="e">
        <f>IF(VLOOKUP($B68,'B-EmEC'!$A:$DC,MATCH(BN$1,'B-EmEC'!$A$1:$DC$1,0),FALSE)="",NA(),VLOOKUP($B68,'B-EmEC'!$A:$DC,MATCH(BN$1,'B-EmEC'!$A$1:$DC$1,0),FALSE))</f>
        <v>#N/A</v>
      </c>
      <c r="BO68" s="168" t="e">
        <f>IF(VLOOKUP($B68,'B-EmEC'!$A:$DC,MATCH(BO$1,'B-EmEC'!$A$1:$DC$1,0),FALSE)="",NA(),VLOOKUP($B68,'B-EmEC'!$A:$DC,MATCH(BO$1,'B-EmEC'!$A$1:$DC$1,0),FALSE))</f>
        <v>#N/A</v>
      </c>
      <c r="BP68" s="168" t="e">
        <f>IF(VLOOKUP($B68,'B-EmEC'!$A:$DC,MATCH(BP$1,'B-EmEC'!$A$1:$DC$1,0),FALSE)="",NA(),VLOOKUP($B68,'B-EmEC'!$A:$DC,MATCH(BP$1,'B-EmEC'!$A$1:$DC$1,0),FALSE))</f>
        <v>#N/A</v>
      </c>
      <c r="BQ68" s="168" t="e">
        <f>IF(VLOOKUP($B68,'B-EmEC'!$A:$DC,MATCH(BQ$1,'B-EmEC'!$A$1:$DC$1,0),FALSE)="",NA(),VLOOKUP($B68,'B-EmEC'!$A:$DC,MATCH(BQ$1,'B-EmEC'!$A$1:$DC$1,0),FALSE))</f>
        <v>#N/A</v>
      </c>
      <c r="BR68" s="168">
        <f>IF(VLOOKUP($B68,'B-EmEC'!$A:$DC,MATCH(BR$1,'B-EmEC'!$A$1:$DC$1,0),FALSE)="",NA(),VLOOKUP($B68,'B-EmEC'!$A:$DC,MATCH(BR$1,'B-EmEC'!$A$1:$DC$1,0),FALSE))</f>
        <v>35.154639175257735</v>
      </c>
      <c r="BS68" s="168">
        <f>IF(VLOOKUP($B68,'B-EmEC'!$A:$DC,MATCH(BS$1,'B-EmEC'!$A$1:$DC$1,0),FALSE)="",NA(),VLOOKUP($B68,'B-EmEC'!$A:$DC,MATCH(BS$1,'B-EmEC'!$A$1:$DC$1,0),FALSE))</f>
        <v>75.393442622950815</v>
      </c>
      <c r="BT68" s="168">
        <f>IF(VLOOKUP($B68,'B-EmEC'!$A:$DC,MATCH(BT$1,'B-EmEC'!$A$1:$DC$1,0),FALSE)="",NA(),VLOOKUP($B68,'B-EmEC'!$A:$DC,MATCH(BT$1,'B-EmEC'!$A$1:$DC$1,0),FALSE))</f>
        <v>24.808836023789294</v>
      </c>
      <c r="BU68" s="161" t="str" cm="1">
        <f t="array" ref="BU68">SUBSTITUTE(SUBSTITUTE(SUBSTITUTE(INDEX(BI$1:BT$1,0,MATCH(_xlfn.AGGREGATE(4,6,BI68:BT68),BI68:BT68,0)),"B-Emax",""),"Min",""),"Max","")</f>
        <v xml:space="preserve">
G12</v>
      </c>
      <c r="BV68" s="168"/>
      <c r="BW68" s="165" t="e">
        <f>IF(VLOOKUP($B68,'I-EmEC'!$A:$DD,MATCH(BW$1,'I-EmEC'!$A$1:$DD$1,0),FALSE)&lt;&gt;"",VLOOKUP($B68,'I-EmEC'!$A:$DD,MATCH(BW$1,'I-EmEC'!$A$1:$DD$1,0),FALSE),NA())</f>
        <v>#N/A</v>
      </c>
      <c r="BX68" s="166">
        <f>IF(VLOOKUP($B68,'I-EmEC'!$A:$DD,MATCH(BX$1,'I-EmEC'!$A$1:$DD$1,0),FALSE)&lt;&gt;"",VLOOKUP($B68,'I-EmEC'!$A:$DD,MATCH(BX$1,'I-EmEC'!$A$1:$DD$1,0),FALSE),NA())</f>
        <v>49.903288201160542</v>
      </c>
      <c r="BY68" s="166">
        <f>IF(VLOOKUP($B68,'I-EmEC'!$A:$DD,MATCH(BY$1,'I-EmEC'!$A$1:$DD$1,0),FALSE)&lt;&gt;"",VLOOKUP($B68,'I-EmEC'!$A:$DD,MATCH(BY$1,'I-EmEC'!$A$1:$DD$1,0),FALSE),NA())</f>
        <v>49.903288201160542</v>
      </c>
      <c r="BZ68" s="166">
        <f>IF(VLOOKUP($B68,'I-EmEC'!$A:$DD,MATCH(BZ$1,'I-EmEC'!$A$1:$DD$1,0),FALSE)&lt;&gt;"",VLOOKUP($B68,'I-EmEC'!$A:$DD,MATCH(BZ$1,'I-EmEC'!$A$1:$DD$1,0),FALSE),NA())</f>
        <v>45.134575569358184</v>
      </c>
      <c r="CA68" s="166">
        <f>IF(VLOOKUP($B68,'I-EmEC'!$A:$DD,MATCH(CA$1,'I-EmEC'!$A$1:$DD$1,0),FALSE)&lt;&gt;"",VLOOKUP($B68,'I-EmEC'!$A:$DD,MATCH(CA$1,'I-EmEC'!$A$1:$DD$1,0),FALSE),NA())</f>
        <v>45.134575569358184</v>
      </c>
      <c r="CB68" s="166">
        <f>IF(VLOOKUP($B68,'I-EmEC'!$A:$DD,MATCH(CB$1,'I-EmEC'!$A$1:$DD$1,0),FALSE)&lt;&gt;"",VLOOKUP($B68,'I-EmEC'!$A:$DD,MATCH(CB$1,'I-EmEC'!$A$1:$DD$1,0),FALSE),NA())</f>
        <v>48.695652173913047</v>
      </c>
      <c r="CC68" s="166" t="e">
        <f>IF(VLOOKUP($B68,'I-EmEC'!$A:$DD,MATCH(CC$1,'I-EmEC'!$A$1:$DD$1,0),FALSE)&lt;&gt;"",VLOOKUP($B68,'I-EmEC'!$A:$DD,MATCH(CC$1,'I-EmEC'!$A$1:$DD$1,0),FALSE),NA())</f>
        <v>#N/A</v>
      </c>
      <c r="CD68" s="166" t="e">
        <f>IF(VLOOKUP($B68,'I-EmEC'!$A:$DD,MATCH(CD$1,'I-EmEC'!$A$1:$DD$1,0),FALSE)&lt;&gt;"",VLOOKUP($B68,'I-EmEC'!$A:$DD,MATCH(CD$1,'I-EmEC'!$A$1:$DD$1,0),FALSE),NA())</f>
        <v>#N/A</v>
      </c>
      <c r="CE68" s="166" t="e">
        <f>IF(VLOOKUP($B68,'I-EmEC'!$A:$DD,MATCH(CE$1,'I-EmEC'!$A$1:$DD$1,0),FALSE)&lt;&gt;"",VLOOKUP($B68,'I-EmEC'!$A:$DD,MATCH(CE$1,'I-EmEC'!$A$1:$DD$1,0),FALSE),NA())</f>
        <v>#N/A</v>
      </c>
      <c r="CF68" s="166" t="e">
        <f>IF(VLOOKUP($B68,'I-EmEC'!$A:$DD,MATCH(CF$1,'I-EmEC'!$A$1:$DD$1,0),FALSE)&lt;&gt;"",VLOOKUP($B68,'I-EmEC'!$A:$DD,MATCH(CF$1,'I-EmEC'!$A$1:$DD$1,0),FALSE),NA())</f>
        <v>#N/A</v>
      </c>
      <c r="CG68" s="166">
        <f>IF(VLOOKUP($B68,'I-EmEC'!$A:$DD,MATCH(CG$1,'I-EmEC'!$A$1:$DD$1,0),FALSE)&lt;&gt;"",VLOOKUP($B68,'I-EmEC'!$A:$DD,MATCH(CG$1,'I-EmEC'!$A$1:$DD$1,0),FALSE),NA())</f>
        <v>40.19047619047619</v>
      </c>
      <c r="CH68" s="166">
        <f>IF(VLOOKUP($B68,'I-EmEC'!$A:$DD,MATCH(CH$1,'I-EmEC'!$A$1:$DD$1,0),FALSE)&lt;&gt;"",VLOOKUP($B68,'I-EmEC'!$A:$DD,MATCH(CH$1,'I-EmEC'!$A$1:$DD$1,0),FALSE),NA())</f>
        <v>48.418972332015812</v>
      </c>
      <c r="CI68" s="161" t="str" cm="1">
        <f t="array" ref="CI68">SUBSTITUTE(SUBSTITUTE(SUBSTITUTE(INDEX(BW$1:CH$1,0,MATCH(_xlfn.AGGREGATE(4,6,BW68:CH68),BW68:CH68,0)),"I-Emax",""),"Min",""),"Max","")</f>
        <v xml:space="preserve">
Gi1</v>
      </c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</row>
    <row r="69" spans="1:111" s="170" customFormat="1" x14ac:dyDescent="0.15">
      <c r="A69" s="155" t="str" cm="1">
        <f t="array" ref="A69">_xlfn.IFS(AND(SUMIF(E69:P69,"&lt;&gt;#N/A",E69:P69)&gt;0,SUMIF(S69:AD69,"&lt;&gt;#N/A",S69:AD69)&gt;0),"BI",AND(SUMIF(E69:P69,"&lt;&gt;#N/A",E69:P69)&gt;0,SUMIF(S69:AD69,"&lt;&gt;#N/A",S69:AD69)=0),"-B",AND(SUMIF(E69:P69,"&lt;&gt;#N/A",E69:P69)=0,SUMIF(S69:AD69,"&lt;&gt;#N/A",S69:AD69)&gt;0),"-I")</f>
        <v>BI</v>
      </c>
      <c r="B69" s="90" t="s">
        <v>705</v>
      </c>
      <c r="C69" s="156" t="str">
        <f>VLOOKUP(B69,RecNamesAll!A:E,5,FALSE)</f>
        <v>A</v>
      </c>
      <c r="D69" s="157" t="b">
        <f>VLOOKUP(B69,Ligands!A:B,2,FALSE)</f>
        <v>1</v>
      </c>
      <c r="E69" s="158" t="e">
        <f>IF(VLOOKUP($B69,'B-EmEC'!$A:$DC,MATCH(E$1,'B-EmEC'!$A$1:$DC$1,0),FALSE)&lt;&gt;"",VLOOKUP($B69,'B-EmEC'!$A:$DC,MATCH(E$1,'B-EmEC'!$A$1:$DC$1,0),FALSE),NA())</f>
        <v>#N/A</v>
      </c>
      <c r="F69" s="159">
        <f>IF(VLOOKUP($B69,'B-EmEC'!$A:$DC,MATCH(F$1,'B-EmEC'!$A$1:$DC$1,0),FALSE)&lt;&gt;"",VLOOKUP($B69,'B-EmEC'!$A:$DC,MATCH(F$1,'B-EmEC'!$A$1:$DC$1,0),FALSE),NA())</f>
        <v>10.210000000000001</v>
      </c>
      <c r="G69" s="159">
        <f>IF(VLOOKUP($B69,'B-EmEC'!$A:$DC,MATCH(G$1,'B-EmEC'!$A$1:$DC$1,0),FALSE)&lt;&gt;"",VLOOKUP($B69,'B-EmEC'!$A:$DC,MATCH(G$1,'B-EmEC'!$A$1:$DC$1,0),FALSE),NA())</f>
        <v>10.41</v>
      </c>
      <c r="H69" s="159">
        <f>IF(VLOOKUP($B69,'B-EmEC'!$A:$DC,MATCH(H$1,'B-EmEC'!$A$1:$DC$1,0),FALSE)&lt;&gt;"",VLOOKUP($B69,'B-EmEC'!$A:$DC,MATCH(H$1,'B-EmEC'!$A$1:$DC$1,0),FALSE),NA())</f>
        <v>10.1</v>
      </c>
      <c r="I69" s="159">
        <f>IF(VLOOKUP($B69,'B-EmEC'!$A:$DC,MATCH(I$1,'B-EmEC'!$A$1:$DC$1,0),FALSE)&lt;&gt;"",VLOOKUP($B69,'B-EmEC'!$A:$DC,MATCH(I$1,'B-EmEC'!$A$1:$DC$1,0),FALSE),NA())</f>
        <v>10.52</v>
      </c>
      <c r="J69" s="159">
        <f>IF(VLOOKUP($B69,'B-EmEC'!$A:$DC,MATCH(J$1,'B-EmEC'!$A$1:$DC$1,0),FALSE)&lt;&gt;"",VLOOKUP($B69,'B-EmEC'!$A:$DC,MATCH(J$1,'B-EmEC'!$A$1:$DC$1,0),FALSE),NA())</f>
        <v>11.26</v>
      </c>
      <c r="K69" s="160">
        <f>IF(VLOOKUP($B69,'B-EmEC'!$A:$DC,MATCH(K$1,'B-EmEC'!$A$1:$DC$1,0),FALSE)&lt;&gt;"",VLOOKUP($B69,'B-EmEC'!$A:$DC,MATCH(K$1,'B-EmEC'!$A$1:$DC$1,0),FALSE),NA())</f>
        <v>7.5</v>
      </c>
      <c r="L69" s="160" t="e">
        <f>IF(VLOOKUP($B69,'B-EmEC'!$A:$DC,MATCH(L$1,'B-EmEC'!$A$1:$DC$1,0),FALSE)&lt;&gt;"",VLOOKUP($B69,'B-EmEC'!$A:$DC,MATCH(L$1,'B-EmEC'!$A$1:$DC$1,0),FALSE),NA())</f>
        <v>#N/A</v>
      </c>
      <c r="M69" s="160">
        <f>IF(VLOOKUP($B69,'B-EmEC'!$A:$DC,MATCH(M$1,'B-EmEC'!$A$1:$DC$1,0),FALSE)&lt;&gt;"",VLOOKUP($B69,'B-EmEC'!$A:$DC,MATCH(M$1,'B-EmEC'!$A$1:$DC$1,0),FALSE),NA())</f>
        <v>7.8330000000000002</v>
      </c>
      <c r="N69" s="159">
        <f>IF(VLOOKUP($B69,'B-EmEC'!$A:$DC,MATCH(N$1,'B-EmEC'!$A$1:$DC$1,0),FALSE)&lt;&gt;"",VLOOKUP($B69,'B-EmEC'!$A:$DC,MATCH(N$1,'B-EmEC'!$A$1:$DC$1,0),FALSE),NA())</f>
        <v>8.1760000000000002</v>
      </c>
      <c r="O69" s="160">
        <f>IF(VLOOKUP($B69,'B-EmEC'!$A:$DC,MATCH(O$1,'B-EmEC'!$A$1:$DC$1,0),FALSE)&lt;&gt;"",VLOOKUP($B69,'B-EmEC'!$A:$DC,MATCH(O$1,'B-EmEC'!$A$1:$DC$1,0),FALSE),NA())</f>
        <v>8.2669999999999995</v>
      </c>
      <c r="P69" s="160" t="e">
        <f>IF(VLOOKUP($B69,'B-EmEC'!$A:$DC,MATCH(P$1,'B-EmEC'!$A$1:$DC$1,0),FALSE)&lt;&gt;"",VLOOKUP($B69,'B-EmEC'!$A:$DC,MATCH(P$1,'B-EmEC'!$A$1:$DC$1,0),FALSE),NA())</f>
        <v>#N/A</v>
      </c>
      <c r="Q69" s="161" t="str" cm="1">
        <f t="array" ref="Q69">SUBSTITUTE(SUBSTITUTE(INDEX(E$1:P$1,0,MATCH(_xlfn.AGGREGATE(4,6,E69:P69),E69:P69,0)),"B-pEC50",""),"&gt;1.4SD","")</f>
        <v xml:space="preserve">
Gz</v>
      </c>
      <c r="R69" s="159"/>
      <c r="S69" s="162" t="e">
        <f>IF(VLOOKUP($B69,'I-EmEC'!$A:$DD,MATCH(S$1,'I-EmEC'!$A$1:$DD$1,0),FALSE)&lt;&gt;"",VLOOKUP($B69,'I-EmEC'!$A:$DD,MATCH(S$1,'I-EmEC'!$A$1:$DD$1,0),FALSE),NA())</f>
        <v>#N/A</v>
      </c>
      <c r="T69" s="159">
        <f>IF(VLOOKUP($B69,'I-EmEC'!$A:$DD,MATCH(T$1,'I-EmEC'!$A$1:$DD$1,0),FALSE)&lt;&gt;"",VLOOKUP($B69,'I-EmEC'!$A:$DD,MATCH(T$1,'I-EmEC'!$A$1:$DD$1,0),FALSE),NA())</f>
        <v>8.59</v>
      </c>
      <c r="U69" s="159">
        <f>IF(VLOOKUP($B69,'I-EmEC'!$A:$DD,MATCH(U$1,'I-EmEC'!$A$1:$DD$1,0),FALSE)&lt;&gt;"",VLOOKUP($B69,'I-EmEC'!$A:$DD,MATCH(U$1,'I-EmEC'!$A$1:$DD$1,0),FALSE),NA())</f>
        <v>8.59</v>
      </c>
      <c r="V69" s="159">
        <f>IF(VLOOKUP($B69,'I-EmEC'!$A:$DD,MATCH(V$1,'I-EmEC'!$A$1:$DD$1,0),FALSE)&lt;&gt;"",VLOOKUP($B69,'I-EmEC'!$A:$DD,MATCH(V$1,'I-EmEC'!$A$1:$DD$1,0),FALSE),NA())</f>
        <v>8.42</v>
      </c>
      <c r="W69" s="159">
        <f>IF(VLOOKUP($B69,'I-EmEC'!$A:$DD,MATCH(W$1,'I-EmEC'!$A$1:$DD$1,0),FALSE)&lt;&gt;"",VLOOKUP($B69,'I-EmEC'!$A:$DD,MATCH(W$1,'I-EmEC'!$A$1:$DD$1,0),FALSE),NA())</f>
        <v>8.42</v>
      </c>
      <c r="X69" s="159">
        <f>IF(VLOOKUP($B69,'I-EmEC'!$A:$DD,MATCH(X$1,'I-EmEC'!$A$1:$DD$1,0),FALSE)&lt;&gt;"",VLOOKUP($B69,'I-EmEC'!$A:$DD,MATCH(X$1,'I-EmEC'!$A$1:$DD$1,0),FALSE),NA())</f>
        <v>8.2799999999999994</v>
      </c>
      <c r="Y69" s="159" t="e">
        <f>IF(VLOOKUP($B69,'I-EmEC'!$A:$DD,MATCH(Y$1,'I-EmEC'!$A$1:$DD$1,0),FALSE)&lt;&gt;"",VLOOKUP($B69,'I-EmEC'!$A:$DD,MATCH(Y$1,'I-EmEC'!$A$1:$DD$1,0),FALSE),NA())</f>
        <v>#N/A</v>
      </c>
      <c r="Z69" s="159" t="e">
        <f>IF(VLOOKUP($B69,'I-EmEC'!$A:$DD,MATCH(Z$1,'I-EmEC'!$A$1:$DD$1,0),FALSE)&lt;&gt;"",VLOOKUP($B69,'I-EmEC'!$A:$DD,MATCH(Z$1,'I-EmEC'!$A$1:$DD$1,0),FALSE),NA())</f>
        <v>#N/A</v>
      </c>
      <c r="AA69" s="159">
        <f>IF(VLOOKUP($B69,'I-EmEC'!$A:$DD,MATCH(AA$1,'I-EmEC'!$A$1:$DD$1,0),FALSE)&lt;&gt;"",VLOOKUP($B69,'I-EmEC'!$A:$DD,MATCH(AA$1,'I-EmEC'!$A$1:$DD$1,0),FALSE),NA())</f>
        <v>8.65</v>
      </c>
      <c r="AB69" s="159">
        <f>IF(VLOOKUP($B69,'I-EmEC'!$A:$DD,MATCH(AB$1,'I-EmEC'!$A$1:$DD$1,0),FALSE)&lt;&gt;"",VLOOKUP($B69,'I-EmEC'!$A:$DD,MATCH(AB$1,'I-EmEC'!$A$1:$DD$1,0),FALSE),NA())</f>
        <v>8.02</v>
      </c>
      <c r="AC69" s="159" t="e">
        <f>IF(VLOOKUP($B69,'I-EmEC'!$A:$DD,MATCH(AC$1,'I-EmEC'!$A$1:$DD$1,0),FALSE)&lt;&gt;"",VLOOKUP($B69,'I-EmEC'!$A:$DD,MATCH(AC$1,'I-EmEC'!$A$1:$DD$1,0),FALSE),NA())</f>
        <v>#N/A</v>
      </c>
      <c r="AD69" s="159" t="e">
        <f>IF(VLOOKUP($B69,'I-EmEC'!$A:$DD,MATCH(AD$1,'I-EmEC'!$A$1:$DD$1,0),FALSE)&lt;&gt;"",VLOOKUP($B69,'I-EmEC'!$A:$DD,MATCH(AD$1,'I-EmEC'!$A$1:$DD$1,0),FALSE),NA())</f>
        <v>#N/A</v>
      </c>
      <c r="AE69" s="161" t="str" cm="1">
        <f t="array" ref="AE69">SUBSTITUTE(SUBSTITUTE(INDEX(S$1:AD$1,0,MATCH(_xlfn.AGGREGATE(4,6,S69:AD69),S69:AD69,0)),"I-pEC50",""),"&gt;1.4SD","")</f>
        <v xml:space="preserve">
G14</v>
      </c>
      <c r="AF69" s="159"/>
      <c r="AG69" s="163" t="e">
        <f>IF(VLOOKUP($B69,'B-EmEC'!$A:$DC,MATCH(AG$1,'B-EmEC'!$A$1:$DC$1,0),FALSE)&lt;&gt;"",VLOOKUP($B69,'B-EmEC'!$A:$DC,MATCH(AG$1,'B-EmEC'!$A$1:$DC$1,0),FALSE),NA())</f>
        <v>#N/A</v>
      </c>
      <c r="AH69" s="164">
        <f>IF(VLOOKUP($B69,'B-EmEC'!$A:$DC,MATCH(AH$1,'B-EmEC'!$A$1:$DC$1,0),FALSE)&lt;&gt;"",VLOOKUP($B69,'B-EmEC'!$A:$DC,MATCH(AH$1,'B-EmEC'!$A$1:$DC$1,0),FALSE),NA())</f>
        <v>880.1</v>
      </c>
      <c r="AI69" s="164">
        <f>IF(VLOOKUP($B69,'B-EmEC'!$A:$DC,MATCH(AI$1,'B-EmEC'!$A$1:$DC$1,0),FALSE)&lt;&gt;"",VLOOKUP($B69,'B-EmEC'!$A:$DC,MATCH(AI$1,'B-EmEC'!$A$1:$DC$1,0),FALSE),NA())</f>
        <v>322.60000000000002</v>
      </c>
      <c r="AJ69" s="164">
        <f>IF(VLOOKUP($B69,'B-EmEC'!$A:$DC,MATCH(AJ$1,'B-EmEC'!$A$1:$DC$1,0),FALSE)&lt;&gt;"",VLOOKUP($B69,'B-EmEC'!$A:$DC,MATCH(AJ$1,'B-EmEC'!$A$1:$DC$1,0),FALSE),NA())</f>
        <v>265.8</v>
      </c>
      <c r="AK69" s="164">
        <f>IF(VLOOKUP($B69,'B-EmEC'!$A:$DC,MATCH(AK$1,'B-EmEC'!$A$1:$DC$1,0),FALSE)&lt;&gt;"",VLOOKUP($B69,'B-EmEC'!$A:$DC,MATCH(AK$1,'B-EmEC'!$A$1:$DC$1,0),FALSE),NA())</f>
        <v>449.4</v>
      </c>
      <c r="AL69" s="164">
        <f>IF(VLOOKUP($B69,'B-EmEC'!$A:$DC,MATCH(AL$1,'B-EmEC'!$A$1:$DC$1,0),FALSE)&lt;&gt;"",VLOOKUP($B69,'B-EmEC'!$A:$DC,MATCH(AL$1,'B-EmEC'!$A$1:$DC$1,0),FALSE),NA())</f>
        <v>233.5</v>
      </c>
      <c r="AM69" s="164">
        <f>IF(VLOOKUP($B69,'B-EmEC'!$A:$DC,MATCH(AM$1,'B-EmEC'!$A$1:$DC$1,0),FALSE)&lt;&gt;"",VLOOKUP($B69,'B-EmEC'!$A:$DC,MATCH(AM$1,'B-EmEC'!$A$1:$DC$1,0),FALSE),NA())</f>
        <v>130.9</v>
      </c>
      <c r="AN69" s="164" t="e">
        <f>IF(VLOOKUP($B69,'B-EmEC'!$A:$DC,MATCH(AN$1,'B-EmEC'!$A$1:$DC$1,0),FALSE)&lt;&gt;"",VLOOKUP($B69,'B-EmEC'!$A:$DC,MATCH(AN$1,'B-EmEC'!$A$1:$DC$1,0),FALSE),NA())</f>
        <v>#N/A</v>
      </c>
      <c r="AO69" s="164">
        <f>IF(VLOOKUP($B69,'B-EmEC'!$A:$DC,MATCH(AO$1,'B-EmEC'!$A$1:$DC$1,0),FALSE)&lt;&gt;"",VLOOKUP($B69,'B-EmEC'!$A:$DC,MATCH(AO$1,'B-EmEC'!$A$1:$DC$1,0),FALSE),NA())</f>
        <v>486.3</v>
      </c>
      <c r="AP69" s="164">
        <f>IF(VLOOKUP($B69,'B-EmEC'!$A:$DC,MATCH(AP$1,'B-EmEC'!$A$1:$DC$1,0),FALSE)&lt;&gt;"",VLOOKUP($B69,'B-EmEC'!$A:$DC,MATCH(AP$1,'B-EmEC'!$A$1:$DC$1,0),FALSE),NA())</f>
        <v>636.70000000000005</v>
      </c>
      <c r="AQ69" s="164">
        <f>IF(VLOOKUP($B69,'B-EmEC'!$A:$DC,MATCH(AQ$1,'B-EmEC'!$A$1:$DC$1,0),FALSE)&lt;&gt;"",VLOOKUP($B69,'B-EmEC'!$A:$DC,MATCH(AQ$1,'B-EmEC'!$A$1:$DC$1,0),FALSE),NA())</f>
        <v>47.84</v>
      </c>
      <c r="AR69" s="164" t="e">
        <f>IF(VLOOKUP($B69,'B-EmEC'!$A:$DC,MATCH(AR$1,'B-EmEC'!$A$1:$DC$1,0),FALSE)&lt;&gt;"",VLOOKUP($B69,'B-EmEC'!$A:$DC,MATCH(AR$1,'B-EmEC'!$A$1:$DC$1,0),FALSE),NA())</f>
        <v>#N/A</v>
      </c>
      <c r="AS69" s="169" t="str" cm="1">
        <f t="array" ref="AS69">SUBSTITUTE(SUBSTITUTE(INDEX(AG$1:AR$1,0,MATCH(_xlfn.AGGREGATE(4,6,AG69:AR69),AG69:AR69,0)),"B-Emax",""),"&gt;1.4SD","")</f>
        <v xml:space="preserve">
Gi1</v>
      </c>
      <c r="AT69" s="164"/>
      <c r="AU69" s="165" t="e">
        <f>IF(VLOOKUP($B69,'I-EmEC'!$A:$DD,MATCH(AU$1,'I-EmEC'!$A$1:$DD$1,0),FALSE)&lt;&gt;"",VLOOKUP($B69,'I-EmEC'!$A:$DD,MATCH(AU$1,'I-EmEC'!$A$1:$DD$1,0),FALSE),NA())</f>
        <v>#N/A</v>
      </c>
      <c r="AV69" s="166">
        <f>IF(VLOOKUP($B69,'I-EmEC'!$A:$DD,MATCH(AV$1,'I-EmEC'!$A$1:$DD$1,0),FALSE)&lt;&gt;"",VLOOKUP($B69,'I-EmEC'!$A:$DD,MATCH(AV$1,'I-EmEC'!$A$1:$DD$1,0),FALSE),NA())</f>
        <v>28.7</v>
      </c>
      <c r="AW69" s="166">
        <f>IF(VLOOKUP($B69,'I-EmEC'!$A:$DD,MATCH(AW$1,'I-EmEC'!$A$1:$DD$1,0),FALSE)&lt;&gt;"",VLOOKUP($B69,'I-EmEC'!$A:$DD,MATCH(AW$1,'I-EmEC'!$A$1:$DD$1,0),FALSE),NA())</f>
        <v>28.7</v>
      </c>
      <c r="AX69" s="166">
        <f>IF(VLOOKUP($B69,'I-EmEC'!$A:$DD,MATCH(AX$1,'I-EmEC'!$A$1:$DD$1,0),FALSE)&lt;&gt;"",VLOOKUP($B69,'I-EmEC'!$A:$DD,MATCH(AX$1,'I-EmEC'!$A$1:$DD$1,0),FALSE),NA())</f>
        <v>19.3</v>
      </c>
      <c r="AY69" s="166">
        <f>IF(VLOOKUP($B69,'I-EmEC'!$A:$DD,MATCH(AY$1,'I-EmEC'!$A$1:$DD$1,0),FALSE)&lt;&gt;"",VLOOKUP($B69,'I-EmEC'!$A:$DD,MATCH(AY$1,'I-EmEC'!$A$1:$DD$1,0),FALSE),NA())</f>
        <v>19.3</v>
      </c>
      <c r="AZ69" s="166">
        <f>IF(VLOOKUP($B69,'I-EmEC'!$A:$DD,MATCH(AZ$1,'I-EmEC'!$A$1:$DD$1,0),FALSE)&lt;&gt;"",VLOOKUP($B69,'I-EmEC'!$A:$DD,MATCH(AZ$1,'I-EmEC'!$A$1:$DD$1,0),FALSE),NA())</f>
        <v>10.1</v>
      </c>
      <c r="BA69" s="166" t="e">
        <f>IF(VLOOKUP($B69,'I-EmEC'!$A:$DD,MATCH(BA$1,'I-EmEC'!$A$1:$DD$1,0),FALSE)&lt;&gt;"",VLOOKUP($B69,'I-EmEC'!$A:$DD,MATCH(BA$1,'I-EmEC'!$A$1:$DD$1,0),FALSE),NA())</f>
        <v>#N/A</v>
      </c>
      <c r="BB69" s="166" t="e">
        <f>IF(VLOOKUP($B69,'I-EmEC'!$A:$DD,MATCH(BB$1,'I-EmEC'!$A$1:$DD$1,0),FALSE)&lt;&gt;"",VLOOKUP($B69,'I-EmEC'!$A:$DD,MATCH(BB$1,'I-EmEC'!$A$1:$DD$1,0),FALSE),NA())</f>
        <v>#N/A</v>
      </c>
      <c r="BC69" s="166">
        <f>IF(VLOOKUP($B69,'I-EmEC'!$A:$DD,MATCH(BC$1,'I-EmEC'!$A$1:$DD$1,0),FALSE)&lt;&gt;"",VLOOKUP($B69,'I-EmEC'!$A:$DD,MATCH(BC$1,'I-EmEC'!$A$1:$DD$1,0),FALSE),NA())</f>
        <v>22.8</v>
      </c>
      <c r="BD69" s="166">
        <f>IF(VLOOKUP($B69,'I-EmEC'!$A:$DD,MATCH(BD$1,'I-EmEC'!$A$1:$DD$1,0),FALSE)&lt;&gt;"",VLOOKUP($B69,'I-EmEC'!$A:$DD,MATCH(BD$1,'I-EmEC'!$A$1:$DD$1,0),FALSE),NA())</f>
        <v>9.5</v>
      </c>
      <c r="BE69" s="166" t="e">
        <f>IF(VLOOKUP($B69,'I-EmEC'!$A:$DD,MATCH(BE$1,'I-EmEC'!$A$1:$DD$1,0),FALSE)&lt;&gt;"",VLOOKUP($B69,'I-EmEC'!$A:$DD,MATCH(BE$1,'I-EmEC'!$A$1:$DD$1,0),FALSE),NA())</f>
        <v>#N/A</v>
      </c>
      <c r="BF69" s="166" t="e">
        <f>IF(VLOOKUP($B69,'I-EmEC'!$A:$DD,MATCH(BF$1,'I-EmEC'!$A$1:$DD$1,0),FALSE)&lt;&gt;"",VLOOKUP($B69,'I-EmEC'!$A:$DD,MATCH(BF$1,'I-EmEC'!$A$1:$DD$1,0),FALSE),NA())</f>
        <v>#N/A</v>
      </c>
      <c r="BG69" s="161" t="str" cm="1">
        <f t="array" ref="BG69">SUBSTITUTE(SUBSTITUTE(INDEX(AU$1:BF$1,0,MATCH(_xlfn.AGGREGATE(4,6,AU69:BF69),AU69:BF69,0)),"I-Emax",""),"&gt;1.4SD","")</f>
        <v xml:space="preserve">
Gi1</v>
      </c>
      <c r="BH69" s="159"/>
      <c r="BI69" s="167" t="e">
        <f>IF(VLOOKUP($B69,'B-EmEC'!$A:$DC,MATCH(BI$1,'B-EmEC'!$A$1:$DC$1,0),FALSE)="",NA(),VLOOKUP($B69,'B-EmEC'!$A:$DC,MATCH(BI$1,'B-EmEC'!$A$1:$DC$1,0),FALSE))</f>
        <v>#N/A</v>
      </c>
      <c r="BJ69" s="168">
        <f>IF(VLOOKUP($B69,'B-EmEC'!$A:$DC,MATCH(BJ$1,'B-EmEC'!$A$1:$DC$1,0),FALSE)="",NA(),VLOOKUP($B69,'B-EmEC'!$A:$DC,MATCH(BJ$1,'B-EmEC'!$A$1:$DC$1,0),FALSE))</f>
        <v>95.352112676056336</v>
      </c>
      <c r="BK69" s="168">
        <f>IF(VLOOKUP($B69,'B-EmEC'!$A:$DC,MATCH(BK$1,'B-EmEC'!$A$1:$DC$1,0),FALSE)="",NA(),VLOOKUP($B69,'B-EmEC'!$A:$DC,MATCH(BK$1,'B-EmEC'!$A$1:$DC$1,0),FALSE))</f>
        <v>47.122407245106636</v>
      </c>
      <c r="BL69" s="168">
        <f>IF(VLOOKUP($B69,'B-EmEC'!$A:$DC,MATCH(BL$1,'B-EmEC'!$A$1:$DC$1,0),FALSE)="",NA(),VLOOKUP($B69,'B-EmEC'!$A:$DC,MATCH(BL$1,'B-EmEC'!$A$1:$DC$1,0),FALSE))</f>
        <v>71.451612903225808</v>
      </c>
      <c r="BM69" s="168">
        <f>IF(VLOOKUP($B69,'B-EmEC'!$A:$DC,MATCH(BM$1,'B-EmEC'!$A$1:$DC$1,0),FALSE)="",NA(),VLOOKUP($B69,'B-EmEC'!$A:$DC,MATCH(BM$1,'B-EmEC'!$A$1:$DC$1,0),FALSE))</f>
        <v>90.898058252427191</v>
      </c>
      <c r="BN69" s="168">
        <f>IF(VLOOKUP($B69,'B-EmEC'!$A:$DC,MATCH(BN$1,'B-EmEC'!$A$1:$DC$1,0),FALSE)="",NA(),VLOOKUP($B69,'B-EmEC'!$A:$DC,MATCH(BN$1,'B-EmEC'!$A$1:$DC$1,0),FALSE))</f>
        <v>67.720417633410676</v>
      </c>
      <c r="BO69" s="168">
        <f>IF(VLOOKUP($B69,'B-EmEC'!$A:$DC,MATCH(BO$1,'B-EmEC'!$A$1:$DC$1,0),FALSE)="",NA(),VLOOKUP($B69,'B-EmEC'!$A:$DC,MATCH(BO$1,'B-EmEC'!$A$1:$DC$1,0),FALSE))</f>
        <v>17.478969154760314</v>
      </c>
      <c r="BP69" s="168" t="e">
        <f>IF(VLOOKUP($B69,'B-EmEC'!$A:$DC,MATCH(BP$1,'B-EmEC'!$A$1:$DC$1,0),FALSE)="",NA(),VLOOKUP($B69,'B-EmEC'!$A:$DC,MATCH(BP$1,'B-EmEC'!$A$1:$DC$1,0),FALSE))</f>
        <v>#N/A</v>
      </c>
      <c r="BQ69" s="168">
        <f>IF(VLOOKUP($B69,'B-EmEC'!$A:$DC,MATCH(BQ$1,'B-EmEC'!$A$1:$DC$1,0),FALSE)="",NA(),VLOOKUP($B69,'B-EmEC'!$A:$DC,MATCH(BQ$1,'B-EmEC'!$A$1:$DC$1,0),FALSE))</f>
        <v>52.62417487284926</v>
      </c>
      <c r="BR69" s="168">
        <f>IF(VLOOKUP($B69,'B-EmEC'!$A:$DC,MATCH(BR$1,'B-EmEC'!$A$1:$DC$1,0),FALSE)="",NA(),VLOOKUP($B69,'B-EmEC'!$A:$DC,MATCH(BR$1,'B-EmEC'!$A$1:$DC$1,0),FALSE))</f>
        <v>59.671977507029062</v>
      </c>
      <c r="BS69" s="168">
        <f>IF(VLOOKUP($B69,'B-EmEC'!$A:$DC,MATCH(BS$1,'B-EmEC'!$A$1:$DC$1,0),FALSE)="",NA(),VLOOKUP($B69,'B-EmEC'!$A:$DC,MATCH(BS$1,'B-EmEC'!$A$1:$DC$1,0),FALSE))</f>
        <v>39.213114754098363</v>
      </c>
      <c r="BT69" s="168" t="e">
        <f>IF(VLOOKUP($B69,'B-EmEC'!$A:$DC,MATCH(BT$1,'B-EmEC'!$A$1:$DC$1,0),FALSE)="",NA(),VLOOKUP($B69,'B-EmEC'!$A:$DC,MATCH(BT$1,'B-EmEC'!$A$1:$DC$1,0),FALSE))</f>
        <v>#N/A</v>
      </c>
      <c r="BU69" s="161" t="str" cm="1">
        <f t="array" ref="BU69">SUBSTITUTE(SUBSTITUTE(SUBSTITUTE(INDEX(BI$1:BT$1,0,MATCH(_xlfn.AGGREGATE(4,6,BI69:BT69),BI69:BT69,0)),"B-Emax",""),"Min",""),"Max","")</f>
        <v xml:space="preserve">
Gi1</v>
      </c>
      <c r="BV69" s="168"/>
      <c r="BW69" s="165" t="e">
        <f>IF(VLOOKUP($B69,'I-EmEC'!$A:$DD,MATCH(BW$1,'I-EmEC'!$A$1:$DD$1,0),FALSE)&lt;&gt;"",VLOOKUP($B69,'I-EmEC'!$A:$DD,MATCH(BW$1,'I-EmEC'!$A$1:$DD$1,0),FALSE),NA())</f>
        <v>#N/A</v>
      </c>
      <c r="BX69" s="166">
        <f>IF(VLOOKUP($B69,'I-EmEC'!$A:$DD,MATCH(BX$1,'I-EmEC'!$A$1:$DD$1,0),FALSE)&lt;&gt;"",VLOOKUP($B69,'I-EmEC'!$A:$DD,MATCH(BX$1,'I-EmEC'!$A$1:$DD$1,0),FALSE),NA())</f>
        <v>55.512572533849124</v>
      </c>
      <c r="BY69" s="166">
        <f>IF(VLOOKUP($B69,'I-EmEC'!$A:$DD,MATCH(BY$1,'I-EmEC'!$A$1:$DD$1,0),FALSE)&lt;&gt;"",VLOOKUP($B69,'I-EmEC'!$A:$DD,MATCH(BY$1,'I-EmEC'!$A$1:$DD$1,0),FALSE),NA())</f>
        <v>55.512572533849124</v>
      </c>
      <c r="BZ69" s="166">
        <f>IF(VLOOKUP($B69,'I-EmEC'!$A:$DD,MATCH(BZ$1,'I-EmEC'!$A$1:$DD$1,0),FALSE)&lt;&gt;"",VLOOKUP($B69,'I-EmEC'!$A:$DD,MATCH(BZ$1,'I-EmEC'!$A$1:$DD$1,0),FALSE),NA())</f>
        <v>39.958592132505181</v>
      </c>
      <c r="CA69" s="166">
        <f>IF(VLOOKUP($B69,'I-EmEC'!$A:$DD,MATCH(CA$1,'I-EmEC'!$A$1:$DD$1,0),FALSE)&lt;&gt;"",VLOOKUP($B69,'I-EmEC'!$A:$DD,MATCH(CA$1,'I-EmEC'!$A$1:$DD$1,0),FALSE),NA())</f>
        <v>39.958592132505181</v>
      </c>
      <c r="CB69" s="166">
        <f>IF(VLOOKUP($B69,'I-EmEC'!$A:$DD,MATCH(CB$1,'I-EmEC'!$A$1:$DD$1,0),FALSE)&lt;&gt;"",VLOOKUP($B69,'I-EmEC'!$A:$DD,MATCH(CB$1,'I-EmEC'!$A$1:$DD$1,0),FALSE),NA())</f>
        <v>29.275362318840578</v>
      </c>
      <c r="CC69" s="166" t="e">
        <f>IF(VLOOKUP($B69,'I-EmEC'!$A:$DD,MATCH(CC$1,'I-EmEC'!$A$1:$DD$1,0),FALSE)&lt;&gt;"",VLOOKUP($B69,'I-EmEC'!$A:$DD,MATCH(CC$1,'I-EmEC'!$A$1:$DD$1,0),FALSE),NA())</f>
        <v>#N/A</v>
      </c>
      <c r="CD69" s="166" t="e">
        <f>IF(VLOOKUP($B69,'I-EmEC'!$A:$DD,MATCH(CD$1,'I-EmEC'!$A$1:$DD$1,0),FALSE)&lt;&gt;"",VLOOKUP($B69,'I-EmEC'!$A:$DD,MATCH(CD$1,'I-EmEC'!$A$1:$DD$1,0),FALSE),NA())</f>
        <v>#N/A</v>
      </c>
      <c r="CE69" s="166">
        <f>IF(VLOOKUP($B69,'I-EmEC'!$A:$DD,MATCH(CE$1,'I-EmEC'!$A$1:$DD$1,0),FALSE)&lt;&gt;"",VLOOKUP($B69,'I-EmEC'!$A:$DD,MATCH(CE$1,'I-EmEC'!$A$1:$DD$1,0),FALSE),NA())</f>
        <v>51.235955056179776</v>
      </c>
      <c r="CF69" s="166">
        <f>IF(VLOOKUP($B69,'I-EmEC'!$A:$DD,MATCH(CF$1,'I-EmEC'!$A$1:$DD$1,0),FALSE)&lt;&gt;"",VLOOKUP($B69,'I-EmEC'!$A:$DD,MATCH(CF$1,'I-EmEC'!$A$1:$DD$1,0),FALSE),NA())</f>
        <v>18.737672583826431</v>
      </c>
      <c r="CG69" s="166" t="e">
        <f>IF(VLOOKUP($B69,'I-EmEC'!$A:$DD,MATCH(CG$1,'I-EmEC'!$A$1:$DD$1,0),FALSE)&lt;&gt;"",VLOOKUP($B69,'I-EmEC'!$A:$DD,MATCH(CG$1,'I-EmEC'!$A$1:$DD$1,0),FALSE),NA())</f>
        <v>#N/A</v>
      </c>
      <c r="CH69" s="166" t="e">
        <f>IF(VLOOKUP($B69,'I-EmEC'!$A:$DD,MATCH(CH$1,'I-EmEC'!$A$1:$DD$1,0),FALSE)&lt;&gt;"",VLOOKUP($B69,'I-EmEC'!$A:$DD,MATCH(CH$1,'I-EmEC'!$A$1:$DD$1,0),FALSE),NA())</f>
        <v>#N/A</v>
      </c>
      <c r="CI69" s="161" t="str" cm="1">
        <f t="array" ref="CI69">SUBSTITUTE(SUBSTITUTE(SUBSTITUTE(INDEX(BW$1:CH$1,0,MATCH(_xlfn.AGGREGATE(4,6,BW69:CH69),BW69:CH69,0)),"I-Emax",""),"Min",""),"Max","")</f>
        <v xml:space="preserve">
Gi1</v>
      </c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</row>
    <row r="70" spans="1:111" s="170" customFormat="1" x14ac:dyDescent="0.15">
      <c r="A70" s="155" t="str" cm="1">
        <f t="array" ref="A70">_xlfn.IFS(AND(SUMIF(E70:P70,"&lt;&gt;#N/A",E70:P70)&gt;0,SUMIF(S70:AD70,"&lt;&gt;#N/A",S70:AD70)&gt;0),"BI",AND(SUMIF(E70:P70,"&lt;&gt;#N/A",E70:P70)&gt;0,SUMIF(S70:AD70,"&lt;&gt;#N/A",S70:AD70)=0),"-B",AND(SUMIF(E70:P70,"&lt;&gt;#N/A",E70:P70)=0,SUMIF(S70:AD70,"&lt;&gt;#N/A",S70:AD70)&gt;0),"-I")</f>
        <v>BI</v>
      </c>
      <c r="B70" s="90" t="s">
        <v>153</v>
      </c>
      <c r="C70" s="156" t="str">
        <f>VLOOKUP(B70,RecNamesAll!A:E,5,FALSE)</f>
        <v>A</v>
      </c>
      <c r="D70" s="157" t="b">
        <f>VLOOKUP(B70,Ligands!A:B,2,FALSE)</f>
        <v>1</v>
      </c>
      <c r="E70" s="158" t="e">
        <f>IF(VLOOKUP($B70,'B-EmEC'!$A:$DC,MATCH(E$1,'B-EmEC'!$A$1:$DC$1,0),FALSE)&lt;&gt;"",VLOOKUP($B70,'B-EmEC'!$A:$DC,MATCH(E$1,'B-EmEC'!$A$1:$DC$1,0),FALSE),NA())</f>
        <v>#N/A</v>
      </c>
      <c r="F70" s="159">
        <f>IF(VLOOKUP($B70,'B-EmEC'!$A:$DC,MATCH(F$1,'B-EmEC'!$A$1:$DC$1,0),FALSE)&lt;&gt;"",VLOOKUP($B70,'B-EmEC'!$A:$DC,MATCH(F$1,'B-EmEC'!$A$1:$DC$1,0),FALSE),NA())</f>
        <v>7.8049999999999997</v>
      </c>
      <c r="G70" s="159">
        <f>IF(VLOOKUP($B70,'B-EmEC'!$A:$DC,MATCH(G$1,'B-EmEC'!$A$1:$DC$1,0),FALSE)&lt;&gt;"",VLOOKUP($B70,'B-EmEC'!$A:$DC,MATCH(G$1,'B-EmEC'!$A$1:$DC$1,0),FALSE),NA())</f>
        <v>7.907</v>
      </c>
      <c r="H70" s="159">
        <f>IF(VLOOKUP($B70,'B-EmEC'!$A:$DC,MATCH(H$1,'B-EmEC'!$A$1:$DC$1,0),FALSE)&lt;&gt;"",VLOOKUP($B70,'B-EmEC'!$A:$DC,MATCH(H$1,'B-EmEC'!$A$1:$DC$1,0),FALSE),NA())</f>
        <v>8.1310000000000002</v>
      </c>
      <c r="I70" s="159">
        <f>IF(VLOOKUP($B70,'B-EmEC'!$A:$DC,MATCH(I$1,'B-EmEC'!$A$1:$DC$1,0),FALSE)&lt;&gt;"",VLOOKUP($B70,'B-EmEC'!$A:$DC,MATCH(I$1,'B-EmEC'!$A$1:$DC$1,0),FALSE),NA())</f>
        <v>8.0530000000000008</v>
      </c>
      <c r="J70" s="159">
        <f>IF(VLOOKUP($B70,'B-EmEC'!$A:$DC,MATCH(J$1,'B-EmEC'!$A$1:$DC$1,0),FALSE)&lt;&gt;"",VLOOKUP($B70,'B-EmEC'!$A:$DC,MATCH(J$1,'B-EmEC'!$A$1:$DC$1,0),FALSE),NA())</f>
        <v>7.9960000000000004</v>
      </c>
      <c r="K70" s="160">
        <f>IF(VLOOKUP($B70,'B-EmEC'!$A:$DC,MATCH(K$1,'B-EmEC'!$A$1:$DC$1,0),FALSE)&lt;&gt;"",VLOOKUP($B70,'B-EmEC'!$A:$DC,MATCH(K$1,'B-EmEC'!$A$1:$DC$1,0),FALSE),NA())</f>
        <v>8.7789999999999999</v>
      </c>
      <c r="L70" s="160">
        <f>IF(VLOOKUP($B70,'B-EmEC'!$A:$DC,MATCH(L$1,'B-EmEC'!$A$1:$DC$1,0),FALSE)&lt;&gt;"",VLOOKUP($B70,'B-EmEC'!$A:$DC,MATCH(L$1,'B-EmEC'!$A$1:$DC$1,0),FALSE),NA())</f>
        <v>8.8260000000000005</v>
      </c>
      <c r="M70" s="160">
        <f>IF(VLOOKUP($B70,'B-EmEC'!$A:$DC,MATCH(M$1,'B-EmEC'!$A$1:$DC$1,0),FALSE)&lt;&gt;"",VLOOKUP($B70,'B-EmEC'!$A:$DC,MATCH(M$1,'B-EmEC'!$A$1:$DC$1,0),FALSE),NA())</f>
        <v>8.1869999999999994</v>
      </c>
      <c r="N70" s="159">
        <f>IF(VLOOKUP($B70,'B-EmEC'!$A:$DC,MATCH(N$1,'B-EmEC'!$A$1:$DC$1,0),FALSE)&lt;&gt;"",VLOOKUP($B70,'B-EmEC'!$A:$DC,MATCH(N$1,'B-EmEC'!$A$1:$DC$1,0),FALSE),NA())</f>
        <v>8.01</v>
      </c>
      <c r="O70" s="160" t="e">
        <f>IF(VLOOKUP($B70,'B-EmEC'!$A:$DC,MATCH(O$1,'B-EmEC'!$A$1:$DC$1,0),FALSE)&lt;&gt;"",VLOOKUP($B70,'B-EmEC'!$A:$DC,MATCH(O$1,'B-EmEC'!$A$1:$DC$1,0),FALSE),NA())</f>
        <v>#N/A</v>
      </c>
      <c r="P70" s="160" t="e">
        <f>IF(VLOOKUP($B70,'B-EmEC'!$A:$DC,MATCH(P$1,'B-EmEC'!$A$1:$DC$1,0),FALSE)&lt;&gt;"",VLOOKUP($B70,'B-EmEC'!$A:$DC,MATCH(P$1,'B-EmEC'!$A$1:$DC$1,0),FALSE),NA())</f>
        <v>#N/A</v>
      </c>
      <c r="Q70" s="161" t="str" cm="1">
        <f t="array" ref="Q70">SUBSTITUTE(SUBSTITUTE(INDEX(E$1:P$1,0,MATCH(_xlfn.AGGREGATE(4,6,E70:P70),E70:P70,0)),"B-pEC50",""),"&gt;1.4SD","")</f>
        <v xml:space="preserve">
G11</v>
      </c>
      <c r="R70" s="159"/>
      <c r="S70" s="162">
        <f>IF(VLOOKUP($B70,'I-EmEC'!$A:$DD,MATCH(S$1,'I-EmEC'!$A$1:$DD$1,0),FALSE)&lt;&gt;"",VLOOKUP($B70,'I-EmEC'!$A:$DD,MATCH(S$1,'I-EmEC'!$A$1:$DD$1,0),FALSE),NA())</f>
        <v>9.94</v>
      </c>
      <c r="T70" s="159">
        <f>IF(VLOOKUP($B70,'I-EmEC'!$A:$DD,MATCH(T$1,'I-EmEC'!$A$1:$DD$1,0),FALSE)&lt;&gt;"",VLOOKUP($B70,'I-EmEC'!$A:$DD,MATCH(T$1,'I-EmEC'!$A$1:$DD$1,0),FALSE),NA())</f>
        <v>9.3000000000000007</v>
      </c>
      <c r="U70" s="159">
        <f>IF(VLOOKUP($B70,'I-EmEC'!$A:$DD,MATCH(U$1,'I-EmEC'!$A$1:$DD$1,0),FALSE)&lt;&gt;"",VLOOKUP($B70,'I-EmEC'!$A:$DD,MATCH(U$1,'I-EmEC'!$A$1:$DD$1,0),FALSE),NA())</f>
        <v>9.3000000000000007</v>
      </c>
      <c r="V70" s="159">
        <f>IF(VLOOKUP($B70,'I-EmEC'!$A:$DD,MATCH(V$1,'I-EmEC'!$A$1:$DD$1,0),FALSE)&lt;&gt;"",VLOOKUP($B70,'I-EmEC'!$A:$DD,MATCH(V$1,'I-EmEC'!$A$1:$DD$1,0),FALSE),NA())</f>
        <v>8.68</v>
      </c>
      <c r="W70" s="159">
        <f>IF(VLOOKUP($B70,'I-EmEC'!$A:$DD,MATCH(W$1,'I-EmEC'!$A$1:$DD$1,0),FALSE)&lt;&gt;"",VLOOKUP($B70,'I-EmEC'!$A:$DD,MATCH(W$1,'I-EmEC'!$A$1:$DD$1,0),FALSE),NA())</f>
        <v>8.68</v>
      </c>
      <c r="X70" s="159">
        <f>IF(VLOOKUP($B70,'I-EmEC'!$A:$DD,MATCH(X$1,'I-EmEC'!$A$1:$DD$1,0),FALSE)&lt;&gt;"",VLOOKUP($B70,'I-EmEC'!$A:$DD,MATCH(X$1,'I-EmEC'!$A$1:$DD$1,0),FALSE),NA())</f>
        <v>8.64</v>
      </c>
      <c r="Y70" s="159">
        <f>IF(VLOOKUP($B70,'I-EmEC'!$A:$DD,MATCH(Y$1,'I-EmEC'!$A$1:$DD$1,0),FALSE)&lt;&gt;"",VLOOKUP($B70,'I-EmEC'!$A:$DD,MATCH(Y$1,'I-EmEC'!$A$1:$DD$1,0),FALSE),NA())</f>
        <v>10.59</v>
      </c>
      <c r="Z70" s="159">
        <f>IF(VLOOKUP($B70,'I-EmEC'!$A:$DD,MATCH(Z$1,'I-EmEC'!$A$1:$DD$1,0),FALSE)&lt;&gt;"",VLOOKUP($B70,'I-EmEC'!$A:$DD,MATCH(Z$1,'I-EmEC'!$A$1:$DD$1,0),FALSE),NA())</f>
        <v>10.59</v>
      </c>
      <c r="AA70" s="159">
        <f>IF(VLOOKUP($B70,'I-EmEC'!$A:$DD,MATCH(AA$1,'I-EmEC'!$A$1:$DD$1,0),FALSE)&lt;&gt;"",VLOOKUP($B70,'I-EmEC'!$A:$DD,MATCH(AA$1,'I-EmEC'!$A$1:$DD$1,0),FALSE),NA())</f>
        <v>9.42</v>
      </c>
      <c r="AB70" s="159">
        <f>IF(VLOOKUP($B70,'I-EmEC'!$A:$DD,MATCH(AB$1,'I-EmEC'!$A$1:$DD$1,0),FALSE)&lt;&gt;"",VLOOKUP($B70,'I-EmEC'!$A:$DD,MATCH(AB$1,'I-EmEC'!$A$1:$DD$1,0),FALSE),NA())</f>
        <v>8.51</v>
      </c>
      <c r="AC70" s="159">
        <f>IF(VLOOKUP($B70,'I-EmEC'!$A:$DD,MATCH(AC$1,'I-EmEC'!$A$1:$DD$1,0),FALSE)&lt;&gt;"",VLOOKUP($B70,'I-EmEC'!$A:$DD,MATCH(AC$1,'I-EmEC'!$A$1:$DD$1,0),FALSE),NA())</f>
        <v>8.51</v>
      </c>
      <c r="AD70" s="159" t="e">
        <f>IF(VLOOKUP($B70,'I-EmEC'!$A:$DD,MATCH(AD$1,'I-EmEC'!$A$1:$DD$1,0),FALSE)&lt;&gt;"",VLOOKUP($B70,'I-EmEC'!$A:$DD,MATCH(AD$1,'I-EmEC'!$A$1:$DD$1,0),FALSE),NA())</f>
        <v>#N/A</v>
      </c>
      <c r="AE70" s="161" t="str" cm="1">
        <f t="array" ref="AE70">SUBSTITUTE(SUBSTITUTE(INDEX(S$1:AD$1,0,MATCH(_xlfn.AGGREGATE(4,6,S70:AD70),S70:AD70,0)),"I-pEC50",""),"&gt;1.4SD","")</f>
        <v xml:space="preserve">
Gq</v>
      </c>
      <c r="AF70" s="159"/>
      <c r="AG70" s="163" t="e">
        <f>IF(VLOOKUP($B70,'B-EmEC'!$A:$DC,MATCH(AG$1,'B-EmEC'!$A$1:$DC$1,0),FALSE)&lt;&gt;"",VLOOKUP($B70,'B-EmEC'!$A:$DC,MATCH(AG$1,'B-EmEC'!$A$1:$DC$1,0),FALSE),NA())</f>
        <v>#N/A</v>
      </c>
      <c r="AH70" s="164">
        <f>IF(VLOOKUP($B70,'B-EmEC'!$A:$DC,MATCH(AH$1,'B-EmEC'!$A$1:$DC$1,0),FALSE)&lt;&gt;"",VLOOKUP($B70,'B-EmEC'!$A:$DC,MATCH(AH$1,'B-EmEC'!$A$1:$DC$1,0),FALSE),NA())</f>
        <v>97.88</v>
      </c>
      <c r="AI70" s="164">
        <f>IF(VLOOKUP($B70,'B-EmEC'!$A:$DC,MATCH(AI$1,'B-EmEC'!$A$1:$DC$1,0),FALSE)&lt;&gt;"",VLOOKUP($B70,'B-EmEC'!$A:$DC,MATCH(AI$1,'B-EmEC'!$A$1:$DC$1,0),FALSE),NA())</f>
        <v>58.26</v>
      </c>
      <c r="AJ70" s="164">
        <f>IF(VLOOKUP($B70,'B-EmEC'!$A:$DC,MATCH(AJ$1,'B-EmEC'!$A$1:$DC$1,0),FALSE)&lt;&gt;"",VLOOKUP($B70,'B-EmEC'!$A:$DC,MATCH(AJ$1,'B-EmEC'!$A$1:$DC$1,0),FALSE),NA())</f>
        <v>57.07</v>
      </c>
      <c r="AK70" s="164">
        <f>IF(VLOOKUP($B70,'B-EmEC'!$A:$DC,MATCH(AK$1,'B-EmEC'!$A$1:$DC$1,0),FALSE)&lt;&gt;"",VLOOKUP($B70,'B-EmEC'!$A:$DC,MATCH(AK$1,'B-EmEC'!$A$1:$DC$1,0),FALSE),NA())</f>
        <v>52.44</v>
      </c>
      <c r="AL70" s="164">
        <f>IF(VLOOKUP($B70,'B-EmEC'!$A:$DC,MATCH(AL$1,'B-EmEC'!$A$1:$DC$1,0),FALSE)&lt;&gt;"",VLOOKUP($B70,'B-EmEC'!$A:$DC,MATCH(AL$1,'B-EmEC'!$A$1:$DC$1,0),FALSE),NA())</f>
        <v>92.98</v>
      </c>
      <c r="AM70" s="164">
        <f>IF(VLOOKUP($B70,'B-EmEC'!$A:$DC,MATCH(AM$1,'B-EmEC'!$A$1:$DC$1,0),FALSE)&lt;&gt;"",VLOOKUP($B70,'B-EmEC'!$A:$DC,MATCH(AM$1,'B-EmEC'!$A$1:$DC$1,0),FALSE),NA())</f>
        <v>615.6</v>
      </c>
      <c r="AN70" s="164">
        <f>IF(VLOOKUP($B70,'B-EmEC'!$A:$DC,MATCH(AN$1,'B-EmEC'!$A$1:$DC$1,0),FALSE)&lt;&gt;"",VLOOKUP($B70,'B-EmEC'!$A:$DC,MATCH(AN$1,'B-EmEC'!$A$1:$DC$1,0),FALSE),NA())</f>
        <v>817.5</v>
      </c>
      <c r="AO70" s="164">
        <f>IF(VLOOKUP($B70,'B-EmEC'!$A:$DC,MATCH(AO$1,'B-EmEC'!$A$1:$DC$1,0),FALSE)&lt;&gt;"",VLOOKUP($B70,'B-EmEC'!$A:$DC,MATCH(AO$1,'B-EmEC'!$A$1:$DC$1,0),FALSE),NA())</f>
        <v>831.8</v>
      </c>
      <c r="AP70" s="164">
        <f>IF(VLOOKUP($B70,'B-EmEC'!$A:$DC,MATCH(AP$1,'B-EmEC'!$A$1:$DC$1,0),FALSE)&lt;&gt;"",VLOOKUP($B70,'B-EmEC'!$A:$DC,MATCH(AP$1,'B-EmEC'!$A$1:$DC$1,0),FALSE),NA())</f>
        <v>851.3</v>
      </c>
      <c r="AQ70" s="164" t="e">
        <f>IF(VLOOKUP($B70,'B-EmEC'!$A:$DC,MATCH(AQ$1,'B-EmEC'!$A$1:$DC$1,0),FALSE)&lt;&gt;"",VLOOKUP($B70,'B-EmEC'!$A:$DC,MATCH(AQ$1,'B-EmEC'!$A$1:$DC$1,0),FALSE),NA())</f>
        <v>#N/A</v>
      </c>
      <c r="AR70" s="164" t="e">
        <f>IF(VLOOKUP($B70,'B-EmEC'!$A:$DC,MATCH(AR$1,'B-EmEC'!$A$1:$DC$1,0),FALSE)&lt;&gt;"",VLOOKUP($B70,'B-EmEC'!$A:$DC,MATCH(AR$1,'B-EmEC'!$A$1:$DC$1,0),FALSE),NA())</f>
        <v>#N/A</v>
      </c>
      <c r="AS70" s="169" t="str" cm="1">
        <f t="array" ref="AS70">SUBSTITUTE(SUBSTITUTE(INDEX(AG$1:AR$1,0,MATCH(_xlfn.AGGREGATE(4,6,AG70:AR70),AG70:AR70,0)),"B-Emax",""),"&gt;1.4SD","")</f>
        <v xml:space="preserve">
G15</v>
      </c>
      <c r="AT70" s="164"/>
      <c r="AU70" s="165">
        <f>IF(VLOOKUP($B70,'I-EmEC'!$A:$DD,MATCH(AU$1,'I-EmEC'!$A$1:$DD$1,0),FALSE)&lt;&gt;"",VLOOKUP($B70,'I-EmEC'!$A:$DD,MATCH(AU$1,'I-EmEC'!$A$1:$DD$1,0),FALSE),NA())</f>
        <v>40.299999999999997</v>
      </c>
      <c r="AV70" s="166">
        <f>IF(VLOOKUP($B70,'I-EmEC'!$A:$DD,MATCH(AV$1,'I-EmEC'!$A$1:$DD$1,0),FALSE)&lt;&gt;"",VLOOKUP($B70,'I-EmEC'!$A:$DD,MATCH(AV$1,'I-EmEC'!$A$1:$DD$1,0),FALSE),NA())</f>
        <v>29.3</v>
      </c>
      <c r="AW70" s="166">
        <f>IF(VLOOKUP($B70,'I-EmEC'!$A:$DD,MATCH(AW$1,'I-EmEC'!$A$1:$DD$1,0),FALSE)&lt;&gt;"",VLOOKUP($B70,'I-EmEC'!$A:$DD,MATCH(AW$1,'I-EmEC'!$A$1:$DD$1,0),FALSE),NA())</f>
        <v>29.3</v>
      </c>
      <c r="AX70" s="166">
        <f>IF(VLOOKUP($B70,'I-EmEC'!$A:$DD,MATCH(AX$1,'I-EmEC'!$A$1:$DD$1,0),FALSE)&lt;&gt;"",VLOOKUP($B70,'I-EmEC'!$A:$DD,MATCH(AX$1,'I-EmEC'!$A$1:$DD$1,0),FALSE),NA())</f>
        <v>9.1999999999999993</v>
      </c>
      <c r="AY70" s="166">
        <f>IF(VLOOKUP($B70,'I-EmEC'!$A:$DD,MATCH(AY$1,'I-EmEC'!$A$1:$DD$1,0),FALSE)&lt;&gt;"",VLOOKUP($B70,'I-EmEC'!$A:$DD,MATCH(AY$1,'I-EmEC'!$A$1:$DD$1,0),FALSE),NA())</f>
        <v>9.1999999999999993</v>
      </c>
      <c r="AZ70" s="166">
        <f>IF(VLOOKUP($B70,'I-EmEC'!$A:$DD,MATCH(AZ$1,'I-EmEC'!$A$1:$DD$1,0),FALSE)&lt;&gt;"",VLOOKUP($B70,'I-EmEC'!$A:$DD,MATCH(AZ$1,'I-EmEC'!$A$1:$DD$1,0),FALSE),NA())</f>
        <v>12.4</v>
      </c>
      <c r="BA70" s="166">
        <f>IF(VLOOKUP($B70,'I-EmEC'!$A:$DD,MATCH(BA$1,'I-EmEC'!$A$1:$DD$1,0),FALSE)&lt;&gt;"",VLOOKUP($B70,'I-EmEC'!$A:$DD,MATCH(BA$1,'I-EmEC'!$A$1:$DD$1,0),FALSE),NA())</f>
        <v>34.200000000000003</v>
      </c>
      <c r="BB70" s="166">
        <f>IF(VLOOKUP($B70,'I-EmEC'!$A:$DD,MATCH(BB$1,'I-EmEC'!$A$1:$DD$1,0),FALSE)&lt;&gt;"",VLOOKUP($B70,'I-EmEC'!$A:$DD,MATCH(BB$1,'I-EmEC'!$A$1:$DD$1,0),FALSE),NA())</f>
        <v>34.200000000000003</v>
      </c>
      <c r="BC70" s="166">
        <f>IF(VLOOKUP($B70,'I-EmEC'!$A:$DD,MATCH(BC$1,'I-EmEC'!$A$1:$DD$1,0),FALSE)&lt;&gt;"",VLOOKUP($B70,'I-EmEC'!$A:$DD,MATCH(BC$1,'I-EmEC'!$A$1:$DD$1,0),FALSE),NA())</f>
        <v>28.1</v>
      </c>
      <c r="BD70" s="166">
        <f>IF(VLOOKUP($B70,'I-EmEC'!$A:$DD,MATCH(BD$1,'I-EmEC'!$A$1:$DD$1,0),FALSE)&lt;&gt;"",VLOOKUP($B70,'I-EmEC'!$A:$DD,MATCH(BD$1,'I-EmEC'!$A$1:$DD$1,0),FALSE),NA())</f>
        <v>7.6</v>
      </c>
      <c r="BE70" s="166">
        <f>IF(VLOOKUP($B70,'I-EmEC'!$A:$DD,MATCH(BE$1,'I-EmEC'!$A$1:$DD$1,0),FALSE)&lt;&gt;"",VLOOKUP($B70,'I-EmEC'!$A:$DD,MATCH(BE$1,'I-EmEC'!$A$1:$DD$1,0),FALSE),NA())</f>
        <v>11.4</v>
      </c>
      <c r="BF70" s="166" t="e">
        <f>IF(VLOOKUP($B70,'I-EmEC'!$A:$DD,MATCH(BF$1,'I-EmEC'!$A$1:$DD$1,0),FALSE)&lt;&gt;"",VLOOKUP($B70,'I-EmEC'!$A:$DD,MATCH(BF$1,'I-EmEC'!$A$1:$DD$1,0),FALSE),NA())</f>
        <v>#N/A</v>
      </c>
      <c r="BG70" s="161" t="str" cm="1">
        <f t="array" ref="BG70">SUBSTITUTE(SUBSTITUTE(INDEX(AU$1:BF$1,0,MATCH(_xlfn.AGGREGATE(4,6,AU70:BF70),AU70:BF70,0)),"I-Emax",""),"&gt;1.4SD","")</f>
        <v xml:space="preserve">
Gs</v>
      </c>
      <c r="BH70" s="159"/>
      <c r="BI70" s="167" t="e">
        <f>IF(VLOOKUP($B70,'B-EmEC'!$A:$DC,MATCH(BI$1,'B-EmEC'!$A$1:$DC$1,0),FALSE)="",NA(),VLOOKUP($B70,'B-EmEC'!$A:$DC,MATCH(BI$1,'B-EmEC'!$A$1:$DC$1,0),FALSE))</f>
        <v>#N/A</v>
      </c>
      <c r="BJ70" s="168">
        <f>IF(VLOOKUP($B70,'B-EmEC'!$A:$DC,MATCH(BJ$1,'B-EmEC'!$A$1:$DC$1,0),FALSE)="",NA(),VLOOKUP($B70,'B-EmEC'!$A:$DC,MATCH(BJ$1,'B-EmEC'!$A$1:$DC$1,0),FALSE))</f>
        <v>10.604550379198267</v>
      </c>
      <c r="BK70" s="168">
        <f>IF(VLOOKUP($B70,'B-EmEC'!$A:$DC,MATCH(BK$1,'B-EmEC'!$A$1:$DC$1,0),FALSE)="",NA(),VLOOKUP($B70,'B-EmEC'!$A:$DC,MATCH(BK$1,'B-EmEC'!$A$1:$DC$1,0),FALSE))</f>
        <v>8.5100788781770369</v>
      </c>
      <c r="BL70" s="168">
        <f>IF(VLOOKUP($B70,'B-EmEC'!$A:$DC,MATCH(BL$1,'B-EmEC'!$A$1:$DC$1,0),FALSE)="",NA(),VLOOKUP($B70,'B-EmEC'!$A:$DC,MATCH(BL$1,'B-EmEC'!$A$1:$DC$1,0),FALSE))</f>
        <v>15.341397849462366</v>
      </c>
      <c r="BM70" s="168">
        <f>IF(VLOOKUP($B70,'B-EmEC'!$A:$DC,MATCH(BM$1,'B-EmEC'!$A$1:$DC$1,0),FALSE)="",NA(),VLOOKUP($B70,'B-EmEC'!$A:$DC,MATCH(BM$1,'B-EmEC'!$A$1:$DC$1,0),FALSE))</f>
        <v>10.606796116504855</v>
      </c>
      <c r="BN70" s="168">
        <f>IF(VLOOKUP($B70,'B-EmEC'!$A:$DC,MATCH(BN$1,'B-EmEC'!$A$1:$DC$1,0),FALSE)="",NA(),VLOOKUP($B70,'B-EmEC'!$A:$DC,MATCH(BN$1,'B-EmEC'!$A$1:$DC$1,0),FALSE))</f>
        <v>26.966357308584687</v>
      </c>
      <c r="BO70" s="168">
        <f>IF(VLOOKUP($B70,'B-EmEC'!$A:$DC,MATCH(BO$1,'B-EmEC'!$A$1:$DC$1,0),FALSE)="",NA(),VLOOKUP($B70,'B-EmEC'!$A:$DC,MATCH(BO$1,'B-EmEC'!$A$1:$DC$1,0),FALSE))</f>
        <v>82.200560822539728</v>
      </c>
      <c r="BP70" s="168">
        <f>IF(VLOOKUP($B70,'B-EmEC'!$A:$DC,MATCH(BP$1,'B-EmEC'!$A$1:$DC$1,0),FALSE)="",NA(),VLOOKUP($B70,'B-EmEC'!$A:$DC,MATCH(BP$1,'B-EmEC'!$A$1:$DC$1,0),FALSE))</f>
        <v>96.244407817282791</v>
      </c>
      <c r="BQ70" s="168">
        <f>IF(VLOOKUP($B70,'B-EmEC'!$A:$DC,MATCH(BQ$1,'B-EmEC'!$A$1:$DC$1,0),FALSE)="",NA(),VLOOKUP($B70,'B-EmEC'!$A:$DC,MATCH(BQ$1,'B-EmEC'!$A$1:$DC$1,0),FALSE))</f>
        <v>90.011903473650037</v>
      </c>
      <c r="BR70" s="168">
        <f>IF(VLOOKUP($B70,'B-EmEC'!$A:$DC,MATCH(BR$1,'B-EmEC'!$A$1:$DC$1,0),FALSE)="",NA(),VLOOKUP($B70,'B-EmEC'!$A:$DC,MATCH(BR$1,'B-EmEC'!$A$1:$DC$1,0),FALSE))</f>
        <v>79.784442361761947</v>
      </c>
      <c r="BS70" s="168" t="e">
        <f>IF(VLOOKUP($B70,'B-EmEC'!$A:$DC,MATCH(BS$1,'B-EmEC'!$A$1:$DC$1,0),FALSE)="",NA(),VLOOKUP($B70,'B-EmEC'!$A:$DC,MATCH(BS$1,'B-EmEC'!$A$1:$DC$1,0),FALSE))</f>
        <v>#N/A</v>
      </c>
      <c r="BT70" s="168" t="e">
        <f>IF(VLOOKUP($B70,'B-EmEC'!$A:$DC,MATCH(BT$1,'B-EmEC'!$A$1:$DC$1,0),FALSE)="",NA(),VLOOKUP($B70,'B-EmEC'!$A:$DC,MATCH(BT$1,'B-EmEC'!$A$1:$DC$1,0),FALSE))</f>
        <v>#N/A</v>
      </c>
      <c r="BU70" s="161" t="str" cm="1">
        <f t="array" ref="BU70">SUBSTITUTE(SUBSTITUTE(SUBSTITUTE(INDEX(BI$1:BT$1,0,MATCH(_xlfn.AGGREGATE(4,6,BI70:BT70),BI70:BT70,0)),"B-Emax",""),"Min",""),"Max","")</f>
        <v xml:space="preserve">
G11</v>
      </c>
      <c r="BV70" s="168"/>
      <c r="BW70" s="165">
        <f>IF(VLOOKUP($B70,'I-EmEC'!$A:$DD,MATCH(BW$1,'I-EmEC'!$A$1:$DD$1,0),FALSE)&lt;&gt;"",VLOOKUP($B70,'I-EmEC'!$A:$DD,MATCH(BW$1,'I-EmEC'!$A$1:$DD$1,0),FALSE),NA())</f>
        <v>74.080882352941174</v>
      </c>
      <c r="BX70" s="166">
        <f>IF(VLOOKUP($B70,'I-EmEC'!$A:$DD,MATCH(BX$1,'I-EmEC'!$A$1:$DD$1,0),FALSE)&lt;&gt;"",VLOOKUP($B70,'I-EmEC'!$A:$DD,MATCH(BX$1,'I-EmEC'!$A$1:$DD$1,0),FALSE),NA())</f>
        <v>56.67311411992263</v>
      </c>
      <c r="BY70" s="166">
        <f>IF(VLOOKUP($B70,'I-EmEC'!$A:$DD,MATCH(BY$1,'I-EmEC'!$A$1:$DD$1,0),FALSE)&lt;&gt;"",VLOOKUP($B70,'I-EmEC'!$A:$DD,MATCH(BY$1,'I-EmEC'!$A$1:$DD$1,0),FALSE),NA())</f>
        <v>56.67311411992263</v>
      </c>
      <c r="BZ70" s="166">
        <f>IF(VLOOKUP($B70,'I-EmEC'!$A:$DD,MATCH(BZ$1,'I-EmEC'!$A$1:$DD$1,0),FALSE)&lt;&gt;"",VLOOKUP($B70,'I-EmEC'!$A:$DD,MATCH(BZ$1,'I-EmEC'!$A$1:$DD$1,0),FALSE),NA())</f>
        <v>19.047619047619047</v>
      </c>
      <c r="CA70" s="166">
        <f>IF(VLOOKUP($B70,'I-EmEC'!$A:$DD,MATCH(CA$1,'I-EmEC'!$A$1:$DD$1,0),FALSE)&lt;&gt;"",VLOOKUP($B70,'I-EmEC'!$A:$DD,MATCH(CA$1,'I-EmEC'!$A$1:$DD$1,0),FALSE),NA())</f>
        <v>19.047619047619047</v>
      </c>
      <c r="CB70" s="166">
        <f>IF(VLOOKUP($B70,'I-EmEC'!$A:$DD,MATCH(CB$1,'I-EmEC'!$A$1:$DD$1,0),FALSE)&lt;&gt;"",VLOOKUP($B70,'I-EmEC'!$A:$DD,MATCH(CB$1,'I-EmEC'!$A$1:$DD$1,0),FALSE),NA())</f>
        <v>35.94202898550725</v>
      </c>
      <c r="CC70" s="166">
        <f>IF(VLOOKUP($B70,'I-EmEC'!$A:$DD,MATCH(CC$1,'I-EmEC'!$A$1:$DD$1,0),FALSE)&lt;&gt;"",VLOOKUP($B70,'I-EmEC'!$A:$DD,MATCH(CC$1,'I-EmEC'!$A$1:$DD$1,0),FALSE),NA())</f>
        <v>70.225872689938399</v>
      </c>
      <c r="CD70" s="166">
        <f>IF(VLOOKUP($B70,'I-EmEC'!$A:$DD,MATCH(CD$1,'I-EmEC'!$A$1:$DD$1,0),FALSE)&lt;&gt;"",VLOOKUP($B70,'I-EmEC'!$A:$DD,MATCH(CD$1,'I-EmEC'!$A$1:$DD$1,0),FALSE),NA())</f>
        <v>70.225872689938399</v>
      </c>
      <c r="CE70" s="166">
        <f>IF(VLOOKUP($B70,'I-EmEC'!$A:$DD,MATCH(CE$1,'I-EmEC'!$A$1:$DD$1,0),FALSE)&lt;&gt;"",VLOOKUP($B70,'I-EmEC'!$A:$DD,MATCH(CE$1,'I-EmEC'!$A$1:$DD$1,0),FALSE),NA())</f>
        <v>63.146067415730336</v>
      </c>
      <c r="CF70" s="166">
        <f>IF(VLOOKUP($B70,'I-EmEC'!$A:$DD,MATCH(CF$1,'I-EmEC'!$A$1:$DD$1,0),FALSE)&lt;&gt;"",VLOOKUP($B70,'I-EmEC'!$A:$DD,MATCH(CF$1,'I-EmEC'!$A$1:$DD$1,0),FALSE),NA())</f>
        <v>14.990138067061142</v>
      </c>
      <c r="CG70" s="166">
        <f>IF(VLOOKUP($B70,'I-EmEC'!$A:$DD,MATCH(CG$1,'I-EmEC'!$A$1:$DD$1,0),FALSE)&lt;&gt;"",VLOOKUP($B70,'I-EmEC'!$A:$DD,MATCH(CG$1,'I-EmEC'!$A$1:$DD$1,0),FALSE),NA())</f>
        <v>21.714285714285715</v>
      </c>
      <c r="CH70" s="166" t="e">
        <f>IF(VLOOKUP($B70,'I-EmEC'!$A:$DD,MATCH(CH$1,'I-EmEC'!$A$1:$DD$1,0),FALSE)&lt;&gt;"",VLOOKUP($B70,'I-EmEC'!$A:$DD,MATCH(CH$1,'I-EmEC'!$A$1:$DD$1,0),FALSE),NA())</f>
        <v>#N/A</v>
      </c>
      <c r="CI70" s="161" t="str" cm="1">
        <f t="array" ref="CI70">SUBSTITUTE(SUBSTITUTE(SUBSTITUTE(INDEX(BW$1:CH$1,0,MATCH(_xlfn.AGGREGATE(4,6,BW70:CH70),BW70:CH70,0)),"I-Emax",""),"Min",""),"Max","")</f>
        <v xml:space="preserve">
Gs</v>
      </c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</row>
    <row r="71" spans="1:111" s="170" customFormat="1" x14ac:dyDescent="0.15">
      <c r="A71" s="155" t="str" cm="1">
        <f t="array" ref="A71">_xlfn.IFS(AND(SUMIF(E71:P71,"&lt;&gt;#N/A",E71:P71)&gt;0,SUMIF(S71:AD71,"&lt;&gt;#N/A",S71:AD71)&gt;0),"BI",AND(SUMIF(E71:P71,"&lt;&gt;#N/A",E71:P71)&gt;0,SUMIF(S71:AD71,"&lt;&gt;#N/A",S71:AD71)=0),"-B",AND(SUMIF(E71:P71,"&lt;&gt;#N/A",E71:P71)=0,SUMIF(S71:AD71,"&lt;&gt;#N/A",S71:AD71)&gt;0),"-I")</f>
        <v>BI</v>
      </c>
      <c r="B71" s="90" t="s">
        <v>74</v>
      </c>
      <c r="C71" s="156" t="str">
        <f>VLOOKUP(B71,RecNamesAll!A:E,5,FALSE)</f>
        <v>A</v>
      </c>
      <c r="D71" s="157" t="b">
        <f>VLOOKUP(B71,Ligands!A:B,2,FALSE)</f>
        <v>1</v>
      </c>
      <c r="E71" s="158">
        <f>IF(VLOOKUP($B71,'B-EmEC'!$A:$DC,MATCH(E$1,'B-EmEC'!$A$1:$DC$1,0),FALSE)&lt;&gt;"",VLOOKUP($B71,'B-EmEC'!$A:$DC,MATCH(E$1,'B-EmEC'!$A$1:$DC$1,0),FALSE),NA())</f>
        <v>10.24</v>
      </c>
      <c r="F71" s="159">
        <f>IF(VLOOKUP($B71,'B-EmEC'!$A:$DC,MATCH(F$1,'B-EmEC'!$A$1:$DC$1,0),FALSE)&lt;&gt;"",VLOOKUP($B71,'B-EmEC'!$A:$DC,MATCH(F$1,'B-EmEC'!$A$1:$DC$1,0),FALSE),NA())</f>
        <v>7.5449999999999999</v>
      </c>
      <c r="G71" s="159">
        <f>IF(VLOOKUP($B71,'B-EmEC'!$A:$DC,MATCH(G$1,'B-EmEC'!$A$1:$DC$1,0),FALSE)&lt;&gt;"",VLOOKUP($B71,'B-EmEC'!$A:$DC,MATCH(G$1,'B-EmEC'!$A$1:$DC$1,0),FALSE),NA())</f>
        <v>6.7880000000000003</v>
      </c>
      <c r="H71" s="159" t="e">
        <f>IF(VLOOKUP($B71,'B-EmEC'!$A:$DC,MATCH(H$1,'B-EmEC'!$A$1:$DC$1,0),FALSE)&lt;&gt;"",VLOOKUP($B71,'B-EmEC'!$A:$DC,MATCH(H$1,'B-EmEC'!$A$1:$DC$1,0),FALSE),NA())</f>
        <v>#N/A</v>
      </c>
      <c r="I71" s="159" t="e">
        <f>IF(VLOOKUP($B71,'B-EmEC'!$A:$DC,MATCH(I$1,'B-EmEC'!$A$1:$DC$1,0),FALSE)&lt;&gt;"",VLOOKUP($B71,'B-EmEC'!$A:$DC,MATCH(I$1,'B-EmEC'!$A$1:$DC$1,0),FALSE),NA())</f>
        <v>#N/A</v>
      </c>
      <c r="J71" s="159" t="e">
        <f>IF(VLOOKUP($B71,'B-EmEC'!$A:$DC,MATCH(J$1,'B-EmEC'!$A$1:$DC$1,0),FALSE)&lt;&gt;"",VLOOKUP($B71,'B-EmEC'!$A:$DC,MATCH(J$1,'B-EmEC'!$A$1:$DC$1,0),FALSE),NA())</f>
        <v>#N/A</v>
      </c>
      <c r="K71" s="160">
        <f>IF(VLOOKUP($B71,'B-EmEC'!$A:$DC,MATCH(K$1,'B-EmEC'!$A$1:$DC$1,0),FALSE)&lt;&gt;"",VLOOKUP($B71,'B-EmEC'!$A:$DC,MATCH(K$1,'B-EmEC'!$A$1:$DC$1,0),FALSE),NA())</f>
        <v>7.87</v>
      </c>
      <c r="L71" s="160">
        <f>IF(VLOOKUP($B71,'B-EmEC'!$A:$DC,MATCH(L$1,'B-EmEC'!$A$1:$DC$1,0),FALSE)&lt;&gt;"",VLOOKUP($B71,'B-EmEC'!$A:$DC,MATCH(L$1,'B-EmEC'!$A$1:$DC$1,0),FALSE),NA())</f>
        <v>7.7759999999999998</v>
      </c>
      <c r="M71" s="160">
        <f>IF(VLOOKUP($B71,'B-EmEC'!$A:$DC,MATCH(M$1,'B-EmEC'!$A$1:$DC$1,0),FALSE)&lt;&gt;"",VLOOKUP($B71,'B-EmEC'!$A:$DC,MATCH(M$1,'B-EmEC'!$A$1:$DC$1,0),FALSE),NA())</f>
        <v>7.694</v>
      </c>
      <c r="N71" s="159">
        <f>IF(VLOOKUP($B71,'B-EmEC'!$A:$DC,MATCH(N$1,'B-EmEC'!$A$1:$DC$1,0),FALSE)&lt;&gt;"",VLOOKUP($B71,'B-EmEC'!$A:$DC,MATCH(N$1,'B-EmEC'!$A$1:$DC$1,0),FALSE),NA())</f>
        <v>9.0280000000000005</v>
      </c>
      <c r="O71" s="160" t="e">
        <f>IF(VLOOKUP($B71,'B-EmEC'!$A:$DC,MATCH(O$1,'B-EmEC'!$A$1:$DC$1,0),FALSE)&lt;&gt;"",VLOOKUP($B71,'B-EmEC'!$A:$DC,MATCH(O$1,'B-EmEC'!$A$1:$DC$1,0),FALSE),NA())</f>
        <v>#N/A</v>
      </c>
      <c r="P71" s="160">
        <f>IF(VLOOKUP($B71,'B-EmEC'!$A:$DC,MATCH(P$1,'B-EmEC'!$A$1:$DC$1,0),FALSE)&lt;&gt;"",VLOOKUP($B71,'B-EmEC'!$A:$DC,MATCH(P$1,'B-EmEC'!$A$1:$DC$1,0),FALSE),NA())</f>
        <v>8.4090000000000007</v>
      </c>
      <c r="Q71" s="161" t="str" cm="1">
        <f t="array" ref="Q71">SUBSTITUTE(SUBSTITUTE(INDEX(E$1:P$1,0,MATCH(_xlfn.AGGREGATE(4,6,E71:P71),E71:P71,0)),"B-pEC50",""),"&gt;1.4SD","")</f>
        <v xml:space="preserve">
Gs</v>
      </c>
      <c r="R71" s="159"/>
      <c r="S71" s="162">
        <f>IF(VLOOKUP($B71,'I-EmEC'!$A:$DD,MATCH(S$1,'I-EmEC'!$A$1:$DD$1,0),FALSE)&lt;&gt;"",VLOOKUP($B71,'I-EmEC'!$A:$DD,MATCH(S$1,'I-EmEC'!$A$1:$DD$1,0),FALSE),NA())</f>
        <v>11.03</v>
      </c>
      <c r="T71" s="159" t="e">
        <f>IF(VLOOKUP($B71,'I-EmEC'!$A:$DD,MATCH(T$1,'I-EmEC'!$A$1:$DD$1,0),FALSE)&lt;&gt;"",VLOOKUP($B71,'I-EmEC'!$A:$DD,MATCH(T$1,'I-EmEC'!$A$1:$DD$1,0),FALSE),NA())</f>
        <v>#N/A</v>
      </c>
      <c r="U71" s="159" t="e">
        <f>IF(VLOOKUP($B71,'I-EmEC'!$A:$DD,MATCH(U$1,'I-EmEC'!$A$1:$DD$1,0),FALSE)&lt;&gt;"",VLOOKUP($B71,'I-EmEC'!$A:$DD,MATCH(U$1,'I-EmEC'!$A$1:$DD$1,0),FALSE),NA())</f>
        <v>#N/A</v>
      </c>
      <c r="V71" s="159" t="e">
        <f>IF(VLOOKUP($B71,'I-EmEC'!$A:$DD,MATCH(V$1,'I-EmEC'!$A$1:$DD$1,0),FALSE)&lt;&gt;"",VLOOKUP($B71,'I-EmEC'!$A:$DD,MATCH(V$1,'I-EmEC'!$A$1:$DD$1,0),FALSE),NA())</f>
        <v>#N/A</v>
      </c>
      <c r="W71" s="159" t="e">
        <f>IF(VLOOKUP($B71,'I-EmEC'!$A:$DD,MATCH(W$1,'I-EmEC'!$A$1:$DD$1,0),FALSE)&lt;&gt;"",VLOOKUP($B71,'I-EmEC'!$A:$DD,MATCH(W$1,'I-EmEC'!$A$1:$DD$1,0),FALSE),NA())</f>
        <v>#N/A</v>
      </c>
      <c r="X71" s="159" t="e">
        <f>IF(VLOOKUP($B71,'I-EmEC'!$A:$DD,MATCH(X$1,'I-EmEC'!$A$1:$DD$1,0),FALSE)&lt;&gt;"",VLOOKUP($B71,'I-EmEC'!$A:$DD,MATCH(X$1,'I-EmEC'!$A$1:$DD$1,0),FALSE),NA())</f>
        <v>#N/A</v>
      </c>
      <c r="Y71" s="159">
        <f>IF(VLOOKUP($B71,'I-EmEC'!$A:$DD,MATCH(Y$1,'I-EmEC'!$A$1:$DD$1,0),FALSE)&lt;&gt;"",VLOOKUP($B71,'I-EmEC'!$A:$DD,MATCH(Y$1,'I-EmEC'!$A$1:$DD$1,0),FALSE),NA())</f>
        <v>9.09</v>
      </c>
      <c r="Z71" s="159">
        <f>IF(VLOOKUP($B71,'I-EmEC'!$A:$DD,MATCH(Z$1,'I-EmEC'!$A$1:$DD$1,0),FALSE)&lt;&gt;"",VLOOKUP($B71,'I-EmEC'!$A:$DD,MATCH(Z$1,'I-EmEC'!$A$1:$DD$1,0),FALSE),NA())</f>
        <v>9.09</v>
      </c>
      <c r="AA71" s="159" t="e">
        <f>IF(VLOOKUP($B71,'I-EmEC'!$A:$DD,MATCH(AA$1,'I-EmEC'!$A$1:$DD$1,0),FALSE)&lt;&gt;"",VLOOKUP($B71,'I-EmEC'!$A:$DD,MATCH(AA$1,'I-EmEC'!$A$1:$DD$1,0),FALSE),NA())</f>
        <v>#N/A</v>
      </c>
      <c r="AB71" s="159" t="e">
        <f>IF(VLOOKUP($B71,'I-EmEC'!$A:$DD,MATCH(AB$1,'I-EmEC'!$A$1:$DD$1,0),FALSE)&lt;&gt;"",VLOOKUP($B71,'I-EmEC'!$A:$DD,MATCH(AB$1,'I-EmEC'!$A$1:$DD$1,0),FALSE),NA())</f>
        <v>#N/A</v>
      </c>
      <c r="AC71" s="159" t="e">
        <f>IF(VLOOKUP($B71,'I-EmEC'!$A:$DD,MATCH(AC$1,'I-EmEC'!$A$1:$DD$1,0),FALSE)&lt;&gt;"",VLOOKUP($B71,'I-EmEC'!$A:$DD,MATCH(AC$1,'I-EmEC'!$A$1:$DD$1,0),FALSE),NA())</f>
        <v>#N/A</v>
      </c>
      <c r="AD71" s="159" t="e">
        <f>IF(VLOOKUP($B71,'I-EmEC'!$A:$DD,MATCH(AD$1,'I-EmEC'!$A$1:$DD$1,0),FALSE)&lt;&gt;"",VLOOKUP($B71,'I-EmEC'!$A:$DD,MATCH(AD$1,'I-EmEC'!$A$1:$DD$1,0),FALSE),NA())</f>
        <v>#N/A</v>
      </c>
      <c r="AE71" s="161" t="str" cm="1">
        <f t="array" ref="AE71">SUBSTITUTE(SUBSTITUTE(INDEX(S$1:AD$1,0,MATCH(_xlfn.AGGREGATE(4,6,S71:AD71),S71:AD71,0)),"I-pEC50",""),"&gt;1.4SD","")</f>
        <v xml:space="preserve">
Gs</v>
      </c>
      <c r="AF71" s="159"/>
      <c r="AG71" s="163">
        <f>IF(VLOOKUP($B71,'B-EmEC'!$A:$DC,MATCH(AG$1,'B-EmEC'!$A$1:$DC$1,0),FALSE)&lt;&gt;"",VLOOKUP($B71,'B-EmEC'!$A:$DC,MATCH(AG$1,'B-EmEC'!$A$1:$DC$1,0),FALSE),NA())</f>
        <v>42.78</v>
      </c>
      <c r="AH71" s="164">
        <f>IF(VLOOKUP($B71,'B-EmEC'!$A:$DC,MATCH(AH$1,'B-EmEC'!$A$1:$DC$1,0),FALSE)&lt;&gt;"",VLOOKUP($B71,'B-EmEC'!$A:$DC,MATCH(AH$1,'B-EmEC'!$A$1:$DC$1,0),FALSE),NA())</f>
        <v>31</v>
      </c>
      <c r="AI71" s="164">
        <f>IF(VLOOKUP($B71,'B-EmEC'!$A:$DC,MATCH(AI$1,'B-EmEC'!$A$1:$DC$1,0),FALSE)&lt;&gt;"",VLOOKUP($B71,'B-EmEC'!$A:$DC,MATCH(AI$1,'B-EmEC'!$A$1:$DC$1,0),FALSE),NA())</f>
        <v>20</v>
      </c>
      <c r="AJ71" s="164" t="e">
        <f>IF(VLOOKUP($B71,'B-EmEC'!$A:$DC,MATCH(AJ$1,'B-EmEC'!$A$1:$DC$1,0),FALSE)&lt;&gt;"",VLOOKUP($B71,'B-EmEC'!$A:$DC,MATCH(AJ$1,'B-EmEC'!$A$1:$DC$1,0),FALSE),NA())</f>
        <v>#N/A</v>
      </c>
      <c r="AK71" s="164" t="e">
        <f>IF(VLOOKUP($B71,'B-EmEC'!$A:$DC,MATCH(AK$1,'B-EmEC'!$A$1:$DC$1,0),FALSE)&lt;&gt;"",VLOOKUP($B71,'B-EmEC'!$A:$DC,MATCH(AK$1,'B-EmEC'!$A$1:$DC$1,0),FALSE),NA())</f>
        <v>#N/A</v>
      </c>
      <c r="AL71" s="164" t="e">
        <f>IF(VLOOKUP($B71,'B-EmEC'!$A:$DC,MATCH(AL$1,'B-EmEC'!$A$1:$DC$1,0),FALSE)&lt;&gt;"",VLOOKUP($B71,'B-EmEC'!$A:$DC,MATCH(AL$1,'B-EmEC'!$A$1:$DC$1,0),FALSE),NA())</f>
        <v>#N/A</v>
      </c>
      <c r="AM71" s="164">
        <f>IF(VLOOKUP($B71,'B-EmEC'!$A:$DC,MATCH(AM$1,'B-EmEC'!$A$1:$DC$1,0),FALSE)&lt;&gt;"",VLOOKUP($B71,'B-EmEC'!$A:$DC,MATCH(AM$1,'B-EmEC'!$A$1:$DC$1,0),FALSE),NA())</f>
        <v>122.3</v>
      </c>
      <c r="AN71" s="164">
        <f>IF(VLOOKUP($B71,'B-EmEC'!$A:$DC,MATCH(AN$1,'B-EmEC'!$A$1:$DC$1,0),FALSE)&lt;&gt;"",VLOOKUP($B71,'B-EmEC'!$A:$DC,MATCH(AN$1,'B-EmEC'!$A$1:$DC$1,0),FALSE),NA())</f>
        <v>208.6</v>
      </c>
      <c r="AO71" s="164">
        <f>IF(VLOOKUP($B71,'B-EmEC'!$A:$DC,MATCH(AO$1,'B-EmEC'!$A$1:$DC$1,0),FALSE)&lt;&gt;"",VLOOKUP($B71,'B-EmEC'!$A:$DC,MATCH(AO$1,'B-EmEC'!$A$1:$DC$1,0),FALSE),NA())</f>
        <v>73.540000000000006</v>
      </c>
      <c r="AP71" s="164">
        <f>IF(VLOOKUP($B71,'B-EmEC'!$A:$DC,MATCH(AP$1,'B-EmEC'!$A$1:$DC$1,0),FALSE)&lt;&gt;"",VLOOKUP($B71,'B-EmEC'!$A:$DC,MATCH(AP$1,'B-EmEC'!$A$1:$DC$1,0),FALSE),NA())</f>
        <v>767.6</v>
      </c>
      <c r="AQ71" s="164" t="e">
        <f>IF(VLOOKUP($B71,'B-EmEC'!$A:$DC,MATCH(AQ$1,'B-EmEC'!$A$1:$DC$1,0),FALSE)&lt;&gt;"",VLOOKUP($B71,'B-EmEC'!$A:$DC,MATCH(AQ$1,'B-EmEC'!$A$1:$DC$1,0),FALSE),NA())</f>
        <v>#N/A</v>
      </c>
      <c r="AR71" s="164">
        <f>IF(VLOOKUP($B71,'B-EmEC'!$A:$DC,MATCH(AR$1,'B-EmEC'!$A$1:$DC$1,0),FALSE)&lt;&gt;"",VLOOKUP($B71,'B-EmEC'!$A:$DC,MATCH(AR$1,'B-EmEC'!$A$1:$DC$1,0),FALSE),NA())</f>
        <v>161.1</v>
      </c>
      <c r="AS71" s="169" t="str" cm="1">
        <f t="array" ref="AS71">SUBSTITUTE(SUBSTITUTE(INDEX(AG$1:AR$1,0,MATCH(_xlfn.AGGREGATE(4,6,AG71:AR71),AG71:AR71,0)),"B-Emax",""),"&gt;1.4SD","")</f>
        <v xml:space="preserve">
G15</v>
      </c>
      <c r="AT71" s="164"/>
      <c r="AU71" s="165">
        <f>IF(VLOOKUP($B71,'I-EmEC'!$A:$DD,MATCH(AU$1,'I-EmEC'!$A$1:$DD$1,0),FALSE)&lt;&gt;"",VLOOKUP($B71,'I-EmEC'!$A:$DD,MATCH(AU$1,'I-EmEC'!$A$1:$DD$1,0),FALSE),NA())</f>
        <v>49.6</v>
      </c>
      <c r="AV71" s="166" t="e">
        <f>IF(VLOOKUP($B71,'I-EmEC'!$A:$DD,MATCH(AV$1,'I-EmEC'!$A$1:$DD$1,0),FALSE)&lt;&gt;"",VLOOKUP($B71,'I-EmEC'!$A:$DD,MATCH(AV$1,'I-EmEC'!$A$1:$DD$1,0),FALSE),NA())</f>
        <v>#N/A</v>
      </c>
      <c r="AW71" s="166" t="e">
        <f>IF(VLOOKUP($B71,'I-EmEC'!$A:$DD,MATCH(AW$1,'I-EmEC'!$A$1:$DD$1,0),FALSE)&lt;&gt;"",VLOOKUP($B71,'I-EmEC'!$A:$DD,MATCH(AW$1,'I-EmEC'!$A$1:$DD$1,0),FALSE),NA())</f>
        <v>#N/A</v>
      </c>
      <c r="AX71" s="166" t="e">
        <f>IF(VLOOKUP($B71,'I-EmEC'!$A:$DD,MATCH(AX$1,'I-EmEC'!$A$1:$DD$1,0),FALSE)&lt;&gt;"",VLOOKUP($B71,'I-EmEC'!$A:$DD,MATCH(AX$1,'I-EmEC'!$A$1:$DD$1,0),FALSE),NA())</f>
        <v>#N/A</v>
      </c>
      <c r="AY71" s="166" t="e">
        <f>IF(VLOOKUP($B71,'I-EmEC'!$A:$DD,MATCH(AY$1,'I-EmEC'!$A$1:$DD$1,0),FALSE)&lt;&gt;"",VLOOKUP($B71,'I-EmEC'!$A:$DD,MATCH(AY$1,'I-EmEC'!$A$1:$DD$1,0),FALSE),NA())</f>
        <v>#N/A</v>
      </c>
      <c r="AZ71" s="166" t="e">
        <f>IF(VLOOKUP($B71,'I-EmEC'!$A:$DD,MATCH(AZ$1,'I-EmEC'!$A$1:$DD$1,0),FALSE)&lt;&gt;"",VLOOKUP($B71,'I-EmEC'!$A:$DD,MATCH(AZ$1,'I-EmEC'!$A$1:$DD$1,0),FALSE),NA())</f>
        <v>#N/A</v>
      </c>
      <c r="BA71" s="166">
        <f>IF(VLOOKUP($B71,'I-EmEC'!$A:$DD,MATCH(BA$1,'I-EmEC'!$A$1:$DD$1,0),FALSE)&lt;&gt;"",VLOOKUP($B71,'I-EmEC'!$A:$DD,MATCH(BA$1,'I-EmEC'!$A$1:$DD$1,0),FALSE),NA())</f>
        <v>25.4</v>
      </c>
      <c r="BB71" s="166">
        <f>IF(VLOOKUP($B71,'I-EmEC'!$A:$DD,MATCH(BB$1,'I-EmEC'!$A$1:$DD$1,0),FALSE)&lt;&gt;"",VLOOKUP($B71,'I-EmEC'!$A:$DD,MATCH(BB$1,'I-EmEC'!$A$1:$DD$1,0),FALSE),NA())</f>
        <v>25.4</v>
      </c>
      <c r="BC71" s="166" t="e">
        <f>IF(VLOOKUP($B71,'I-EmEC'!$A:$DD,MATCH(BC$1,'I-EmEC'!$A$1:$DD$1,0),FALSE)&lt;&gt;"",VLOOKUP($B71,'I-EmEC'!$A:$DD,MATCH(BC$1,'I-EmEC'!$A$1:$DD$1,0),FALSE),NA())</f>
        <v>#N/A</v>
      </c>
      <c r="BD71" s="166" t="e">
        <f>IF(VLOOKUP($B71,'I-EmEC'!$A:$DD,MATCH(BD$1,'I-EmEC'!$A$1:$DD$1,0),FALSE)&lt;&gt;"",VLOOKUP($B71,'I-EmEC'!$A:$DD,MATCH(BD$1,'I-EmEC'!$A$1:$DD$1,0),FALSE),NA())</f>
        <v>#N/A</v>
      </c>
      <c r="BE71" s="166" t="e">
        <f>IF(VLOOKUP($B71,'I-EmEC'!$A:$DD,MATCH(BE$1,'I-EmEC'!$A$1:$DD$1,0),FALSE)&lt;&gt;"",VLOOKUP($B71,'I-EmEC'!$A:$DD,MATCH(BE$1,'I-EmEC'!$A$1:$DD$1,0),FALSE),NA())</f>
        <v>#N/A</v>
      </c>
      <c r="BF71" s="166" t="e">
        <f>IF(VLOOKUP($B71,'I-EmEC'!$A:$DD,MATCH(BF$1,'I-EmEC'!$A$1:$DD$1,0),FALSE)&lt;&gt;"",VLOOKUP($B71,'I-EmEC'!$A:$DD,MATCH(BF$1,'I-EmEC'!$A$1:$DD$1,0),FALSE),NA())</f>
        <v>#N/A</v>
      </c>
      <c r="BG71" s="161" t="str" cm="1">
        <f t="array" ref="BG71">SUBSTITUTE(SUBSTITUTE(INDEX(AU$1:BF$1,0,MATCH(_xlfn.AGGREGATE(4,6,AU71:BF71),AU71:BF71,0)),"I-Emax",""),"&gt;1.4SD","")</f>
        <v xml:space="preserve">
Gs</v>
      </c>
      <c r="BH71" s="159"/>
      <c r="BI71" s="167">
        <f>IF(VLOOKUP($B71,'B-EmEC'!$A:$DC,MATCH(BI$1,'B-EmEC'!$A$1:$DC$1,0),FALSE)="",NA(),VLOOKUP($B71,'B-EmEC'!$A:$DC,MATCH(BI$1,'B-EmEC'!$A$1:$DC$1,0),FALSE))</f>
        <v>65.492957746478879</v>
      </c>
      <c r="BJ71" s="168">
        <f>IF(VLOOKUP($B71,'B-EmEC'!$A:$DC,MATCH(BJ$1,'B-EmEC'!$A$1:$DC$1,0),FALSE)="",NA(),VLOOKUP($B71,'B-EmEC'!$A:$DC,MATCH(BJ$1,'B-EmEC'!$A$1:$DC$1,0),FALSE))</f>
        <v>3.3586132177681471</v>
      </c>
      <c r="BK71" s="168">
        <f>IF(VLOOKUP($B71,'B-EmEC'!$A:$DC,MATCH(BK$1,'B-EmEC'!$A$1:$DC$1,0),FALSE)="",NA(),VLOOKUP($B71,'B-EmEC'!$A:$DC,MATCH(BK$1,'B-EmEC'!$A$1:$DC$1,0),FALSE))</f>
        <v>2.9214139643587496</v>
      </c>
      <c r="BL71" s="168" t="e">
        <f>IF(VLOOKUP($B71,'B-EmEC'!$A:$DC,MATCH(BL$1,'B-EmEC'!$A$1:$DC$1,0),FALSE)="",NA(),VLOOKUP($B71,'B-EmEC'!$A:$DC,MATCH(BL$1,'B-EmEC'!$A$1:$DC$1,0),FALSE))</f>
        <v>#N/A</v>
      </c>
      <c r="BM71" s="168" t="e">
        <f>IF(VLOOKUP($B71,'B-EmEC'!$A:$DC,MATCH(BM$1,'B-EmEC'!$A$1:$DC$1,0),FALSE)="",NA(),VLOOKUP($B71,'B-EmEC'!$A:$DC,MATCH(BM$1,'B-EmEC'!$A$1:$DC$1,0),FALSE))</f>
        <v>#N/A</v>
      </c>
      <c r="BN71" s="168" t="e">
        <f>IF(VLOOKUP($B71,'B-EmEC'!$A:$DC,MATCH(BN$1,'B-EmEC'!$A$1:$DC$1,0),FALSE)="",NA(),VLOOKUP($B71,'B-EmEC'!$A:$DC,MATCH(BN$1,'B-EmEC'!$A$1:$DC$1,0),FALSE))</f>
        <v>#N/A</v>
      </c>
      <c r="BO71" s="168">
        <f>IF(VLOOKUP($B71,'B-EmEC'!$A:$DC,MATCH(BO$1,'B-EmEC'!$A$1:$DC$1,0),FALSE)="",NA(),VLOOKUP($B71,'B-EmEC'!$A:$DC,MATCH(BO$1,'B-EmEC'!$A$1:$DC$1,0),FALSE))</f>
        <v>16.33061824008546</v>
      </c>
      <c r="BP71" s="168">
        <f>IF(VLOOKUP($B71,'B-EmEC'!$A:$DC,MATCH(BP$1,'B-EmEC'!$A$1:$DC$1,0),FALSE)="",NA(),VLOOKUP($B71,'B-EmEC'!$A:$DC,MATCH(BP$1,'B-EmEC'!$A$1:$DC$1,0),FALSE))</f>
        <v>24.558511890746409</v>
      </c>
      <c r="BQ71" s="168">
        <f>IF(VLOOKUP($B71,'B-EmEC'!$A:$DC,MATCH(BQ$1,'B-EmEC'!$A$1:$DC$1,0),FALSE)="",NA(),VLOOKUP($B71,'B-EmEC'!$A:$DC,MATCH(BQ$1,'B-EmEC'!$A$1:$DC$1,0),FALSE))</f>
        <v>7.9580132020344125</v>
      </c>
      <c r="BR71" s="168">
        <f>IF(VLOOKUP($B71,'B-EmEC'!$A:$DC,MATCH(BR$1,'B-EmEC'!$A$1:$DC$1,0),FALSE)="",NA(),VLOOKUP($B71,'B-EmEC'!$A:$DC,MATCH(BR$1,'B-EmEC'!$A$1:$DC$1,0),FALSE))</f>
        <v>71.940018744142449</v>
      </c>
      <c r="BS71" s="168" t="e">
        <f>IF(VLOOKUP($B71,'B-EmEC'!$A:$DC,MATCH(BS$1,'B-EmEC'!$A$1:$DC$1,0),FALSE)="",NA(),VLOOKUP($B71,'B-EmEC'!$A:$DC,MATCH(BS$1,'B-EmEC'!$A$1:$DC$1,0),FALSE))</f>
        <v>#N/A</v>
      </c>
      <c r="BT71" s="168">
        <f>IF(VLOOKUP($B71,'B-EmEC'!$A:$DC,MATCH(BT$1,'B-EmEC'!$A$1:$DC$1,0),FALSE)="",NA(),VLOOKUP($B71,'B-EmEC'!$A:$DC,MATCH(BT$1,'B-EmEC'!$A$1:$DC$1,0),FALSE))</f>
        <v>22.812234494477483</v>
      </c>
      <c r="BU71" s="161" t="str" cm="1">
        <f t="array" ref="BU71">SUBSTITUTE(SUBSTITUTE(SUBSTITUTE(INDEX(BI$1:BT$1,0,MATCH(_xlfn.AGGREGATE(4,6,BI71:BT71),BI71:BT71,0)),"B-Emax",""),"Min",""),"Max","")</f>
        <v xml:space="preserve">
G15</v>
      </c>
      <c r="BV71" s="168"/>
      <c r="BW71" s="165">
        <f>IF(VLOOKUP($B71,'I-EmEC'!$A:$DD,MATCH(BW$1,'I-EmEC'!$A$1:$DD$1,0),FALSE)&lt;&gt;"",VLOOKUP($B71,'I-EmEC'!$A:$DD,MATCH(BW$1,'I-EmEC'!$A$1:$DD$1,0),FALSE),NA())</f>
        <v>91.17647058823529</v>
      </c>
      <c r="BX71" s="166" t="e">
        <f>IF(VLOOKUP($B71,'I-EmEC'!$A:$DD,MATCH(BX$1,'I-EmEC'!$A$1:$DD$1,0),FALSE)&lt;&gt;"",VLOOKUP($B71,'I-EmEC'!$A:$DD,MATCH(BX$1,'I-EmEC'!$A$1:$DD$1,0),FALSE),NA())</f>
        <v>#N/A</v>
      </c>
      <c r="BY71" s="166" t="e">
        <f>IF(VLOOKUP($B71,'I-EmEC'!$A:$DD,MATCH(BY$1,'I-EmEC'!$A$1:$DD$1,0),FALSE)&lt;&gt;"",VLOOKUP($B71,'I-EmEC'!$A:$DD,MATCH(BY$1,'I-EmEC'!$A$1:$DD$1,0),FALSE),NA())</f>
        <v>#N/A</v>
      </c>
      <c r="BZ71" s="166" t="e">
        <f>IF(VLOOKUP($B71,'I-EmEC'!$A:$DD,MATCH(BZ$1,'I-EmEC'!$A$1:$DD$1,0),FALSE)&lt;&gt;"",VLOOKUP($B71,'I-EmEC'!$A:$DD,MATCH(BZ$1,'I-EmEC'!$A$1:$DD$1,0),FALSE),NA())</f>
        <v>#N/A</v>
      </c>
      <c r="CA71" s="166" t="e">
        <f>IF(VLOOKUP($B71,'I-EmEC'!$A:$DD,MATCH(CA$1,'I-EmEC'!$A$1:$DD$1,0),FALSE)&lt;&gt;"",VLOOKUP($B71,'I-EmEC'!$A:$DD,MATCH(CA$1,'I-EmEC'!$A$1:$DD$1,0),FALSE),NA())</f>
        <v>#N/A</v>
      </c>
      <c r="CB71" s="166" t="e">
        <f>IF(VLOOKUP($B71,'I-EmEC'!$A:$DD,MATCH(CB$1,'I-EmEC'!$A$1:$DD$1,0),FALSE)&lt;&gt;"",VLOOKUP($B71,'I-EmEC'!$A:$DD,MATCH(CB$1,'I-EmEC'!$A$1:$DD$1,0),FALSE),NA())</f>
        <v>#N/A</v>
      </c>
      <c r="CC71" s="166">
        <f>IF(VLOOKUP($B71,'I-EmEC'!$A:$DD,MATCH(CC$1,'I-EmEC'!$A$1:$DD$1,0),FALSE)&lt;&gt;"",VLOOKUP($B71,'I-EmEC'!$A:$DD,MATCH(CC$1,'I-EmEC'!$A$1:$DD$1,0),FALSE),NA())</f>
        <v>52.156057494866523</v>
      </c>
      <c r="CD71" s="166">
        <f>IF(VLOOKUP($B71,'I-EmEC'!$A:$DD,MATCH(CD$1,'I-EmEC'!$A$1:$DD$1,0),FALSE)&lt;&gt;"",VLOOKUP($B71,'I-EmEC'!$A:$DD,MATCH(CD$1,'I-EmEC'!$A$1:$DD$1,0),FALSE),NA())</f>
        <v>52.156057494866523</v>
      </c>
      <c r="CE71" s="166" t="e">
        <f>IF(VLOOKUP($B71,'I-EmEC'!$A:$DD,MATCH(CE$1,'I-EmEC'!$A$1:$DD$1,0),FALSE)&lt;&gt;"",VLOOKUP($B71,'I-EmEC'!$A:$DD,MATCH(CE$1,'I-EmEC'!$A$1:$DD$1,0),FALSE),NA())</f>
        <v>#N/A</v>
      </c>
      <c r="CF71" s="166" t="e">
        <f>IF(VLOOKUP($B71,'I-EmEC'!$A:$DD,MATCH(CF$1,'I-EmEC'!$A$1:$DD$1,0),FALSE)&lt;&gt;"",VLOOKUP($B71,'I-EmEC'!$A:$DD,MATCH(CF$1,'I-EmEC'!$A$1:$DD$1,0),FALSE),NA())</f>
        <v>#N/A</v>
      </c>
      <c r="CG71" s="166" t="e">
        <f>IF(VLOOKUP($B71,'I-EmEC'!$A:$DD,MATCH(CG$1,'I-EmEC'!$A$1:$DD$1,0),FALSE)&lt;&gt;"",VLOOKUP($B71,'I-EmEC'!$A:$DD,MATCH(CG$1,'I-EmEC'!$A$1:$DD$1,0),FALSE),NA())</f>
        <v>#N/A</v>
      </c>
      <c r="CH71" s="166" t="e">
        <f>IF(VLOOKUP($B71,'I-EmEC'!$A:$DD,MATCH(CH$1,'I-EmEC'!$A$1:$DD$1,0),FALSE)&lt;&gt;"",VLOOKUP($B71,'I-EmEC'!$A:$DD,MATCH(CH$1,'I-EmEC'!$A$1:$DD$1,0),FALSE),NA())</f>
        <v>#N/A</v>
      </c>
      <c r="CI71" s="161" t="str" cm="1">
        <f t="array" ref="CI71">SUBSTITUTE(SUBSTITUTE(SUBSTITUTE(INDEX(BW$1:CH$1,0,MATCH(_xlfn.AGGREGATE(4,6,BW71:CH71),BW71:CH71,0)),"I-Emax",""),"Min",""),"Max","")</f>
        <v xml:space="preserve">
Gs</v>
      </c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</row>
    <row r="72" spans="1:111" s="170" customFormat="1" x14ac:dyDescent="0.15">
      <c r="A72" s="155" t="str" cm="1">
        <f t="array" ref="A72">_xlfn.IFS(AND(SUMIF(E72:P72,"&lt;&gt;#N/A",E72:P72)&gt;0,SUMIF(S72:AD72,"&lt;&gt;#N/A",S72:AD72)&gt;0),"BI",AND(SUMIF(E72:P72,"&lt;&gt;#N/A",E72:P72)&gt;0,SUMIF(S72:AD72,"&lt;&gt;#N/A",S72:AD72)=0),"-B",AND(SUMIF(E72:P72,"&lt;&gt;#N/A",E72:P72)=0,SUMIF(S72:AD72,"&lt;&gt;#N/A",S72:AD72)&gt;0),"-I")</f>
        <v>BI</v>
      </c>
      <c r="B72" s="90" t="s">
        <v>484</v>
      </c>
      <c r="C72" s="156" t="str">
        <f>VLOOKUP(B72,RecNamesAll!A:E,5,FALSE)</f>
        <v>B1</v>
      </c>
      <c r="D72" s="157" t="b">
        <f>VLOOKUP(B72,Ligands!A:B,2,FALSE)</f>
        <v>1</v>
      </c>
      <c r="E72" s="158">
        <f>IF(VLOOKUP($B72,'B-EmEC'!$A:$DC,MATCH(E$1,'B-EmEC'!$A$1:$DC$1,0),FALSE)&lt;&gt;"",VLOOKUP($B72,'B-EmEC'!$A:$DC,MATCH(E$1,'B-EmEC'!$A$1:$DC$1,0),FALSE),NA())</f>
        <v>10.47</v>
      </c>
      <c r="F72" s="159">
        <f>IF(VLOOKUP($B72,'B-EmEC'!$A:$DC,MATCH(F$1,'B-EmEC'!$A$1:$DC$1,0),FALSE)&lt;&gt;"",VLOOKUP($B72,'B-EmEC'!$A:$DC,MATCH(F$1,'B-EmEC'!$A$1:$DC$1,0),FALSE),NA())</f>
        <v>8.8680000000000003</v>
      </c>
      <c r="G72" s="159">
        <f>IF(VLOOKUP($B72,'B-EmEC'!$A:$DC,MATCH(G$1,'B-EmEC'!$A$1:$DC$1,0),FALSE)&lt;&gt;"",VLOOKUP($B72,'B-EmEC'!$A:$DC,MATCH(G$1,'B-EmEC'!$A$1:$DC$1,0),FALSE),NA())</f>
        <v>9.0519999999999996</v>
      </c>
      <c r="H72" s="159">
        <f>IF(VLOOKUP($B72,'B-EmEC'!$A:$DC,MATCH(H$1,'B-EmEC'!$A$1:$DC$1,0),FALSE)&lt;&gt;"",VLOOKUP($B72,'B-EmEC'!$A:$DC,MATCH(H$1,'B-EmEC'!$A$1:$DC$1,0),FALSE),NA())</f>
        <v>9.0820000000000007</v>
      </c>
      <c r="I72" s="159">
        <f>IF(VLOOKUP($B72,'B-EmEC'!$A:$DC,MATCH(I$1,'B-EmEC'!$A$1:$DC$1,0),FALSE)&lt;&gt;"",VLOOKUP($B72,'B-EmEC'!$A:$DC,MATCH(I$1,'B-EmEC'!$A$1:$DC$1,0),FALSE),NA())</f>
        <v>9.2170000000000005</v>
      </c>
      <c r="J72" s="159">
        <f>IF(VLOOKUP($B72,'B-EmEC'!$A:$DC,MATCH(J$1,'B-EmEC'!$A$1:$DC$1,0),FALSE)&lt;&gt;"",VLOOKUP($B72,'B-EmEC'!$A:$DC,MATCH(J$1,'B-EmEC'!$A$1:$DC$1,0),FALSE),NA())</f>
        <v>9.2899999999999991</v>
      </c>
      <c r="K72" s="160" t="e">
        <f>IF(VLOOKUP($B72,'B-EmEC'!$A:$DC,MATCH(K$1,'B-EmEC'!$A$1:$DC$1,0),FALSE)&lt;&gt;"",VLOOKUP($B72,'B-EmEC'!$A:$DC,MATCH(K$1,'B-EmEC'!$A$1:$DC$1,0),FALSE),NA())</f>
        <v>#N/A</v>
      </c>
      <c r="L72" s="160" t="e">
        <f>IF(VLOOKUP($B72,'B-EmEC'!$A:$DC,MATCH(L$1,'B-EmEC'!$A$1:$DC$1,0),FALSE)&lt;&gt;"",VLOOKUP($B72,'B-EmEC'!$A:$DC,MATCH(L$1,'B-EmEC'!$A$1:$DC$1,0),FALSE),NA())</f>
        <v>#N/A</v>
      </c>
      <c r="M72" s="160" t="e">
        <f>IF(VLOOKUP($B72,'B-EmEC'!$A:$DC,MATCH(M$1,'B-EmEC'!$A$1:$DC$1,0),FALSE)&lt;&gt;"",VLOOKUP($B72,'B-EmEC'!$A:$DC,MATCH(M$1,'B-EmEC'!$A$1:$DC$1,0),FALSE),NA())</f>
        <v>#N/A</v>
      </c>
      <c r="N72" s="159">
        <f>IF(VLOOKUP($B72,'B-EmEC'!$A:$DC,MATCH(N$1,'B-EmEC'!$A$1:$DC$1,0),FALSE)&lt;&gt;"",VLOOKUP($B72,'B-EmEC'!$A:$DC,MATCH(N$1,'B-EmEC'!$A$1:$DC$1,0),FALSE),NA())</f>
        <v>9.0860000000000003</v>
      </c>
      <c r="O72" s="160" t="e">
        <f>IF(VLOOKUP($B72,'B-EmEC'!$A:$DC,MATCH(O$1,'B-EmEC'!$A$1:$DC$1,0),FALSE)&lt;&gt;"",VLOOKUP($B72,'B-EmEC'!$A:$DC,MATCH(O$1,'B-EmEC'!$A$1:$DC$1,0),FALSE),NA())</f>
        <v>#N/A</v>
      </c>
      <c r="P72" s="160" t="e">
        <f>IF(VLOOKUP($B72,'B-EmEC'!$A:$DC,MATCH(P$1,'B-EmEC'!$A$1:$DC$1,0),FALSE)&lt;&gt;"",VLOOKUP($B72,'B-EmEC'!$A:$DC,MATCH(P$1,'B-EmEC'!$A$1:$DC$1,0),FALSE),NA())</f>
        <v>#N/A</v>
      </c>
      <c r="Q72" s="161" t="str" cm="1">
        <f t="array" ref="Q72">SUBSTITUTE(SUBSTITUTE(INDEX(E$1:P$1,0,MATCH(_xlfn.AGGREGATE(4,6,E72:P72),E72:P72,0)),"B-pEC50",""),"&gt;1.4SD","")</f>
        <v xml:space="preserve">
Gs</v>
      </c>
      <c r="R72" s="159"/>
      <c r="S72" s="162">
        <f>IF(VLOOKUP($B72,'I-EmEC'!$A:$DD,MATCH(S$1,'I-EmEC'!$A$1:$DD$1,0),FALSE)&lt;&gt;"",VLOOKUP($B72,'I-EmEC'!$A:$DD,MATCH(S$1,'I-EmEC'!$A$1:$DD$1,0),FALSE),NA())</f>
        <v>8.48</v>
      </c>
      <c r="T72" s="159" t="e">
        <f>IF(VLOOKUP($B72,'I-EmEC'!$A:$DD,MATCH(T$1,'I-EmEC'!$A$1:$DD$1,0),FALSE)&lt;&gt;"",VLOOKUP($B72,'I-EmEC'!$A:$DD,MATCH(T$1,'I-EmEC'!$A$1:$DD$1,0),FALSE),NA())</f>
        <v>#N/A</v>
      </c>
      <c r="U72" s="159" t="e">
        <f>IF(VLOOKUP($B72,'I-EmEC'!$A:$DD,MATCH(U$1,'I-EmEC'!$A$1:$DD$1,0),FALSE)&lt;&gt;"",VLOOKUP($B72,'I-EmEC'!$A:$DD,MATCH(U$1,'I-EmEC'!$A$1:$DD$1,0),FALSE),NA())</f>
        <v>#N/A</v>
      </c>
      <c r="V72" s="159" t="e">
        <f>IF(VLOOKUP($B72,'I-EmEC'!$A:$DD,MATCH(V$1,'I-EmEC'!$A$1:$DD$1,0),FALSE)&lt;&gt;"",VLOOKUP($B72,'I-EmEC'!$A:$DD,MATCH(V$1,'I-EmEC'!$A$1:$DD$1,0),FALSE),NA())</f>
        <v>#N/A</v>
      </c>
      <c r="W72" s="159" t="e">
        <f>IF(VLOOKUP($B72,'I-EmEC'!$A:$DD,MATCH(W$1,'I-EmEC'!$A$1:$DD$1,0),FALSE)&lt;&gt;"",VLOOKUP($B72,'I-EmEC'!$A:$DD,MATCH(W$1,'I-EmEC'!$A$1:$DD$1,0),FALSE),NA())</f>
        <v>#N/A</v>
      </c>
      <c r="X72" s="159" t="e">
        <f>IF(VLOOKUP($B72,'I-EmEC'!$A:$DD,MATCH(X$1,'I-EmEC'!$A$1:$DD$1,0),FALSE)&lt;&gt;"",VLOOKUP($B72,'I-EmEC'!$A:$DD,MATCH(X$1,'I-EmEC'!$A$1:$DD$1,0),FALSE),NA())</f>
        <v>#N/A</v>
      </c>
      <c r="Y72" s="159" t="e">
        <f>IF(VLOOKUP($B72,'I-EmEC'!$A:$DD,MATCH(Y$1,'I-EmEC'!$A$1:$DD$1,0),FALSE)&lt;&gt;"",VLOOKUP($B72,'I-EmEC'!$A:$DD,MATCH(Y$1,'I-EmEC'!$A$1:$DD$1,0),FALSE),NA())</f>
        <v>#N/A</v>
      </c>
      <c r="Z72" s="159" t="e">
        <f>IF(VLOOKUP($B72,'I-EmEC'!$A:$DD,MATCH(Z$1,'I-EmEC'!$A$1:$DD$1,0),FALSE)&lt;&gt;"",VLOOKUP($B72,'I-EmEC'!$A:$DD,MATCH(Z$1,'I-EmEC'!$A$1:$DD$1,0),FALSE),NA())</f>
        <v>#N/A</v>
      </c>
      <c r="AA72" s="159" t="e">
        <f>IF(VLOOKUP($B72,'I-EmEC'!$A:$DD,MATCH(AA$1,'I-EmEC'!$A$1:$DD$1,0),FALSE)&lt;&gt;"",VLOOKUP($B72,'I-EmEC'!$A:$DD,MATCH(AA$1,'I-EmEC'!$A$1:$DD$1,0),FALSE),NA())</f>
        <v>#N/A</v>
      </c>
      <c r="AB72" s="159" t="e">
        <f>IF(VLOOKUP($B72,'I-EmEC'!$A:$DD,MATCH(AB$1,'I-EmEC'!$A$1:$DD$1,0),FALSE)&lt;&gt;"",VLOOKUP($B72,'I-EmEC'!$A:$DD,MATCH(AB$1,'I-EmEC'!$A$1:$DD$1,0),FALSE),NA())</f>
        <v>#N/A</v>
      </c>
      <c r="AC72" s="159" t="e">
        <f>IF(VLOOKUP($B72,'I-EmEC'!$A:$DD,MATCH(AC$1,'I-EmEC'!$A$1:$DD$1,0),FALSE)&lt;&gt;"",VLOOKUP($B72,'I-EmEC'!$A:$DD,MATCH(AC$1,'I-EmEC'!$A$1:$DD$1,0),FALSE),NA())</f>
        <v>#N/A</v>
      </c>
      <c r="AD72" s="159" t="e">
        <f>IF(VLOOKUP($B72,'I-EmEC'!$A:$DD,MATCH(AD$1,'I-EmEC'!$A$1:$DD$1,0),FALSE)&lt;&gt;"",VLOOKUP($B72,'I-EmEC'!$A:$DD,MATCH(AD$1,'I-EmEC'!$A$1:$DD$1,0),FALSE),NA())</f>
        <v>#N/A</v>
      </c>
      <c r="AE72" s="161" t="str" cm="1">
        <f t="array" ref="AE72">SUBSTITUTE(SUBSTITUTE(INDEX(S$1:AD$1,0,MATCH(_xlfn.AGGREGATE(4,6,S72:AD72),S72:AD72,0)),"I-pEC50",""),"&gt;1.4SD","")</f>
        <v xml:space="preserve">
Gs</v>
      </c>
      <c r="AF72" s="159"/>
      <c r="AG72" s="163">
        <f>IF(VLOOKUP($B72,'B-EmEC'!$A:$DC,MATCH(AG$1,'B-EmEC'!$A$1:$DC$1,0),FALSE)&lt;&gt;"",VLOOKUP($B72,'B-EmEC'!$A:$DC,MATCH(AG$1,'B-EmEC'!$A$1:$DC$1,0),FALSE),NA())</f>
        <v>54.47</v>
      </c>
      <c r="AH72" s="164">
        <f>IF(VLOOKUP($B72,'B-EmEC'!$A:$DC,MATCH(AH$1,'B-EmEC'!$A$1:$DC$1,0),FALSE)&lt;&gt;"",VLOOKUP($B72,'B-EmEC'!$A:$DC,MATCH(AH$1,'B-EmEC'!$A$1:$DC$1,0),FALSE),NA())</f>
        <v>181.5</v>
      </c>
      <c r="AI72" s="164">
        <f>IF(VLOOKUP($B72,'B-EmEC'!$A:$DC,MATCH(AI$1,'B-EmEC'!$A$1:$DC$1,0),FALSE)&lt;&gt;"",VLOOKUP($B72,'B-EmEC'!$A:$DC,MATCH(AI$1,'B-EmEC'!$A$1:$DC$1,0),FALSE),NA())</f>
        <v>200.9</v>
      </c>
      <c r="AJ72" s="164">
        <f>IF(VLOOKUP($B72,'B-EmEC'!$A:$DC,MATCH(AJ$1,'B-EmEC'!$A$1:$DC$1,0),FALSE)&lt;&gt;"",VLOOKUP($B72,'B-EmEC'!$A:$DC,MATCH(AJ$1,'B-EmEC'!$A$1:$DC$1,0),FALSE),NA())</f>
        <v>122.1</v>
      </c>
      <c r="AK72" s="164">
        <f>IF(VLOOKUP($B72,'B-EmEC'!$A:$DC,MATCH(AK$1,'B-EmEC'!$A$1:$DC$1,0),FALSE)&lt;&gt;"",VLOOKUP($B72,'B-EmEC'!$A:$DC,MATCH(AK$1,'B-EmEC'!$A$1:$DC$1,0),FALSE),NA())</f>
        <v>266.7</v>
      </c>
      <c r="AL72" s="164">
        <f>IF(VLOOKUP($B72,'B-EmEC'!$A:$DC,MATCH(AL$1,'B-EmEC'!$A$1:$DC$1,0),FALSE)&lt;&gt;"",VLOOKUP($B72,'B-EmEC'!$A:$DC,MATCH(AL$1,'B-EmEC'!$A$1:$DC$1,0),FALSE),NA())</f>
        <v>133.19999999999999</v>
      </c>
      <c r="AM72" s="164" t="e">
        <f>IF(VLOOKUP($B72,'B-EmEC'!$A:$DC,MATCH(AM$1,'B-EmEC'!$A$1:$DC$1,0),FALSE)&lt;&gt;"",VLOOKUP($B72,'B-EmEC'!$A:$DC,MATCH(AM$1,'B-EmEC'!$A$1:$DC$1,0),FALSE),NA())</f>
        <v>#N/A</v>
      </c>
      <c r="AN72" s="164" t="e">
        <f>IF(VLOOKUP($B72,'B-EmEC'!$A:$DC,MATCH(AN$1,'B-EmEC'!$A$1:$DC$1,0),FALSE)&lt;&gt;"",VLOOKUP($B72,'B-EmEC'!$A:$DC,MATCH(AN$1,'B-EmEC'!$A$1:$DC$1,0),FALSE),NA())</f>
        <v>#N/A</v>
      </c>
      <c r="AO72" s="164" t="e">
        <f>IF(VLOOKUP($B72,'B-EmEC'!$A:$DC,MATCH(AO$1,'B-EmEC'!$A$1:$DC$1,0),FALSE)&lt;&gt;"",VLOOKUP($B72,'B-EmEC'!$A:$DC,MATCH(AO$1,'B-EmEC'!$A$1:$DC$1,0),FALSE),NA())</f>
        <v>#N/A</v>
      </c>
      <c r="AP72" s="164">
        <f>IF(VLOOKUP($B72,'B-EmEC'!$A:$DC,MATCH(AP$1,'B-EmEC'!$A$1:$DC$1,0),FALSE)&lt;&gt;"",VLOOKUP($B72,'B-EmEC'!$A:$DC,MATCH(AP$1,'B-EmEC'!$A$1:$DC$1,0),FALSE),NA())</f>
        <v>587.79999999999995</v>
      </c>
      <c r="AQ72" s="164" t="e">
        <f>IF(VLOOKUP($B72,'B-EmEC'!$A:$DC,MATCH(AQ$1,'B-EmEC'!$A$1:$DC$1,0),FALSE)&lt;&gt;"",VLOOKUP($B72,'B-EmEC'!$A:$DC,MATCH(AQ$1,'B-EmEC'!$A$1:$DC$1,0),FALSE),NA())</f>
        <v>#N/A</v>
      </c>
      <c r="AR72" s="164" t="e">
        <f>IF(VLOOKUP($B72,'B-EmEC'!$A:$DC,MATCH(AR$1,'B-EmEC'!$A$1:$DC$1,0),FALSE)&lt;&gt;"",VLOOKUP($B72,'B-EmEC'!$A:$DC,MATCH(AR$1,'B-EmEC'!$A$1:$DC$1,0),FALSE),NA())</f>
        <v>#N/A</v>
      </c>
      <c r="AS72" s="169" t="str" cm="1">
        <f t="array" ref="AS72">SUBSTITUTE(SUBSTITUTE(INDEX(AG$1:AR$1,0,MATCH(_xlfn.AGGREGATE(4,6,AG72:AR72),AG72:AR72,0)),"B-Emax",""),"&gt;1.4SD","")</f>
        <v xml:space="preserve">
G15</v>
      </c>
      <c r="AT72" s="164"/>
      <c r="AU72" s="165">
        <f>IF(VLOOKUP($B72,'I-EmEC'!$A:$DD,MATCH(AU$1,'I-EmEC'!$A$1:$DD$1,0),FALSE)&lt;&gt;"",VLOOKUP($B72,'I-EmEC'!$A:$DD,MATCH(AU$1,'I-EmEC'!$A$1:$DD$1,0),FALSE),NA())</f>
        <v>31.5</v>
      </c>
      <c r="AV72" s="166" t="e">
        <f>IF(VLOOKUP($B72,'I-EmEC'!$A:$DD,MATCH(AV$1,'I-EmEC'!$A$1:$DD$1,0),FALSE)&lt;&gt;"",VLOOKUP($B72,'I-EmEC'!$A:$DD,MATCH(AV$1,'I-EmEC'!$A$1:$DD$1,0),FALSE),NA())</f>
        <v>#N/A</v>
      </c>
      <c r="AW72" s="166" t="e">
        <f>IF(VLOOKUP($B72,'I-EmEC'!$A:$DD,MATCH(AW$1,'I-EmEC'!$A$1:$DD$1,0),FALSE)&lt;&gt;"",VLOOKUP($B72,'I-EmEC'!$A:$DD,MATCH(AW$1,'I-EmEC'!$A$1:$DD$1,0),FALSE),NA())</f>
        <v>#N/A</v>
      </c>
      <c r="AX72" s="166" t="e">
        <f>IF(VLOOKUP($B72,'I-EmEC'!$A:$DD,MATCH(AX$1,'I-EmEC'!$A$1:$DD$1,0),FALSE)&lt;&gt;"",VLOOKUP($B72,'I-EmEC'!$A:$DD,MATCH(AX$1,'I-EmEC'!$A$1:$DD$1,0),FALSE),NA())</f>
        <v>#N/A</v>
      </c>
      <c r="AY72" s="166" t="e">
        <f>IF(VLOOKUP($B72,'I-EmEC'!$A:$DD,MATCH(AY$1,'I-EmEC'!$A$1:$DD$1,0),FALSE)&lt;&gt;"",VLOOKUP($B72,'I-EmEC'!$A:$DD,MATCH(AY$1,'I-EmEC'!$A$1:$DD$1,0),FALSE),NA())</f>
        <v>#N/A</v>
      </c>
      <c r="AZ72" s="166" t="e">
        <f>IF(VLOOKUP($B72,'I-EmEC'!$A:$DD,MATCH(AZ$1,'I-EmEC'!$A$1:$DD$1,0),FALSE)&lt;&gt;"",VLOOKUP($B72,'I-EmEC'!$A:$DD,MATCH(AZ$1,'I-EmEC'!$A$1:$DD$1,0),FALSE),NA())</f>
        <v>#N/A</v>
      </c>
      <c r="BA72" s="166" t="e">
        <f>IF(VLOOKUP($B72,'I-EmEC'!$A:$DD,MATCH(BA$1,'I-EmEC'!$A$1:$DD$1,0),FALSE)&lt;&gt;"",VLOOKUP($B72,'I-EmEC'!$A:$DD,MATCH(BA$1,'I-EmEC'!$A$1:$DD$1,0),FALSE),NA())</f>
        <v>#N/A</v>
      </c>
      <c r="BB72" s="166" t="e">
        <f>IF(VLOOKUP($B72,'I-EmEC'!$A:$DD,MATCH(BB$1,'I-EmEC'!$A$1:$DD$1,0),FALSE)&lt;&gt;"",VLOOKUP($B72,'I-EmEC'!$A:$DD,MATCH(BB$1,'I-EmEC'!$A$1:$DD$1,0),FALSE),NA())</f>
        <v>#N/A</v>
      </c>
      <c r="BC72" s="166" t="e">
        <f>IF(VLOOKUP($B72,'I-EmEC'!$A:$DD,MATCH(BC$1,'I-EmEC'!$A$1:$DD$1,0),FALSE)&lt;&gt;"",VLOOKUP($B72,'I-EmEC'!$A:$DD,MATCH(BC$1,'I-EmEC'!$A$1:$DD$1,0),FALSE),NA())</f>
        <v>#N/A</v>
      </c>
      <c r="BD72" s="166" t="e">
        <f>IF(VLOOKUP($B72,'I-EmEC'!$A:$DD,MATCH(BD$1,'I-EmEC'!$A$1:$DD$1,0),FALSE)&lt;&gt;"",VLOOKUP($B72,'I-EmEC'!$A:$DD,MATCH(BD$1,'I-EmEC'!$A$1:$DD$1,0),FALSE),NA())</f>
        <v>#N/A</v>
      </c>
      <c r="BE72" s="166" t="e">
        <f>IF(VLOOKUP($B72,'I-EmEC'!$A:$DD,MATCH(BE$1,'I-EmEC'!$A$1:$DD$1,0),FALSE)&lt;&gt;"",VLOOKUP($B72,'I-EmEC'!$A:$DD,MATCH(BE$1,'I-EmEC'!$A$1:$DD$1,0),FALSE),NA())</f>
        <v>#N/A</v>
      </c>
      <c r="BF72" s="166" t="e">
        <f>IF(VLOOKUP($B72,'I-EmEC'!$A:$DD,MATCH(BF$1,'I-EmEC'!$A$1:$DD$1,0),FALSE)&lt;&gt;"",VLOOKUP($B72,'I-EmEC'!$A:$DD,MATCH(BF$1,'I-EmEC'!$A$1:$DD$1,0),FALSE),NA())</f>
        <v>#N/A</v>
      </c>
      <c r="BG72" s="161" t="str" cm="1">
        <f t="array" ref="BG72">SUBSTITUTE(SUBSTITUTE(INDEX(AU$1:BF$1,0,MATCH(_xlfn.AGGREGATE(4,6,AU72:BF72),AU72:BF72,0)),"I-Emax",""),"&gt;1.4SD","")</f>
        <v xml:space="preserve">
Gs</v>
      </c>
      <c r="BH72" s="159"/>
      <c r="BI72" s="167">
        <f>IF(VLOOKUP($B72,'B-EmEC'!$A:$DC,MATCH(BI$1,'B-EmEC'!$A$1:$DC$1,0),FALSE)="",NA(),VLOOKUP($B72,'B-EmEC'!$A:$DC,MATCH(BI$1,'B-EmEC'!$A$1:$DC$1,0),FALSE))</f>
        <v>83.389467238211893</v>
      </c>
      <c r="BJ72" s="168">
        <f>IF(VLOOKUP($B72,'B-EmEC'!$A:$DC,MATCH(BJ$1,'B-EmEC'!$A$1:$DC$1,0),FALSE)="",NA(),VLOOKUP($B72,'B-EmEC'!$A:$DC,MATCH(BJ$1,'B-EmEC'!$A$1:$DC$1,0),FALSE))</f>
        <v>19.664138678223186</v>
      </c>
      <c r="BK72" s="168">
        <f>IF(VLOOKUP($B72,'B-EmEC'!$A:$DC,MATCH(BK$1,'B-EmEC'!$A$1:$DC$1,0),FALSE)="",NA(),VLOOKUP($B72,'B-EmEC'!$A:$DC,MATCH(BK$1,'B-EmEC'!$A$1:$DC$1,0),FALSE))</f>
        <v>29.345603271983638</v>
      </c>
      <c r="BL72" s="168">
        <f>IF(VLOOKUP($B72,'B-EmEC'!$A:$DC,MATCH(BL$1,'B-EmEC'!$A$1:$DC$1,0),FALSE)="",NA(),VLOOKUP($B72,'B-EmEC'!$A:$DC,MATCH(BL$1,'B-EmEC'!$A$1:$DC$1,0),FALSE))</f>
        <v>32.822580645161288</v>
      </c>
      <c r="BM72" s="168">
        <f>IF(VLOOKUP($B72,'B-EmEC'!$A:$DC,MATCH(BM$1,'B-EmEC'!$A$1:$DC$1,0),FALSE)="",NA(),VLOOKUP($B72,'B-EmEC'!$A:$DC,MATCH(BM$1,'B-EmEC'!$A$1:$DC$1,0),FALSE))</f>
        <v>53.944174757281559</v>
      </c>
      <c r="BN72" s="168">
        <f>IF(VLOOKUP($B72,'B-EmEC'!$A:$DC,MATCH(BN$1,'B-EmEC'!$A$1:$DC$1,0),FALSE)="",NA(),VLOOKUP($B72,'B-EmEC'!$A:$DC,MATCH(BN$1,'B-EmEC'!$A$1:$DC$1,0),FALSE))</f>
        <v>38.631090487238971</v>
      </c>
      <c r="BO72" s="168" t="e">
        <f>IF(VLOOKUP($B72,'B-EmEC'!$A:$DC,MATCH(BO$1,'B-EmEC'!$A$1:$DC$1,0),FALSE)="",NA(),VLOOKUP($B72,'B-EmEC'!$A:$DC,MATCH(BO$1,'B-EmEC'!$A$1:$DC$1,0),FALSE))</f>
        <v>#N/A</v>
      </c>
      <c r="BP72" s="168" t="e">
        <f>IF(VLOOKUP($B72,'B-EmEC'!$A:$DC,MATCH(BP$1,'B-EmEC'!$A$1:$DC$1,0),FALSE)="",NA(),VLOOKUP($B72,'B-EmEC'!$A:$DC,MATCH(BP$1,'B-EmEC'!$A$1:$DC$1,0),FALSE))</f>
        <v>#N/A</v>
      </c>
      <c r="BQ72" s="168" t="e">
        <f>IF(VLOOKUP($B72,'B-EmEC'!$A:$DC,MATCH(BQ$1,'B-EmEC'!$A$1:$DC$1,0),FALSE)="",NA(),VLOOKUP($B72,'B-EmEC'!$A:$DC,MATCH(BQ$1,'B-EmEC'!$A$1:$DC$1,0),FALSE))</f>
        <v>#N/A</v>
      </c>
      <c r="BR72" s="168">
        <f>IF(VLOOKUP($B72,'B-EmEC'!$A:$DC,MATCH(BR$1,'B-EmEC'!$A$1:$DC$1,0),FALSE)="",NA(),VLOOKUP($B72,'B-EmEC'!$A:$DC,MATCH(BR$1,'B-EmEC'!$A$1:$DC$1,0),FALSE))</f>
        <v>55.089034676663537</v>
      </c>
      <c r="BS72" s="168" t="e">
        <f>IF(VLOOKUP($B72,'B-EmEC'!$A:$DC,MATCH(BS$1,'B-EmEC'!$A$1:$DC$1,0),FALSE)="",NA(),VLOOKUP($B72,'B-EmEC'!$A:$DC,MATCH(BS$1,'B-EmEC'!$A$1:$DC$1,0),FALSE))</f>
        <v>#N/A</v>
      </c>
      <c r="BT72" s="168" t="e">
        <f>IF(VLOOKUP($B72,'B-EmEC'!$A:$DC,MATCH(BT$1,'B-EmEC'!$A$1:$DC$1,0),FALSE)="",NA(),VLOOKUP($B72,'B-EmEC'!$A:$DC,MATCH(BT$1,'B-EmEC'!$A$1:$DC$1,0),FALSE))</f>
        <v>#N/A</v>
      </c>
      <c r="BU72" s="161" t="str" cm="1">
        <f t="array" ref="BU72">SUBSTITUTE(SUBSTITUTE(SUBSTITUTE(INDEX(BI$1:BT$1,0,MATCH(_xlfn.AGGREGATE(4,6,BI72:BT72),BI72:BT72,0)),"B-Emax",""),"Min",""),"Max","")</f>
        <v xml:space="preserve">
Gs</v>
      </c>
      <c r="BV72" s="168"/>
      <c r="BW72" s="165">
        <f>IF(VLOOKUP($B72,'I-EmEC'!$A:$DD,MATCH(BW$1,'I-EmEC'!$A$1:$DD$1,0),FALSE)&lt;&gt;"",VLOOKUP($B72,'I-EmEC'!$A:$DD,MATCH(BW$1,'I-EmEC'!$A$1:$DD$1,0),FALSE),NA())</f>
        <v>57.904411764705884</v>
      </c>
      <c r="BX72" s="166" t="e">
        <f>IF(VLOOKUP($B72,'I-EmEC'!$A:$DD,MATCH(BX$1,'I-EmEC'!$A$1:$DD$1,0),FALSE)&lt;&gt;"",VLOOKUP($B72,'I-EmEC'!$A:$DD,MATCH(BX$1,'I-EmEC'!$A$1:$DD$1,0),FALSE),NA())</f>
        <v>#N/A</v>
      </c>
      <c r="BY72" s="166" t="e">
        <f>IF(VLOOKUP($B72,'I-EmEC'!$A:$DD,MATCH(BY$1,'I-EmEC'!$A$1:$DD$1,0),FALSE)&lt;&gt;"",VLOOKUP($B72,'I-EmEC'!$A:$DD,MATCH(BY$1,'I-EmEC'!$A$1:$DD$1,0),FALSE),NA())</f>
        <v>#N/A</v>
      </c>
      <c r="BZ72" s="166" t="e">
        <f>IF(VLOOKUP($B72,'I-EmEC'!$A:$DD,MATCH(BZ$1,'I-EmEC'!$A$1:$DD$1,0),FALSE)&lt;&gt;"",VLOOKUP($B72,'I-EmEC'!$A:$DD,MATCH(BZ$1,'I-EmEC'!$A$1:$DD$1,0),FALSE),NA())</f>
        <v>#N/A</v>
      </c>
      <c r="CA72" s="166" t="e">
        <f>IF(VLOOKUP($B72,'I-EmEC'!$A:$DD,MATCH(CA$1,'I-EmEC'!$A$1:$DD$1,0),FALSE)&lt;&gt;"",VLOOKUP($B72,'I-EmEC'!$A:$DD,MATCH(CA$1,'I-EmEC'!$A$1:$DD$1,0),FALSE),NA())</f>
        <v>#N/A</v>
      </c>
      <c r="CB72" s="166" t="e">
        <f>IF(VLOOKUP($B72,'I-EmEC'!$A:$DD,MATCH(CB$1,'I-EmEC'!$A$1:$DD$1,0),FALSE)&lt;&gt;"",VLOOKUP($B72,'I-EmEC'!$A:$DD,MATCH(CB$1,'I-EmEC'!$A$1:$DD$1,0),FALSE),NA())</f>
        <v>#N/A</v>
      </c>
      <c r="CC72" s="166" t="e">
        <f>IF(VLOOKUP($B72,'I-EmEC'!$A:$DD,MATCH(CC$1,'I-EmEC'!$A$1:$DD$1,0),FALSE)&lt;&gt;"",VLOOKUP($B72,'I-EmEC'!$A:$DD,MATCH(CC$1,'I-EmEC'!$A$1:$DD$1,0),FALSE),NA())</f>
        <v>#N/A</v>
      </c>
      <c r="CD72" s="166" t="e">
        <f>IF(VLOOKUP($B72,'I-EmEC'!$A:$DD,MATCH(CD$1,'I-EmEC'!$A$1:$DD$1,0),FALSE)&lt;&gt;"",VLOOKUP($B72,'I-EmEC'!$A:$DD,MATCH(CD$1,'I-EmEC'!$A$1:$DD$1,0),FALSE),NA())</f>
        <v>#N/A</v>
      </c>
      <c r="CE72" s="166" t="e">
        <f>IF(VLOOKUP($B72,'I-EmEC'!$A:$DD,MATCH(CE$1,'I-EmEC'!$A$1:$DD$1,0),FALSE)&lt;&gt;"",VLOOKUP($B72,'I-EmEC'!$A:$DD,MATCH(CE$1,'I-EmEC'!$A$1:$DD$1,0),FALSE),NA())</f>
        <v>#N/A</v>
      </c>
      <c r="CF72" s="166" t="e">
        <f>IF(VLOOKUP($B72,'I-EmEC'!$A:$DD,MATCH(CF$1,'I-EmEC'!$A$1:$DD$1,0),FALSE)&lt;&gt;"",VLOOKUP($B72,'I-EmEC'!$A:$DD,MATCH(CF$1,'I-EmEC'!$A$1:$DD$1,0),FALSE),NA())</f>
        <v>#N/A</v>
      </c>
      <c r="CG72" s="166" t="e">
        <f>IF(VLOOKUP($B72,'I-EmEC'!$A:$DD,MATCH(CG$1,'I-EmEC'!$A$1:$DD$1,0),FALSE)&lt;&gt;"",VLOOKUP($B72,'I-EmEC'!$A:$DD,MATCH(CG$1,'I-EmEC'!$A$1:$DD$1,0),FALSE),NA())</f>
        <v>#N/A</v>
      </c>
      <c r="CH72" s="166" t="e">
        <f>IF(VLOOKUP($B72,'I-EmEC'!$A:$DD,MATCH(CH$1,'I-EmEC'!$A$1:$DD$1,0),FALSE)&lt;&gt;"",VLOOKUP($B72,'I-EmEC'!$A:$DD,MATCH(CH$1,'I-EmEC'!$A$1:$DD$1,0),FALSE),NA())</f>
        <v>#N/A</v>
      </c>
      <c r="CI72" s="161" t="str" cm="1">
        <f t="array" ref="CI72">SUBSTITUTE(SUBSTITUTE(SUBSTITUTE(INDEX(BW$1:CH$1,0,MATCH(_xlfn.AGGREGATE(4,6,BW72:CH72),BW72:CH72,0)),"I-Emax",""),"Min",""),"Max","")</f>
        <v xml:space="preserve">
Gs</v>
      </c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</row>
    <row r="73" spans="1:111" s="170" customFormat="1" x14ac:dyDescent="0.15">
      <c r="A73" s="155" t="str" cm="1">
        <f t="array" ref="A73">_xlfn.IFS(AND(SUMIF(E73:P73,"&lt;&gt;#N/A",E73:P73)&gt;0,SUMIF(S73:AD73,"&lt;&gt;#N/A",S73:AD73)&gt;0),"BI",AND(SUMIF(E73:P73,"&lt;&gt;#N/A",E73:P73)&gt;0,SUMIF(S73:AD73,"&lt;&gt;#N/A",S73:AD73)=0),"-B",AND(SUMIF(E73:P73,"&lt;&gt;#N/A",E73:P73)=0,SUMIF(S73:AD73,"&lt;&gt;#N/A",S73:AD73)&gt;0),"-I")</f>
        <v>BI</v>
      </c>
      <c r="B73" s="90" t="s">
        <v>152</v>
      </c>
      <c r="C73" s="156" t="str">
        <f>VLOOKUP(B73,RecNamesAll!A:E,5,FALSE)</f>
        <v>B1</v>
      </c>
      <c r="D73" s="157" t="b">
        <f>VLOOKUP(B73,Ligands!A:B,2,FALSE)</f>
        <v>1</v>
      </c>
      <c r="E73" s="158">
        <f>IF(VLOOKUP($B73,'B-EmEC'!$A:$DC,MATCH(E$1,'B-EmEC'!$A$1:$DC$1,0),FALSE)&lt;&gt;"",VLOOKUP($B73,'B-EmEC'!$A:$DC,MATCH(E$1,'B-EmEC'!$A$1:$DC$1,0),FALSE),NA())</f>
        <v>11.18</v>
      </c>
      <c r="F73" s="159">
        <f>IF(VLOOKUP($B73,'B-EmEC'!$A:$DC,MATCH(F$1,'B-EmEC'!$A$1:$DC$1,0),FALSE)&lt;&gt;"",VLOOKUP($B73,'B-EmEC'!$A:$DC,MATCH(F$1,'B-EmEC'!$A$1:$DC$1,0),FALSE),NA())</f>
        <v>8.0820000000000007</v>
      </c>
      <c r="G73" s="159">
        <f>IF(VLOOKUP($B73,'B-EmEC'!$A:$DC,MATCH(G$1,'B-EmEC'!$A$1:$DC$1,0),FALSE)&lt;&gt;"",VLOOKUP($B73,'B-EmEC'!$A:$DC,MATCH(G$1,'B-EmEC'!$A$1:$DC$1,0),FALSE),NA())</f>
        <v>8.0079999999999991</v>
      </c>
      <c r="H73" s="159">
        <f>IF(VLOOKUP($B73,'B-EmEC'!$A:$DC,MATCH(H$1,'B-EmEC'!$A$1:$DC$1,0),FALSE)&lt;&gt;"",VLOOKUP($B73,'B-EmEC'!$A:$DC,MATCH(H$1,'B-EmEC'!$A$1:$DC$1,0),FALSE),NA())</f>
        <v>8.2040000000000006</v>
      </c>
      <c r="I73" s="159">
        <f>IF(VLOOKUP($B73,'B-EmEC'!$A:$DC,MATCH(I$1,'B-EmEC'!$A$1:$DC$1,0),FALSE)&lt;&gt;"",VLOOKUP($B73,'B-EmEC'!$A:$DC,MATCH(I$1,'B-EmEC'!$A$1:$DC$1,0),FALSE),NA())</f>
        <v>8.2850000000000001</v>
      </c>
      <c r="J73" s="159">
        <f>IF(VLOOKUP($B73,'B-EmEC'!$A:$DC,MATCH(J$1,'B-EmEC'!$A$1:$DC$1,0),FALSE)&lt;&gt;"",VLOOKUP($B73,'B-EmEC'!$A:$DC,MATCH(J$1,'B-EmEC'!$A$1:$DC$1,0),FALSE),NA())</f>
        <v>7.0970000000000004</v>
      </c>
      <c r="K73" s="160">
        <f>IF(VLOOKUP($B73,'B-EmEC'!$A:$DC,MATCH(K$1,'B-EmEC'!$A$1:$DC$1,0),FALSE)&lt;&gt;"",VLOOKUP($B73,'B-EmEC'!$A:$DC,MATCH(K$1,'B-EmEC'!$A$1:$DC$1,0),FALSE),NA())</f>
        <v>8.2729999999999997</v>
      </c>
      <c r="L73" s="160">
        <f>IF(VLOOKUP($B73,'B-EmEC'!$A:$DC,MATCH(L$1,'B-EmEC'!$A$1:$DC$1,0),FALSE)&lt;&gt;"",VLOOKUP($B73,'B-EmEC'!$A:$DC,MATCH(L$1,'B-EmEC'!$A$1:$DC$1,0),FALSE),NA())</f>
        <v>8.0009999999999994</v>
      </c>
      <c r="M73" s="160">
        <f>IF(VLOOKUP($B73,'B-EmEC'!$A:$DC,MATCH(M$1,'B-EmEC'!$A$1:$DC$1,0),FALSE)&lt;&gt;"",VLOOKUP($B73,'B-EmEC'!$A:$DC,MATCH(M$1,'B-EmEC'!$A$1:$DC$1,0),FALSE),NA())</f>
        <v>7.9630000000000001</v>
      </c>
      <c r="N73" s="159">
        <f>IF(VLOOKUP($B73,'B-EmEC'!$A:$DC,MATCH(N$1,'B-EmEC'!$A$1:$DC$1,0),FALSE)&lt;&gt;"",VLOOKUP($B73,'B-EmEC'!$A:$DC,MATCH(N$1,'B-EmEC'!$A$1:$DC$1,0),FALSE),NA())</f>
        <v>9.2789999999999999</v>
      </c>
      <c r="O73" s="160">
        <f>IF(VLOOKUP($B73,'B-EmEC'!$A:$DC,MATCH(O$1,'B-EmEC'!$A$1:$DC$1,0),FALSE)&lt;&gt;"",VLOOKUP($B73,'B-EmEC'!$A:$DC,MATCH(O$1,'B-EmEC'!$A$1:$DC$1,0),FALSE),NA())</f>
        <v>7.1280000000000001</v>
      </c>
      <c r="P73" s="160">
        <f>IF(VLOOKUP($B73,'B-EmEC'!$A:$DC,MATCH(P$1,'B-EmEC'!$A$1:$DC$1,0),FALSE)&lt;&gt;"",VLOOKUP($B73,'B-EmEC'!$A:$DC,MATCH(P$1,'B-EmEC'!$A$1:$DC$1,0),FALSE),NA())</f>
        <v>7.6950000000000003</v>
      </c>
      <c r="Q73" s="161" t="str" cm="1">
        <f t="array" ref="Q73">SUBSTITUTE(SUBSTITUTE(INDEX(E$1:P$1,0,MATCH(_xlfn.AGGREGATE(4,6,E73:P73),E73:P73,0)),"B-pEC50",""),"&gt;1.4SD","")</f>
        <v xml:space="preserve">
Gs</v>
      </c>
      <c r="R73" s="159"/>
      <c r="S73" s="162">
        <f>IF(VLOOKUP($B73,'I-EmEC'!$A:$DD,MATCH(S$1,'I-EmEC'!$A$1:$DD$1,0),FALSE)&lt;&gt;"",VLOOKUP($B73,'I-EmEC'!$A:$DD,MATCH(S$1,'I-EmEC'!$A$1:$DD$1,0),FALSE),NA())</f>
        <v>8.43</v>
      </c>
      <c r="T73" s="159" t="e">
        <f>IF(VLOOKUP($B73,'I-EmEC'!$A:$DD,MATCH(T$1,'I-EmEC'!$A$1:$DD$1,0),FALSE)&lt;&gt;"",VLOOKUP($B73,'I-EmEC'!$A:$DD,MATCH(T$1,'I-EmEC'!$A$1:$DD$1,0),FALSE),NA())</f>
        <v>#N/A</v>
      </c>
      <c r="U73" s="159" t="e">
        <f>IF(VLOOKUP($B73,'I-EmEC'!$A:$DD,MATCH(U$1,'I-EmEC'!$A$1:$DD$1,0),FALSE)&lt;&gt;"",VLOOKUP($B73,'I-EmEC'!$A:$DD,MATCH(U$1,'I-EmEC'!$A$1:$DD$1,0),FALSE),NA())</f>
        <v>#N/A</v>
      </c>
      <c r="V73" s="159" t="e">
        <f>IF(VLOOKUP($B73,'I-EmEC'!$A:$DD,MATCH(V$1,'I-EmEC'!$A$1:$DD$1,0),FALSE)&lt;&gt;"",VLOOKUP($B73,'I-EmEC'!$A:$DD,MATCH(V$1,'I-EmEC'!$A$1:$DD$1,0),FALSE),NA())</f>
        <v>#N/A</v>
      </c>
      <c r="W73" s="159" t="e">
        <f>IF(VLOOKUP($B73,'I-EmEC'!$A:$DD,MATCH(W$1,'I-EmEC'!$A$1:$DD$1,0),FALSE)&lt;&gt;"",VLOOKUP($B73,'I-EmEC'!$A:$DD,MATCH(W$1,'I-EmEC'!$A$1:$DD$1,0),FALSE),NA())</f>
        <v>#N/A</v>
      </c>
      <c r="X73" s="159" t="e">
        <f>IF(VLOOKUP($B73,'I-EmEC'!$A:$DD,MATCH(X$1,'I-EmEC'!$A$1:$DD$1,0),FALSE)&lt;&gt;"",VLOOKUP($B73,'I-EmEC'!$A:$DD,MATCH(X$1,'I-EmEC'!$A$1:$DD$1,0),FALSE),NA())</f>
        <v>#N/A</v>
      </c>
      <c r="Y73" s="159">
        <f>IF(VLOOKUP($B73,'I-EmEC'!$A:$DD,MATCH(Y$1,'I-EmEC'!$A$1:$DD$1,0),FALSE)&lt;&gt;"",VLOOKUP($B73,'I-EmEC'!$A:$DD,MATCH(Y$1,'I-EmEC'!$A$1:$DD$1,0),FALSE),NA())</f>
        <v>7.9</v>
      </c>
      <c r="Z73" s="159">
        <f>IF(VLOOKUP($B73,'I-EmEC'!$A:$DD,MATCH(Z$1,'I-EmEC'!$A$1:$DD$1,0),FALSE)&lt;&gt;"",VLOOKUP($B73,'I-EmEC'!$A:$DD,MATCH(Z$1,'I-EmEC'!$A$1:$DD$1,0),FALSE),NA())</f>
        <v>7.9</v>
      </c>
      <c r="AA73" s="159">
        <f>IF(VLOOKUP($B73,'I-EmEC'!$A:$DD,MATCH(AA$1,'I-EmEC'!$A$1:$DD$1,0),FALSE)&lt;&gt;"",VLOOKUP($B73,'I-EmEC'!$A:$DD,MATCH(AA$1,'I-EmEC'!$A$1:$DD$1,0),FALSE),NA())</f>
        <v>7.92</v>
      </c>
      <c r="AB73" s="159" t="e">
        <f>IF(VLOOKUP($B73,'I-EmEC'!$A:$DD,MATCH(AB$1,'I-EmEC'!$A$1:$DD$1,0),FALSE)&lt;&gt;"",VLOOKUP($B73,'I-EmEC'!$A:$DD,MATCH(AB$1,'I-EmEC'!$A$1:$DD$1,0),FALSE),NA())</f>
        <v>#N/A</v>
      </c>
      <c r="AC73" s="159" t="e">
        <f>IF(VLOOKUP($B73,'I-EmEC'!$A:$DD,MATCH(AC$1,'I-EmEC'!$A$1:$DD$1,0),FALSE)&lt;&gt;"",VLOOKUP($B73,'I-EmEC'!$A:$DD,MATCH(AC$1,'I-EmEC'!$A$1:$DD$1,0),FALSE),NA())</f>
        <v>#N/A</v>
      </c>
      <c r="AD73" s="159" t="e">
        <f>IF(VLOOKUP($B73,'I-EmEC'!$A:$DD,MATCH(AD$1,'I-EmEC'!$A$1:$DD$1,0),FALSE)&lt;&gt;"",VLOOKUP($B73,'I-EmEC'!$A:$DD,MATCH(AD$1,'I-EmEC'!$A$1:$DD$1,0),FALSE),NA())</f>
        <v>#N/A</v>
      </c>
      <c r="AE73" s="161" t="str" cm="1">
        <f t="array" ref="AE73">SUBSTITUTE(SUBSTITUTE(INDEX(S$1:AD$1,0,MATCH(_xlfn.AGGREGATE(4,6,S73:AD73),S73:AD73,0)),"I-pEC50",""),"&gt;1.4SD","")</f>
        <v xml:space="preserve">
Gs</v>
      </c>
      <c r="AF73" s="159"/>
      <c r="AG73" s="163">
        <f>IF(VLOOKUP($B73,'B-EmEC'!$A:$DC,MATCH(AG$1,'B-EmEC'!$A$1:$DC$1,0),FALSE)&lt;&gt;"",VLOOKUP($B73,'B-EmEC'!$A:$DC,MATCH(AG$1,'B-EmEC'!$A$1:$DC$1,0),FALSE),NA())</f>
        <v>39.299999999999997</v>
      </c>
      <c r="AH73" s="164">
        <f>IF(VLOOKUP($B73,'B-EmEC'!$A:$DC,MATCH(AH$1,'B-EmEC'!$A$1:$DC$1,0),FALSE)&lt;&gt;"",VLOOKUP($B73,'B-EmEC'!$A:$DC,MATCH(AH$1,'B-EmEC'!$A$1:$DC$1,0),FALSE),NA())</f>
        <v>313</v>
      </c>
      <c r="AI73" s="164">
        <f>IF(VLOOKUP($B73,'B-EmEC'!$A:$DC,MATCH(AI$1,'B-EmEC'!$A$1:$DC$1,0),FALSE)&lt;&gt;"",VLOOKUP($B73,'B-EmEC'!$A:$DC,MATCH(AI$1,'B-EmEC'!$A$1:$DC$1,0),FALSE),NA())</f>
        <v>148.1</v>
      </c>
      <c r="AJ73" s="164">
        <f>IF(VLOOKUP($B73,'B-EmEC'!$A:$DC,MATCH(AJ$1,'B-EmEC'!$A$1:$DC$1,0),FALSE)&lt;&gt;"",VLOOKUP($B73,'B-EmEC'!$A:$DC,MATCH(AJ$1,'B-EmEC'!$A$1:$DC$1,0),FALSE),NA())</f>
        <v>134.1</v>
      </c>
      <c r="AK73" s="164">
        <f>IF(VLOOKUP($B73,'B-EmEC'!$A:$DC,MATCH(AK$1,'B-EmEC'!$A$1:$DC$1,0),FALSE)&lt;&gt;"",VLOOKUP($B73,'B-EmEC'!$A:$DC,MATCH(AK$1,'B-EmEC'!$A$1:$DC$1,0),FALSE),NA())</f>
        <v>300.5</v>
      </c>
      <c r="AL73" s="164">
        <f>IF(VLOOKUP($B73,'B-EmEC'!$A:$DC,MATCH(AL$1,'B-EmEC'!$A$1:$DC$1,0),FALSE)&lt;&gt;"",VLOOKUP($B73,'B-EmEC'!$A:$DC,MATCH(AL$1,'B-EmEC'!$A$1:$DC$1,0),FALSE),NA())</f>
        <v>141.19999999999999</v>
      </c>
      <c r="AM73" s="164">
        <f>IF(VLOOKUP($B73,'B-EmEC'!$A:$DC,MATCH(AM$1,'B-EmEC'!$A$1:$DC$1,0),FALSE)&lt;&gt;"",VLOOKUP($B73,'B-EmEC'!$A:$DC,MATCH(AM$1,'B-EmEC'!$A$1:$DC$1,0),FALSE),NA())</f>
        <v>324.39999999999998</v>
      </c>
      <c r="AN73" s="164">
        <f>IF(VLOOKUP($B73,'B-EmEC'!$A:$DC,MATCH(AN$1,'B-EmEC'!$A$1:$DC$1,0),FALSE)&lt;&gt;"",VLOOKUP($B73,'B-EmEC'!$A:$DC,MATCH(AN$1,'B-EmEC'!$A$1:$DC$1,0),FALSE),NA())</f>
        <v>132.80000000000001</v>
      </c>
      <c r="AO73" s="164">
        <f>IF(VLOOKUP($B73,'B-EmEC'!$A:$DC,MATCH(AO$1,'B-EmEC'!$A$1:$DC$1,0),FALSE)&lt;&gt;"",VLOOKUP($B73,'B-EmEC'!$A:$DC,MATCH(AO$1,'B-EmEC'!$A$1:$DC$1,0),FALSE),NA())</f>
        <v>104</v>
      </c>
      <c r="AP73" s="164">
        <f>IF(VLOOKUP($B73,'B-EmEC'!$A:$DC,MATCH(AP$1,'B-EmEC'!$A$1:$DC$1,0),FALSE)&lt;&gt;"",VLOOKUP($B73,'B-EmEC'!$A:$DC,MATCH(AP$1,'B-EmEC'!$A$1:$DC$1,0),FALSE),NA())</f>
        <v>613.79999999999995</v>
      </c>
      <c r="AQ73" s="164">
        <f>IF(VLOOKUP($B73,'B-EmEC'!$A:$DC,MATCH(AQ$1,'B-EmEC'!$A$1:$DC$1,0),FALSE)&lt;&gt;"",VLOOKUP($B73,'B-EmEC'!$A:$DC,MATCH(AQ$1,'B-EmEC'!$A$1:$DC$1,0),FALSE),NA())</f>
        <v>56.68</v>
      </c>
      <c r="AR73" s="164">
        <f>IF(VLOOKUP($B73,'B-EmEC'!$A:$DC,MATCH(AR$1,'B-EmEC'!$A$1:$DC$1,0),FALSE)&lt;&gt;"",VLOOKUP($B73,'B-EmEC'!$A:$DC,MATCH(AR$1,'B-EmEC'!$A$1:$DC$1,0),FALSE),NA())</f>
        <v>357.7</v>
      </c>
      <c r="AS73" s="169" t="str" cm="1">
        <f t="array" ref="AS73">SUBSTITUTE(SUBSTITUTE(INDEX(AG$1:AR$1,0,MATCH(_xlfn.AGGREGATE(4,6,AG73:AR73),AG73:AR73,0)),"B-Emax",""),"&gt;1.4SD","")</f>
        <v xml:space="preserve">
G15</v>
      </c>
      <c r="AT73" s="164"/>
      <c r="AU73" s="165">
        <f>IF(VLOOKUP($B73,'I-EmEC'!$A:$DD,MATCH(AU$1,'I-EmEC'!$A$1:$DD$1,0),FALSE)&lt;&gt;"",VLOOKUP($B73,'I-EmEC'!$A:$DD,MATCH(AU$1,'I-EmEC'!$A$1:$DD$1,0),FALSE),NA())</f>
        <v>34.299999999999997</v>
      </c>
      <c r="AV73" s="166" t="e">
        <f>IF(VLOOKUP($B73,'I-EmEC'!$A:$DD,MATCH(AV$1,'I-EmEC'!$A$1:$DD$1,0),FALSE)&lt;&gt;"",VLOOKUP($B73,'I-EmEC'!$A:$DD,MATCH(AV$1,'I-EmEC'!$A$1:$DD$1,0),FALSE),NA())</f>
        <v>#N/A</v>
      </c>
      <c r="AW73" s="166" t="e">
        <f>IF(VLOOKUP($B73,'I-EmEC'!$A:$DD,MATCH(AW$1,'I-EmEC'!$A$1:$DD$1,0),FALSE)&lt;&gt;"",VLOOKUP($B73,'I-EmEC'!$A:$DD,MATCH(AW$1,'I-EmEC'!$A$1:$DD$1,0),FALSE),NA())</f>
        <v>#N/A</v>
      </c>
      <c r="AX73" s="166" t="e">
        <f>IF(VLOOKUP($B73,'I-EmEC'!$A:$DD,MATCH(AX$1,'I-EmEC'!$A$1:$DD$1,0),FALSE)&lt;&gt;"",VLOOKUP($B73,'I-EmEC'!$A:$DD,MATCH(AX$1,'I-EmEC'!$A$1:$DD$1,0),FALSE),NA())</f>
        <v>#N/A</v>
      </c>
      <c r="AY73" s="166" t="e">
        <f>IF(VLOOKUP($B73,'I-EmEC'!$A:$DD,MATCH(AY$1,'I-EmEC'!$A$1:$DD$1,0),FALSE)&lt;&gt;"",VLOOKUP($B73,'I-EmEC'!$A:$DD,MATCH(AY$1,'I-EmEC'!$A$1:$DD$1,0),FALSE),NA())</f>
        <v>#N/A</v>
      </c>
      <c r="AZ73" s="166" t="e">
        <f>IF(VLOOKUP($B73,'I-EmEC'!$A:$DD,MATCH(AZ$1,'I-EmEC'!$A$1:$DD$1,0),FALSE)&lt;&gt;"",VLOOKUP($B73,'I-EmEC'!$A:$DD,MATCH(AZ$1,'I-EmEC'!$A$1:$DD$1,0),FALSE),NA())</f>
        <v>#N/A</v>
      </c>
      <c r="BA73" s="166">
        <f>IF(VLOOKUP($B73,'I-EmEC'!$A:$DD,MATCH(BA$1,'I-EmEC'!$A$1:$DD$1,0),FALSE)&lt;&gt;"",VLOOKUP($B73,'I-EmEC'!$A:$DD,MATCH(BA$1,'I-EmEC'!$A$1:$DD$1,0),FALSE),NA())</f>
        <v>14.7</v>
      </c>
      <c r="BB73" s="166">
        <f>IF(VLOOKUP($B73,'I-EmEC'!$A:$DD,MATCH(BB$1,'I-EmEC'!$A$1:$DD$1,0),FALSE)&lt;&gt;"",VLOOKUP($B73,'I-EmEC'!$A:$DD,MATCH(BB$1,'I-EmEC'!$A$1:$DD$1,0),FALSE),NA())</f>
        <v>14.7</v>
      </c>
      <c r="BC73" s="166">
        <f>IF(VLOOKUP($B73,'I-EmEC'!$A:$DD,MATCH(BC$1,'I-EmEC'!$A$1:$DD$1,0),FALSE)&lt;&gt;"",VLOOKUP($B73,'I-EmEC'!$A:$DD,MATCH(BC$1,'I-EmEC'!$A$1:$DD$1,0),FALSE),NA())</f>
        <v>11.3</v>
      </c>
      <c r="BD73" s="166" t="e">
        <f>IF(VLOOKUP($B73,'I-EmEC'!$A:$DD,MATCH(BD$1,'I-EmEC'!$A$1:$DD$1,0),FALSE)&lt;&gt;"",VLOOKUP($B73,'I-EmEC'!$A:$DD,MATCH(BD$1,'I-EmEC'!$A$1:$DD$1,0),FALSE),NA())</f>
        <v>#N/A</v>
      </c>
      <c r="BE73" s="166" t="e">
        <f>IF(VLOOKUP($B73,'I-EmEC'!$A:$DD,MATCH(BE$1,'I-EmEC'!$A$1:$DD$1,0),FALSE)&lt;&gt;"",VLOOKUP($B73,'I-EmEC'!$A:$DD,MATCH(BE$1,'I-EmEC'!$A$1:$DD$1,0),FALSE),NA())</f>
        <v>#N/A</v>
      </c>
      <c r="BF73" s="166" t="e">
        <f>IF(VLOOKUP($B73,'I-EmEC'!$A:$DD,MATCH(BF$1,'I-EmEC'!$A$1:$DD$1,0),FALSE)&lt;&gt;"",VLOOKUP($B73,'I-EmEC'!$A:$DD,MATCH(BF$1,'I-EmEC'!$A$1:$DD$1,0),FALSE),NA())</f>
        <v>#N/A</v>
      </c>
      <c r="BG73" s="161" t="str" cm="1">
        <f t="array" ref="BG73">SUBSTITUTE(SUBSTITUTE(INDEX(AU$1:BF$1,0,MATCH(_xlfn.AGGREGATE(4,6,AU73:BF73),AU73:BF73,0)),"I-Emax",""),"&gt;1.4SD","")</f>
        <v xml:space="preserve">
Gs</v>
      </c>
      <c r="BH73" s="159"/>
      <c r="BI73" s="167">
        <f>IF(VLOOKUP($B73,'B-EmEC'!$A:$DC,MATCH(BI$1,'B-EmEC'!$A$1:$DC$1,0),FALSE)="",NA(),VLOOKUP($B73,'B-EmEC'!$A:$DC,MATCH(BI$1,'B-EmEC'!$A$1:$DC$1,0),FALSE))</f>
        <v>60.165339865278625</v>
      </c>
      <c r="BJ73" s="168">
        <f>IF(VLOOKUP($B73,'B-EmEC'!$A:$DC,MATCH(BJ$1,'B-EmEC'!$A$1:$DC$1,0),FALSE)="",NA(),VLOOKUP($B73,'B-EmEC'!$A:$DC,MATCH(BJ$1,'B-EmEC'!$A$1:$DC$1,0),FALSE))</f>
        <v>33.911159263271941</v>
      </c>
      <c r="BK73" s="168">
        <f>IF(VLOOKUP($B73,'B-EmEC'!$A:$DC,MATCH(BK$1,'B-EmEC'!$A$1:$DC$1,0),FALSE)="",NA(),VLOOKUP($B73,'B-EmEC'!$A:$DC,MATCH(BK$1,'B-EmEC'!$A$1:$DC$1,0),FALSE))</f>
        <v>21.633070406076541</v>
      </c>
      <c r="BL73" s="168">
        <f>IF(VLOOKUP($B73,'B-EmEC'!$A:$DC,MATCH(BL$1,'B-EmEC'!$A$1:$DC$1,0),FALSE)="",NA(),VLOOKUP($B73,'B-EmEC'!$A:$DC,MATCH(BL$1,'B-EmEC'!$A$1:$DC$1,0),FALSE))</f>
        <v>36.048387096774192</v>
      </c>
      <c r="BM73" s="168">
        <f>IF(VLOOKUP($B73,'B-EmEC'!$A:$DC,MATCH(BM$1,'B-EmEC'!$A$1:$DC$1,0),FALSE)="",NA(),VLOOKUP($B73,'B-EmEC'!$A:$DC,MATCH(BM$1,'B-EmEC'!$A$1:$DC$1,0),FALSE))</f>
        <v>60.780744336569583</v>
      </c>
      <c r="BN73" s="168">
        <f>IF(VLOOKUP($B73,'B-EmEC'!$A:$DC,MATCH(BN$1,'B-EmEC'!$A$1:$DC$1,0),FALSE)="",NA(),VLOOKUP($B73,'B-EmEC'!$A:$DC,MATCH(BN$1,'B-EmEC'!$A$1:$DC$1,0),FALSE))</f>
        <v>40.951276102088158</v>
      </c>
      <c r="BO73" s="168">
        <f>IF(VLOOKUP($B73,'B-EmEC'!$A:$DC,MATCH(BO$1,'B-EmEC'!$A$1:$DC$1,0),FALSE)="",NA(),VLOOKUP($B73,'B-EmEC'!$A:$DC,MATCH(BO$1,'B-EmEC'!$A$1:$DC$1,0),FALSE))</f>
        <v>43.316864734944581</v>
      </c>
      <c r="BP73" s="168">
        <f>IF(VLOOKUP($B73,'B-EmEC'!$A:$DC,MATCH(BP$1,'B-EmEC'!$A$1:$DC$1,0),FALSE)="",NA(),VLOOKUP($B73,'B-EmEC'!$A:$DC,MATCH(BP$1,'B-EmEC'!$A$1:$DC$1,0),FALSE))</f>
        <v>15.634565575700497</v>
      </c>
      <c r="BQ73" s="168">
        <f>IF(VLOOKUP($B73,'B-EmEC'!$A:$DC,MATCH(BQ$1,'B-EmEC'!$A$1:$DC$1,0),FALSE)="",NA(),VLOOKUP($B73,'B-EmEC'!$A:$DC,MATCH(BQ$1,'B-EmEC'!$A$1:$DC$1,0),FALSE))</f>
        <v>11.254193269126718</v>
      </c>
      <c r="BR73" s="168">
        <f>IF(VLOOKUP($B73,'B-EmEC'!$A:$DC,MATCH(BR$1,'B-EmEC'!$A$1:$DC$1,0),FALSE)="",NA(),VLOOKUP($B73,'B-EmEC'!$A:$DC,MATCH(BR$1,'B-EmEC'!$A$1:$DC$1,0),FALSE))</f>
        <v>57.525773195876283</v>
      </c>
      <c r="BS73" s="168">
        <f>IF(VLOOKUP($B73,'B-EmEC'!$A:$DC,MATCH(BS$1,'B-EmEC'!$A$1:$DC$1,0),FALSE)="",NA(),VLOOKUP($B73,'B-EmEC'!$A:$DC,MATCH(BS$1,'B-EmEC'!$A$1:$DC$1,0),FALSE))</f>
        <v>46.459016393442624</v>
      </c>
      <c r="BT73" s="168">
        <f>IF(VLOOKUP($B73,'B-EmEC'!$A:$DC,MATCH(BT$1,'B-EmEC'!$A$1:$DC$1,0),FALSE)="",NA(),VLOOKUP($B73,'B-EmEC'!$A:$DC,MATCH(BT$1,'B-EmEC'!$A$1:$DC$1,0),FALSE))</f>
        <v>50.651373548569808</v>
      </c>
      <c r="BU73" s="161" t="str" cm="1">
        <f t="array" ref="BU73">SUBSTITUTE(SUBSTITUTE(SUBSTITUTE(INDEX(BI$1:BT$1,0,MATCH(_xlfn.AGGREGATE(4,6,BI73:BT73),BI73:BT73,0)),"B-Emax",""),"Min",""),"Max","")</f>
        <v xml:space="preserve">
GoB</v>
      </c>
      <c r="BV73" s="168"/>
      <c r="BW73" s="165">
        <f>IF(VLOOKUP($B73,'I-EmEC'!$A:$DD,MATCH(BW$1,'I-EmEC'!$A$1:$DD$1,0),FALSE)&lt;&gt;"",VLOOKUP($B73,'I-EmEC'!$A:$DD,MATCH(BW$1,'I-EmEC'!$A$1:$DD$1,0),FALSE),NA())</f>
        <v>63.05147058823529</v>
      </c>
      <c r="BX73" s="166" t="e">
        <f>IF(VLOOKUP($B73,'I-EmEC'!$A:$DD,MATCH(BX$1,'I-EmEC'!$A$1:$DD$1,0),FALSE)&lt;&gt;"",VLOOKUP($B73,'I-EmEC'!$A:$DD,MATCH(BX$1,'I-EmEC'!$A$1:$DD$1,0),FALSE),NA())</f>
        <v>#N/A</v>
      </c>
      <c r="BY73" s="166" t="e">
        <f>IF(VLOOKUP($B73,'I-EmEC'!$A:$DD,MATCH(BY$1,'I-EmEC'!$A$1:$DD$1,0),FALSE)&lt;&gt;"",VLOOKUP($B73,'I-EmEC'!$A:$DD,MATCH(BY$1,'I-EmEC'!$A$1:$DD$1,0),FALSE),NA())</f>
        <v>#N/A</v>
      </c>
      <c r="BZ73" s="166" t="e">
        <f>IF(VLOOKUP($B73,'I-EmEC'!$A:$DD,MATCH(BZ$1,'I-EmEC'!$A$1:$DD$1,0),FALSE)&lt;&gt;"",VLOOKUP($B73,'I-EmEC'!$A:$DD,MATCH(BZ$1,'I-EmEC'!$A$1:$DD$1,0),FALSE),NA())</f>
        <v>#N/A</v>
      </c>
      <c r="CA73" s="166" t="e">
        <f>IF(VLOOKUP($B73,'I-EmEC'!$A:$DD,MATCH(CA$1,'I-EmEC'!$A$1:$DD$1,0),FALSE)&lt;&gt;"",VLOOKUP($B73,'I-EmEC'!$A:$DD,MATCH(CA$1,'I-EmEC'!$A$1:$DD$1,0),FALSE),NA())</f>
        <v>#N/A</v>
      </c>
      <c r="CB73" s="166" t="e">
        <f>IF(VLOOKUP($B73,'I-EmEC'!$A:$DD,MATCH(CB$1,'I-EmEC'!$A$1:$DD$1,0),FALSE)&lt;&gt;"",VLOOKUP($B73,'I-EmEC'!$A:$DD,MATCH(CB$1,'I-EmEC'!$A$1:$DD$1,0),FALSE),NA())</f>
        <v>#N/A</v>
      </c>
      <c r="CC73" s="166">
        <f>IF(VLOOKUP($B73,'I-EmEC'!$A:$DD,MATCH(CC$1,'I-EmEC'!$A$1:$DD$1,0),FALSE)&lt;&gt;"",VLOOKUP($B73,'I-EmEC'!$A:$DD,MATCH(CC$1,'I-EmEC'!$A$1:$DD$1,0),FALSE),NA())</f>
        <v>30.184804928131417</v>
      </c>
      <c r="CD73" s="166">
        <f>IF(VLOOKUP($B73,'I-EmEC'!$A:$DD,MATCH(CD$1,'I-EmEC'!$A$1:$DD$1,0),FALSE)&lt;&gt;"",VLOOKUP($B73,'I-EmEC'!$A:$DD,MATCH(CD$1,'I-EmEC'!$A$1:$DD$1,0),FALSE),NA())</f>
        <v>30.184804928131417</v>
      </c>
      <c r="CE73" s="166">
        <f>IF(VLOOKUP($B73,'I-EmEC'!$A:$DD,MATCH(CE$1,'I-EmEC'!$A$1:$DD$1,0),FALSE)&lt;&gt;"",VLOOKUP($B73,'I-EmEC'!$A:$DD,MATCH(CE$1,'I-EmEC'!$A$1:$DD$1,0),FALSE),NA())</f>
        <v>25.393258426966291</v>
      </c>
      <c r="CF73" s="166" t="e">
        <f>IF(VLOOKUP($B73,'I-EmEC'!$A:$DD,MATCH(CF$1,'I-EmEC'!$A$1:$DD$1,0),FALSE)&lt;&gt;"",VLOOKUP($B73,'I-EmEC'!$A:$DD,MATCH(CF$1,'I-EmEC'!$A$1:$DD$1,0),FALSE),NA())</f>
        <v>#N/A</v>
      </c>
      <c r="CG73" s="166" t="e">
        <f>IF(VLOOKUP($B73,'I-EmEC'!$A:$DD,MATCH(CG$1,'I-EmEC'!$A$1:$DD$1,0),FALSE)&lt;&gt;"",VLOOKUP($B73,'I-EmEC'!$A:$DD,MATCH(CG$1,'I-EmEC'!$A$1:$DD$1,0),FALSE),NA())</f>
        <v>#N/A</v>
      </c>
      <c r="CH73" s="166" t="e">
        <f>IF(VLOOKUP($B73,'I-EmEC'!$A:$DD,MATCH(CH$1,'I-EmEC'!$A$1:$DD$1,0),FALSE)&lt;&gt;"",VLOOKUP($B73,'I-EmEC'!$A:$DD,MATCH(CH$1,'I-EmEC'!$A$1:$DD$1,0),FALSE),NA())</f>
        <v>#N/A</v>
      </c>
      <c r="CI73" s="161" t="str" cm="1">
        <f t="array" ref="CI73">SUBSTITUTE(SUBSTITUTE(SUBSTITUTE(INDEX(BW$1:CH$1,0,MATCH(_xlfn.AGGREGATE(4,6,BW73:CH73),BW73:CH73,0)),"I-Emax",""),"Min",""),"Max","")</f>
        <v xml:space="preserve">
Gs</v>
      </c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</row>
    <row r="74" spans="1:111" s="170" customFormat="1" x14ac:dyDescent="0.15">
      <c r="A74" s="155" t="str" cm="1">
        <f t="array" ref="A74">_xlfn.IFS(AND(SUMIF(E74:P74,"&lt;&gt;#N/A",E74:P74)&gt;0,SUMIF(S74:AD74,"&lt;&gt;#N/A",S74:AD74)&gt;0),"BI",AND(SUMIF(E74:P74,"&lt;&gt;#N/A",E74:P74)&gt;0,SUMIF(S74:AD74,"&lt;&gt;#N/A",S74:AD74)=0),"-B",AND(SUMIF(E74:P74,"&lt;&gt;#N/A",E74:P74)=0,SUMIF(S74:AD74,"&lt;&gt;#N/A",S74:AD74)&gt;0),"-I")</f>
        <v>-I</v>
      </c>
      <c r="B74" s="90" t="s">
        <v>181</v>
      </c>
      <c r="C74" s="156" t="str">
        <f>VLOOKUP(B74,RecNamesAll!A:E,5,FALSE)</f>
        <v>A</v>
      </c>
      <c r="D74" s="157" t="b">
        <f>VLOOKUP(B74,Ligands!A:B,2,FALSE)</f>
        <v>0</v>
      </c>
      <c r="E74" s="158" t="e">
        <f>IF(VLOOKUP($B74,'B-EmEC'!$A:$DC,MATCH(E$1,'B-EmEC'!$A$1:$DC$1,0),FALSE)&lt;&gt;"",VLOOKUP($B74,'B-EmEC'!$A:$DC,MATCH(E$1,'B-EmEC'!$A$1:$DC$1,0),FALSE),NA())</f>
        <v>#N/A</v>
      </c>
      <c r="F74" s="159" t="e">
        <f>IF(VLOOKUP($B74,'B-EmEC'!$A:$DC,MATCH(F$1,'B-EmEC'!$A$1:$DC$1,0),FALSE)&lt;&gt;"",VLOOKUP($B74,'B-EmEC'!$A:$DC,MATCH(F$1,'B-EmEC'!$A$1:$DC$1,0),FALSE),NA())</f>
        <v>#N/A</v>
      </c>
      <c r="G74" s="159" t="e">
        <f>IF(VLOOKUP($B74,'B-EmEC'!$A:$DC,MATCH(G$1,'B-EmEC'!$A$1:$DC$1,0),FALSE)&lt;&gt;"",VLOOKUP($B74,'B-EmEC'!$A:$DC,MATCH(G$1,'B-EmEC'!$A$1:$DC$1,0),FALSE),NA())</f>
        <v>#N/A</v>
      </c>
      <c r="H74" s="159" t="e">
        <f>IF(VLOOKUP($B74,'B-EmEC'!$A:$DC,MATCH(H$1,'B-EmEC'!$A$1:$DC$1,0),FALSE)&lt;&gt;"",VLOOKUP($B74,'B-EmEC'!$A:$DC,MATCH(H$1,'B-EmEC'!$A$1:$DC$1,0),FALSE),NA())</f>
        <v>#N/A</v>
      </c>
      <c r="I74" s="159" t="e">
        <f>IF(VLOOKUP($B74,'B-EmEC'!$A:$DC,MATCH(I$1,'B-EmEC'!$A$1:$DC$1,0),FALSE)&lt;&gt;"",VLOOKUP($B74,'B-EmEC'!$A:$DC,MATCH(I$1,'B-EmEC'!$A$1:$DC$1,0),FALSE),NA())</f>
        <v>#N/A</v>
      </c>
      <c r="J74" s="159" t="e">
        <f>IF(VLOOKUP($B74,'B-EmEC'!$A:$DC,MATCH(J$1,'B-EmEC'!$A$1:$DC$1,0),FALSE)&lt;&gt;"",VLOOKUP($B74,'B-EmEC'!$A:$DC,MATCH(J$1,'B-EmEC'!$A$1:$DC$1,0),FALSE),NA())</f>
        <v>#N/A</v>
      </c>
      <c r="K74" s="160" t="e">
        <f>IF(VLOOKUP($B74,'B-EmEC'!$A:$DC,MATCH(K$1,'B-EmEC'!$A$1:$DC$1,0),FALSE)&lt;&gt;"",VLOOKUP($B74,'B-EmEC'!$A:$DC,MATCH(K$1,'B-EmEC'!$A$1:$DC$1,0),FALSE),NA())</f>
        <v>#N/A</v>
      </c>
      <c r="L74" s="160" t="e">
        <f>IF(VLOOKUP($B74,'B-EmEC'!$A:$DC,MATCH(L$1,'B-EmEC'!$A$1:$DC$1,0),FALSE)&lt;&gt;"",VLOOKUP($B74,'B-EmEC'!$A:$DC,MATCH(L$1,'B-EmEC'!$A$1:$DC$1,0),FALSE),NA())</f>
        <v>#N/A</v>
      </c>
      <c r="M74" s="160" t="e">
        <f>IF(VLOOKUP($B74,'B-EmEC'!$A:$DC,MATCH(M$1,'B-EmEC'!$A$1:$DC$1,0),FALSE)&lt;&gt;"",VLOOKUP($B74,'B-EmEC'!$A:$DC,MATCH(M$1,'B-EmEC'!$A$1:$DC$1,0),FALSE),NA())</f>
        <v>#N/A</v>
      </c>
      <c r="N74" s="159" t="e">
        <f>IF(VLOOKUP($B74,'B-EmEC'!$A:$DC,MATCH(N$1,'B-EmEC'!$A$1:$DC$1,0),FALSE)&lt;&gt;"",VLOOKUP($B74,'B-EmEC'!$A:$DC,MATCH(N$1,'B-EmEC'!$A$1:$DC$1,0),FALSE),NA())</f>
        <v>#N/A</v>
      </c>
      <c r="O74" s="160" t="e">
        <f>IF(VLOOKUP($B74,'B-EmEC'!$A:$DC,MATCH(O$1,'B-EmEC'!$A$1:$DC$1,0),FALSE)&lt;&gt;"",VLOOKUP($B74,'B-EmEC'!$A:$DC,MATCH(O$1,'B-EmEC'!$A$1:$DC$1,0),FALSE),NA())</f>
        <v>#N/A</v>
      </c>
      <c r="P74" s="160" t="e">
        <f>IF(VLOOKUP($B74,'B-EmEC'!$A:$DC,MATCH(P$1,'B-EmEC'!$A$1:$DC$1,0),FALSE)&lt;&gt;"",VLOOKUP($B74,'B-EmEC'!$A:$DC,MATCH(P$1,'B-EmEC'!$A$1:$DC$1,0),FALSE),NA())</f>
        <v>#N/A</v>
      </c>
      <c r="Q74" s="161" t="e" cm="1">
        <f t="array" ref="Q74">SUBSTITUTE(SUBSTITUTE(INDEX(E$1:P$1,0,MATCH(_xlfn.AGGREGATE(4,6,E74:P74),E74:P74,0)),"B-pEC50",""),"&gt;1.4SD","")</f>
        <v>#N/A</v>
      </c>
      <c r="R74" s="159"/>
      <c r="S74" s="162" t="e">
        <f>IF(VLOOKUP($B74,'I-EmEC'!$A:$DD,MATCH(S$1,'I-EmEC'!$A$1:$DD$1,0),FALSE)&lt;&gt;"",VLOOKUP($B74,'I-EmEC'!$A:$DD,MATCH(S$1,'I-EmEC'!$A$1:$DD$1,0),FALSE),NA())</f>
        <v>#N/A</v>
      </c>
      <c r="T74" s="159">
        <f>IF(VLOOKUP($B74,'I-EmEC'!$A:$DD,MATCH(T$1,'I-EmEC'!$A$1:$DD$1,0),FALSE)&lt;&gt;"",VLOOKUP($B74,'I-EmEC'!$A:$DD,MATCH(T$1,'I-EmEC'!$A$1:$DD$1,0),FALSE),NA())</f>
        <v>7.36</v>
      </c>
      <c r="U74" s="159">
        <f>IF(VLOOKUP($B74,'I-EmEC'!$A:$DD,MATCH(U$1,'I-EmEC'!$A$1:$DD$1,0),FALSE)&lt;&gt;"",VLOOKUP($B74,'I-EmEC'!$A:$DD,MATCH(U$1,'I-EmEC'!$A$1:$DD$1,0),FALSE),NA())</f>
        <v>7.36</v>
      </c>
      <c r="V74" s="159">
        <f>IF(VLOOKUP($B74,'I-EmEC'!$A:$DD,MATCH(V$1,'I-EmEC'!$A$1:$DD$1,0),FALSE)&lt;&gt;"",VLOOKUP($B74,'I-EmEC'!$A:$DD,MATCH(V$1,'I-EmEC'!$A$1:$DD$1,0),FALSE),NA())</f>
        <v>7.47</v>
      </c>
      <c r="W74" s="159">
        <f>IF(VLOOKUP($B74,'I-EmEC'!$A:$DD,MATCH(W$1,'I-EmEC'!$A$1:$DD$1,0),FALSE)&lt;&gt;"",VLOOKUP($B74,'I-EmEC'!$A:$DD,MATCH(W$1,'I-EmEC'!$A$1:$DD$1,0),FALSE),NA())</f>
        <v>7.47</v>
      </c>
      <c r="X74" s="159">
        <f>IF(VLOOKUP($B74,'I-EmEC'!$A:$DD,MATCH(X$1,'I-EmEC'!$A$1:$DD$1,0),FALSE)&lt;&gt;"",VLOOKUP($B74,'I-EmEC'!$A:$DD,MATCH(X$1,'I-EmEC'!$A$1:$DD$1,0),FALSE),NA())</f>
        <v>7.26</v>
      </c>
      <c r="Y74" s="159" t="e">
        <f>IF(VLOOKUP($B74,'I-EmEC'!$A:$DD,MATCH(Y$1,'I-EmEC'!$A$1:$DD$1,0),FALSE)&lt;&gt;"",VLOOKUP($B74,'I-EmEC'!$A:$DD,MATCH(Y$1,'I-EmEC'!$A$1:$DD$1,0),FALSE),NA())</f>
        <v>#N/A</v>
      </c>
      <c r="Z74" s="159" t="e">
        <f>IF(VLOOKUP($B74,'I-EmEC'!$A:$DD,MATCH(Z$1,'I-EmEC'!$A$1:$DD$1,0),FALSE)&lt;&gt;"",VLOOKUP($B74,'I-EmEC'!$A:$DD,MATCH(Z$1,'I-EmEC'!$A$1:$DD$1,0),FALSE),NA())</f>
        <v>#N/A</v>
      </c>
      <c r="AA74" s="159" t="e">
        <f>IF(VLOOKUP($B74,'I-EmEC'!$A:$DD,MATCH(AA$1,'I-EmEC'!$A$1:$DD$1,0),FALSE)&lt;&gt;"",VLOOKUP($B74,'I-EmEC'!$A:$DD,MATCH(AA$1,'I-EmEC'!$A$1:$DD$1,0),FALSE),NA())</f>
        <v>#N/A</v>
      </c>
      <c r="AB74" s="159" t="e">
        <f>IF(VLOOKUP($B74,'I-EmEC'!$A:$DD,MATCH(AB$1,'I-EmEC'!$A$1:$DD$1,0),FALSE)&lt;&gt;"",VLOOKUP($B74,'I-EmEC'!$A:$DD,MATCH(AB$1,'I-EmEC'!$A$1:$DD$1,0),FALSE),NA())</f>
        <v>#N/A</v>
      </c>
      <c r="AC74" s="159" t="e">
        <f>IF(VLOOKUP($B74,'I-EmEC'!$A:$DD,MATCH(AC$1,'I-EmEC'!$A$1:$DD$1,0),FALSE)&lt;&gt;"",VLOOKUP($B74,'I-EmEC'!$A:$DD,MATCH(AC$1,'I-EmEC'!$A$1:$DD$1,0),FALSE),NA())</f>
        <v>#N/A</v>
      </c>
      <c r="AD74" s="159" t="e">
        <f>IF(VLOOKUP($B74,'I-EmEC'!$A:$DD,MATCH(AD$1,'I-EmEC'!$A$1:$DD$1,0),FALSE)&lt;&gt;"",VLOOKUP($B74,'I-EmEC'!$A:$DD,MATCH(AD$1,'I-EmEC'!$A$1:$DD$1,0),FALSE),NA())</f>
        <v>#N/A</v>
      </c>
      <c r="AE74" s="161" t="str" cm="1">
        <f t="array" ref="AE74">SUBSTITUTE(SUBSTITUTE(INDEX(S$1:AD$1,0,MATCH(_xlfn.AGGREGATE(4,6,S74:AD74),S74:AD74,0)),"I-pEC50",""),"&gt;1.4SD","")</f>
        <v xml:space="preserve">
GoA</v>
      </c>
      <c r="AF74" s="159"/>
      <c r="AG74" s="163" t="e">
        <f>IF(VLOOKUP($B74,'B-EmEC'!$A:$DC,MATCH(AG$1,'B-EmEC'!$A$1:$DC$1,0),FALSE)&lt;&gt;"",VLOOKUP($B74,'B-EmEC'!$A:$DC,MATCH(AG$1,'B-EmEC'!$A$1:$DC$1,0),FALSE),NA())</f>
        <v>#N/A</v>
      </c>
      <c r="AH74" s="164" t="e">
        <f>IF(VLOOKUP($B74,'B-EmEC'!$A:$DC,MATCH(AH$1,'B-EmEC'!$A$1:$DC$1,0),FALSE)&lt;&gt;"",VLOOKUP($B74,'B-EmEC'!$A:$DC,MATCH(AH$1,'B-EmEC'!$A$1:$DC$1,0),FALSE),NA())</f>
        <v>#N/A</v>
      </c>
      <c r="AI74" s="164" t="e">
        <f>IF(VLOOKUP($B74,'B-EmEC'!$A:$DC,MATCH(AI$1,'B-EmEC'!$A$1:$DC$1,0),FALSE)&lt;&gt;"",VLOOKUP($B74,'B-EmEC'!$A:$DC,MATCH(AI$1,'B-EmEC'!$A$1:$DC$1,0),FALSE),NA())</f>
        <v>#N/A</v>
      </c>
      <c r="AJ74" s="164" t="e">
        <f>IF(VLOOKUP($B74,'B-EmEC'!$A:$DC,MATCH(AJ$1,'B-EmEC'!$A$1:$DC$1,0),FALSE)&lt;&gt;"",VLOOKUP($B74,'B-EmEC'!$A:$DC,MATCH(AJ$1,'B-EmEC'!$A$1:$DC$1,0),FALSE),NA())</f>
        <v>#N/A</v>
      </c>
      <c r="AK74" s="164" t="e">
        <f>IF(VLOOKUP($B74,'B-EmEC'!$A:$DC,MATCH(AK$1,'B-EmEC'!$A$1:$DC$1,0),FALSE)&lt;&gt;"",VLOOKUP($B74,'B-EmEC'!$A:$DC,MATCH(AK$1,'B-EmEC'!$A$1:$DC$1,0),FALSE),NA())</f>
        <v>#N/A</v>
      </c>
      <c r="AL74" s="164" t="e">
        <f>IF(VLOOKUP($B74,'B-EmEC'!$A:$DC,MATCH(AL$1,'B-EmEC'!$A$1:$DC$1,0),FALSE)&lt;&gt;"",VLOOKUP($B74,'B-EmEC'!$A:$DC,MATCH(AL$1,'B-EmEC'!$A$1:$DC$1,0),FALSE),NA())</f>
        <v>#N/A</v>
      </c>
      <c r="AM74" s="164" t="e">
        <f>IF(VLOOKUP($B74,'B-EmEC'!$A:$DC,MATCH(AM$1,'B-EmEC'!$A$1:$DC$1,0),FALSE)&lt;&gt;"",VLOOKUP($B74,'B-EmEC'!$A:$DC,MATCH(AM$1,'B-EmEC'!$A$1:$DC$1,0),FALSE),NA())</f>
        <v>#N/A</v>
      </c>
      <c r="AN74" s="164" t="e">
        <f>IF(VLOOKUP($B74,'B-EmEC'!$A:$DC,MATCH(AN$1,'B-EmEC'!$A$1:$DC$1,0),FALSE)&lt;&gt;"",VLOOKUP($B74,'B-EmEC'!$A:$DC,MATCH(AN$1,'B-EmEC'!$A$1:$DC$1,0),FALSE),NA())</f>
        <v>#N/A</v>
      </c>
      <c r="AO74" s="164" t="e">
        <f>IF(VLOOKUP($B74,'B-EmEC'!$A:$DC,MATCH(AO$1,'B-EmEC'!$A$1:$DC$1,0),FALSE)&lt;&gt;"",VLOOKUP($B74,'B-EmEC'!$A:$DC,MATCH(AO$1,'B-EmEC'!$A$1:$DC$1,0),FALSE),NA())</f>
        <v>#N/A</v>
      </c>
      <c r="AP74" s="164" t="e">
        <f>IF(VLOOKUP($B74,'B-EmEC'!$A:$DC,MATCH(AP$1,'B-EmEC'!$A$1:$DC$1,0),FALSE)&lt;&gt;"",VLOOKUP($B74,'B-EmEC'!$A:$DC,MATCH(AP$1,'B-EmEC'!$A$1:$DC$1,0),FALSE),NA())</f>
        <v>#N/A</v>
      </c>
      <c r="AQ74" s="164" t="e">
        <f>IF(VLOOKUP($B74,'B-EmEC'!$A:$DC,MATCH(AQ$1,'B-EmEC'!$A$1:$DC$1,0),FALSE)&lt;&gt;"",VLOOKUP($B74,'B-EmEC'!$A:$DC,MATCH(AQ$1,'B-EmEC'!$A$1:$DC$1,0),FALSE),NA())</f>
        <v>#N/A</v>
      </c>
      <c r="AR74" s="164" t="e">
        <f>IF(VLOOKUP($B74,'B-EmEC'!$A:$DC,MATCH(AR$1,'B-EmEC'!$A$1:$DC$1,0),FALSE)&lt;&gt;"",VLOOKUP($B74,'B-EmEC'!$A:$DC,MATCH(AR$1,'B-EmEC'!$A$1:$DC$1,0),FALSE),NA())</f>
        <v>#N/A</v>
      </c>
      <c r="AS74" s="169" t="e" cm="1">
        <f t="array" ref="AS74">SUBSTITUTE(SUBSTITUTE(INDEX(AG$1:AR$1,0,MATCH(_xlfn.AGGREGATE(4,6,AG74:AR74),AG74:AR74,0)),"B-Emax",""),"&gt;1.4SD","")</f>
        <v>#N/A</v>
      </c>
      <c r="AT74" s="164"/>
      <c r="AU74" s="165" t="e">
        <f>IF(VLOOKUP($B74,'I-EmEC'!$A:$DD,MATCH(AU$1,'I-EmEC'!$A$1:$DD$1,0),FALSE)&lt;&gt;"",VLOOKUP($B74,'I-EmEC'!$A:$DD,MATCH(AU$1,'I-EmEC'!$A$1:$DD$1,0),FALSE),NA())</f>
        <v>#N/A</v>
      </c>
      <c r="AV74" s="166">
        <f>IF(VLOOKUP($B74,'I-EmEC'!$A:$DD,MATCH(AV$1,'I-EmEC'!$A$1:$DD$1,0),FALSE)&lt;&gt;"",VLOOKUP($B74,'I-EmEC'!$A:$DD,MATCH(AV$1,'I-EmEC'!$A$1:$DD$1,0),FALSE),NA())</f>
        <v>9.6999999999999993</v>
      </c>
      <c r="AW74" s="166">
        <f>IF(VLOOKUP($B74,'I-EmEC'!$A:$DD,MATCH(AW$1,'I-EmEC'!$A$1:$DD$1,0),FALSE)&lt;&gt;"",VLOOKUP($B74,'I-EmEC'!$A:$DD,MATCH(AW$1,'I-EmEC'!$A$1:$DD$1,0),FALSE),NA())</f>
        <v>9.6999999999999993</v>
      </c>
      <c r="AX74" s="166">
        <f>IF(VLOOKUP($B74,'I-EmEC'!$A:$DD,MATCH(AX$1,'I-EmEC'!$A$1:$DD$1,0),FALSE)&lt;&gt;"",VLOOKUP($B74,'I-EmEC'!$A:$DD,MATCH(AX$1,'I-EmEC'!$A$1:$DD$1,0),FALSE),NA())</f>
        <v>8.4</v>
      </c>
      <c r="AY74" s="166">
        <f>IF(VLOOKUP($B74,'I-EmEC'!$A:$DD,MATCH(AY$1,'I-EmEC'!$A$1:$DD$1,0),FALSE)&lt;&gt;"",VLOOKUP($B74,'I-EmEC'!$A:$DD,MATCH(AY$1,'I-EmEC'!$A$1:$DD$1,0),FALSE),NA())</f>
        <v>8.4</v>
      </c>
      <c r="AZ74" s="166">
        <f>IF(VLOOKUP($B74,'I-EmEC'!$A:$DD,MATCH(AZ$1,'I-EmEC'!$A$1:$DD$1,0),FALSE)&lt;&gt;"",VLOOKUP($B74,'I-EmEC'!$A:$DD,MATCH(AZ$1,'I-EmEC'!$A$1:$DD$1,0),FALSE),NA())</f>
        <v>6.4</v>
      </c>
      <c r="BA74" s="166" t="e">
        <f>IF(VLOOKUP($B74,'I-EmEC'!$A:$DD,MATCH(BA$1,'I-EmEC'!$A$1:$DD$1,0),FALSE)&lt;&gt;"",VLOOKUP($B74,'I-EmEC'!$A:$DD,MATCH(BA$1,'I-EmEC'!$A$1:$DD$1,0),FALSE),NA())</f>
        <v>#N/A</v>
      </c>
      <c r="BB74" s="166" t="e">
        <f>IF(VLOOKUP($B74,'I-EmEC'!$A:$DD,MATCH(BB$1,'I-EmEC'!$A$1:$DD$1,0),FALSE)&lt;&gt;"",VLOOKUP($B74,'I-EmEC'!$A:$DD,MATCH(BB$1,'I-EmEC'!$A$1:$DD$1,0),FALSE),NA())</f>
        <v>#N/A</v>
      </c>
      <c r="BC74" s="166" t="e">
        <f>IF(VLOOKUP($B74,'I-EmEC'!$A:$DD,MATCH(BC$1,'I-EmEC'!$A$1:$DD$1,0),FALSE)&lt;&gt;"",VLOOKUP($B74,'I-EmEC'!$A:$DD,MATCH(BC$1,'I-EmEC'!$A$1:$DD$1,0),FALSE),NA())</f>
        <v>#N/A</v>
      </c>
      <c r="BD74" s="166" t="e">
        <f>IF(VLOOKUP($B74,'I-EmEC'!$A:$DD,MATCH(BD$1,'I-EmEC'!$A$1:$DD$1,0),FALSE)&lt;&gt;"",VLOOKUP($B74,'I-EmEC'!$A:$DD,MATCH(BD$1,'I-EmEC'!$A$1:$DD$1,0),FALSE),NA())</f>
        <v>#N/A</v>
      </c>
      <c r="BE74" s="166" t="e">
        <f>IF(VLOOKUP($B74,'I-EmEC'!$A:$DD,MATCH(BE$1,'I-EmEC'!$A$1:$DD$1,0),FALSE)&lt;&gt;"",VLOOKUP($B74,'I-EmEC'!$A:$DD,MATCH(BE$1,'I-EmEC'!$A$1:$DD$1,0),FALSE),NA())</f>
        <v>#N/A</v>
      </c>
      <c r="BF74" s="166" t="e">
        <f>IF(VLOOKUP($B74,'I-EmEC'!$A:$DD,MATCH(BF$1,'I-EmEC'!$A$1:$DD$1,0),FALSE)&lt;&gt;"",VLOOKUP($B74,'I-EmEC'!$A:$DD,MATCH(BF$1,'I-EmEC'!$A$1:$DD$1,0),FALSE),NA())</f>
        <v>#N/A</v>
      </c>
      <c r="BG74" s="161" t="str" cm="1">
        <f t="array" ref="BG74">SUBSTITUTE(SUBSTITUTE(INDEX(AU$1:BF$1,0,MATCH(_xlfn.AGGREGATE(4,6,AU74:BF74),AU74:BF74,0)),"I-Emax",""),"&gt;1.4SD","")</f>
        <v xml:space="preserve">
Gi1</v>
      </c>
      <c r="BH74" s="159"/>
      <c r="BI74" s="167" t="e">
        <f>IF(VLOOKUP($B74,'B-EmEC'!$A:$DC,MATCH(BI$1,'B-EmEC'!$A$1:$DC$1,0),FALSE)="",NA(),VLOOKUP($B74,'B-EmEC'!$A:$DC,MATCH(BI$1,'B-EmEC'!$A$1:$DC$1,0),FALSE))</f>
        <v>#N/A</v>
      </c>
      <c r="BJ74" s="168" t="e">
        <f>IF(VLOOKUP($B74,'B-EmEC'!$A:$DC,MATCH(BJ$1,'B-EmEC'!$A$1:$DC$1,0),FALSE)="",NA(),VLOOKUP($B74,'B-EmEC'!$A:$DC,MATCH(BJ$1,'B-EmEC'!$A$1:$DC$1,0),FALSE))</f>
        <v>#N/A</v>
      </c>
      <c r="BK74" s="168" t="e">
        <f>IF(VLOOKUP($B74,'B-EmEC'!$A:$DC,MATCH(BK$1,'B-EmEC'!$A$1:$DC$1,0),FALSE)="",NA(),VLOOKUP($B74,'B-EmEC'!$A:$DC,MATCH(BK$1,'B-EmEC'!$A$1:$DC$1,0),FALSE))</f>
        <v>#N/A</v>
      </c>
      <c r="BL74" s="168" t="e">
        <f>IF(VLOOKUP($B74,'B-EmEC'!$A:$DC,MATCH(BL$1,'B-EmEC'!$A$1:$DC$1,0),FALSE)="",NA(),VLOOKUP($B74,'B-EmEC'!$A:$DC,MATCH(BL$1,'B-EmEC'!$A$1:$DC$1,0),FALSE))</f>
        <v>#N/A</v>
      </c>
      <c r="BM74" s="168" t="e">
        <f>IF(VLOOKUP($B74,'B-EmEC'!$A:$DC,MATCH(BM$1,'B-EmEC'!$A$1:$DC$1,0),FALSE)="",NA(),VLOOKUP($B74,'B-EmEC'!$A:$DC,MATCH(BM$1,'B-EmEC'!$A$1:$DC$1,0),FALSE))</f>
        <v>#N/A</v>
      </c>
      <c r="BN74" s="168" t="e">
        <f>IF(VLOOKUP($B74,'B-EmEC'!$A:$DC,MATCH(BN$1,'B-EmEC'!$A$1:$DC$1,0),FALSE)="",NA(),VLOOKUP($B74,'B-EmEC'!$A:$DC,MATCH(BN$1,'B-EmEC'!$A$1:$DC$1,0),FALSE))</f>
        <v>#N/A</v>
      </c>
      <c r="BO74" s="168" t="e">
        <f>IF(VLOOKUP($B74,'B-EmEC'!$A:$DC,MATCH(BO$1,'B-EmEC'!$A$1:$DC$1,0),FALSE)="",NA(),VLOOKUP($B74,'B-EmEC'!$A:$DC,MATCH(BO$1,'B-EmEC'!$A$1:$DC$1,0),FALSE))</f>
        <v>#N/A</v>
      </c>
      <c r="BP74" s="168" t="e">
        <f>IF(VLOOKUP($B74,'B-EmEC'!$A:$DC,MATCH(BP$1,'B-EmEC'!$A$1:$DC$1,0),FALSE)="",NA(),VLOOKUP($B74,'B-EmEC'!$A:$DC,MATCH(BP$1,'B-EmEC'!$A$1:$DC$1,0),FALSE))</f>
        <v>#N/A</v>
      </c>
      <c r="BQ74" s="168" t="e">
        <f>IF(VLOOKUP($B74,'B-EmEC'!$A:$DC,MATCH(BQ$1,'B-EmEC'!$A$1:$DC$1,0),FALSE)="",NA(),VLOOKUP($B74,'B-EmEC'!$A:$DC,MATCH(BQ$1,'B-EmEC'!$A$1:$DC$1,0),FALSE))</f>
        <v>#N/A</v>
      </c>
      <c r="BR74" s="168" t="e">
        <f>IF(VLOOKUP($B74,'B-EmEC'!$A:$DC,MATCH(BR$1,'B-EmEC'!$A$1:$DC$1,0),FALSE)="",NA(),VLOOKUP($B74,'B-EmEC'!$A:$DC,MATCH(BR$1,'B-EmEC'!$A$1:$DC$1,0),FALSE))</f>
        <v>#N/A</v>
      </c>
      <c r="BS74" s="168" t="e">
        <f>IF(VLOOKUP($B74,'B-EmEC'!$A:$DC,MATCH(BS$1,'B-EmEC'!$A$1:$DC$1,0),FALSE)="",NA(),VLOOKUP($B74,'B-EmEC'!$A:$DC,MATCH(BS$1,'B-EmEC'!$A$1:$DC$1,0),FALSE))</f>
        <v>#N/A</v>
      </c>
      <c r="BT74" s="168" t="e">
        <f>IF(VLOOKUP($B74,'B-EmEC'!$A:$DC,MATCH(BT$1,'B-EmEC'!$A$1:$DC$1,0),FALSE)="",NA(),VLOOKUP($B74,'B-EmEC'!$A:$DC,MATCH(BT$1,'B-EmEC'!$A$1:$DC$1,0),FALSE))</f>
        <v>#N/A</v>
      </c>
      <c r="BU74" s="161" t="e" cm="1">
        <f t="array" ref="BU74">SUBSTITUTE(SUBSTITUTE(SUBSTITUTE(INDEX(BI$1:BT$1,0,MATCH(_xlfn.AGGREGATE(4,6,BI74:BT74),BI74:BT74,0)),"B-Emax",""),"Min",""),"Max","")</f>
        <v>#N/A</v>
      </c>
      <c r="BV74" s="168"/>
      <c r="BW74" s="165" t="e">
        <f>IF(VLOOKUP($B74,'I-EmEC'!$A:$DD,MATCH(BW$1,'I-EmEC'!$A$1:$DD$1,0),FALSE)&lt;&gt;"",VLOOKUP($B74,'I-EmEC'!$A:$DD,MATCH(BW$1,'I-EmEC'!$A$1:$DD$1,0),FALSE),NA())</f>
        <v>#N/A</v>
      </c>
      <c r="BX74" s="166">
        <f>IF(VLOOKUP($B74,'I-EmEC'!$A:$DD,MATCH(BX$1,'I-EmEC'!$A$1:$DD$1,0),FALSE)&lt;&gt;"",VLOOKUP($B74,'I-EmEC'!$A:$DD,MATCH(BX$1,'I-EmEC'!$A$1:$DD$1,0),FALSE),NA())</f>
        <v>18.76208897485493</v>
      </c>
      <c r="BY74" s="166">
        <f>IF(VLOOKUP($B74,'I-EmEC'!$A:$DD,MATCH(BY$1,'I-EmEC'!$A$1:$DD$1,0),FALSE)&lt;&gt;"",VLOOKUP($B74,'I-EmEC'!$A:$DD,MATCH(BY$1,'I-EmEC'!$A$1:$DD$1,0),FALSE),NA())</f>
        <v>18.76208897485493</v>
      </c>
      <c r="BZ74" s="166">
        <f>IF(VLOOKUP($B74,'I-EmEC'!$A:$DD,MATCH(BZ$1,'I-EmEC'!$A$1:$DD$1,0),FALSE)&lt;&gt;"",VLOOKUP($B74,'I-EmEC'!$A:$DD,MATCH(BZ$1,'I-EmEC'!$A$1:$DD$1,0),FALSE),NA())</f>
        <v>17.39130434782609</v>
      </c>
      <c r="CA74" s="166">
        <f>IF(VLOOKUP($B74,'I-EmEC'!$A:$DD,MATCH(CA$1,'I-EmEC'!$A$1:$DD$1,0),FALSE)&lt;&gt;"",VLOOKUP($B74,'I-EmEC'!$A:$DD,MATCH(CA$1,'I-EmEC'!$A$1:$DD$1,0),FALSE),NA())</f>
        <v>17.39130434782609</v>
      </c>
      <c r="CB74" s="166">
        <f>IF(VLOOKUP($B74,'I-EmEC'!$A:$DD,MATCH(CB$1,'I-EmEC'!$A$1:$DD$1,0),FALSE)&lt;&gt;"",VLOOKUP($B74,'I-EmEC'!$A:$DD,MATCH(CB$1,'I-EmEC'!$A$1:$DD$1,0),FALSE),NA())</f>
        <v>18.55072463768116</v>
      </c>
      <c r="CC74" s="166" t="e">
        <f>IF(VLOOKUP($B74,'I-EmEC'!$A:$DD,MATCH(CC$1,'I-EmEC'!$A$1:$DD$1,0),FALSE)&lt;&gt;"",VLOOKUP($B74,'I-EmEC'!$A:$DD,MATCH(CC$1,'I-EmEC'!$A$1:$DD$1,0),FALSE),NA())</f>
        <v>#N/A</v>
      </c>
      <c r="CD74" s="166" t="e">
        <f>IF(VLOOKUP($B74,'I-EmEC'!$A:$DD,MATCH(CD$1,'I-EmEC'!$A$1:$DD$1,0),FALSE)&lt;&gt;"",VLOOKUP($B74,'I-EmEC'!$A:$DD,MATCH(CD$1,'I-EmEC'!$A$1:$DD$1,0),FALSE),NA())</f>
        <v>#N/A</v>
      </c>
      <c r="CE74" s="166" t="e">
        <f>IF(VLOOKUP($B74,'I-EmEC'!$A:$DD,MATCH(CE$1,'I-EmEC'!$A$1:$DD$1,0),FALSE)&lt;&gt;"",VLOOKUP($B74,'I-EmEC'!$A:$DD,MATCH(CE$1,'I-EmEC'!$A$1:$DD$1,0),FALSE),NA())</f>
        <v>#N/A</v>
      </c>
      <c r="CF74" s="166" t="e">
        <f>IF(VLOOKUP($B74,'I-EmEC'!$A:$DD,MATCH(CF$1,'I-EmEC'!$A$1:$DD$1,0),FALSE)&lt;&gt;"",VLOOKUP($B74,'I-EmEC'!$A:$DD,MATCH(CF$1,'I-EmEC'!$A$1:$DD$1,0),FALSE),NA())</f>
        <v>#N/A</v>
      </c>
      <c r="CG74" s="166" t="e">
        <f>IF(VLOOKUP($B74,'I-EmEC'!$A:$DD,MATCH(CG$1,'I-EmEC'!$A$1:$DD$1,0),FALSE)&lt;&gt;"",VLOOKUP($B74,'I-EmEC'!$A:$DD,MATCH(CG$1,'I-EmEC'!$A$1:$DD$1,0),FALSE),NA())</f>
        <v>#N/A</v>
      </c>
      <c r="CH74" s="166" t="e">
        <f>IF(VLOOKUP($B74,'I-EmEC'!$A:$DD,MATCH(CH$1,'I-EmEC'!$A$1:$DD$1,0),FALSE)&lt;&gt;"",VLOOKUP($B74,'I-EmEC'!$A:$DD,MATCH(CH$1,'I-EmEC'!$A$1:$DD$1,0),FALSE),NA())</f>
        <v>#N/A</v>
      </c>
      <c r="CI74" s="161" t="str" cm="1">
        <f t="array" ref="CI74">SUBSTITUTE(SUBSTITUTE(SUBSTITUTE(INDEX(BW$1:CH$1,0,MATCH(_xlfn.AGGREGATE(4,6,BW74:CH74),BW74:CH74,0)),"I-Emax",""),"Min",""),"Max","")</f>
        <v xml:space="preserve">
Gi1</v>
      </c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</row>
    <row r="75" spans="1:111" s="170" customFormat="1" x14ac:dyDescent="0.15">
      <c r="A75" s="155" t="str" cm="1">
        <f t="array" ref="A75">_xlfn.IFS(AND(SUMIF(E75:P75,"&lt;&gt;#N/A",E75:P75)&gt;0,SUMIF(S75:AD75,"&lt;&gt;#N/A",S75:AD75)&gt;0),"BI",AND(SUMIF(E75:P75,"&lt;&gt;#N/A",E75:P75)&gt;0,SUMIF(S75:AD75,"&lt;&gt;#N/A",S75:AD75)=0),"-B",AND(SUMIF(E75:P75,"&lt;&gt;#N/A",E75:P75)=0,SUMIF(S75:AD75,"&lt;&gt;#N/A",S75:AD75)&gt;0),"-I")</f>
        <v>-I</v>
      </c>
      <c r="B75" s="90" t="s">
        <v>184</v>
      </c>
      <c r="C75" s="156" t="str">
        <f>VLOOKUP(B75,RecNamesAll!A:E,5,FALSE)</f>
        <v>A</v>
      </c>
      <c r="D75" s="157" t="b">
        <f>VLOOKUP(B75,Ligands!A:B,2,FALSE)</f>
        <v>0</v>
      </c>
      <c r="E75" s="158" t="e">
        <f>IF(VLOOKUP($B75,'B-EmEC'!$A:$DC,MATCH(E$1,'B-EmEC'!$A$1:$DC$1,0),FALSE)&lt;&gt;"",VLOOKUP($B75,'B-EmEC'!$A:$DC,MATCH(E$1,'B-EmEC'!$A$1:$DC$1,0),FALSE),NA())</f>
        <v>#N/A</v>
      </c>
      <c r="F75" s="159" t="e">
        <f>IF(VLOOKUP($B75,'B-EmEC'!$A:$DC,MATCH(F$1,'B-EmEC'!$A$1:$DC$1,0),FALSE)&lt;&gt;"",VLOOKUP($B75,'B-EmEC'!$A:$DC,MATCH(F$1,'B-EmEC'!$A$1:$DC$1,0),FALSE),NA())</f>
        <v>#N/A</v>
      </c>
      <c r="G75" s="159" t="e">
        <f>IF(VLOOKUP($B75,'B-EmEC'!$A:$DC,MATCH(G$1,'B-EmEC'!$A$1:$DC$1,0),FALSE)&lt;&gt;"",VLOOKUP($B75,'B-EmEC'!$A:$DC,MATCH(G$1,'B-EmEC'!$A$1:$DC$1,0),FALSE),NA())</f>
        <v>#N/A</v>
      </c>
      <c r="H75" s="159" t="e">
        <f>IF(VLOOKUP($B75,'B-EmEC'!$A:$DC,MATCH(H$1,'B-EmEC'!$A$1:$DC$1,0),FALSE)&lt;&gt;"",VLOOKUP($B75,'B-EmEC'!$A:$DC,MATCH(H$1,'B-EmEC'!$A$1:$DC$1,0),FALSE),NA())</f>
        <v>#N/A</v>
      </c>
      <c r="I75" s="159" t="e">
        <f>IF(VLOOKUP($B75,'B-EmEC'!$A:$DC,MATCH(I$1,'B-EmEC'!$A$1:$DC$1,0),FALSE)&lt;&gt;"",VLOOKUP($B75,'B-EmEC'!$A:$DC,MATCH(I$1,'B-EmEC'!$A$1:$DC$1,0),FALSE),NA())</f>
        <v>#N/A</v>
      </c>
      <c r="J75" s="159" t="e">
        <f>IF(VLOOKUP($B75,'B-EmEC'!$A:$DC,MATCH(J$1,'B-EmEC'!$A$1:$DC$1,0),FALSE)&lt;&gt;"",VLOOKUP($B75,'B-EmEC'!$A:$DC,MATCH(J$1,'B-EmEC'!$A$1:$DC$1,0),FALSE),NA())</f>
        <v>#N/A</v>
      </c>
      <c r="K75" s="160" t="e">
        <f>IF(VLOOKUP($B75,'B-EmEC'!$A:$DC,MATCH(K$1,'B-EmEC'!$A$1:$DC$1,0),FALSE)&lt;&gt;"",VLOOKUP($B75,'B-EmEC'!$A:$DC,MATCH(K$1,'B-EmEC'!$A$1:$DC$1,0),FALSE),NA())</f>
        <v>#N/A</v>
      </c>
      <c r="L75" s="160" t="e">
        <f>IF(VLOOKUP($B75,'B-EmEC'!$A:$DC,MATCH(L$1,'B-EmEC'!$A$1:$DC$1,0),FALSE)&lt;&gt;"",VLOOKUP($B75,'B-EmEC'!$A:$DC,MATCH(L$1,'B-EmEC'!$A$1:$DC$1,0),FALSE),NA())</f>
        <v>#N/A</v>
      </c>
      <c r="M75" s="160" t="e">
        <f>IF(VLOOKUP($B75,'B-EmEC'!$A:$DC,MATCH(M$1,'B-EmEC'!$A$1:$DC$1,0),FALSE)&lt;&gt;"",VLOOKUP($B75,'B-EmEC'!$A:$DC,MATCH(M$1,'B-EmEC'!$A$1:$DC$1,0),FALSE),NA())</f>
        <v>#N/A</v>
      </c>
      <c r="N75" s="159" t="e">
        <f>IF(VLOOKUP($B75,'B-EmEC'!$A:$DC,MATCH(N$1,'B-EmEC'!$A$1:$DC$1,0),FALSE)&lt;&gt;"",VLOOKUP($B75,'B-EmEC'!$A:$DC,MATCH(N$1,'B-EmEC'!$A$1:$DC$1,0),FALSE),NA())</f>
        <v>#N/A</v>
      </c>
      <c r="O75" s="160" t="e">
        <f>IF(VLOOKUP($B75,'B-EmEC'!$A:$DC,MATCH(O$1,'B-EmEC'!$A$1:$DC$1,0),FALSE)&lt;&gt;"",VLOOKUP($B75,'B-EmEC'!$A:$DC,MATCH(O$1,'B-EmEC'!$A$1:$DC$1,0),FALSE),NA())</f>
        <v>#N/A</v>
      </c>
      <c r="P75" s="160" t="e">
        <f>IF(VLOOKUP($B75,'B-EmEC'!$A:$DC,MATCH(P$1,'B-EmEC'!$A$1:$DC$1,0),FALSE)&lt;&gt;"",VLOOKUP($B75,'B-EmEC'!$A:$DC,MATCH(P$1,'B-EmEC'!$A$1:$DC$1,0),FALSE),NA())</f>
        <v>#N/A</v>
      </c>
      <c r="Q75" s="161" t="e" cm="1">
        <f t="array" ref="Q75">SUBSTITUTE(SUBSTITUTE(INDEX(E$1:P$1,0,MATCH(_xlfn.AGGREGATE(4,6,E75:P75),E75:P75,0)),"B-pEC50",""),"&gt;1.4SD","")</f>
        <v>#N/A</v>
      </c>
      <c r="R75" s="159"/>
      <c r="S75" s="162" t="e">
        <f>IF(VLOOKUP($B75,'I-EmEC'!$A:$DD,MATCH(S$1,'I-EmEC'!$A$1:$DD$1,0),FALSE)&lt;&gt;"",VLOOKUP($B75,'I-EmEC'!$A:$DD,MATCH(S$1,'I-EmEC'!$A$1:$DD$1,0),FALSE),NA())</f>
        <v>#N/A</v>
      </c>
      <c r="T75" s="159">
        <f>IF(VLOOKUP($B75,'I-EmEC'!$A:$DD,MATCH(T$1,'I-EmEC'!$A$1:$DD$1,0),FALSE)&lt;&gt;"",VLOOKUP($B75,'I-EmEC'!$A:$DD,MATCH(T$1,'I-EmEC'!$A$1:$DD$1,0),FALSE),NA())</f>
        <v>7.2</v>
      </c>
      <c r="U75" s="159">
        <f>IF(VLOOKUP($B75,'I-EmEC'!$A:$DD,MATCH(U$1,'I-EmEC'!$A$1:$DD$1,0),FALSE)&lt;&gt;"",VLOOKUP($B75,'I-EmEC'!$A:$DD,MATCH(U$1,'I-EmEC'!$A$1:$DD$1,0),FALSE),NA())</f>
        <v>7.2</v>
      </c>
      <c r="V75" s="159" t="e">
        <f>IF(VLOOKUP($B75,'I-EmEC'!$A:$DD,MATCH(V$1,'I-EmEC'!$A$1:$DD$1,0),FALSE)&lt;&gt;"",VLOOKUP($B75,'I-EmEC'!$A:$DD,MATCH(V$1,'I-EmEC'!$A$1:$DD$1,0),FALSE),NA())</f>
        <v>#N/A</v>
      </c>
      <c r="W75" s="159" t="e">
        <f>IF(VLOOKUP($B75,'I-EmEC'!$A:$DD,MATCH(W$1,'I-EmEC'!$A$1:$DD$1,0),FALSE)&lt;&gt;"",VLOOKUP($B75,'I-EmEC'!$A:$DD,MATCH(W$1,'I-EmEC'!$A$1:$DD$1,0),FALSE),NA())</f>
        <v>#N/A</v>
      </c>
      <c r="X75" s="159" t="e">
        <f>IF(VLOOKUP($B75,'I-EmEC'!$A:$DD,MATCH(X$1,'I-EmEC'!$A$1:$DD$1,0),FALSE)&lt;&gt;"",VLOOKUP($B75,'I-EmEC'!$A:$DD,MATCH(X$1,'I-EmEC'!$A$1:$DD$1,0),FALSE),NA())</f>
        <v>#N/A</v>
      </c>
      <c r="Y75" s="159" t="e">
        <f>IF(VLOOKUP($B75,'I-EmEC'!$A:$DD,MATCH(Y$1,'I-EmEC'!$A$1:$DD$1,0),FALSE)&lt;&gt;"",VLOOKUP($B75,'I-EmEC'!$A:$DD,MATCH(Y$1,'I-EmEC'!$A$1:$DD$1,0),FALSE),NA())</f>
        <v>#N/A</v>
      </c>
      <c r="Z75" s="159" t="e">
        <f>IF(VLOOKUP($B75,'I-EmEC'!$A:$DD,MATCH(Z$1,'I-EmEC'!$A$1:$DD$1,0),FALSE)&lt;&gt;"",VLOOKUP($B75,'I-EmEC'!$A:$DD,MATCH(Z$1,'I-EmEC'!$A$1:$DD$1,0),FALSE),NA())</f>
        <v>#N/A</v>
      </c>
      <c r="AA75" s="159" t="e">
        <f>IF(VLOOKUP($B75,'I-EmEC'!$A:$DD,MATCH(AA$1,'I-EmEC'!$A$1:$DD$1,0),FALSE)&lt;&gt;"",VLOOKUP($B75,'I-EmEC'!$A:$DD,MATCH(AA$1,'I-EmEC'!$A$1:$DD$1,0),FALSE),NA())</f>
        <v>#N/A</v>
      </c>
      <c r="AB75" s="159" t="e">
        <f>IF(VLOOKUP($B75,'I-EmEC'!$A:$DD,MATCH(AB$1,'I-EmEC'!$A$1:$DD$1,0),FALSE)&lt;&gt;"",VLOOKUP($B75,'I-EmEC'!$A:$DD,MATCH(AB$1,'I-EmEC'!$A$1:$DD$1,0),FALSE),NA())</f>
        <v>#N/A</v>
      </c>
      <c r="AC75" s="159" t="e">
        <f>IF(VLOOKUP($B75,'I-EmEC'!$A:$DD,MATCH(AC$1,'I-EmEC'!$A$1:$DD$1,0),FALSE)&lt;&gt;"",VLOOKUP($B75,'I-EmEC'!$A:$DD,MATCH(AC$1,'I-EmEC'!$A$1:$DD$1,0),FALSE),NA())</f>
        <v>#N/A</v>
      </c>
      <c r="AD75" s="159" t="e">
        <f>IF(VLOOKUP($B75,'I-EmEC'!$A:$DD,MATCH(AD$1,'I-EmEC'!$A$1:$DD$1,0),FALSE)&lt;&gt;"",VLOOKUP($B75,'I-EmEC'!$A:$DD,MATCH(AD$1,'I-EmEC'!$A$1:$DD$1,0),FALSE),NA())</f>
        <v>#N/A</v>
      </c>
      <c r="AE75" s="161" t="str" cm="1">
        <f t="array" ref="AE75">SUBSTITUTE(SUBSTITUTE(INDEX(S$1:AD$1,0,MATCH(_xlfn.AGGREGATE(4,6,S75:AD75),S75:AD75,0)),"I-pEC50",""),"&gt;1.4SD","")</f>
        <v xml:space="preserve">
Gi1</v>
      </c>
      <c r="AF75" s="159"/>
      <c r="AG75" s="163" t="e">
        <f>IF(VLOOKUP($B75,'B-EmEC'!$A:$DC,MATCH(AG$1,'B-EmEC'!$A$1:$DC$1,0),FALSE)&lt;&gt;"",VLOOKUP($B75,'B-EmEC'!$A:$DC,MATCH(AG$1,'B-EmEC'!$A$1:$DC$1,0),FALSE),NA())</f>
        <v>#N/A</v>
      </c>
      <c r="AH75" s="164" t="e">
        <f>IF(VLOOKUP($B75,'B-EmEC'!$A:$DC,MATCH(AH$1,'B-EmEC'!$A$1:$DC$1,0),FALSE)&lt;&gt;"",VLOOKUP($B75,'B-EmEC'!$A:$DC,MATCH(AH$1,'B-EmEC'!$A$1:$DC$1,0),FALSE),NA())</f>
        <v>#N/A</v>
      </c>
      <c r="AI75" s="164" t="e">
        <f>IF(VLOOKUP($B75,'B-EmEC'!$A:$DC,MATCH(AI$1,'B-EmEC'!$A$1:$DC$1,0),FALSE)&lt;&gt;"",VLOOKUP($B75,'B-EmEC'!$A:$DC,MATCH(AI$1,'B-EmEC'!$A$1:$DC$1,0),FALSE),NA())</f>
        <v>#N/A</v>
      </c>
      <c r="AJ75" s="164" t="e">
        <f>IF(VLOOKUP($B75,'B-EmEC'!$A:$DC,MATCH(AJ$1,'B-EmEC'!$A$1:$DC$1,0),FALSE)&lt;&gt;"",VLOOKUP($B75,'B-EmEC'!$A:$DC,MATCH(AJ$1,'B-EmEC'!$A$1:$DC$1,0),FALSE),NA())</f>
        <v>#N/A</v>
      </c>
      <c r="AK75" s="164" t="e">
        <f>IF(VLOOKUP($B75,'B-EmEC'!$A:$DC,MATCH(AK$1,'B-EmEC'!$A$1:$DC$1,0),FALSE)&lt;&gt;"",VLOOKUP($B75,'B-EmEC'!$A:$DC,MATCH(AK$1,'B-EmEC'!$A$1:$DC$1,0),FALSE),NA())</f>
        <v>#N/A</v>
      </c>
      <c r="AL75" s="164" t="e">
        <f>IF(VLOOKUP($B75,'B-EmEC'!$A:$DC,MATCH(AL$1,'B-EmEC'!$A$1:$DC$1,0),FALSE)&lt;&gt;"",VLOOKUP($B75,'B-EmEC'!$A:$DC,MATCH(AL$1,'B-EmEC'!$A$1:$DC$1,0),FALSE),NA())</f>
        <v>#N/A</v>
      </c>
      <c r="AM75" s="164" t="e">
        <f>IF(VLOOKUP($B75,'B-EmEC'!$A:$DC,MATCH(AM$1,'B-EmEC'!$A$1:$DC$1,0),FALSE)&lt;&gt;"",VLOOKUP($B75,'B-EmEC'!$A:$DC,MATCH(AM$1,'B-EmEC'!$A$1:$DC$1,0),FALSE),NA())</f>
        <v>#N/A</v>
      </c>
      <c r="AN75" s="164" t="e">
        <f>IF(VLOOKUP($B75,'B-EmEC'!$A:$DC,MATCH(AN$1,'B-EmEC'!$A$1:$DC$1,0),FALSE)&lt;&gt;"",VLOOKUP($B75,'B-EmEC'!$A:$DC,MATCH(AN$1,'B-EmEC'!$A$1:$DC$1,0),FALSE),NA())</f>
        <v>#N/A</v>
      </c>
      <c r="AO75" s="164" t="e">
        <f>IF(VLOOKUP($B75,'B-EmEC'!$A:$DC,MATCH(AO$1,'B-EmEC'!$A$1:$DC$1,0),FALSE)&lt;&gt;"",VLOOKUP($B75,'B-EmEC'!$A:$DC,MATCH(AO$1,'B-EmEC'!$A$1:$DC$1,0),FALSE),NA())</f>
        <v>#N/A</v>
      </c>
      <c r="AP75" s="164" t="e">
        <f>IF(VLOOKUP($B75,'B-EmEC'!$A:$DC,MATCH(AP$1,'B-EmEC'!$A$1:$DC$1,0),FALSE)&lt;&gt;"",VLOOKUP($B75,'B-EmEC'!$A:$DC,MATCH(AP$1,'B-EmEC'!$A$1:$DC$1,0),FALSE),NA())</f>
        <v>#N/A</v>
      </c>
      <c r="AQ75" s="164" t="e">
        <f>IF(VLOOKUP($B75,'B-EmEC'!$A:$DC,MATCH(AQ$1,'B-EmEC'!$A$1:$DC$1,0),FALSE)&lt;&gt;"",VLOOKUP($B75,'B-EmEC'!$A:$DC,MATCH(AQ$1,'B-EmEC'!$A$1:$DC$1,0),FALSE),NA())</f>
        <v>#N/A</v>
      </c>
      <c r="AR75" s="164" t="e">
        <f>IF(VLOOKUP($B75,'B-EmEC'!$A:$DC,MATCH(AR$1,'B-EmEC'!$A$1:$DC$1,0),FALSE)&lt;&gt;"",VLOOKUP($B75,'B-EmEC'!$A:$DC,MATCH(AR$1,'B-EmEC'!$A$1:$DC$1,0),FALSE),NA())</f>
        <v>#N/A</v>
      </c>
      <c r="AS75" s="169" t="e" cm="1">
        <f t="array" ref="AS75">SUBSTITUTE(SUBSTITUTE(INDEX(AG$1:AR$1,0,MATCH(_xlfn.AGGREGATE(4,6,AG75:AR75),AG75:AR75,0)),"B-Emax",""),"&gt;1.4SD","")</f>
        <v>#N/A</v>
      </c>
      <c r="AT75" s="164"/>
      <c r="AU75" s="165" t="e">
        <f>IF(VLOOKUP($B75,'I-EmEC'!$A:$DD,MATCH(AU$1,'I-EmEC'!$A$1:$DD$1,0),FALSE)&lt;&gt;"",VLOOKUP($B75,'I-EmEC'!$A:$DD,MATCH(AU$1,'I-EmEC'!$A$1:$DD$1,0),FALSE),NA())</f>
        <v>#N/A</v>
      </c>
      <c r="AV75" s="166">
        <f>IF(VLOOKUP($B75,'I-EmEC'!$A:$DD,MATCH(AV$1,'I-EmEC'!$A$1:$DD$1,0),FALSE)&lt;&gt;"",VLOOKUP($B75,'I-EmEC'!$A:$DD,MATCH(AV$1,'I-EmEC'!$A$1:$DD$1,0),FALSE),NA())</f>
        <v>9.4</v>
      </c>
      <c r="AW75" s="166">
        <f>IF(VLOOKUP($B75,'I-EmEC'!$A:$DD,MATCH(AW$1,'I-EmEC'!$A$1:$DD$1,0),FALSE)&lt;&gt;"",VLOOKUP($B75,'I-EmEC'!$A:$DD,MATCH(AW$1,'I-EmEC'!$A$1:$DD$1,0),FALSE),NA())</f>
        <v>9.4</v>
      </c>
      <c r="AX75" s="166" t="e">
        <f>IF(VLOOKUP($B75,'I-EmEC'!$A:$DD,MATCH(AX$1,'I-EmEC'!$A$1:$DD$1,0),FALSE)&lt;&gt;"",VLOOKUP($B75,'I-EmEC'!$A:$DD,MATCH(AX$1,'I-EmEC'!$A$1:$DD$1,0),FALSE),NA())</f>
        <v>#N/A</v>
      </c>
      <c r="AY75" s="166" t="e">
        <f>IF(VLOOKUP($B75,'I-EmEC'!$A:$DD,MATCH(AY$1,'I-EmEC'!$A$1:$DD$1,0),FALSE)&lt;&gt;"",VLOOKUP($B75,'I-EmEC'!$A:$DD,MATCH(AY$1,'I-EmEC'!$A$1:$DD$1,0),FALSE),NA())</f>
        <v>#N/A</v>
      </c>
      <c r="AZ75" s="166" t="e">
        <f>IF(VLOOKUP($B75,'I-EmEC'!$A:$DD,MATCH(AZ$1,'I-EmEC'!$A$1:$DD$1,0),FALSE)&lt;&gt;"",VLOOKUP($B75,'I-EmEC'!$A:$DD,MATCH(AZ$1,'I-EmEC'!$A$1:$DD$1,0),FALSE),NA())</f>
        <v>#N/A</v>
      </c>
      <c r="BA75" s="166" t="e">
        <f>IF(VLOOKUP($B75,'I-EmEC'!$A:$DD,MATCH(BA$1,'I-EmEC'!$A$1:$DD$1,0),FALSE)&lt;&gt;"",VLOOKUP($B75,'I-EmEC'!$A:$DD,MATCH(BA$1,'I-EmEC'!$A$1:$DD$1,0),FALSE),NA())</f>
        <v>#N/A</v>
      </c>
      <c r="BB75" s="166" t="e">
        <f>IF(VLOOKUP($B75,'I-EmEC'!$A:$DD,MATCH(BB$1,'I-EmEC'!$A$1:$DD$1,0),FALSE)&lt;&gt;"",VLOOKUP($B75,'I-EmEC'!$A:$DD,MATCH(BB$1,'I-EmEC'!$A$1:$DD$1,0),FALSE),NA())</f>
        <v>#N/A</v>
      </c>
      <c r="BC75" s="166" t="e">
        <f>IF(VLOOKUP($B75,'I-EmEC'!$A:$DD,MATCH(BC$1,'I-EmEC'!$A$1:$DD$1,0),FALSE)&lt;&gt;"",VLOOKUP($B75,'I-EmEC'!$A:$DD,MATCH(BC$1,'I-EmEC'!$A$1:$DD$1,0),FALSE),NA())</f>
        <v>#N/A</v>
      </c>
      <c r="BD75" s="166" t="e">
        <f>IF(VLOOKUP($B75,'I-EmEC'!$A:$DD,MATCH(BD$1,'I-EmEC'!$A$1:$DD$1,0),FALSE)&lt;&gt;"",VLOOKUP($B75,'I-EmEC'!$A:$DD,MATCH(BD$1,'I-EmEC'!$A$1:$DD$1,0),FALSE),NA())</f>
        <v>#N/A</v>
      </c>
      <c r="BE75" s="166" t="e">
        <f>IF(VLOOKUP($B75,'I-EmEC'!$A:$DD,MATCH(BE$1,'I-EmEC'!$A$1:$DD$1,0),FALSE)&lt;&gt;"",VLOOKUP($B75,'I-EmEC'!$A:$DD,MATCH(BE$1,'I-EmEC'!$A$1:$DD$1,0),FALSE),NA())</f>
        <v>#N/A</v>
      </c>
      <c r="BF75" s="166" t="e">
        <f>IF(VLOOKUP($B75,'I-EmEC'!$A:$DD,MATCH(BF$1,'I-EmEC'!$A$1:$DD$1,0),FALSE)&lt;&gt;"",VLOOKUP($B75,'I-EmEC'!$A:$DD,MATCH(BF$1,'I-EmEC'!$A$1:$DD$1,0),FALSE),NA())</f>
        <v>#N/A</v>
      </c>
      <c r="BG75" s="161" t="str" cm="1">
        <f t="array" ref="BG75">SUBSTITUTE(SUBSTITUTE(INDEX(AU$1:BF$1,0,MATCH(_xlfn.AGGREGATE(4,6,AU75:BF75),AU75:BF75,0)),"I-Emax",""),"&gt;1.4SD","")</f>
        <v xml:space="preserve">
Gi1</v>
      </c>
      <c r="BH75" s="159"/>
      <c r="BI75" s="167" t="e">
        <f>IF(VLOOKUP($B75,'B-EmEC'!$A:$DC,MATCH(BI$1,'B-EmEC'!$A$1:$DC$1,0),FALSE)="",NA(),VLOOKUP($B75,'B-EmEC'!$A:$DC,MATCH(BI$1,'B-EmEC'!$A$1:$DC$1,0),FALSE))</f>
        <v>#N/A</v>
      </c>
      <c r="BJ75" s="168" t="e">
        <f>IF(VLOOKUP($B75,'B-EmEC'!$A:$DC,MATCH(BJ$1,'B-EmEC'!$A$1:$DC$1,0),FALSE)="",NA(),VLOOKUP($B75,'B-EmEC'!$A:$DC,MATCH(BJ$1,'B-EmEC'!$A$1:$DC$1,0),FALSE))</f>
        <v>#N/A</v>
      </c>
      <c r="BK75" s="168" t="e">
        <f>IF(VLOOKUP($B75,'B-EmEC'!$A:$DC,MATCH(BK$1,'B-EmEC'!$A$1:$DC$1,0),FALSE)="",NA(),VLOOKUP($B75,'B-EmEC'!$A:$DC,MATCH(BK$1,'B-EmEC'!$A$1:$DC$1,0),FALSE))</f>
        <v>#N/A</v>
      </c>
      <c r="BL75" s="168" t="e">
        <f>IF(VLOOKUP($B75,'B-EmEC'!$A:$DC,MATCH(BL$1,'B-EmEC'!$A$1:$DC$1,0),FALSE)="",NA(),VLOOKUP($B75,'B-EmEC'!$A:$DC,MATCH(BL$1,'B-EmEC'!$A$1:$DC$1,0),FALSE))</f>
        <v>#N/A</v>
      </c>
      <c r="BM75" s="168" t="e">
        <f>IF(VLOOKUP($B75,'B-EmEC'!$A:$DC,MATCH(BM$1,'B-EmEC'!$A$1:$DC$1,0),FALSE)="",NA(),VLOOKUP($B75,'B-EmEC'!$A:$DC,MATCH(BM$1,'B-EmEC'!$A$1:$DC$1,0),FALSE))</f>
        <v>#N/A</v>
      </c>
      <c r="BN75" s="168" t="e">
        <f>IF(VLOOKUP($B75,'B-EmEC'!$A:$DC,MATCH(BN$1,'B-EmEC'!$A$1:$DC$1,0),FALSE)="",NA(),VLOOKUP($B75,'B-EmEC'!$A:$DC,MATCH(BN$1,'B-EmEC'!$A$1:$DC$1,0),FALSE))</f>
        <v>#N/A</v>
      </c>
      <c r="BO75" s="168" t="e">
        <f>IF(VLOOKUP($B75,'B-EmEC'!$A:$DC,MATCH(BO$1,'B-EmEC'!$A$1:$DC$1,0),FALSE)="",NA(),VLOOKUP($B75,'B-EmEC'!$A:$DC,MATCH(BO$1,'B-EmEC'!$A$1:$DC$1,0),FALSE))</f>
        <v>#N/A</v>
      </c>
      <c r="BP75" s="168" t="e">
        <f>IF(VLOOKUP($B75,'B-EmEC'!$A:$DC,MATCH(BP$1,'B-EmEC'!$A$1:$DC$1,0),FALSE)="",NA(),VLOOKUP($B75,'B-EmEC'!$A:$DC,MATCH(BP$1,'B-EmEC'!$A$1:$DC$1,0),FALSE))</f>
        <v>#N/A</v>
      </c>
      <c r="BQ75" s="168" t="e">
        <f>IF(VLOOKUP($B75,'B-EmEC'!$A:$DC,MATCH(BQ$1,'B-EmEC'!$A$1:$DC$1,0),FALSE)="",NA(),VLOOKUP($B75,'B-EmEC'!$A:$DC,MATCH(BQ$1,'B-EmEC'!$A$1:$DC$1,0),FALSE))</f>
        <v>#N/A</v>
      </c>
      <c r="BR75" s="168" t="e">
        <f>IF(VLOOKUP($B75,'B-EmEC'!$A:$DC,MATCH(BR$1,'B-EmEC'!$A$1:$DC$1,0),FALSE)="",NA(),VLOOKUP($B75,'B-EmEC'!$A:$DC,MATCH(BR$1,'B-EmEC'!$A$1:$DC$1,0),FALSE))</f>
        <v>#N/A</v>
      </c>
      <c r="BS75" s="168" t="e">
        <f>IF(VLOOKUP($B75,'B-EmEC'!$A:$DC,MATCH(BS$1,'B-EmEC'!$A$1:$DC$1,0),FALSE)="",NA(),VLOOKUP($B75,'B-EmEC'!$A:$DC,MATCH(BS$1,'B-EmEC'!$A$1:$DC$1,0),FALSE))</f>
        <v>#N/A</v>
      </c>
      <c r="BT75" s="168" t="e">
        <f>IF(VLOOKUP($B75,'B-EmEC'!$A:$DC,MATCH(BT$1,'B-EmEC'!$A$1:$DC$1,0),FALSE)="",NA(),VLOOKUP($B75,'B-EmEC'!$A:$DC,MATCH(BT$1,'B-EmEC'!$A$1:$DC$1,0),FALSE))</f>
        <v>#N/A</v>
      </c>
      <c r="BU75" s="161" t="e" cm="1">
        <f t="array" ref="BU75">SUBSTITUTE(SUBSTITUTE(SUBSTITUTE(INDEX(BI$1:BT$1,0,MATCH(_xlfn.AGGREGATE(4,6,BI75:BT75),BI75:BT75,0)),"B-Emax",""),"Min",""),"Max","")</f>
        <v>#N/A</v>
      </c>
      <c r="BV75" s="168"/>
      <c r="BW75" s="165" t="e">
        <f>IF(VLOOKUP($B75,'I-EmEC'!$A:$DD,MATCH(BW$1,'I-EmEC'!$A$1:$DD$1,0),FALSE)&lt;&gt;"",VLOOKUP($B75,'I-EmEC'!$A:$DD,MATCH(BW$1,'I-EmEC'!$A$1:$DD$1,0),FALSE),NA())</f>
        <v>#N/A</v>
      </c>
      <c r="BX75" s="166">
        <f>IF(VLOOKUP($B75,'I-EmEC'!$A:$DD,MATCH(BX$1,'I-EmEC'!$A$1:$DD$1,0),FALSE)&lt;&gt;"",VLOOKUP($B75,'I-EmEC'!$A:$DD,MATCH(BX$1,'I-EmEC'!$A$1:$DD$1,0),FALSE),NA())</f>
        <v>18.18181818181818</v>
      </c>
      <c r="BY75" s="166">
        <f>IF(VLOOKUP($B75,'I-EmEC'!$A:$DD,MATCH(BY$1,'I-EmEC'!$A$1:$DD$1,0),FALSE)&lt;&gt;"",VLOOKUP($B75,'I-EmEC'!$A:$DD,MATCH(BY$1,'I-EmEC'!$A$1:$DD$1,0),FALSE),NA())</f>
        <v>18.18181818181818</v>
      </c>
      <c r="BZ75" s="166" t="e">
        <f>IF(VLOOKUP($B75,'I-EmEC'!$A:$DD,MATCH(BZ$1,'I-EmEC'!$A$1:$DD$1,0),FALSE)&lt;&gt;"",VLOOKUP($B75,'I-EmEC'!$A:$DD,MATCH(BZ$1,'I-EmEC'!$A$1:$DD$1,0),FALSE),NA())</f>
        <v>#N/A</v>
      </c>
      <c r="CA75" s="166" t="e">
        <f>IF(VLOOKUP($B75,'I-EmEC'!$A:$DD,MATCH(CA$1,'I-EmEC'!$A$1:$DD$1,0),FALSE)&lt;&gt;"",VLOOKUP($B75,'I-EmEC'!$A:$DD,MATCH(CA$1,'I-EmEC'!$A$1:$DD$1,0),FALSE),NA())</f>
        <v>#N/A</v>
      </c>
      <c r="CB75" s="166" t="e">
        <f>IF(VLOOKUP($B75,'I-EmEC'!$A:$DD,MATCH(CB$1,'I-EmEC'!$A$1:$DD$1,0),FALSE)&lt;&gt;"",VLOOKUP($B75,'I-EmEC'!$A:$DD,MATCH(CB$1,'I-EmEC'!$A$1:$DD$1,0),FALSE),NA())</f>
        <v>#N/A</v>
      </c>
      <c r="CC75" s="166" t="e">
        <f>IF(VLOOKUP($B75,'I-EmEC'!$A:$DD,MATCH(CC$1,'I-EmEC'!$A$1:$DD$1,0),FALSE)&lt;&gt;"",VLOOKUP($B75,'I-EmEC'!$A:$DD,MATCH(CC$1,'I-EmEC'!$A$1:$DD$1,0),FALSE),NA())</f>
        <v>#N/A</v>
      </c>
      <c r="CD75" s="166" t="e">
        <f>IF(VLOOKUP($B75,'I-EmEC'!$A:$DD,MATCH(CD$1,'I-EmEC'!$A$1:$DD$1,0),FALSE)&lt;&gt;"",VLOOKUP($B75,'I-EmEC'!$A:$DD,MATCH(CD$1,'I-EmEC'!$A$1:$DD$1,0),FALSE),NA())</f>
        <v>#N/A</v>
      </c>
      <c r="CE75" s="166" t="e">
        <f>IF(VLOOKUP($B75,'I-EmEC'!$A:$DD,MATCH(CE$1,'I-EmEC'!$A$1:$DD$1,0),FALSE)&lt;&gt;"",VLOOKUP($B75,'I-EmEC'!$A:$DD,MATCH(CE$1,'I-EmEC'!$A$1:$DD$1,0),FALSE),NA())</f>
        <v>#N/A</v>
      </c>
      <c r="CF75" s="166" t="e">
        <f>IF(VLOOKUP($B75,'I-EmEC'!$A:$DD,MATCH(CF$1,'I-EmEC'!$A$1:$DD$1,0),FALSE)&lt;&gt;"",VLOOKUP($B75,'I-EmEC'!$A:$DD,MATCH(CF$1,'I-EmEC'!$A$1:$DD$1,0),FALSE),NA())</f>
        <v>#N/A</v>
      </c>
      <c r="CG75" s="166" t="e">
        <f>IF(VLOOKUP($B75,'I-EmEC'!$A:$DD,MATCH(CG$1,'I-EmEC'!$A$1:$DD$1,0),FALSE)&lt;&gt;"",VLOOKUP($B75,'I-EmEC'!$A:$DD,MATCH(CG$1,'I-EmEC'!$A$1:$DD$1,0),FALSE),NA())</f>
        <v>#N/A</v>
      </c>
      <c r="CH75" s="166" t="e">
        <f>IF(VLOOKUP($B75,'I-EmEC'!$A:$DD,MATCH(CH$1,'I-EmEC'!$A$1:$DD$1,0),FALSE)&lt;&gt;"",VLOOKUP($B75,'I-EmEC'!$A:$DD,MATCH(CH$1,'I-EmEC'!$A$1:$DD$1,0),FALSE),NA())</f>
        <v>#N/A</v>
      </c>
      <c r="CI75" s="161" t="str" cm="1">
        <f t="array" ref="CI75">SUBSTITUTE(SUBSTITUTE(SUBSTITUTE(INDEX(BW$1:CH$1,0,MATCH(_xlfn.AGGREGATE(4,6,BW75:CH75),BW75:CH75,0)),"I-Emax",""),"Min",""),"Max","")</f>
        <v xml:space="preserve">
Gi1</v>
      </c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</row>
    <row r="76" spans="1:111" s="170" customFormat="1" x14ac:dyDescent="0.15">
      <c r="A76" s="155" t="str" cm="1">
        <f t="array" ref="A76">_xlfn.IFS(AND(SUMIF(E76:P76,"&lt;&gt;#N/A",E76:P76)&gt;0,SUMIF(S76:AD76,"&lt;&gt;#N/A",S76:AD76)&gt;0),"BI",AND(SUMIF(E76:P76,"&lt;&gt;#N/A",E76:P76)&gt;0,SUMIF(S76:AD76,"&lt;&gt;#N/A",S76:AD76)=0),"-B",AND(SUMIF(E76:P76,"&lt;&gt;#N/A",E76:P76)=0,SUMIF(S76:AD76,"&lt;&gt;#N/A",S76:AD76)&gt;0),"-I")</f>
        <v>-I</v>
      </c>
      <c r="B76" s="90" t="s">
        <v>195</v>
      </c>
      <c r="C76" s="156" t="str">
        <f>VLOOKUP(B76,RecNamesAll!A:E,5,FALSE)</f>
        <v>A</v>
      </c>
      <c r="D76" s="157" t="b">
        <f>VLOOKUP(B76,Ligands!A:B,2,FALSE)</f>
        <v>0</v>
      </c>
      <c r="E76" s="158" t="e">
        <f>IF(VLOOKUP($B76,'B-EmEC'!$A:$DC,MATCH(E$1,'B-EmEC'!$A$1:$DC$1,0),FALSE)&lt;&gt;"",VLOOKUP($B76,'B-EmEC'!$A:$DC,MATCH(E$1,'B-EmEC'!$A$1:$DC$1,0),FALSE),NA())</f>
        <v>#N/A</v>
      </c>
      <c r="F76" s="159" t="e">
        <f>IF(VLOOKUP($B76,'B-EmEC'!$A:$DC,MATCH(F$1,'B-EmEC'!$A$1:$DC$1,0),FALSE)&lt;&gt;"",VLOOKUP($B76,'B-EmEC'!$A:$DC,MATCH(F$1,'B-EmEC'!$A$1:$DC$1,0),FALSE),NA())</f>
        <v>#N/A</v>
      </c>
      <c r="G76" s="159" t="e">
        <f>IF(VLOOKUP($B76,'B-EmEC'!$A:$DC,MATCH(G$1,'B-EmEC'!$A$1:$DC$1,0),FALSE)&lt;&gt;"",VLOOKUP($B76,'B-EmEC'!$A:$DC,MATCH(G$1,'B-EmEC'!$A$1:$DC$1,0),FALSE),NA())</f>
        <v>#N/A</v>
      </c>
      <c r="H76" s="159" t="e">
        <f>IF(VLOOKUP($B76,'B-EmEC'!$A:$DC,MATCH(H$1,'B-EmEC'!$A$1:$DC$1,0),FALSE)&lt;&gt;"",VLOOKUP($B76,'B-EmEC'!$A:$DC,MATCH(H$1,'B-EmEC'!$A$1:$DC$1,0),FALSE),NA())</f>
        <v>#N/A</v>
      </c>
      <c r="I76" s="159" t="e">
        <f>IF(VLOOKUP($B76,'B-EmEC'!$A:$DC,MATCH(I$1,'B-EmEC'!$A$1:$DC$1,0),FALSE)&lt;&gt;"",VLOOKUP($B76,'B-EmEC'!$A:$DC,MATCH(I$1,'B-EmEC'!$A$1:$DC$1,0),FALSE),NA())</f>
        <v>#N/A</v>
      </c>
      <c r="J76" s="159" t="e">
        <f>IF(VLOOKUP($B76,'B-EmEC'!$A:$DC,MATCH(J$1,'B-EmEC'!$A$1:$DC$1,0),FALSE)&lt;&gt;"",VLOOKUP($B76,'B-EmEC'!$A:$DC,MATCH(J$1,'B-EmEC'!$A$1:$DC$1,0),FALSE),NA())</f>
        <v>#N/A</v>
      </c>
      <c r="K76" s="160" t="e">
        <f>IF(VLOOKUP($B76,'B-EmEC'!$A:$DC,MATCH(K$1,'B-EmEC'!$A$1:$DC$1,0),FALSE)&lt;&gt;"",VLOOKUP($B76,'B-EmEC'!$A:$DC,MATCH(K$1,'B-EmEC'!$A$1:$DC$1,0),FALSE),NA())</f>
        <v>#N/A</v>
      </c>
      <c r="L76" s="160" t="e">
        <f>IF(VLOOKUP($B76,'B-EmEC'!$A:$DC,MATCH(L$1,'B-EmEC'!$A$1:$DC$1,0),FALSE)&lt;&gt;"",VLOOKUP($B76,'B-EmEC'!$A:$DC,MATCH(L$1,'B-EmEC'!$A$1:$DC$1,0),FALSE),NA())</f>
        <v>#N/A</v>
      </c>
      <c r="M76" s="160" t="e">
        <f>IF(VLOOKUP($B76,'B-EmEC'!$A:$DC,MATCH(M$1,'B-EmEC'!$A$1:$DC$1,0),FALSE)&lt;&gt;"",VLOOKUP($B76,'B-EmEC'!$A:$DC,MATCH(M$1,'B-EmEC'!$A$1:$DC$1,0),FALSE),NA())</f>
        <v>#N/A</v>
      </c>
      <c r="N76" s="159" t="e">
        <f>IF(VLOOKUP($B76,'B-EmEC'!$A:$DC,MATCH(N$1,'B-EmEC'!$A$1:$DC$1,0),FALSE)&lt;&gt;"",VLOOKUP($B76,'B-EmEC'!$A:$DC,MATCH(N$1,'B-EmEC'!$A$1:$DC$1,0),FALSE),NA())</f>
        <v>#N/A</v>
      </c>
      <c r="O76" s="160" t="e">
        <f>IF(VLOOKUP($B76,'B-EmEC'!$A:$DC,MATCH(O$1,'B-EmEC'!$A$1:$DC$1,0),FALSE)&lt;&gt;"",VLOOKUP($B76,'B-EmEC'!$A:$DC,MATCH(O$1,'B-EmEC'!$A$1:$DC$1,0),FALSE),NA())</f>
        <v>#N/A</v>
      </c>
      <c r="P76" s="160" t="e">
        <f>IF(VLOOKUP($B76,'B-EmEC'!$A:$DC,MATCH(P$1,'B-EmEC'!$A$1:$DC$1,0),FALSE)&lt;&gt;"",VLOOKUP($B76,'B-EmEC'!$A:$DC,MATCH(P$1,'B-EmEC'!$A$1:$DC$1,0),FALSE),NA())</f>
        <v>#N/A</v>
      </c>
      <c r="Q76" s="161" t="e" cm="1">
        <f t="array" ref="Q76">SUBSTITUTE(SUBSTITUTE(INDEX(E$1:P$1,0,MATCH(_xlfn.AGGREGATE(4,6,E76:P76),E76:P76,0)),"B-pEC50",""),"&gt;1.4SD","")</f>
        <v>#N/A</v>
      </c>
      <c r="R76" s="159"/>
      <c r="S76" s="162">
        <f>IF(VLOOKUP($B76,'I-EmEC'!$A:$DD,MATCH(S$1,'I-EmEC'!$A$1:$DD$1,0),FALSE)&lt;&gt;"",VLOOKUP($B76,'I-EmEC'!$A:$DD,MATCH(S$1,'I-EmEC'!$A$1:$DD$1,0),FALSE),NA())</f>
        <v>6.98</v>
      </c>
      <c r="T76" s="159">
        <f>IF(VLOOKUP($B76,'I-EmEC'!$A:$DD,MATCH(T$1,'I-EmEC'!$A$1:$DD$1,0),FALSE)&lt;&gt;"",VLOOKUP($B76,'I-EmEC'!$A:$DD,MATCH(T$1,'I-EmEC'!$A$1:$DD$1,0),FALSE),NA())</f>
        <v>7.63</v>
      </c>
      <c r="U76" s="159">
        <f>IF(VLOOKUP($B76,'I-EmEC'!$A:$DD,MATCH(U$1,'I-EmEC'!$A$1:$DD$1,0),FALSE)&lt;&gt;"",VLOOKUP($B76,'I-EmEC'!$A:$DD,MATCH(U$1,'I-EmEC'!$A$1:$DD$1,0),FALSE),NA())</f>
        <v>7.63</v>
      </c>
      <c r="V76" s="159">
        <f>IF(VLOOKUP($B76,'I-EmEC'!$A:$DD,MATCH(V$1,'I-EmEC'!$A$1:$DD$1,0),FALSE)&lt;&gt;"",VLOOKUP($B76,'I-EmEC'!$A:$DD,MATCH(V$1,'I-EmEC'!$A$1:$DD$1,0),FALSE),NA())</f>
        <v>7.32</v>
      </c>
      <c r="W76" s="159">
        <f>IF(VLOOKUP($B76,'I-EmEC'!$A:$DD,MATCH(W$1,'I-EmEC'!$A$1:$DD$1,0),FALSE)&lt;&gt;"",VLOOKUP($B76,'I-EmEC'!$A:$DD,MATCH(W$1,'I-EmEC'!$A$1:$DD$1,0),FALSE),NA())</f>
        <v>7.32</v>
      </c>
      <c r="X76" s="159">
        <f>IF(VLOOKUP($B76,'I-EmEC'!$A:$DD,MATCH(X$1,'I-EmEC'!$A$1:$DD$1,0),FALSE)&lt;&gt;"",VLOOKUP($B76,'I-EmEC'!$A:$DD,MATCH(X$1,'I-EmEC'!$A$1:$DD$1,0),FALSE),NA())</f>
        <v>7.7</v>
      </c>
      <c r="Y76" s="159">
        <f>IF(VLOOKUP($B76,'I-EmEC'!$A:$DD,MATCH(Y$1,'I-EmEC'!$A$1:$DD$1,0),FALSE)&lt;&gt;"",VLOOKUP($B76,'I-EmEC'!$A:$DD,MATCH(Y$1,'I-EmEC'!$A$1:$DD$1,0),FALSE),NA())</f>
        <v>7.21</v>
      </c>
      <c r="Z76" s="159">
        <f>IF(VLOOKUP($B76,'I-EmEC'!$A:$DD,MATCH(Z$1,'I-EmEC'!$A$1:$DD$1,0),FALSE)&lt;&gt;"",VLOOKUP($B76,'I-EmEC'!$A:$DD,MATCH(Z$1,'I-EmEC'!$A$1:$DD$1,0),FALSE),NA())</f>
        <v>7.21</v>
      </c>
      <c r="AA76" s="159">
        <f>IF(VLOOKUP($B76,'I-EmEC'!$A:$DD,MATCH(AA$1,'I-EmEC'!$A$1:$DD$1,0),FALSE)&lt;&gt;"",VLOOKUP($B76,'I-EmEC'!$A:$DD,MATCH(AA$1,'I-EmEC'!$A$1:$DD$1,0),FALSE),NA())</f>
        <v>7.48</v>
      </c>
      <c r="AB76" s="159">
        <f>IF(VLOOKUP($B76,'I-EmEC'!$A:$DD,MATCH(AB$1,'I-EmEC'!$A$1:$DD$1,0),FALSE)&lt;&gt;"",VLOOKUP($B76,'I-EmEC'!$A:$DD,MATCH(AB$1,'I-EmEC'!$A$1:$DD$1,0),FALSE),NA())</f>
        <v>6.62</v>
      </c>
      <c r="AC76" s="159">
        <f>IF(VLOOKUP($B76,'I-EmEC'!$A:$DD,MATCH(AC$1,'I-EmEC'!$A$1:$DD$1,0),FALSE)&lt;&gt;"",VLOOKUP($B76,'I-EmEC'!$A:$DD,MATCH(AC$1,'I-EmEC'!$A$1:$DD$1,0),FALSE),NA())</f>
        <v>6.69</v>
      </c>
      <c r="AD76" s="159">
        <f>IF(VLOOKUP($B76,'I-EmEC'!$A:$DD,MATCH(AD$1,'I-EmEC'!$A$1:$DD$1,0),FALSE)&lt;&gt;"",VLOOKUP($B76,'I-EmEC'!$A:$DD,MATCH(AD$1,'I-EmEC'!$A$1:$DD$1,0),FALSE),NA())</f>
        <v>6.7</v>
      </c>
      <c r="AE76" s="161" t="str" cm="1">
        <f t="array" ref="AE76">SUBSTITUTE(SUBSTITUTE(INDEX(S$1:AD$1,0,MATCH(_xlfn.AGGREGATE(4,6,S76:AD76),S76:AD76,0)),"I-pEC50",""),"&gt;1.4SD","")</f>
        <v xml:space="preserve">
Gz</v>
      </c>
      <c r="AF76" s="159"/>
      <c r="AG76" s="163" t="e">
        <f>IF(VLOOKUP($B76,'B-EmEC'!$A:$DC,MATCH(AG$1,'B-EmEC'!$A$1:$DC$1,0),FALSE)&lt;&gt;"",VLOOKUP($B76,'B-EmEC'!$A:$DC,MATCH(AG$1,'B-EmEC'!$A$1:$DC$1,0),FALSE),NA())</f>
        <v>#N/A</v>
      </c>
      <c r="AH76" s="164" t="e">
        <f>IF(VLOOKUP($B76,'B-EmEC'!$A:$DC,MATCH(AH$1,'B-EmEC'!$A$1:$DC$1,0),FALSE)&lt;&gt;"",VLOOKUP($B76,'B-EmEC'!$A:$DC,MATCH(AH$1,'B-EmEC'!$A$1:$DC$1,0),FALSE),NA())</f>
        <v>#N/A</v>
      </c>
      <c r="AI76" s="164" t="e">
        <f>IF(VLOOKUP($B76,'B-EmEC'!$A:$DC,MATCH(AI$1,'B-EmEC'!$A$1:$DC$1,0),FALSE)&lt;&gt;"",VLOOKUP($B76,'B-EmEC'!$A:$DC,MATCH(AI$1,'B-EmEC'!$A$1:$DC$1,0),FALSE),NA())</f>
        <v>#N/A</v>
      </c>
      <c r="AJ76" s="164" t="e">
        <f>IF(VLOOKUP($B76,'B-EmEC'!$A:$DC,MATCH(AJ$1,'B-EmEC'!$A$1:$DC$1,0),FALSE)&lt;&gt;"",VLOOKUP($B76,'B-EmEC'!$A:$DC,MATCH(AJ$1,'B-EmEC'!$A$1:$DC$1,0),FALSE),NA())</f>
        <v>#N/A</v>
      </c>
      <c r="AK76" s="164" t="e">
        <f>IF(VLOOKUP($B76,'B-EmEC'!$A:$DC,MATCH(AK$1,'B-EmEC'!$A$1:$DC$1,0),FALSE)&lt;&gt;"",VLOOKUP($B76,'B-EmEC'!$A:$DC,MATCH(AK$1,'B-EmEC'!$A$1:$DC$1,0),FALSE),NA())</f>
        <v>#N/A</v>
      </c>
      <c r="AL76" s="164" t="e">
        <f>IF(VLOOKUP($B76,'B-EmEC'!$A:$DC,MATCH(AL$1,'B-EmEC'!$A$1:$DC$1,0),FALSE)&lt;&gt;"",VLOOKUP($B76,'B-EmEC'!$A:$DC,MATCH(AL$1,'B-EmEC'!$A$1:$DC$1,0),FALSE),NA())</f>
        <v>#N/A</v>
      </c>
      <c r="AM76" s="164" t="e">
        <f>IF(VLOOKUP($B76,'B-EmEC'!$A:$DC,MATCH(AM$1,'B-EmEC'!$A$1:$DC$1,0),FALSE)&lt;&gt;"",VLOOKUP($B76,'B-EmEC'!$A:$DC,MATCH(AM$1,'B-EmEC'!$A$1:$DC$1,0),FALSE),NA())</f>
        <v>#N/A</v>
      </c>
      <c r="AN76" s="164" t="e">
        <f>IF(VLOOKUP($B76,'B-EmEC'!$A:$DC,MATCH(AN$1,'B-EmEC'!$A$1:$DC$1,0),FALSE)&lt;&gt;"",VLOOKUP($B76,'B-EmEC'!$A:$DC,MATCH(AN$1,'B-EmEC'!$A$1:$DC$1,0),FALSE),NA())</f>
        <v>#N/A</v>
      </c>
      <c r="AO76" s="164" t="e">
        <f>IF(VLOOKUP($B76,'B-EmEC'!$A:$DC,MATCH(AO$1,'B-EmEC'!$A$1:$DC$1,0),FALSE)&lt;&gt;"",VLOOKUP($B76,'B-EmEC'!$A:$DC,MATCH(AO$1,'B-EmEC'!$A$1:$DC$1,0),FALSE),NA())</f>
        <v>#N/A</v>
      </c>
      <c r="AP76" s="164" t="e">
        <f>IF(VLOOKUP($B76,'B-EmEC'!$A:$DC,MATCH(AP$1,'B-EmEC'!$A$1:$DC$1,0),FALSE)&lt;&gt;"",VLOOKUP($B76,'B-EmEC'!$A:$DC,MATCH(AP$1,'B-EmEC'!$A$1:$DC$1,0),FALSE),NA())</f>
        <v>#N/A</v>
      </c>
      <c r="AQ76" s="164" t="e">
        <f>IF(VLOOKUP($B76,'B-EmEC'!$A:$DC,MATCH(AQ$1,'B-EmEC'!$A$1:$DC$1,0),FALSE)&lt;&gt;"",VLOOKUP($B76,'B-EmEC'!$A:$DC,MATCH(AQ$1,'B-EmEC'!$A$1:$DC$1,0),FALSE),NA())</f>
        <v>#N/A</v>
      </c>
      <c r="AR76" s="164" t="e">
        <f>IF(VLOOKUP($B76,'B-EmEC'!$A:$DC,MATCH(AR$1,'B-EmEC'!$A$1:$DC$1,0),FALSE)&lt;&gt;"",VLOOKUP($B76,'B-EmEC'!$A:$DC,MATCH(AR$1,'B-EmEC'!$A$1:$DC$1,0),FALSE),NA())</f>
        <v>#N/A</v>
      </c>
      <c r="AS76" s="169" t="e" cm="1">
        <f t="array" ref="AS76">SUBSTITUTE(SUBSTITUTE(INDEX(AG$1:AR$1,0,MATCH(_xlfn.AGGREGATE(4,6,AG76:AR76),AG76:AR76,0)),"B-Emax",""),"&gt;1.4SD","")</f>
        <v>#N/A</v>
      </c>
      <c r="AT76" s="164"/>
      <c r="AU76" s="165">
        <f>IF(VLOOKUP($B76,'I-EmEC'!$A:$DD,MATCH(AU$1,'I-EmEC'!$A$1:$DD$1,0),FALSE)&lt;&gt;"",VLOOKUP($B76,'I-EmEC'!$A:$DD,MATCH(AU$1,'I-EmEC'!$A$1:$DD$1,0),FALSE),NA())</f>
        <v>24.3</v>
      </c>
      <c r="AV76" s="166">
        <f>IF(VLOOKUP($B76,'I-EmEC'!$A:$DD,MATCH(AV$1,'I-EmEC'!$A$1:$DD$1,0),FALSE)&lt;&gt;"",VLOOKUP($B76,'I-EmEC'!$A:$DD,MATCH(AV$1,'I-EmEC'!$A$1:$DD$1,0),FALSE),NA())</f>
        <v>21.6</v>
      </c>
      <c r="AW76" s="166">
        <f>IF(VLOOKUP($B76,'I-EmEC'!$A:$DD,MATCH(AW$1,'I-EmEC'!$A$1:$DD$1,0),FALSE)&lt;&gt;"",VLOOKUP($B76,'I-EmEC'!$A:$DD,MATCH(AW$1,'I-EmEC'!$A$1:$DD$1,0),FALSE),NA())</f>
        <v>21.6</v>
      </c>
      <c r="AX76" s="166">
        <f>IF(VLOOKUP($B76,'I-EmEC'!$A:$DD,MATCH(AX$1,'I-EmEC'!$A$1:$DD$1,0),FALSE)&lt;&gt;"",VLOOKUP($B76,'I-EmEC'!$A:$DD,MATCH(AX$1,'I-EmEC'!$A$1:$DD$1,0),FALSE),NA())</f>
        <v>20.7</v>
      </c>
      <c r="AY76" s="166">
        <f>IF(VLOOKUP($B76,'I-EmEC'!$A:$DD,MATCH(AY$1,'I-EmEC'!$A$1:$DD$1,0),FALSE)&lt;&gt;"",VLOOKUP($B76,'I-EmEC'!$A:$DD,MATCH(AY$1,'I-EmEC'!$A$1:$DD$1,0),FALSE),NA())</f>
        <v>20.7</v>
      </c>
      <c r="AZ76" s="166">
        <f>IF(VLOOKUP($B76,'I-EmEC'!$A:$DD,MATCH(AZ$1,'I-EmEC'!$A$1:$DD$1,0),FALSE)&lt;&gt;"",VLOOKUP($B76,'I-EmEC'!$A:$DD,MATCH(AZ$1,'I-EmEC'!$A$1:$DD$1,0),FALSE),NA())</f>
        <v>13</v>
      </c>
      <c r="BA76" s="166">
        <f>IF(VLOOKUP($B76,'I-EmEC'!$A:$DD,MATCH(BA$1,'I-EmEC'!$A$1:$DD$1,0),FALSE)&lt;&gt;"",VLOOKUP($B76,'I-EmEC'!$A:$DD,MATCH(BA$1,'I-EmEC'!$A$1:$DD$1,0),FALSE),NA())</f>
        <v>19.5</v>
      </c>
      <c r="BB76" s="166">
        <f>IF(VLOOKUP($B76,'I-EmEC'!$A:$DD,MATCH(BB$1,'I-EmEC'!$A$1:$DD$1,0),FALSE)&lt;&gt;"",VLOOKUP($B76,'I-EmEC'!$A:$DD,MATCH(BB$1,'I-EmEC'!$A$1:$DD$1,0),FALSE),NA())</f>
        <v>19.5</v>
      </c>
      <c r="BC76" s="166">
        <f>IF(VLOOKUP($B76,'I-EmEC'!$A:$DD,MATCH(BC$1,'I-EmEC'!$A$1:$DD$1,0),FALSE)&lt;&gt;"",VLOOKUP($B76,'I-EmEC'!$A:$DD,MATCH(BC$1,'I-EmEC'!$A$1:$DD$1,0),FALSE),NA())</f>
        <v>17.3</v>
      </c>
      <c r="BD76" s="166">
        <f>IF(VLOOKUP($B76,'I-EmEC'!$A:$DD,MATCH(BD$1,'I-EmEC'!$A$1:$DD$1,0),FALSE)&lt;&gt;"",VLOOKUP($B76,'I-EmEC'!$A:$DD,MATCH(BD$1,'I-EmEC'!$A$1:$DD$1,0),FALSE),NA())</f>
        <v>16.600000000000001</v>
      </c>
      <c r="BE76" s="166">
        <f>IF(VLOOKUP($B76,'I-EmEC'!$A:$DD,MATCH(BE$1,'I-EmEC'!$A$1:$DD$1,0),FALSE)&lt;&gt;"",VLOOKUP($B76,'I-EmEC'!$A:$DD,MATCH(BE$1,'I-EmEC'!$A$1:$DD$1,0),FALSE),NA())</f>
        <v>19.399999999999999</v>
      </c>
      <c r="BF76" s="166">
        <f>IF(VLOOKUP($B76,'I-EmEC'!$A:$DD,MATCH(BF$1,'I-EmEC'!$A$1:$DD$1,0),FALSE)&lt;&gt;"",VLOOKUP($B76,'I-EmEC'!$A:$DD,MATCH(BF$1,'I-EmEC'!$A$1:$DD$1,0),FALSE),NA())</f>
        <v>16.8</v>
      </c>
      <c r="BG76" s="161" t="str" cm="1">
        <f t="array" ref="BG76">SUBSTITUTE(SUBSTITUTE(INDEX(AU$1:BF$1,0,MATCH(_xlfn.AGGREGATE(4,6,AU76:BF76),AU76:BF76,0)),"I-Emax",""),"&gt;1.4SD","")</f>
        <v xml:space="preserve">
Gs</v>
      </c>
      <c r="BH76" s="159"/>
      <c r="BI76" s="167" t="e">
        <f>IF(VLOOKUP($B76,'B-EmEC'!$A:$DC,MATCH(BI$1,'B-EmEC'!$A$1:$DC$1,0),FALSE)="",NA(),VLOOKUP($B76,'B-EmEC'!$A:$DC,MATCH(BI$1,'B-EmEC'!$A$1:$DC$1,0),FALSE))</f>
        <v>#N/A</v>
      </c>
      <c r="BJ76" s="168" t="e">
        <f>IF(VLOOKUP($B76,'B-EmEC'!$A:$DC,MATCH(BJ$1,'B-EmEC'!$A$1:$DC$1,0),FALSE)="",NA(),VLOOKUP($B76,'B-EmEC'!$A:$DC,MATCH(BJ$1,'B-EmEC'!$A$1:$DC$1,0),FALSE))</f>
        <v>#N/A</v>
      </c>
      <c r="BK76" s="168" t="e">
        <f>IF(VLOOKUP($B76,'B-EmEC'!$A:$DC,MATCH(BK$1,'B-EmEC'!$A$1:$DC$1,0),FALSE)="",NA(),VLOOKUP($B76,'B-EmEC'!$A:$DC,MATCH(BK$1,'B-EmEC'!$A$1:$DC$1,0),FALSE))</f>
        <v>#N/A</v>
      </c>
      <c r="BL76" s="168" t="e">
        <f>IF(VLOOKUP($B76,'B-EmEC'!$A:$DC,MATCH(BL$1,'B-EmEC'!$A$1:$DC$1,0),FALSE)="",NA(),VLOOKUP($B76,'B-EmEC'!$A:$DC,MATCH(BL$1,'B-EmEC'!$A$1:$DC$1,0),FALSE))</f>
        <v>#N/A</v>
      </c>
      <c r="BM76" s="168" t="e">
        <f>IF(VLOOKUP($B76,'B-EmEC'!$A:$DC,MATCH(BM$1,'B-EmEC'!$A$1:$DC$1,0),FALSE)="",NA(),VLOOKUP($B76,'B-EmEC'!$A:$DC,MATCH(BM$1,'B-EmEC'!$A$1:$DC$1,0),FALSE))</f>
        <v>#N/A</v>
      </c>
      <c r="BN76" s="168" t="e">
        <f>IF(VLOOKUP($B76,'B-EmEC'!$A:$DC,MATCH(BN$1,'B-EmEC'!$A$1:$DC$1,0),FALSE)="",NA(),VLOOKUP($B76,'B-EmEC'!$A:$DC,MATCH(BN$1,'B-EmEC'!$A$1:$DC$1,0),FALSE))</f>
        <v>#N/A</v>
      </c>
      <c r="BO76" s="168" t="e">
        <f>IF(VLOOKUP($B76,'B-EmEC'!$A:$DC,MATCH(BO$1,'B-EmEC'!$A$1:$DC$1,0),FALSE)="",NA(),VLOOKUP($B76,'B-EmEC'!$A:$DC,MATCH(BO$1,'B-EmEC'!$A$1:$DC$1,0),FALSE))</f>
        <v>#N/A</v>
      </c>
      <c r="BP76" s="168" t="e">
        <f>IF(VLOOKUP($B76,'B-EmEC'!$A:$DC,MATCH(BP$1,'B-EmEC'!$A$1:$DC$1,0),FALSE)="",NA(),VLOOKUP($B76,'B-EmEC'!$A:$DC,MATCH(BP$1,'B-EmEC'!$A$1:$DC$1,0),FALSE))</f>
        <v>#N/A</v>
      </c>
      <c r="BQ76" s="168" t="e">
        <f>IF(VLOOKUP($B76,'B-EmEC'!$A:$DC,MATCH(BQ$1,'B-EmEC'!$A$1:$DC$1,0),FALSE)="",NA(),VLOOKUP($B76,'B-EmEC'!$A:$DC,MATCH(BQ$1,'B-EmEC'!$A$1:$DC$1,0),FALSE))</f>
        <v>#N/A</v>
      </c>
      <c r="BR76" s="168" t="e">
        <f>IF(VLOOKUP($B76,'B-EmEC'!$A:$DC,MATCH(BR$1,'B-EmEC'!$A$1:$DC$1,0),FALSE)="",NA(),VLOOKUP($B76,'B-EmEC'!$A:$DC,MATCH(BR$1,'B-EmEC'!$A$1:$DC$1,0),FALSE))</f>
        <v>#N/A</v>
      </c>
      <c r="BS76" s="168" t="e">
        <f>IF(VLOOKUP($B76,'B-EmEC'!$A:$DC,MATCH(BS$1,'B-EmEC'!$A$1:$DC$1,0),FALSE)="",NA(),VLOOKUP($B76,'B-EmEC'!$A:$DC,MATCH(BS$1,'B-EmEC'!$A$1:$DC$1,0),FALSE))</f>
        <v>#N/A</v>
      </c>
      <c r="BT76" s="168" t="e">
        <f>IF(VLOOKUP($B76,'B-EmEC'!$A:$DC,MATCH(BT$1,'B-EmEC'!$A$1:$DC$1,0),FALSE)="",NA(),VLOOKUP($B76,'B-EmEC'!$A:$DC,MATCH(BT$1,'B-EmEC'!$A$1:$DC$1,0),FALSE))</f>
        <v>#N/A</v>
      </c>
      <c r="BU76" s="161" t="e" cm="1">
        <f t="array" ref="BU76">SUBSTITUTE(SUBSTITUTE(SUBSTITUTE(INDEX(BI$1:BT$1,0,MATCH(_xlfn.AGGREGATE(4,6,BI76:BT76),BI76:BT76,0)),"B-Emax",""),"Min",""),"Max","")</f>
        <v>#N/A</v>
      </c>
      <c r="BV76" s="168"/>
      <c r="BW76" s="165">
        <f>IF(VLOOKUP($B76,'I-EmEC'!$A:$DD,MATCH(BW$1,'I-EmEC'!$A$1:$DD$1,0),FALSE)&lt;&gt;"",VLOOKUP($B76,'I-EmEC'!$A:$DD,MATCH(BW$1,'I-EmEC'!$A$1:$DD$1,0),FALSE),NA())</f>
        <v>44.669117647058826</v>
      </c>
      <c r="BX76" s="166">
        <f>IF(VLOOKUP($B76,'I-EmEC'!$A:$DD,MATCH(BX$1,'I-EmEC'!$A$1:$DD$1,0),FALSE)&lt;&gt;"",VLOOKUP($B76,'I-EmEC'!$A:$DD,MATCH(BX$1,'I-EmEC'!$A$1:$DD$1,0),FALSE),NA())</f>
        <v>41.779497098646033</v>
      </c>
      <c r="BY76" s="166">
        <f>IF(VLOOKUP($B76,'I-EmEC'!$A:$DD,MATCH(BY$1,'I-EmEC'!$A$1:$DD$1,0),FALSE)&lt;&gt;"",VLOOKUP($B76,'I-EmEC'!$A:$DD,MATCH(BY$1,'I-EmEC'!$A$1:$DD$1,0),FALSE),NA())</f>
        <v>41.779497098646033</v>
      </c>
      <c r="BZ76" s="166">
        <f>IF(VLOOKUP($B76,'I-EmEC'!$A:$DD,MATCH(BZ$1,'I-EmEC'!$A$1:$DD$1,0),FALSE)&lt;&gt;"",VLOOKUP($B76,'I-EmEC'!$A:$DD,MATCH(BZ$1,'I-EmEC'!$A$1:$DD$1,0),FALSE),NA())</f>
        <v>42.857142857142861</v>
      </c>
      <c r="CA76" s="166">
        <f>IF(VLOOKUP($B76,'I-EmEC'!$A:$DD,MATCH(CA$1,'I-EmEC'!$A$1:$DD$1,0),FALSE)&lt;&gt;"",VLOOKUP($B76,'I-EmEC'!$A:$DD,MATCH(CA$1,'I-EmEC'!$A$1:$DD$1,0),FALSE),NA())</f>
        <v>42.857142857142861</v>
      </c>
      <c r="CB76" s="166">
        <f>IF(VLOOKUP($B76,'I-EmEC'!$A:$DD,MATCH(CB$1,'I-EmEC'!$A$1:$DD$1,0),FALSE)&lt;&gt;"",VLOOKUP($B76,'I-EmEC'!$A:$DD,MATCH(CB$1,'I-EmEC'!$A$1:$DD$1,0),FALSE),NA())</f>
        <v>37.681159420289852</v>
      </c>
      <c r="CC76" s="166">
        <f>IF(VLOOKUP($B76,'I-EmEC'!$A:$DD,MATCH(CC$1,'I-EmEC'!$A$1:$DD$1,0),FALSE)&lt;&gt;"",VLOOKUP($B76,'I-EmEC'!$A:$DD,MATCH(CC$1,'I-EmEC'!$A$1:$DD$1,0),FALSE),NA())</f>
        <v>40.041067761806978</v>
      </c>
      <c r="CD76" s="166">
        <f>IF(VLOOKUP($B76,'I-EmEC'!$A:$DD,MATCH(CD$1,'I-EmEC'!$A$1:$DD$1,0),FALSE)&lt;&gt;"",VLOOKUP($B76,'I-EmEC'!$A:$DD,MATCH(CD$1,'I-EmEC'!$A$1:$DD$1,0),FALSE),NA())</f>
        <v>40.041067761806978</v>
      </c>
      <c r="CE76" s="166">
        <f>IF(VLOOKUP($B76,'I-EmEC'!$A:$DD,MATCH(CE$1,'I-EmEC'!$A$1:$DD$1,0),FALSE)&lt;&gt;"",VLOOKUP($B76,'I-EmEC'!$A:$DD,MATCH(CE$1,'I-EmEC'!$A$1:$DD$1,0),FALSE),NA())</f>
        <v>38.876404494382022</v>
      </c>
      <c r="CF76" s="166">
        <f>IF(VLOOKUP($B76,'I-EmEC'!$A:$DD,MATCH(CF$1,'I-EmEC'!$A$1:$DD$1,0),FALSE)&lt;&gt;"",VLOOKUP($B76,'I-EmEC'!$A:$DD,MATCH(CF$1,'I-EmEC'!$A$1:$DD$1,0),FALSE),NA())</f>
        <v>32.741617357001978</v>
      </c>
      <c r="CG76" s="166">
        <f>IF(VLOOKUP($B76,'I-EmEC'!$A:$DD,MATCH(CG$1,'I-EmEC'!$A$1:$DD$1,0),FALSE)&lt;&gt;"",VLOOKUP($B76,'I-EmEC'!$A:$DD,MATCH(CG$1,'I-EmEC'!$A$1:$DD$1,0),FALSE),NA())</f>
        <v>36.952380952380949</v>
      </c>
      <c r="CH76" s="166">
        <f>IF(VLOOKUP($B76,'I-EmEC'!$A:$DD,MATCH(CH$1,'I-EmEC'!$A$1:$DD$1,0),FALSE)&lt;&gt;"",VLOOKUP($B76,'I-EmEC'!$A:$DD,MATCH(CH$1,'I-EmEC'!$A$1:$DD$1,0),FALSE),NA())</f>
        <v>33.201581027667984</v>
      </c>
      <c r="CI76" s="161" t="str" cm="1">
        <f t="array" ref="CI76">SUBSTITUTE(SUBSTITUTE(SUBSTITUTE(INDEX(BW$1:CH$1,0,MATCH(_xlfn.AGGREGATE(4,6,BW76:CH76),BW76:CH76,0)),"I-Emax",""),"Min",""),"Max","")</f>
        <v xml:space="preserve">
Gs</v>
      </c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</row>
    <row r="77" spans="1:111" s="170" customFormat="1" x14ac:dyDescent="0.15">
      <c r="A77" s="155" t="str" cm="1">
        <f t="array" ref="A77">_xlfn.IFS(AND(SUMIF(E77:P77,"&lt;&gt;#N/A",E77:P77)&gt;0,SUMIF(S77:AD77,"&lt;&gt;#N/A",S77:AD77)&gt;0),"BI",AND(SUMIF(E77:P77,"&lt;&gt;#N/A",E77:P77)&gt;0,SUMIF(S77:AD77,"&lt;&gt;#N/A",S77:AD77)=0),"-B",AND(SUMIF(E77:P77,"&lt;&gt;#N/A",E77:P77)=0,SUMIF(S77:AD77,"&lt;&gt;#N/A",S77:AD77)&gt;0),"-I")</f>
        <v>-I</v>
      </c>
      <c r="B77" s="90" t="s">
        <v>198</v>
      </c>
      <c r="C77" s="156" t="str">
        <f>VLOOKUP(B77,RecNamesAll!A:E,5,FALSE)</f>
        <v>A</v>
      </c>
      <c r="D77" s="157" t="b">
        <f>VLOOKUP(B77,Ligands!A:B,2,FALSE)</f>
        <v>0</v>
      </c>
      <c r="E77" s="158" t="e">
        <f>IF(VLOOKUP($B77,'B-EmEC'!$A:$DC,MATCH(E$1,'B-EmEC'!$A$1:$DC$1,0),FALSE)&lt;&gt;"",VLOOKUP($B77,'B-EmEC'!$A:$DC,MATCH(E$1,'B-EmEC'!$A$1:$DC$1,0),FALSE),NA())</f>
        <v>#N/A</v>
      </c>
      <c r="F77" s="159" t="e">
        <f>IF(VLOOKUP($B77,'B-EmEC'!$A:$DC,MATCH(F$1,'B-EmEC'!$A$1:$DC$1,0),FALSE)&lt;&gt;"",VLOOKUP($B77,'B-EmEC'!$A:$DC,MATCH(F$1,'B-EmEC'!$A$1:$DC$1,0),FALSE),NA())</f>
        <v>#N/A</v>
      </c>
      <c r="G77" s="159" t="e">
        <f>IF(VLOOKUP($B77,'B-EmEC'!$A:$DC,MATCH(G$1,'B-EmEC'!$A$1:$DC$1,0),FALSE)&lt;&gt;"",VLOOKUP($B77,'B-EmEC'!$A:$DC,MATCH(G$1,'B-EmEC'!$A$1:$DC$1,0),FALSE),NA())</f>
        <v>#N/A</v>
      </c>
      <c r="H77" s="159" t="e">
        <f>IF(VLOOKUP($B77,'B-EmEC'!$A:$DC,MATCH(H$1,'B-EmEC'!$A$1:$DC$1,0),FALSE)&lt;&gt;"",VLOOKUP($B77,'B-EmEC'!$A:$DC,MATCH(H$1,'B-EmEC'!$A$1:$DC$1,0),FALSE),NA())</f>
        <v>#N/A</v>
      </c>
      <c r="I77" s="159" t="e">
        <f>IF(VLOOKUP($B77,'B-EmEC'!$A:$DC,MATCH(I$1,'B-EmEC'!$A$1:$DC$1,0),FALSE)&lt;&gt;"",VLOOKUP($B77,'B-EmEC'!$A:$DC,MATCH(I$1,'B-EmEC'!$A$1:$DC$1,0),FALSE),NA())</f>
        <v>#N/A</v>
      </c>
      <c r="J77" s="159" t="e">
        <f>IF(VLOOKUP($B77,'B-EmEC'!$A:$DC,MATCH(J$1,'B-EmEC'!$A$1:$DC$1,0),FALSE)&lt;&gt;"",VLOOKUP($B77,'B-EmEC'!$A:$DC,MATCH(J$1,'B-EmEC'!$A$1:$DC$1,0),FALSE),NA())</f>
        <v>#N/A</v>
      </c>
      <c r="K77" s="160" t="e">
        <f>IF(VLOOKUP($B77,'B-EmEC'!$A:$DC,MATCH(K$1,'B-EmEC'!$A$1:$DC$1,0),FALSE)&lt;&gt;"",VLOOKUP($B77,'B-EmEC'!$A:$DC,MATCH(K$1,'B-EmEC'!$A$1:$DC$1,0),FALSE),NA())</f>
        <v>#N/A</v>
      </c>
      <c r="L77" s="160" t="e">
        <f>IF(VLOOKUP($B77,'B-EmEC'!$A:$DC,MATCH(L$1,'B-EmEC'!$A$1:$DC$1,0),FALSE)&lt;&gt;"",VLOOKUP($B77,'B-EmEC'!$A:$DC,MATCH(L$1,'B-EmEC'!$A$1:$DC$1,0),FALSE),NA())</f>
        <v>#N/A</v>
      </c>
      <c r="M77" s="160" t="e">
        <f>IF(VLOOKUP($B77,'B-EmEC'!$A:$DC,MATCH(M$1,'B-EmEC'!$A$1:$DC$1,0),FALSE)&lt;&gt;"",VLOOKUP($B77,'B-EmEC'!$A:$DC,MATCH(M$1,'B-EmEC'!$A$1:$DC$1,0),FALSE),NA())</f>
        <v>#N/A</v>
      </c>
      <c r="N77" s="159" t="e">
        <f>IF(VLOOKUP($B77,'B-EmEC'!$A:$DC,MATCH(N$1,'B-EmEC'!$A$1:$DC$1,0),FALSE)&lt;&gt;"",VLOOKUP($B77,'B-EmEC'!$A:$DC,MATCH(N$1,'B-EmEC'!$A$1:$DC$1,0),FALSE),NA())</f>
        <v>#N/A</v>
      </c>
      <c r="O77" s="160" t="e">
        <f>IF(VLOOKUP($B77,'B-EmEC'!$A:$DC,MATCH(O$1,'B-EmEC'!$A$1:$DC$1,0),FALSE)&lt;&gt;"",VLOOKUP($B77,'B-EmEC'!$A:$DC,MATCH(O$1,'B-EmEC'!$A$1:$DC$1,0),FALSE),NA())</f>
        <v>#N/A</v>
      </c>
      <c r="P77" s="160" t="e">
        <f>IF(VLOOKUP($B77,'B-EmEC'!$A:$DC,MATCH(P$1,'B-EmEC'!$A$1:$DC$1,0),FALSE)&lt;&gt;"",VLOOKUP($B77,'B-EmEC'!$A:$DC,MATCH(P$1,'B-EmEC'!$A$1:$DC$1,0),FALSE),NA())</f>
        <v>#N/A</v>
      </c>
      <c r="Q77" s="161" t="e" cm="1">
        <f t="array" ref="Q77">SUBSTITUTE(SUBSTITUTE(INDEX(E$1:P$1,0,MATCH(_xlfn.AGGREGATE(4,6,E77:P77),E77:P77,0)),"B-pEC50",""),"&gt;1.4SD","")</f>
        <v>#N/A</v>
      </c>
      <c r="R77" s="159"/>
      <c r="S77" s="162">
        <f>IF(VLOOKUP($B77,'I-EmEC'!$A:$DD,MATCH(S$1,'I-EmEC'!$A$1:$DD$1,0),FALSE)&lt;&gt;"",VLOOKUP($B77,'I-EmEC'!$A:$DD,MATCH(S$1,'I-EmEC'!$A$1:$DD$1,0),FALSE),NA())</f>
        <v>6.79</v>
      </c>
      <c r="T77" s="159" t="e">
        <f>IF(VLOOKUP($B77,'I-EmEC'!$A:$DD,MATCH(T$1,'I-EmEC'!$A$1:$DD$1,0),FALSE)&lt;&gt;"",VLOOKUP($B77,'I-EmEC'!$A:$DD,MATCH(T$1,'I-EmEC'!$A$1:$DD$1,0),FALSE),NA())</f>
        <v>#N/A</v>
      </c>
      <c r="U77" s="159" t="e">
        <f>IF(VLOOKUP($B77,'I-EmEC'!$A:$DD,MATCH(U$1,'I-EmEC'!$A$1:$DD$1,0),FALSE)&lt;&gt;"",VLOOKUP($B77,'I-EmEC'!$A:$DD,MATCH(U$1,'I-EmEC'!$A$1:$DD$1,0),FALSE),NA())</f>
        <v>#N/A</v>
      </c>
      <c r="V77" s="159" t="e">
        <f>IF(VLOOKUP($B77,'I-EmEC'!$A:$DD,MATCH(V$1,'I-EmEC'!$A$1:$DD$1,0),FALSE)&lt;&gt;"",VLOOKUP($B77,'I-EmEC'!$A:$DD,MATCH(V$1,'I-EmEC'!$A$1:$DD$1,0),FALSE),NA())</f>
        <v>#N/A</v>
      </c>
      <c r="W77" s="159" t="e">
        <f>IF(VLOOKUP($B77,'I-EmEC'!$A:$DD,MATCH(W$1,'I-EmEC'!$A$1:$DD$1,0),FALSE)&lt;&gt;"",VLOOKUP($B77,'I-EmEC'!$A:$DD,MATCH(W$1,'I-EmEC'!$A$1:$DD$1,0),FALSE),NA())</f>
        <v>#N/A</v>
      </c>
      <c r="X77" s="159">
        <f>IF(VLOOKUP($B77,'I-EmEC'!$A:$DD,MATCH(X$1,'I-EmEC'!$A$1:$DD$1,0),FALSE)&lt;&gt;"",VLOOKUP($B77,'I-EmEC'!$A:$DD,MATCH(X$1,'I-EmEC'!$A$1:$DD$1,0),FALSE),NA())</f>
        <v>6.63</v>
      </c>
      <c r="Y77" s="159" t="e">
        <f>IF(VLOOKUP($B77,'I-EmEC'!$A:$DD,MATCH(Y$1,'I-EmEC'!$A$1:$DD$1,0),FALSE)&lt;&gt;"",VLOOKUP($B77,'I-EmEC'!$A:$DD,MATCH(Y$1,'I-EmEC'!$A$1:$DD$1,0),FALSE),NA())</f>
        <v>#N/A</v>
      </c>
      <c r="Z77" s="159" t="e">
        <f>IF(VLOOKUP($B77,'I-EmEC'!$A:$DD,MATCH(Z$1,'I-EmEC'!$A$1:$DD$1,0),FALSE)&lt;&gt;"",VLOOKUP($B77,'I-EmEC'!$A:$DD,MATCH(Z$1,'I-EmEC'!$A$1:$DD$1,0),FALSE),NA())</f>
        <v>#N/A</v>
      </c>
      <c r="AA77" s="159" t="e">
        <f>IF(VLOOKUP($B77,'I-EmEC'!$A:$DD,MATCH(AA$1,'I-EmEC'!$A$1:$DD$1,0),FALSE)&lt;&gt;"",VLOOKUP($B77,'I-EmEC'!$A:$DD,MATCH(AA$1,'I-EmEC'!$A$1:$DD$1,0),FALSE),NA())</f>
        <v>#N/A</v>
      </c>
      <c r="AB77" s="159" t="e">
        <f>IF(VLOOKUP($B77,'I-EmEC'!$A:$DD,MATCH(AB$1,'I-EmEC'!$A$1:$DD$1,0),FALSE)&lt;&gt;"",VLOOKUP($B77,'I-EmEC'!$A:$DD,MATCH(AB$1,'I-EmEC'!$A$1:$DD$1,0),FALSE),NA())</f>
        <v>#N/A</v>
      </c>
      <c r="AC77" s="159" t="e">
        <f>IF(VLOOKUP($B77,'I-EmEC'!$A:$DD,MATCH(AC$1,'I-EmEC'!$A$1:$DD$1,0),FALSE)&lt;&gt;"",VLOOKUP($B77,'I-EmEC'!$A:$DD,MATCH(AC$1,'I-EmEC'!$A$1:$DD$1,0),FALSE),NA())</f>
        <v>#N/A</v>
      </c>
      <c r="AD77" s="159">
        <f>IF(VLOOKUP($B77,'I-EmEC'!$A:$DD,MATCH(AD$1,'I-EmEC'!$A$1:$DD$1,0),FALSE)&lt;&gt;"",VLOOKUP($B77,'I-EmEC'!$A:$DD,MATCH(AD$1,'I-EmEC'!$A$1:$DD$1,0),FALSE),NA())</f>
        <v>6.51</v>
      </c>
      <c r="AE77" s="161" t="str" cm="1">
        <f t="array" ref="AE77">SUBSTITUTE(SUBSTITUTE(INDEX(S$1:AD$1,0,MATCH(_xlfn.AGGREGATE(4,6,S77:AD77),S77:AD77,0)),"I-pEC50",""),"&gt;1.4SD","")</f>
        <v xml:space="preserve">
Gs</v>
      </c>
      <c r="AF77" s="159"/>
      <c r="AG77" s="163" t="e">
        <f>IF(VLOOKUP($B77,'B-EmEC'!$A:$DC,MATCH(AG$1,'B-EmEC'!$A$1:$DC$1,0),FALSE)&lt;&gt;"",VLOOKUP($B77,'B-EmEC'!$A:$DC,MATCH(AG$1,'B-EmEC'!$A$1:$DC$1,0),FALSE),NA())</f>
        <v>#N/A</v>
      </c>
      <c r="AH77" s="164" t="e">
        <f>IF(VLOOKUP($B77,'B-EmEC'!$A:$DC,MATCH(AH$1,'B-EmEC'!$A$1:$DC$1,0),FALSE)&lt;&gt;"",VLOOKUP($B77,'B-EmEC'!$A:$DC,MATCH(AH$1,'B-EmEC'!$A$1:$DC$1,0),FALSE),NA())</f>
        <v>#N/A</v>
      </c>
      <c r="AI77" s="164" t="e">
        <f>IF(VLOOKUP($B77,'B-EmEC'!$A:$DC,MATCH(AI$1,'B-EmEC'!$A$1:$DC$1,0),FALSE)&lt;&gt;"",VLOOKUP($B77,'B-EmEC'!$A:$DC,MATCH(AI$1,'B-EmEC'!$A$1:$DC$1,0),FALSE),NA())</f>
        <v>#N/A</v>
      </c>
      <c r="AJ77" s="164" t="e">
        <f>IF(VLOOKUP($B77,'B-EmEC'!$A:$DC,MATCH(AJ$1,'B-EmEC'!$A$1:$DC$1,0),FALSE)&lt;&gt;"",VLOOKUP($B77,'B-EmEC'!$A:$DC,MATCH(AJ$1,'B-EmEC'!$A$1:$DC$1,0),FALSE),NA())</f>
        <v>#N/A</v>
      </c>
      <c r="AK77" s="164" t="e">
        <f>IF(VLOOKUP($B77,'B-EmEC'!$A:$DC,MATCH(AK$1,'B-EmEC'!$A$1:$DC$1,0),FALSE)&lt;&gt;"",VLOOKUP($B77,'B-EmEC'!$A:$DC,MATCH(AK$1,'B-EmEC'!$A$1:$DC$1,0),FALSE),NA())</f>
        <v>#N/A</v>
      </c>
      <c r="AL77" s="164" t="e">
        <f>IF(VLOOKUP($B77,'B-EmEC'!$A:$DC,MATCH(AL$1,'B-EmEC'!$A$1:$DC$1,0),FALSE)&lt;&gt;"",VLOOKUP($B77,'B-EmEC'!$A:$DC,MATCH(AL$1,'B-EmEC'!$A$1:$DC$1,0),FALSE),NA())</f>
        <v>#N/A</v>
      </c>
      <c r="AM77" s="164" t="e">
        <f>IF(VLOOKUP($B77,'B-EmEC'!$A:$DC,MATCH(AM$1,'B-EmEC'!$A$1:$DC$1,0),FALSE)&lt;&gt;"",VLOOKUP($B77,'B-EmEC'!$A:$DC,MATCH(AM$1,'B-EmEC'!$A$1:$DC$1,0),FALSE),NA())</f>
        <v>#N/A</v>
      </c>
      <c r="AN77" s="164" t="e">
        <f>IF(VLOOKUP($B77,'B-EmEC'!$A:$DC,MATCH(AN$1,'B-EmEC'!$A$1:$DC$1,0),FALSE)&lt;&gt;"",VLOOKUP($B77,'B-EmEC'!$A:$DC,MATCH(AN$1,'B-EmEC'!$A$1:$DC$1,0),FALSE),NA())</f>
        <v>#N/A</v>
      </c>
      <c r="AO77" s="164" t="e">
        <f>IF(VLOOKUP($B77,'B-EmEC'!$A:$DC,MATCH(AO$1,'B-EmEC'!$A$1:$DC$1,0),FALSE)&lt;&gt;"",VLOOKUP($B77,'B-EmEC'!$A:$DC,MATCH(AO$1,'B-EmEC'!$A$1:$DC$1,0),FALSE),NA())</f>
        <v>#N/A</v>
      </c>
      <c r="AP77" s="164" t="e">
        <f>IF(VLOOKUP($B77,'B-EmEC'!$A:$DC,MATCH(AP$1,'B-EmEC'!$A$1:$DC$1,0),FALSE)&lt;&gt;"",VLOOKUP($B77,'B-EmEC'!$A:$DC,MATCH(AP$1,'B-EmEC'!$A$1:$DC$1,0),FALSE),NA())</f>
        <v>#N/A</v>
      </c>
      <c r="AQ77" s="164" t="e">
        <f>IF(VLOOKUP($B77,'B-EmEC'!$A:$DC,MATCH(AQ$1,'B-EmEC'!$A$1:$DC$1,0),FALSE)&lt;&gt;"",VLOOKUP($B77,'B-EmEC'!$A:$DC,MATCH(AQ$1,'B-EmEC'!$A$1:$DC$1,0),FALSE),NA())</f>
        <v>#N/A</v>
      </c>
      <c r="AR77" s="164" t="e">
        <f>IF(VLOOKUP($B77,'B-EmEC'!$A:$DC,MATCH(AR$1,'B-EmEC'!$A$1:$DC$1,0),FALSE)&lt;&gt;"",VLOOKUP($B77,'B-EmEC'!$A:$DC,MATCH(AR$1,'B-EmEC'!$A$1:$DC$1,0),FALSE),NA())</f>
        <v>#N/A</v>
      </c>
      <c r="AS77" s="169" t="e" cm="1">
        <f t="array" ref="AS77">SUBSTITUTE(SUBSTITUTE(INDEX(AG$1:AR$1,0,MATCH(_xlfn.AGGREGATE(4,6,AG77:AR77),AG77:AR77,0)),"B-Emax",""),"&gt;1.4SD","")</f>
        <v>#N/A</v>
      </c>
      <c r="AT77" s="164"/>
      <c r="AU77" s="165">
        <f>IF(VLOOKUP($B77,'I-EmEC'!$A:$DD,MATCH(AU$1,'I-EmEC'!$A$1:$DD$1,0),FALSE)&lt;&gt;"",VLOOKUP($B77,'I-EmEC'!$A:$DD,MATCH(AU$1,'I-EmEC'!$A$1:$DD$1,0),FALSE),NA())</f>
        <v>22.6</v>
      </c>
      <c r="AV77" s="166" t="e">
        <f>IF(VLOOKUP($B77,'I-EmEC'!$A:$DD,MATCH(AV$1,'I-EmEC'!$A$1:$DD$1,0),FALSE)&lt;&gt;"",VLOOKUP($B77,'I-EmEC'!$A:$DD,MATCH(AV$1,'I-EmEC'!$A$1:$DD$1,0),FALSE),NA())</f>
        <v>#N/A</v>
      </c>
      <c r="AW77" s="166" t="e">
        <f>IF(VLOOKUP($B77,'I-EmEC'!$A:$DD,MATCH(AW$1,'I-EmEC'!$A$1:$DD$1,0),FALSE)&lt;&gt;"",VLOOKUP($B77,'I-EmEC'!$A:$DD,MATCH(AW$1,'I-EmEC'!$A$1:$DD$1,0),FALSE),NA())</f>
        <v>#N/A</v>
      </c>
      <c r="AX77" s="166" t="e">
        <f>IF(VLOOKUP($B77,'I-EmEC'!$A:$DD,MATCH(AX$1,'I-EmEC'!$A$1:$DD$1,0),FALSE)&lt;&gt;"",VLOOKUP($B77,'I-EmEC'!$A:$DD,MATCH(AX$1,'I-EmEC'!$A$1:$DD$1,0),FALSE),NA())</f>
        <v>#N/A</v>
      </c>
      <c r="AY77" s="166" t="e">
        <f>IF(VLOOKUP($B77,'I-EmEC'!$A:$DD,MATCH(AY$1,'I-EmEC'!$A$1:$DD$1,0),FALSE)&lt;&gt;"",VLOOKUP($B77,'I-EmEC'!$A:$DD,MATCH(AY$1,'I-EmEC'!$A$1:$DD$1,0),FALSE),NA())</f>
        <v>#N/A</v>
      </c>
      <c r="AZ77" s="166">
        <f>IF(VLOOKUP($B77,'I-EmEC'!$A:$DD,MATCH(AZ$1,'I-EmEC'!$A$1:$DD$1,0),FALSE)&lt;&gt;"",VLOOKUP($B77,'I-EmEC'!$A:$DD,MATCH(AZ$1,'I-EmEC'!$A$1:$DD$1,0),FALSE),NA())</f>
        <v>13.9</v>
      </c>
      <c r="BA77" s="166" t="e">
        <f>IF(VLOOKUP($B77,'I-EmEC'!$A:$DD,MATCH(BA$1,'I-EmEC'!$A$1:$DD$1,0),FALSE)&lt;&gt;"",VLOOKUP($B77,'I-EmEC'!$A:$DD,MATCH(BA$1,'I-EmEC'!$A$1:$DD$1,0),FALSE),NA())</f>
        <v>#N/A</v>
      </c>
      <c r="BB77" s="166" t="e">
        <f>IF(VLOOKUP($B77,'I-EmEC'!$A:$DD,MATCH(BB$1,'I-EmEC'!$A$1:$DD$1,0),FALSE)&lt;&gt;"",VLOOKUP($B77,'I-EmEC'!$A:$DD,MATCH(BB$1,'I-EmEC'!$A$1:$DD$1,0),FALSE),NA())</f>
        <v>#N/A</v>
      </c>
      <c r="BC77" s="166" t="e">
        <f>IF(VLOOKUP($B77,'I-EmEC'!$A:$DD,MATCH(BC$1,'I-EmEC'!$A$1:$DD$1,0),FALSE)&lt;&gt;"",VLOOKUP($B77,'I-EmEC'!$A:$DD,MATCH(BC$1,'I-EmEC'!$A$1:$DD$1,0),FALSE),NA())</f>
        <v>#N/A</v>
      </c>
      <c r="BD77" s="166" t="e">
        <f>IF(VLOOKUP($B77,'I-EmEC'!$A:$DD,MATCH(BD$1,'I-EmEC'!$A$1:$DD$1,0),FALSE)&lt;&gt;"",VLOOKUP($B77,'I-EmEC'!$A:$DD,MATCH(BD$1,'I-EmEC'!$A$1:$DD$1,0),FALSE),NA())</f>
        <v>#N/A</v>
      </c>
      <c r="BE77" s="166" t="e">
        <f>IF(VLOOKUP($B77,'I-EmEC'!$A:$DD,MATCH(BE$1,'I-EmEC'!$A$1:$DD$1,0),FALSE)&lt;&gt;"",VLOOKUP($B77,'I-EmEC'!$A:$DD,MATCH(BE$1,'I-EmEC'!$A$1:$DD$1,0),FALSE),NA())</f>
        <v>#N/A</v>
      </c>
      <c r="BF77" s="166">
        <f>IF(VLOOKUP($B77,'I-EmEC'!$A:$DD,MATCH(BF$1,'I-EmEC'!$A$1:$DD$1,0),FALSE)&lt;&gt;"",VLOOKUP($B77,'I-EmEC'!$A:$DD,MATCH(BF$1,'I-EmEC'!$A$1:$DD$1,0),FALSE),NA())</f>
        <v>18.5</v>
      </c>
      <c r="BG77" s="161" t="str" cm="1">
        <f t="array" ref="BG77">SUBSTITUTE(SUBSTITUTE(INDEX(AU$1:BF$1,0,MATCH(_xlfn.AGGREGATE(4,6,AU77:BF77),AU77:BF77,0)),"I-Emax",""),"&gt;1.4SD","")</f>
        <v xml:space="preserve">
Gs</v>
      </c>
      <c r="BH77" s="159"/>
      <c r="BI77" s="167" t="e">
        <f>IF(VLOOKUP($B77,'B-EmEC'!$A:$DC,MATCH(BI$1,'B-EmEC'!$A$1:$DC$1,0),FALSE)="",NA(),VLOOKUP($B77,'B-EmEC'!$A:$DC,MATCH(BI$1,'B-EmEC'!$A$1:$DC$1,0),FALSE))</f>
        <v>#N/A</v>
      </c>
      <c r="BJ77" s="168" t="e">
        <f>IF(VLOOKUP($B77,'B-EmEC'!$A:$DC,MATCH(BJ$1,'B-EmEC'!$A$1:$DC$1,0),FALSE)="",NA(),VLOOKUP($B77,'B-EmEC'!$A:$DC,MATCH(BJ$1,'B-EmEC'!$A$1:$DC$1,0),FALSE))</f>
        <v>#N/A</v>
      </c>
      <c r="BK77" s="168" t="e">
        <f>IF(VLOOKUP($B77,'B-EmEC'!$A:$DC,MATCH(BK$1,'B-EmEC'!$A$1:$DC$1,0),FALSE)="",NA(),VLOOKUP($B77,'B-EmEC'!$A:$DC,MATCH(BK$1,'B-EmEC'!$A$1:$DC$1,0),FALSE))</f>
        <v>#N/A</v>
      </c>
      <c r="BL77" s="168" t="e">
        <f>IF(VLOOKUP($B77,'B-EmEC'!$A:$DC,MATCH(BL$1,'B-EmEC'!$A$1:$DC$1,0),FALSE)="",NA(),VLOOKUP($B77,'B-EmEC'!$A:$DC,MATCH(BL$1,'B-EmEC'!$A$1:$DC$1,0),FALSE))</f>
        <v>#N/A</v>
      </c>
      <c r="BM77" s="168" t="e">
        <f>IF(VLOOKUP($B77,'B-EmEC'!$A:$DC,MATCH(BM$1,'B-EmEC'!$A$1:$DC$1,0),FALSE)="",NA(),VLOOKUP($B77,'B-EmEC'!$A:$DC,MATCH(BM$1,'B-EmEC'!$A$1:$DC$1,0),FALSE))</f>
        <v>#N/A</v>
      </c>
      <c r="BN77" s="168" t="e">
        <f>IF(VLOOKUP($B77,'B-EmEC'!$A:$DC,MATCH(BN$1,'B-EmEC'!$A$1:$DC$1,0),FALSE)="",NA(),VLOOKUP($B77,'B-EmEC'!$A:$DC,MATCH(BN$1,'B-EmEC'!$A$1:$DC$1,0),FALSE))</f>
        <v>#N/A</v>
      </c>
      <c r="BO77" s="168" t="e">
        <f>IF(VLOOKUP($B77,'B-EmEC'!$A:$DC,MATCH(BO$1,'B-EmEC'!$A$1:$DC$1,0),FALSE)="",NA(),VLOOKUP($B77,'B-EmEC'!$A:$DC,MATCH(BO$1,'B-EmEC'!$A$1:$DC$1,0),FALSE))</f>
        <v>#N/A</v>
      </c>
      <c r="BP77" s="168" t="e">
        <f>IF(VLOOKUP($B77,'B-EmEC'!$A:$DC,MATCH(BP$1,'B-EmEC'!$A$1:$DC$1,0),FALSE)="",NA(),VLOOKUP($B77,'B-EmEC'!$A:$DC,MATCH(BP$1,'B-EmEC'!$A$1:$DC$1,0),FALSE))</f>
        <v>#N/A</v>
      </c>
      <c r="BQ77" s="168" t="e">
        <f>IF(VLOOKUP($B77,'B-EmEC'!$A:$DC,MATCH(BQ$1,'B-EmEC'!$A$1:$DC$1,0),FALSE)="",NA(),VLOOKUP($B77,'B-EmEC'!$A:$DC,MATCH(BQ$1,'B-EmEC'!$A$1:$DC$1,0),FALSE))</f>
        <v>#N/A</v>
      </c>
      <c r="BR77" s="168" t="e">
        <f>IF(VLOOKUP($B77,'B-EmEC'!$A:$DC,MATCH(BR$1,'B-EmEC'!$A$1:$DC$1,0),FALSE)="",NA(),VLOOKUP($B77,'B-EmEC'!$A:$DC,MATCH(BR$1,'B-EmEC'!$A$1:$DC$1,0),FALSE))</f>
        <v>#N/A</v>
      </c>
      <c r="BS77" s="168" t="e">
        <f>IF(VLOOKUP($B77,'B-EmEC'!$A:$DC,MATCH(BS$1,'B-EmEC'!$A$1:$DC$1,0),FALSE)="",NA(),VLOOKUP($B77,'B-EmEC'!$A:$DC,MATCH(BS$1,'B-EmEC'!$A$1:$DC$1,0),FALSE))</f>
        <v>#N/A</v>
      </c>
      <c r="BT77" s="168" t="e">
        <f>IF(VLOOKUP($B77,'B-EmEC'!$A:$DC,MATCH(BT$1,'B-EmEC'!$A$1:$DC$1,0),FALSE)="",NA(),VLOOKUP($B77,'B-EmEC'!$A:$DC,MATCH(BT$1,'B-EmEC'!$A$1:$DC$1,0),FALSE))</f>
        <v>#N/A</v>
      </c>
      <c r="BU77" s="161" t="e" cm="1">
        <f t="array" ref="BU77">SUBSTITUTE(SUBSTITUTE(SUBSTITUTE(INDEX(BI$1:BT$1,0,MATCH(_xlfn.AGGREGATE(4,6,BI77:BT77),BI77:BT77,0)),"B-Emax",""),"Min",""),"Max","")</f>
        <v>#N/A</v>
      </c>
      <c r="BV77" s="168"/>
      <c r="BW77" s="165">
        <f>IF(VLOOKUP($B77,'I-EmEC'!$A:$DD,MATCH(BW$1,'I-EmEC'!$A$1:$DD$1,0),FALSE)&lt;&gt;"",VLOOKUP($B77,'I-EmEC'!$A:$DD,MATCH(BW$1,'I-EmEC'!$A$1:$DD$1,0),FALSE),NA())</f>
        <v>41.544117647058826</v>
      </c>
      <c r="BX77" s="166" t="e">
        <f>IF(VLOOKUP($B77,'I-EmEC'!$A:$DD,MATCH(BX$1,'I-EmEC'!$A$1:$DD$1,0),FALSE)&lt;&gt;"",VLOOKUP($B77,'I-EmEC'!$A:$DD,MATCH(BX$1,'I-EmEC'!$A$1:$DD$1,0),FALSE),NA())</f>
        <v>#N/A</v>
      </c>
      <c r="BY77" s="166" t="e">
        <f>IF(VLOOKUP($B77,'I-EmEC'!$A:$DD,MATCH(BY$1,'I-EmEC'!$A$1:$DD$1,0),FALSE)&lt;&gt;"",VLOOKUP($B77,'I-EmEC'!$A:$DD,MATCH(BY$1,'I-EmEC'!$A$1:$DD$1,0),FALSE),NA())</f>
        <v>#N/A</v>
      </c>
      <c r="BZ77" s="166" t="e">
        <f>IF(VLOOKUP($B77,'I-EmEC'!$A:$DD,MATCH(BZ$1,'I-EmEC'!$A$1:$DD$1,0),FALSE)&lt;&gt;"",VLOOKUP($B77,'I-EmEC'!$A:$DD,MATCH(BZ$1,'I-EmEC'!$A$1:$DD$1,0),FALSE),NA())</f>
        <v>#N/A</v>
      </c>
      <c r="CA77" s="166" t="e">
        <f>IF(VLOOKUP($B77,'I-EmEC'!$A:$DD,MATCH(CA$1,'I-EmEC'!$A$1:$DD$1,0),FALSE)&lt;&gt;"",VLOOKUP($B77,'I-EmEC'!$A:$DD,MATCH(CA$1,'I-EmEC'!$A$1:$DD$1,0),FALSE),NA())</f>
        <v>#N/A</v>
      </c>
      <c r="CB77" s="166">
        <f>IF(VLOOKUP($B77,'I-EmEC'!$A:$DD,MATCH(CB$1,'I-EmEC'!$A$1:$DD$1,0),FALSE)&lt;&gt;"",VLOOKUP($B77,'I-EmEC'!$A:$DD,MATCH(CB$1,'I-EmEC'!$A$1:$DD$1,0),FALSE),NA())</f>
        <v>40.289855072463766</v>
      </c>
      <c r="CC77" s="166" t="e">
        <f>IF(VLOOKUP($B77,'I-EmEC'!$A:$DD,MATCH(CC$1,'I-EmEC'!$A$1:$DD$1,0),FALSE)&lt;&gt;"",VLOOKUP($B77,'I-EmEC'!$A:$DD,MATCH(CC$1,'I-EmEC'!$A$1:$DD$1,0),FALSE),NA())</f>
        <v>#N/A</v>
      </c>
      <c r="CD77" s="166" t="e">
        <f>IF(VLOOKUP($B77,'I-EmEC'!$A:$DD,MATCH(CD$1,'I-EmEC'!$A$1:$DD$1,0),FALSE)&lt;&gt;"",VLOOKUP($B77,'I-EmEC'!$A:$DD,MATCH(CD$1,'I-EmEC'!$A$1:$DD$1,0),FALSE),NA())</f>
        <v>#N/A</v>
      </c>
      <c r="CE77" s="166" t="e">
        <f>IF(VLOOKUP($B77,'I-EmEC'!$A:$DD,MATCH(CE$1,'I-EmEC'!$A$1:$DD$1,0),FALSE)&lt;&gt;"",VLOOKUP($B77,'I-EmEC'!$A:$DD,MATCH(CE$1,'I-EmEC'!$A$1:$DD$1,0),FALSE),NA())</f>
        <v>#N/A</v>
      </c>
      <c r="CF77" s="166" t="e">
        <f>IF(VLOOKUP($B77,'I-EmEC'!$A:$DD,MATCH(CF$1,'I-EmEC'!$A$1:$DD$1,0),FALSE)&lt;&gt;"",VLOOKUP($B77,'I-EmEC'!$A:$DD,MATCH(CF$1,'I-EmEC'!$A$1:$DD$1,0),FALSE),NA())</f>
        <v>#N/A</v>
      </c>
      <c r="CG77" s="166" t="e">
        <f>IF(VLOOKUP($B77,'I-EmEC'!$A:$DD,MATCH(CG$1,'I-EmEC'!$A$1:$DD$1,0),FALSE)&lt;&gt;"",VLOOKUP($B77,'I-EmEC'!$A:$DD,MATCH(CG$1,'I-EmEC'!$A$1:$DD$1,0),FALSE),NA())</f>
        <v>#N/A</v>
      </c>
      <c r="CH77" s="166">
        <f>IF(VLOOKUP($B77,'I-EmEC'!$A:$DD,MATCH(CH$1,'I-EmEC'!$A$1:$DD$1,0),FALSE)&lt;&gt;"",VLOOKUP($B77,'I-EmEC'!$A:$DD,MATCH(CH$1,'I-EmEC'!$A$1:$DD$1,0),FALSE),NA())</f>
        <v>36.561264822134383</v>
      </c>
      <c r="CI77" s="161" t="str" cm="1">
        <f t="array" ref="CI77">SUBSTITUTE(SUBSTITUTE(SUBSTITUTE(INDEX(BW$1:CH$1,0,MATCH(_xlfn.AGGREGATE(4,6,BW77:CH77),BW77:CH77,0)),"I-Emax",""),"Min",""),"Max","")</f>
        <v xml:space="preserve">
Gs</v>
      </c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</row>
    <row r="78" spans="1:111" s="170" customFormat="1" x14ac:dyDescent="0.15">
      <c r="A78" s="155" t="str" cm="1">
        <f t="array" ref="A78">_xlfn.IFS(AND(SUMIF(E78:P78,"&lt;&gt;#N/A",E78:P78)&gt;0,SUMIF(S78:AD78,"&lt;&gt;#N/A",S78:AD78)&gt;0),"BI",AND(SUMIF(E78:P78,"&lt;&gt;#N/A",E78:P78)&gt;0,SUMIF(S78:AD78,"&lt;&gt;#N/A",S78:AD78)=0),"-B",AND(SUMIF(E78:P78,"&lt;&gt;#N/A",E78:P78)=0,SUMIF(S78:AD78,"&lt;&gt;#N/A",S78:AD78)&gt;0),"-I")</f>
        <v>-I</v>
      </c>
      <c r="B78" s="90" t="s">
        <v>200</v>
      </c>
      <c r="C78" s="156" t="str">
        <f>VLOOKUP(B78,RecNamesAll!A:E,5,FALSE)</f>
        <v>A</v>
      </c>
      <c r="D78" s="157" t="b">
        <f>VLOOKUP(B78,Ligands!A:B,2,FALSE)</f>
        <v>0</v>
      </c>
      <c r="E78" s="158" t="e">
        <f>IF(VLOOKUP($B78,'B-EmEC'!$A:$DC,MATCH(E$1,'B-EmEC'!$A$1:$DC$1,0),FALSE)&lt;&gt;"",VLOOKUP($B78,'B-EmEC'!$A:$DC,MATCH(E$1,'B-EmEC'!$A$1:$DC$1,0),FALSE),NA())</f>
        <v>#N/A</v>
      </c>
      <c r="F78" s="159" t="e">
        <f>IF(VLOOKUP($B78,'B-EmEC'!$A:$DC,MATCH(F$1,'B-EmEC'!$A$1:$DC$1,0),FALSE)&lt;&gt;"",VLOOKUP($B78,'B-EmEC'!$A:$DC,MATCH(F$1,'B-EmEC'!$A$1:$DC$1,0),FALSE),NA())</f>
        <v>#N/A</v>
      </c>
      <c r="G78" s="159" t="e">
        <f>IF(VLOOKUP($B78,'B-EmEC'!$A:$DC,MATCH(G$1,'B-EmEC'!$A$1:$DC$1,0),FALSE)&lt;&gt;"",VLOOKUP($B78,'B-EmEC'!$A:$DC,MATCH(G$1,'B-EmEC'!$A$1:$DC$1,0),FALSE),NA())</f>
        <v>#N/A</v>
      </c>
      <c r="H78" s="159" t="e">
        <f>IF(VLOOKUP($B78,'B-EmEC'!$A:$DC,MATCH(H$1,'B-EmEC'!$A$1:$DC$1,0),FALSE)&lt;&gt;"",VLOOKUP($B78,'B-EmEC'!$A:$DC,MATCH(H$1,'B-EmEC'!$A$1:$DC$1,0),FALSE),NA())</f>
        <v>#N/A</v>
      </c>
      <c r="I78" s="159" t="e">
        <f>IF(VLOOKUP($B78,'B-EmEC'!$A:$DC,MATCH(I$1,'B-EmEC'!$A$1:$DC$1,0),FALSE)&lt;&gt;"",VLOOKUP($B78,'B-EmEC'!$A:$DC,MATCH(I$1,'B-EmEC'!$A$1:$DC$1,0),FALSE),NA())</f>
        <v>#N/A</v>
      </c>
      <c r="J78" s="159" t="e">
        <f>IF(VLOOKUP($B78,'B-EmEC'!$A:$DC,MATCH(J$1,'B-EmEC'!$A$1:$DC$1,0),FALSE)&lt;&gt;"",VLOOKUP($B78,'B-EmEC'!$A:$DC,MATCH(J$1,'B-EmEC'!$A$1:$DC$1,0),FALSE),NA())</f>
        <v>#N/A</v>
      </c>
      <c r="K78" s="160" t="e">
        <f>IF(VLOOKUP($B78,'B-EmEC'!$A:$DC,MATCH(K$1,'B-EmEC'!$A$1:$DC$1,0),FALSE)&lt;&gt;"",VLOOKUP($B78,'B-EmEC'!$A:$DC,MATCH(K$1,'B-EmEC'!$A$1:$DC$1,0),FALSE),NA())</f>
        <v>#N/A</v>
      </c>
      <c r="L78" s="160" t="e">
        <f>IF(VLOOKUP($B78,'B-EmEC'!$A:$DC,MATCH(L$1,'B-EmEC'!$A$1:$DC$1,0),FALSE)&lt;&gt;"",VLOOKUP($B78,'B-EmEC'!$A:$DC,MATCH(L$1,'B-EmEC'!$A$1:$DC$1,0),FALSE),NA())</f>
        <v>#N/A</v>
      </c>
      <c r="M78" s="160" t="e">
        <f>IF(VLOOKUP($B78,'B-EmEC'!$A:$DC,MATCH(M$1,'B-EmEC'!$A$1:$DC$1,0),FALSE)&lt;&gt;"",VLOOKUP($B78,'B-EmEC'!$A:$DC,MATCH(M$1,'B-EmEC'!$A$1:$DC$1,0),FALSE),NA())</f>
        <v>#N/A</v>
      </c>
      <c r="N78" s="159" t="e">
        <f>IF(VLOOKUP($B78,'B-EmEC'!$A:$DC,MATCH(N$1,'B-EmEC'!$A$1:$DC$1,0),FALSE)&lt;&gt;"",VLOOKUP($B78,'B-EmEC'!$A:$DC,MATCH(N$1,'B-EmEC'!$A$1:$DC$1,0),FALSE),NA())</f>
        <v>#N/A</v>
      </c>
      <c r="O78" s="160" t="e">
        <f>IF(VLOOKUP($B78,'B-EmEC'!$A:$DC,MATCH(O$1,'B-EmEC'!$A$1:$DC$1,0),FALSE)&lt;&gt;"",VLOOKUP($B78,'B-EmEC'!$A:$DC,MATCH(O$1,'B-EmEC'!$A$1:$DC$1,0),FALSE),NA())</f>
        <v>#N/A</v>
      </c>
      <c r="P78" s="160" t="e">
        <f>IF(VLOOKUP($B78,'B-EmEC'!$A:$DC,MATCH(P$1,'B-EmEC'!$A$1:$DC$1,0),FALSE)&lt;&gt;"",VLOOKUP($B78,'B-EmEC'!$A:$DC,MATCH(P$1,'B-EmEC'!$A$1:$DC$1,0),FALSE),NA())</f>
        <v>#N/A</v>
      </c>
      <c r="Q78" s="161" t="e" cm="1">
        <f t="array" ref="Q78">SUBSTITUTE(SUBSTITUTE(INDEX(E$1:P$1,0,MATCH(_xlfn.AGGREGATE(4,6,E78:P78),E78:P78,0)),"B-pEC50",""),"&gt;1.4SD","")</f>
        <v>#N/A</v>
      </c>
      <c r="R78" s="159"/>
      <c r="S78" s="162">
        <f>IF(VLOOKUP($B78,'I-EmEC'!$A:$DD,MATCH(S$1,'I-EmEC'!$A$1:$DD$1,0),FALSE)&lt;&gt;"",VLOOKUP($B78,'I-EmEC'!$A:$DD,MATCH(S$1,'I-EmEC'!$A$1:$DD$1,0),FALSE),NA())</f>
        <v>8.74</v>
      </c>
      <c r="T78" s="159">
        <f>IF(VLOOKUP($B78,'I-EmEC'!$A:$DD,MATCH(T$1,'I-EmEC'!$A$1:$DD$1,0),FALSE)&lt;&gt;"",VLOOKUP($B78,'I-EmEC'!$A:$DD,MATCH(T$1,'I-EmEC'!$A$1:$DD$1,0),FALSE),NA())</f>
        <v>8.8699999999999992</v>
      </c>
      <c r="U78" s="159">
        <f>IF(VLOOKUP($B78,'I-EmEC'!$A:$DD,MATCH(U$1,'I-EmEC'!$A$1:$DD$1,0),FALSE)&lt;&gt;"",VLOOKUP($B78,'I-EmEC'!$A:$DD,MATCH(U$1,'I-EmEC'!$A$1:$DD$1,0),FALSE),NA())</f>
        <v>8.8699999999999992</v>
      </c>
      <c r="V78" s="159">
        <f>IF(VLOOKUP($B78,'I-EmEC'!$A:$DD,MATCH(V$1,'I-EmEC'!$A$1:$DD$1,0),FALSE)&lt;&gt;"",VLOOKUP($B78,'I-EmEC'!$A:$DD,MATCH(V$1,'I-EmEC'!$A$1:$DD$1,0),FALSE),NA())</f>
        <v>8.8699999999999992</v>
      </c>
      <c r="W78" s="159">
        <f>IF(VLOOKUP($B78,'I-EmEC'!$A:$DD,MATCH(W$1,'I-EmEC'!$A$1:$DD$1,0),FALSE)&lt;&gt;"",VLOOKUP($B78,'I-EmEC'!$A:$DD,MATCH(W$1,'I-EmEC'!$A$1:$DD$1,0),FALSE),NA())</f>
        <v>8.8699999999999992</v>
      </c>
      <c r="X78" s="159">
        <f>IF(VLOOKUP($B78,'I-EmEC'!$A:$DD,MATCH(X$1,'I-EmEC'!$A$1:$DD$1,0),FALSE)&lt;&gt;"",VLOOKUP($B78,'I-EmEC'!$A:$DD,MATCH(X$1,'I-EmEC'!$A$1:$DD$1,0),FALSE),NA())</f>
        <v>8.98</v>
      </c>
      <c r="Y78" s="159">
        <f>IF(VLOOKUP($B78,'I-EmEC'!$A:$DD,MATCH(Y$1,'I-EmEC'!$A$1:$DD$1,0),FALSE)&lt;&gt;"",VLOOKUP($B78,'I-EmEC'!$A:$DD,MATCH(Y$1,'I-EmEC'!$A$1:$DD$1,0),FALSE),NA())</f>
        <v>8.74</v>
      </c>
      <c r="Z78" s="159">
        <f>IF(VLOOKUP($B78,'I-EmEC'!$A:$DD,MATCH(Z$1,'I-EmEC'!$A$1:$DD$1,0),FALSE)&lt;&gt;"",VLOOKUP($B78,'I-EmEC'!$A:$DD,MATCH(Z$1,'I-EmEC'!$A$1:$DD$1,0),FALSE),NA())</f>
        <v>8.74</v>
      </c>
      <c r="AA78" s="159">
        <f>IF(VLOOKUP($B78,'I-EmEC'!$A:$DD,MATCH(AA$1,'I-EmEC'!$A$1:$DD$1,0),FALSE)&lt;&gt;"",VLOOKUP($B78,'I-EmEC'!$A:$DD,MATCH(AA$1,'I-EmEC'!$A$1:$DD$1,0),FALSE),NA())</f>
        <v>8.94</v>
      </c>
      <c r="AB78" s="159">
        <f>IF(VLOOKUP($B78,'I-EmEC'!$A:$DD,MATCH(AB$1,'I-EmEC'!$A$1:$DD$1,0),FALSE)&lt;&gt;"",VLOOKUP($B78,'I-EmEC'!$A:$DD,MATCH(AB$1,'I-EmEC'!$A$1:$DD$1,0),FALSE),NA())</f>
        <v>8.83</v>
      </c>
      <c r="AC78" s="159">
        <f>IF(VLOOKUP($B78,'I-EmEC'!$A:$DD,MATCH(AC$1,'I-EmEC'!$A$1:$DD$1,0),FALSE)&lt;&gt;"",VLOOKUP($B78,'I-EmEC'!$A:$DD,MATCH(AC$1,'I-EmEC'!$A$1:$DD$1,0),FALSE),NA())</f>
        <v>8.98</v>
      </c>
      <c r="AD78" s="159">
        <f>IF(VLOOKUP($B78,'I-EmEC'!$A:$DD,MATCH(AD$1,'I-EmEC'!$A$1:$DD$1,0),FALSE)&lt;&gt;"",VLOOKUP($B78,'I-EmEC'!$A:$DD,MATCH(AD$1,'I-EmEC'!$A$1:$DD$1,0),FALSE),NA())</f>
        <v>8.9499999999999993</v>
      </c>
      <c r="AE78" s="161" t="str" cm="1">
        <f t="array" ref="AE78">SUBSTITUTE(SUBSTITUTE(INDEX(S$1:AD$1,0,MATCH(_xlfn.AGGREGATE(4,6,S78:AD78),S78:AD78,0)),"I-pEC50",""),"&gt;1.4SD","")</f>
        <v xml:space="preserve">
Gz</v>
      </c>
      <c r="AF78" s="159"/>
      <c r="AG78" s="163" t="e">
        <f>IF(VLOOKUP($B78,'B-EmEC'!$A:$DC,MATCH(AG$1,'B-EmEC'!$A$1:$DC$1,0),FALSE)&lt;&gt;"",VLOOKUP($B78,'B-EmEC'!$A:$DC,MATCH(AG$1,'B-EmEC'!$A$1:$DC$1,0),FALSE),NA())</f>
        <v>#N/A</v>
      </c>
      <c r="AH78" s="164" t="e">
        <f>IF(VLOOKUP($B78,'B-EmEC'!$A:$DC,MATCH(AH$1,'B-EmEC'!$A$1:$DC$1,0),FALSE)&lt;&gt;"",VLOOKUP($B78,'B-EmEC'!$A:$DC,MATCH(AH$1,'B-EmEC'!$A$1:$DC$1,0),FALSE),NA())</f>
        <v>#N/A</v>
      </c>
      <c r="AI78" s="164" t="e">
        <f>IF(VLOOKUP($B78,'B-EmEC'!$A:$DC,MATCH(AI$1,'B-EmEC'!$A$1:$DC$1,0),FALSE)&lt;&gt;"",VLOOKUP($B78,'B-EmEC'!$A:$DC,MATCH(AI$1,'B-EmEC'!$A$1:$DC$1,0),FALSE),NA())</f>
        <v>#N/A</v>
      </c>
      <c r="AJ78" s="164" t="e">
        <f>IF(VLOOKUP($B78,'B-EmEC'!$A:$DC,MATCH(AJ$1,'B-EmEC'!$A$1:$DC$1,0),FALSE)&lt;&gt;"",VLOOKUP($B78,'B-EmEC'!$A:$DC,MATCH(AJ$1,'B-EmEC'!$A$1:$DC$1,0),FALSE),NA())</f>
        <v>#N/A</v>
      </c>
      <c r="AK78" s="164" t="e">
        <f>IF(VLOOKUP($B78,'B-EmEC'!$A:$DC,MATCH(AK$1,'B-EmEC'!$A$1:$DC$1,0),FALSE)&lt;&gt;"",VLOOKUP($B78,'B-EmEC'!$A:$DC,MATCH(AK$1,'B-EmEC'!$A$1:$DC$1,0),FALSE),NA())</f>
        <v>#N/A</v>
      </c>
      <c r="AL78" s="164" t="e">
        <f>IF(VLOOKUP($B78,'B-EmEC'!$A:$DC,MATCH(AL$1,'B-EmEC'!$A$1:$DC$1,0),FALSE)&lt;&gt;"",VLOOKUP($B78,'B-EmEC'!$A:$DC,MATCH(AL$1,'B-EmEC'!$A$1:$DC$1,0),FALSE),NA())</f>
        <v>#N/A</v>
      </c>
      <c r="AM78" s="164" t="e">
        <f>IF(VLOOKUP($B78,'B-EmEC'!$A:$DC,MATCH(AM$1,'B-EmEC'!$A$1:$DC$1,0),FALSE)&lt;&gt;"",VLOOKUP($B78,'B-EmEC'!$A:$DC,MATCH(AM$1,'B-EmEC'!$A$1:$DC$1,0),FALSE),NA())</f>
        <v>#N/A</v>
      </c>
      <c r="AN78" s="164" t="e">
        <f>IF(VLOOKUP($B78,'B-EmEC'!$A:$DC,MATCH(AN$1,'B-EmEC'!$A$1:$DC$1,0),FALSE)&lt;&gt;"",VLOOKUP($B78,'B-EmEC'!$A:$DC,MATCH(AN$1,'B-EmEC'!$A$1:$DC$1,0),FALSE),NA())</f>
        <v>#N/A</v>
      </c>
      <c r="AO78" s="164" t="e">
        <f>IF(VLOOKUP($B78,'B-EmEC'!$A:$DC,MATCH(AO$1,'B-EmEC'!$A$1:$DC$1,0),FALSE)&lt;&gt;"",VLOOKUP($B78,'B-EmEC'!$A:$DC,MATCH(AO$1,'B-EmEC'!$A$1:$DC$1,0),FALSE),NA())</f>
        <v>#N/A</v>
      </c>
      <c r="AP78" s="164" t="e">
        <f>IF(VLOOKUP($B78,'B-EmEC'!$A:$DC,MATCH(AP$1,'B-EmEC'!$A$1:$DC$1,0),FALSE)&lt;&gt;"",VLOOKUP($B78,'B-EmEC'!$A:$DC,MATCH(AP$1,'B-EmEC'!$A$1:$DC$1,0),FALSE),NA())</f>
        <v>#N/A</v>
      </c>
      <c r="AQ78" s="164" t="e">
        <f>IF(VLOOKUP($B78,'B-EmEC'!$A:$DC,MATCH(AQ$1,'B-EmEC'!$A$1:$DC$1,0),FALSE)&lt;&gt;"",VLOOKUP($B78,'B-EmEC'!$A:$DC,MATCH(AQ$1,'B-EmEC'!$A$1:$DC$1,0),FALSE),NA())</f>
        <v>#N/A</v>
      </c>
      <c r="AR78" s="164" t="e">
        <f>IF(VLOOKUP($B78,'B-EmEC'!$A:$DC,MATCH(AR$1,'B-EmEC'!$A$1:$DC$1,0),FALSE)&lt;&gt;"",VLOOKUP($B78,'B-EmEC'!$A:$DC,MATCH(AR$1,'B-EmEC'!$A$1:$DC$1,0),FALSE),NA())</f>
        <v>#N/A</v>
      </c>
      <c r="AS78" s="169" t="e" cm="1">
        <f t="array" ref="AS78">SUBSTITUTE(SUBSTITUTE(INDEX(AG$1:AR$1,0,MATCH(_xlfn.AGGREGATE(4,6,AG78:AR78),AG78:AR78,0)),"B-Emax",""),"&gt;1.4SD","")</f>
        <v>#N/A</v>
      </c>
      <c r="AT78" s="164"/>
      <c r="AU78" s="165">
        <f>IF(VLOOKUP($B78,'I-EmEC'!$A:$DD,MATCH(AU$1,'I-EmEC'!$A$1:$DD$1,0),FALSE)&lt;&gt;"",VLOOKUP($B78,'I-EmEC'!$A:$DD,MATCH(AU$1,'I-EmEC'!$A$1:$DD$1,0),FALSE),NA())</f>
        <v>19</v>
      </c>
      <c r="AV78" s="166">
        <f>IF(VLOOKUP($B78,'I-EmEC'!$A:$DD,MATCH(AV$1,'I-EmEC'!$A$1:$DD$1,0),FALSE)&lt;&gt;"",VLOOKUP($B78,'I-EmEC'!$A:$DD,MATCH(AV$1,'I-EmEC'!$A$1:$DD$1,0),FALSE),NA())</f>
        <v>6.4</v>
      </c>
      <c r="AW78" s="166">
        <f>IF(VLOOKUP($B78,'I-EmEC'!$A:$DD,MATCH(AW$1,'I-EmEC'!$A$1:$DD$1,0),FALSE)&lt;&gt;"",VLOOKUP($B78,'I-EmEC'!$A:$DD,MATCH(AW$1,'I-EmEC'!$A$1:$DD$1,0),FALSE),NA())</f>
        <v>6.4</v>
      </c>
      <c r="AX78" s="166">
        <f>IF(VLOOKUP($B78,'I-EmEC'!$A:$DD,MATCH(AX$1,'I-EmEC'!$A$1:$DD$1,0),FALSE)&lt;&gt;"",VLOOKUP($B78,'I-EmEC'!$A:$DD,MATCH(AX$1,'I-EmEC'!$A$1:$DD$1,0),FALSE),NA())</f>
        <v>10.199999999999999</v>
      </c>
      <c r="AY78" s="166">
        <f>IF(VLOOKUP($B78,'I-EmEC'!$A:$DD,MATCH(AY$1,'I-EmEC'!$A$1:$DD$1,0),FALSE)&lt;&gt;"",VLOOKUP($B78,'I-EmEC'!$A:$DD,MATCH(AY$1,'I-EmEC'!$A$1:$DD$1,0),FALSE),NA())</f>
        <v>10.199999999999999</v>
      </c>
      <c r="AZ78" s="166">
        <f>IF(VLOOKUP($B78,'I-EmEC'!$A:$DD,MATCH(AZ$1,'I-EmEC'!$A$1:$DD$1,0),FALSE)&lt;&gt;"",VLOOKUP($B78,'I-EmEC'!$A:$DD,MATCH(AZ$1,'I-EmEC'!$A$1:$DD$1,0),FALSE),NA())</f>
        <v>8.3000000000000007</v>
      </c>
      <c r="BA78" s="166">
        <f>IF(VLOOKUP($B78,'I-EmEC'!$A:$DD,MATCH(BA$1,'I-EmEC'!$A$1:$DD$1,0),FALSE)&lt;&gt;"",VLOOKUP($B78,'I-EmEC'!$A:$DD,MATCH(BA$1,'I-EmEC'!$A$1:$DD$1,0),FALSE),NA())</f>
        <v>12.4</v>
      </c>
      <c r="BB78" s="166">
        <f>IF(VLOOKUP($B78,'I-EmEC'!$A:$DD,MATCH(BB$1,'I-EmEC'!$A$1:$DD$1,0),FALSE)&lt;&gt;"",VLOOKUP($B78,'I-EmEC'!$A:$DD,MATCH(BB$1,'I-EmEC'!$A$1:$DD$1,0),FALSE),NA())</f>
        <v>12.4</v>
      </c>
      <c r="BC78" s="166">
        <f>IF(VLOOKUP($B78,'I-EmEC'!$A:$DD,MATCH(BC$1,'I-EmEC'!$A$1:$DD$1,0),FALSE)&lt;&gt;"",VLOOKUP($B78,'I-EmEC'!$A:$DD,MATCH(BC$1,'I-EmEC'!$A$1:$DD$1,0),FALSE),NA())</f>
        <v>14</v>
      </c>
      <c r="BD78" s="166">
        <f>IF(VLOOKUP($B78,'I-EmEC'!$A:$DD,MATCH(BD$1,'I-EmEC'!$A$1:$DD$1,0),FALSE)&lt;&gt;"",VLOOKUP($B78,'I-EmEC'!$A:$DD,MATCH(BD$1,'I-EmEC'!$A$1:$DD$1,0),FALSE),NA())</f>
        <v>7.3</v>
      </c>
      <c r="BE78" s="166">
        <f>IF(VLOOKUP($B78,'I-EmEC'!$A:$DD,MATCH(BE$1,'I-EmEC'!$A$1:$DD$1,0),FALSE)&lt;&gt;"",VLOOKUP($B78,'I-EmEC'!$A:$DD,MATCH(BE$1,'I-EmEC'!$A$1:$DD$1,0),FALSE),NA())</f>
        <v>7.6</v>
      </c>
      <c r="BF78" s="166">
        <f>IF(VLOOKUP($B78,'I-EmEC'!$A:$DD,MATCH(BF$1,'I-EmEC'!$A$1:$DD$1,0),FALSE)&lt;&gt;"",VLOOKUP($B78,'I-EmEC'!$A:$DD,MATCH(BF$1,'I-EmEC'!$A$1:$DD$1,0),FALSE),NA())</f>
        <v>11.5</v>
      </c>
      <c r="BG78" s="161" t="str" cm="1">
        <f t="array" ref="BG78">SUBSTITUTE(SUBSTITUTE(INDEX(AU$1:BF$1,0,MATCH(_xlfn.AGGREGATE(4,6,AU78:BF78),AU78:BF78,0)),"I-Emax",""),"&gt;1.4SD","")</f>
        <v xml:space="preserve">
Gs</v>
      </c>
      <c r="BH78" s="159"/>
      <c r="BI78" s="167" t="e">
        <f>IF(VLOOKUP($B78,'B-EmEC'!$A:$DC,MATCH(BI$1,'B-EmEC'!$A$1:$DC$1,0),FALSE)="",NA(),VLOOKUP($B78,'B-EmEC'!$A:$DC,MATCH(BI$1,'B-EmEC'!$A$1:$DC$1,0),FALSE))</f>
        <v>#N/A</v>
      </c>
      <c r="BJ78" s="168" t="e">
        <f>IF(VLOOKUP($B78,'B-EmEC'!$A:$DC,MATCH(BJ$1,'B-EmEC'!$A$1:$DC$1,0),FALSE)="",NA(),VLOOKUP($B78,'B-EmEC'!$A:$DC,MATCH(BJ$1,'B-EmEC'!$A$1:$DC$1,0),FALSE))</f>
        <v>#N/A</v>
      </c>
      <c r="BK78" s="168" t="e">
        <f>IF(VLOOKUP($B78,'B-EmEC'!$A:$DC,MATCH(BK$1,'B-EmEC'!$A$1:$DC$1,0),FALSE)="",NA(),VLOOKUP($B78,'B-EmEC'!$A:$DC,MATCH(BK$1,'B-EmEC'!$A$1:$DC$1,0),FALSE))</f>
        <v>#N/A</v>
      </c>
      <c r="BL78" s="168" t="e">
        <f>IF(VLOOKUP($B78,'B-EmEC'!$A:$DC,MATCH(BL$1,'B-EmEC'!$A$1:$DC$1,0),FALSE)="",NA(),VLOOKUP($B78,'B-EmEC'!$A:$DC,MATCH(BL$1,'B-EmEC'!$A$1:$DC$1,0),FALSE))</f>
        <v>#N/A</v>
      </c>
      <c r="BM78" s="168" t="e">
        <f>IF(VLOOKUP($B78,'B-EmEC'!$A:$DC,MATCH(BM$1,'B-EmEC'!$A$1:$DC$1,0),FALSE)="",NA(),VLOOKUP($B78,'B-EmEC'!$A:$DC,MATCH(BM$1,'B-EmEC'!$A$1:$DC$1,0),FALSE))</f>
        <v>#N/A</v>
      </c>
      <c r="BN78" s="168" t="e">
        <f>IF(VLOOKUP($B78,'B-EmEC'!$A:$DC,MATCH(BN$1,'B-EmEC'!$A$1:$DC$1,0),FALSE)="",NA(),VLOOKUP($B78,'B-EmEC'!$A:$DC,MATCH(BN$1,'B-EmEC'!$A$1:$DC$1,0),FALSE))</f>
        <v>#N/A</v>
      </c>
      <c r="BO78" s="168" t="e">
        <f>IF(VLOOKUP($B78,'B-EmEC'!$A:$DC,MATCH(BO$1,'B-EmEC'!$A$1:$DC$1,0),FALSE)="",NA(),VLOOKUP($B78,'B-EmEC'!$A:$DC,MATCH(BO$1,'B-EmEC'!$A$1:$DC$1,0),FALSE))</f>
        <v>#N/A</v>
      </c>
      <c r="BP78" s="168" t="e">
        <f>IF(VLOOKUP($B78,'B-EmEC'!$A:$DC,MATCH(BP$1,'B-EmEC'!$A$1:$DC$1,0),FALSE)="",NA(),VLOOKUP($B78,'B-EmEC'!$A:$DC,MATCH(BP$1,'B-EmEC'!$A$1:$DC$1,0),FALSE))</f>
        <v>#N/A</v>
      </c>
      <c r="BQ78" s="168" t="e">
        <f>IF(VLOOKUP($B78,'B-EmEC'!$A:$DC,MATCH(BQ$1,'B-EmEC'!$A$1:$DC$1,0),FALSE)="",NA(),VLOOKUP($B78,'B-EmEC'!$A:$DC,MATCH(BQ$1,'B-EmEC'!$A$1:$DC$1,0),FALSE))</f>
        <v>#N/A</v>
      </c>
      <c r="BR78" s="168" t="e">
        <f>IF(VLOOKUP($B78,'B-EmEC'!$A:$DC,MATCH(BR$1,'B-EmEC'!$A$1:$DC$1,0),FALSE)="",NA(),VLOOKUP($B78,'B-EmEC'!$A:$DC,MATCH(BR$1,'B-EmEC'!$A$1:$DC$1,0),FALSE))</f>
        <v>#N/A</v>
      </c>
      <c r="BS78" s="168" t="e">
        <f>IF(VLOOKUP($B78,'B-EmEC'!$A:$DC,MATCH(BS$1,'B-EmEC'!$A$1:$DC$1,0),FALSE)="",NA(),VLOOKUP($B78,'B-EmEC'!$A:$DC,MATCH(BS$1,'B-EmEC'!$A$1:$DC$1,0),FALSE))</f>
        <v>#N/A</v>
      </c>
      <c r="BT78" s="168" t="e">
        <f>IF(VLOOKUP($B78,'B-EmEC'!$A:$DC,MATCH(BT$1,'B-EmEC'!$A$1:$DC$1,0),FALSE)="",NA(),VLOOKUP($B78,'B-EmEC'!$A:$DC,MATCH(BT$1,'B-EmEC'!$A$1:$DC$1,0),FALSE))</f>
        <v>#N/A</v>
      </c>
      <c r="BU78" s="161" t="e" cm="1">
        <f t="array" ref="BU78">SUBSTITUTE(SUBSTITUTE(SUBSTITUTE(INDEX(BI$1:BT$1,0,MATCH(_xlfn.AGGREGATE(4,6,BI78:BT78),BI78:BT78,0)),"B-Emax",""),"Min",""),"Max","")</f>
        <v>#N/A</v>
      </c>
      <c r="BV78" s="168"/>
      <c r="BW78" s="165">
        <f>IF(VLOOKUP($B78,'I-EmEC'!$A:$DD,MATCH(BW$1,'I-EmEC'!$A$1:$DD$1,0),FALSE)&lt;&gt;"",VLOOKUP($B78,'I-EmEC'!$A:$DD,MATCH(BW$1,'I-EmEC'!$A$1:$DD$1,0),FALSE),NA())</f>
        <v>34.926470588235297</v>
      </c>
      <c r="BX78" s="166">
        <f>IF(VLOOKUP($B78,'I-EmEC'!$A:$DD,MATCH(BX$1,'I-EmEC'!$A$1:$DD$1,0),FALSE)&lt;&gt;"",VLOOKUP($B78,'I-EmEC'!$A:$DD,MATCH(BX$1,'I-EmEC'!$A$1:$DD$1,0),FALSE),NA())</f>
        <v>12.379110251450676</v>
      </c>
      <c r="BY78" s="166">
        <f>IF(VLOOKUP($B78,'I-EmEC'!$A:$DD,MATCH(BY$1,'I-EmEC'!$A$1:$DD$1,0),FALSE)&lt;&gt;"",VLOOKUP($B78,'I-EmEC'!$A:$DD,MATCH(BY$1,'I-EmEC'!$A$1:$DD$1,0),FALSE),NA())</f>
        <v>12.379110251450676</v>
      </c>
      <c r="BZ78" s="166">
        <f>IF(VLOOKUP($B78,'I-EmEC'!$A:$DD,MATCH(BZ$1,'I-EmEC'!$A$1:$DD$1,0),FALSE)&lt;&gt;"",VLOOKUP($B78,'I-EmEC'!$A:$DD,MATCH(BZ$1,'I-EmEC'!$A$1:$DD$1,0),FALSE),NA())</f>
        <v>21.118012422360248</v>
      </c>
      <c r="CA78" s="166">
        <f>IF(VLOOKUP($B78,'I-EmEC'!$A:$DD,MATCH(CA$1,'I-EmEC'!$A$1:$DD$1,0),FALSE)&lt;&gt;"",VLOOKUP($B78,'I-EmEC'!$A:$DD,MATCH(CA$1,'I-EmEC'!$A$1:$DD$1,0),FALSE),NA())</f>
        <v>21.118012422360248</v>
      </c>
      <c r="CB78" s="166">
        <f>IF(VLOOKUP($B78,'I-EmEC'!$A:$DD,MATCH(CB$1,'I-EmEC'!$A$1:$DD$1,0),FALSE)&lt;&gt;"",VLOOKUP($B78,'I-EmEC'!$A:$DD,MATCH(CB$1,'I-EmEC'!$A$1:$DD$1,0),FALSE),NA())</f>
        <v>24.057971014492757</v>
      </c>
      <c r="CC78" s="166">
        <f>IF(VLOOKUP($B78,'I-EmEC'!$A:$DD,MATCH(CC$1,'I-EmEC'!$A$1:$DD$1,0),FALSE)&lt;&gt;"",VLOOKUP($B78,'I-EmEC'!$A:$DD,MATCH(CC$1,'I-EmEC'!$A$1:$DD$1,0),FALSE),NA())</f>
        <v>25.46201232032854</v>
      </c>
      <c r="CD78" s="166">
        <f>IF(VLOOKUP($B78,'I-EmEC'!$A:$DD,MATCH(CD$1,'I-EmEC'!$A$1:$DD$1,0),FALSE)&lt;&gt;"",VLOOKUP($B78,'I-EmEC'!$A:$DD,MATCH(CD$1,'I-EmEC'!$A$1:$DD$1,0),FALSE),NA())</f>
        <v>25.46201232032854</v>
      </c>
      <c r="CE78" s="166">
        <f>IF(VLOOKUP($B78,'I-EmEC'!$A:$DD,MATCH(CE$1,'I-EmEC'!$A$1:$DD$1,0),FALSE)&lt;&gt;"",VLOOKUP($B78,'I-EmEC'!$A:$DD,MATCH(CE$1,'I-EmEC'!$A$1:$DD$1,0),FALSE),NA())</f>
        <v>31.460674157303369</v>
      </c>
      <c r="CF78" s="166">
        <f>IF(VLOOKUP($B78,'I-EmEC'!$A:$DD,MATCH(CF$1,'I-EmEC'!$A$1:$DD$1,0),FALSE)&lt;&gt;"",VLOOKUP($B78,'I-EmEC'!$A:$DD,MATCH(CF$1,'I-EmEC'!$A$1:$DD$1,0),FALSE),NA())</f>
        <v>14.398422090729783</v>
      </c>
      <c r="CG78" s="166">
        <f>IF(VLOOKUP($B78,'I-EmEC'!$A:$DD,MATCH(CG$1,'I-EmEC'!$A$1:$DD$1,0),FALSE)&lt;&gt;"",VLOOKUP($B78,'I-EmEC'!$A:$DD,MATCH(CG$1,'I-EmEC'!$A$1:$DD$1,0),FALSE),NA())</f>
        <v>14.476190476190476</v>
      </c>
      <c r="CH78" s="166">
        <f>IF(VLOOKUP($B78,'I-EmEC'!$A:$DD,MATCH(CH$1,'I-EmEC'!$A$1:$DD$1,0),FALSE)&lt;&gt;"",VLOOKUP($B78,'I-EmEC'!$A:$DD,MATCH(CH$1,'I-EmEC'!$A$1:$DD$1,0),FALSE),NA())</f>
        <v>22.727272727272727</v>
      </c>
      <c r="CI78" s="161" t="str" cm="1">
        <f t="array" ref="CI78">SUBSTITUTE(SUBSTITUTE(SUBSTITUTE(INDEX(BW$1:CH$1,0,MATCH(_xlfn.AGGREGATE(4,6,BW78:CH78),BW78:CH78,0)),"I-Emax",""),"Min",""),"Max","")</f>
        <v xml:space="preserve">
Gs</v>
      </c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</row>
    <row r="79" spans="1:111" s="170" customFormat="1" x14ac:dyDescent="0.15">
      <c r="A79" s="155" t="str" cm="1">
        <f t="array" ref="A79">_xlfn.IFS(AND(SUMIF(E79:P79,"&lt;&gt;#N/A",E79:P79)&gt;0,SUMIF(S79:AD79,"&lt;&gt;#N/A",S79:AD79)&gt;0),"BI",AND(SUMIF(E79:P79,"&lt;&gt;#N/A",E79:P79)&gt;0,SUMIF(S79:AD79,"&lt;&gt;#N/A",S79:AD79)=0),"-B",AND(SUMIF(E79:P79,"&lt;&gt;#N/A",E79:P79)=0,SUMIF(S79:AD79,"&lt;&gt;#N/A",S79:AD79)&gt;0),"-I")</f>
        <v>-I</v>
      </c>
      <c r="B79" s="90" t="s">
        <v>215</v>
      </c>
      <c r="C79" s="156" t="str">
        <f>VLOOKUP(B79,RecNamesAll!A:E,5,FALSE)</f>
        <v>A</v>
      </c>
      <c r="D79" s="157" t="b">
        <f>VLOOKUP(B79,Ligands!A:B,2,FALSE)</f>
        <v>0</v>
      </c>
      <c r="E79" s="158" t="e">
        <f>IF(VLOOKUP($B79,'B-EmEC'!$A:$DC,MATCH(E$1,'B-EmEC'!$A$1:$DC$1,0),FALSE)&lt;&gt;"",VLOOKUP($B79,'B-EmEC'!$A:$DC,MATCH(E$1,'B-EmEC'!$A$1:$DC$1,0),FALSE),NA())</f>
        <v>#N/A</v>
      </c>
      <c r="F79" s="159" t="e">
        <f>IF(VLOOKUP($B79,'B-EmEC'!$A:$DC,MATCH(F$1,'B-EmEC'!$A$1:$DC$1,0),FALSE)&lt;&gt;"",VLOOKUP($B79,'B-EmEC'!$A:$DC,MATCH(F$1,'B-EmEC'!$A$1:$DC$1,0),FALSE),NA())</f>
        <v>#N/A</v>
      </c>
      <c r="G79" s="159" t="e">
        <f>IF(VLOOKUP($B79,'B-EmEC'!$A:$DC,MATCH(G$1,'B-EmEC'!$A$1:$DC$1,0),FALSE)&lt;&gt;"",VLOOKUP($B79,'B-EmEC'!$A:$DC,MATCH(G$1,'B-EmEC'!$A$1:$DC$1,0),FALSE),NA())</f>
        <v>#N/A</v>
      </c>
      <c r="H79" s="159" t="e">
        <f>IF(VLOOKUP($B79,'B-EmEC'!$A:$DC,MATCH(H$1,'B-EmEC'!$A$1:$DC$1,0),FALSE)&lt;&gt;"",VLOOKUP($B79,'B-EmEC'!$A:$DC,MATCH(H$1,'B-EmEC'!$A$1:$DC$1,0),FALSE),NA())</f>
        <v>#N/A</v>
      </c>
      <c r="I79" s="159" t="e">
        <f>IF(VLOOKUP($B79,'B-EmEC'!$A:$DC,MATCH(I$1,'B-EmEC'!$A$1:$DC$1,0),FALSE)&lt;&gt;"",VLOOKUP($B79,'B-EmEC'!$A:$DC,MATCH(I$1,'B-EmEC'!$A$1:$DC$1,0),FALSE),NA())</f>
        <v>#N/A</v>
      </c>
      <c r="J79" s="159" t="e">
        <f>IF(VLOOKUP($B79,'B-EmEC'!$A:$DC,MATCH(J$1,'B-EmEC'!$A$1:$DC$1,0),FALSE)&lt;&gt;"",VLOOKUP($B79,'B-EmEC'!$A:$DC,MATCH(J$1,'B-EmEC'!$A$1:$DC$1,0),FALSE),NA())</f>
        <v>#N/A</v>
      </c>
      <c r="K79" s="160" t="e">
        <f>IF(VLOOKUP($B79,'B-EmEC'!$A:$DC,MATCH(K$1,'B-EmEC'!$A$1:$DC$1,0),FALSE)&lt;&gt;"",VLOOKUP($B79,'B-EmEC'!$A:$DC,MATCH(K$1,'B-EmEC'!$A$1:$DC$1,0),FALSE),NA())</f>
        <v>#N/A</v>
      </c>
      <c r="L79" s="160" t="e">
        <f>IF(VLOOKUP($B79,'B-EmEC'!$A:$DC,MATCH(L$1,'B-EmEC'!$A$1:$DC$1,0),FALSE)&lt;&gt;"",VLOOKUP($B79,'B-EmEC'!$A:$DC,MATCH(L$1,'B-EmEC'!$A$1:$DC$1,0),FALSE),NA())</f>
        <v>#N/A</v>
      </c>
      <c r="M79" s="160" t="e">
        <f>IF(VLOOKUP($B79,'B-EmEC'!$A:$DC,MATCH(M$1,'B-EmEC'!$A$1:$DC$1,0),FALSE)&lt;&gt;"",VLOOKUP($B79,'B-EmEC'!$A:$DC,MATCH(M$1,'B-EmEC'!$A$1:$DC$1,0),FALSE),NA())</f>
        <v>#N/A</v>
      </c>
      <c r="N79" s="159" t="e">
        <f>IF(VLOOKUP($B79,'B-EmEC'!$A:$DC,MATCH(N$1,'B-EmEC'!$A$1:$DC$1,0),FALSE)&lt;&gt;"",VLOOKUP($B79,'B-EmEC'!$A:$DC,MATCH(N$1,'B-EmEC'!$A$1:$DC$1,0),FALSE),NA())</f>
        <v>#N/A</v>
      </c>
      <c r="O79" s="160" t="e">
        <f>IF(VLOOKUP($B79,'B-EmEC'!$A:$DC,MATCH(O$1,'B-EmEC'!$A$1:$DC$1,0),FALSE)&lt;&gt;"",VLOOKUP($B79,'B-EmEC'!$A:$DC,MATCH(O$1,'B-EmEC'!$A$1:$DC$1,0),FALSE),NA())</f>
        <v>#N/A</v>
      </c>
      <c r="P79" s="160" t="e">
        <f>IF(VLOOKUP($B79,'B-EmEC'!$A:$DC,MATCH(P$1,'B-EmEC'!$A$1:$DC$1,0),FALSE)&lt;&gt;"",VLOOKUP($B79,'B-EmEC'!$A:$DC,MATCH(P$1,'B-EmEC'!$A$1:$DC$1,0),FALSE),NA())</f>
        <v>#N/A</v>
      </c>
      <c r="Q79" s="161" t="e" cm="1">
        <f t="array" ref="Q79">SUBSTITUTE(SUBSTITUTE(INDEX(E$1:P$1,0,MATCH(_xlfn.AGGREGATE(4,6,E79:P79),E79:P79,0)),"B-pEC50",""),"&gt;1.4SD","")</f>
        <v>#N/A</v>
      </c>
      <c r="R79" s="159"/>
      <c r="S79" s="162">
        <f>IF(VLOOKUP($B79,'I-EmEC'!$A:$DD,MATCH(S$1,'I-EmEC'!$A$1:$DD$1,0),FALSE)&lt;&gt;"",VLOOKUP($B79,'I-EmEC'!$A:$DD,MATCH(S$1,'I-EmEC'!$A$1:$DD$1,0),FALSE),NA())</f>
        <v>7.5</v>
      </c>
      <c r="T79" s="159">
        <f>IF(VLOOKUP($B79,'I-EmEC'!$A:$DD,MATCH(T$1,'I-EmEC'!$A$1:$DD$1,0),FALSE)&lt;&gt;"",VLOOKUP($B79,'I-EmEC'!$A:$DD,MATCH(T$1,'I-EmEC'!$A$1:$DD$1,0),FALSE),NA())</f>
        <v>8.48</v>
      </c>
      <c r="U79" s="159">
        <f>IF(VLOOKUP($B79,'I-EmEC'!$A:$DD,MATCH(U$1,'I-EmEC'!$A$1:$DD$1,0),FALSE)&lt;&gt;"",VLOOKUP($B79,'I-EmEC'!$A:$DD,MATCH(U$1,'I-EmEC'!$A$1:$DD$1,0),FALSE),NA())</f>
        <v>8.48</v>
      </c>
      <c r="V79" s="159">
        <f>IF(VLOOKUP($B79,'I-EmEC'!$A:$DD,MATCH(V$1,'I-EmEC'!$A$1:$DD$1,0),FALSE)&lt;&gt;"",VLOOKUP($B79,'I-EmEC'!$A:$DD,MATCH(V$1,'I-EmEC'!$A$1:$DD$1,0),FALSE),NA())</f>
        <v>7.7</v>
      </c>
      <c r="W79" s="159">
        <f>IF(VLOOKUP($B79,'I-EmEC'!$A:$DD,MATCH(W$1,'I-EmEC'!$A$1:$DD$1,0),FALSE)&lt;&gt;"",VLOOKUP($B79,'I-EmEC'!$A:$DD,MATCH(W$1,'I-EmEC'!$A$1:$DD$1,0),FALSE),NA())</f>
        <v>7.7</v>
      </c>
      <c r="X79" s="159">
        <f>IF(VLOOKUP($B79,'I-EmEC'!$A:$DD,MATCH(X$1,'I-EmEC'!$A$1:$DD$1,0),FALSE)&lt;&gt;"",VLOOKUP($B79,'I-EmEC'!$A:$DD,MATCH(X$1,'I-EmEC'!$A$1:$DD$1,0),FALSE),NA())</f>
        <v>7.93</v>
      </c>
      <c r="Y79" s="159">
        <f>IF(VLOOKUP($B79,'I-EmEC'!$A:$DD,MATCH(Y$1,'I-EmEC'!$A$1:$DD$1,0),FALSE)&lt;&gt;"",VLOOKUP($B79,'I-EmEC'!$A:$DD,MATCH(Y$1,'I-EmEC'!$A$1:$DD$1,0),FALSE),NA())</f>
        <v>8.68</v>
      </c>
      <c r="Z79" s="159">
        <f>IF(VLOOKUP($B79,'I-EmEC'!$A:$DD,MATCH(Z$1,'I-EmEC'!$A$1:$DD$1,0),FALSE)&lt;&gt;"",VLOOKUP($B79,'I-EmEC'!$A:$DD,MATCH(Z$1,'I-EmEC'!$A$1:$DD$1,0),FALSE),NA())</f>
        <v>8.68</v>
      </c>
      <c r="AA79" s="159">
        <f>IF(VLOOKUP($B79,'I-EmEC'!$A:$DD,MATCH(AA$1,'I-EmEC'!$A$1:$DD$1,0),FALSE)&lt;&gt;"",VLOOKUP($B79,'I-EmEC'!$A:$DD,MATCH(AA$1,'I-EmEC'!$A$1:$DD$1,0),FALSE),NA())</f>
        <v>8.64</v>
      </c>
      <c r="AB79" s="159">
        <f>IF(VLOOKUP($B79,'I-EmEC'!$A:$DD,MATCH(AB$1,'I-EmEC'!$A$1:$DD$1,0),FALSE)&lt;&gt;"",VLOOKUP($B79,'I-EmEC'!$A:$DD,MATCH(AB$1,'I-EmEC'!$A$1:$DD$1,0),FALSE),NA())</f>
        <v>8.09</v>
      </c>
      <c r="AC79" s="159">
        <f>IF(VLOOKUP($B79,'I-EmEC'!$A:$DD,MATCH(AC$1,'I-EmEC'!$A$1:$DD$1,0),FALSE)&lt;&gt;"",VLOOKUP($B79,'I-EmEC'!$A:$DD,MATCH(AC$1,'I-EmEC'!$A$1:$DD$1,0),FALSE),NA())</f>
        <v>7.42</v>
      </c>
      <c r="AD79" s="159">
        <f>IF(VLOOKUP($B79,'I-EmEC'!$A:$DD,MATCH(AD$1,'I-EmEC'!$A$1:$DD$1,0),FALSE)&lt;&gt;"",VLOOKUP($B79,'I-EmEC'!$A:$DD,MATCH(AD$1,'I-EmEC'!$A$1:$DD$1,0),FALSE),NA())</f>
        <v>6.67</v>
      </c>
      <c r="AE79" s="161" t="str" cm="1">
        <f t="array" ref="AE79">SUBSTITUTE(SUBSTITUTE(INDEX(S$1:AD$1,0,MATCH(_xlfn.AGGREGATE(4,6,S79:AD79),S79:AD79,0)),"I-pEC50",""),"&gt;1.4SD","")</f>
        <v xml:space="preserve">
Gq</v>
      </c>
      <c r="AF79" s="159"/>
      <c r="AG79" s="163" t="e">
        <f>IF(VLOOKUP($B79,'B-EmEC'!$A:$DC,MATCH(AG$1,'B-EmEC'!$A$1:$DC$1,0),FALSE)&lt;&gt;"",VLOOKUP($B79,'B-EmEC'!$A:$DC,MATCH(AG$1,'B-EmEC'!$A$1:$DC$1,0),FALSE),NA())</f>
        <v>#N/A</v>
      </c>
      <c r="AH79" s="164" t="e">
        <f>IF(VLOOKUP($B79,'B-EmEC'!$A:$DC,MATCH(AH$1,'B-EmEC'!$A$1:$DC$1,0),FALSE)&lt;&gt;"",VLOOKUP($B79,'B-EmEC'!$A:$DC,MATCH(AH$1,'B-EmEC'!$A$1:$DC$1,0),FALSE),NA())</f>
        <v>#N/A</v>
      </c>
      <c r="AI79" s="164" t="e">
        <f>IF(VLOOKUP($B79,'B-EmEC'!$A:$DC,MATCH(AI$1,'B-EmEC'!$A$1:$DC$1,0),FALSE)&lt;&gt;"",VLOOKUP($B79,'B-EmEC'!$A:$DC,MATCH(AI$1,'B-EmEC'!$A$1:$DC$1,0),FALSE),NA())</f>
        <v>#N/A</v>
      </c>
      <c r="AJ79" s="164" t="e">
        <f>IF(VLOOKUP($B79,'B-EmEC'!$A:$DC,MATCH(AJ$1,'B-EmEC'!$A$1:$DC$1,0),FALSE)&lt;&gt;"",VLOOKUP($B79,'B-EmEC'!$A:$DC,MATCH(AJ$1,'B-EmEC'!$A$1:$DC$1,0),FALSE),NA())</f>
        <v>#N/A</v>
      </c>
      <c r="AK79" s="164" t="e">
        <f>IF(VLOOKUP($B79,'B-EmEC'!$A:$DC,MATCH(AK$1,'B-EmEC'!$A$1:$DC$1,0),FALSE)&lt;&gt;"",VLOOKUP($B79,'B-EmEC'!$A:$DC,MATCH(AK$1,'B-EmEC'!$A$1:$DC$1,0),FALSE),NA())</f>
        <v>#N/A</v>
      </c>
      <c r="AL79" s="164" t="e">
        <f>IF(VLOOKUP($B79,'B-EmEC'!$A:$DC,MATCH(AL$1,'B-EmEC'!$A$1:$DC$1,0),FALSE)&lt;&gt;"",VLOOKUP($B79,'B-EmEC'!$A:$DC,MATCH(AL$1,'B-EmEC'!$A$1:$DC$1,0),FALSE),NA())</f>
        <v>#N/A</v>
      </c>
      <c r="AM79" s="164" t="e">
        <f>IF(VLOOKUP($B79,'B-EmEC'!$A:$DC,MATCH(AM$1,'B-EmEC'!$A$1:$DC$1,0),FALSE)&lt;&gt;"",VLOOKUP($B79,'B-EmEC'!$A:$DC,MATCH(AM$1,'B-EmEC'!$A$1:$DC$1,0),FALSE),NA())</f>
        <v>#N/A</v>
      </c>
      <c r="AN79" s="164" t="e">
        <f>IF(VLOOKUP($B79,'B-EmEC'!$A:$DC,MATCH(AN$1,'B-EmEC'!$A$1:$DC$1,0),FALSE)&lt;&gt;"",VLOOKUP($B79,'B-EmEC'!$A:$DC,MATCH(AN$1,'B-EmEC'!$A$1:$DC$1,0),FALSE),NA())</f>
        <v>#N/A</v>
      </c>
      <c r="AO79" s="164" t="e">
        <f>IF(VLOOKUP($B79,'B-EmEC'!$A:$DC,MATCH(AO$1,'B-EmEC'!$A$1:$DC$1,0),FALSE)&lt;&gt;"",VLOOKUP($B79,'B-EmEC'!$A:$DC,MATCH(AO$1,'B-EmEC'!$A$1:$DC$1,0),FALSE),NA())</f>
        <v>#N/A</v>
      </c>
      <c r="AP79" s="164" t="e">
        <f>IF(VLOOKUP($B79,'B-EmEC'!$A:$DC,MATCH(AP$1,'B-EmEC'!$A$1:$DC$1,0),FALSE)&lt;&gt;"",VLOOKUP($B79,'B-EmEC'!$A:$DC,MATCH(AP$1,'B-EmEC'!$A$1:$DC$1,0),FALSE),NA())</f>
        <v>#N/A</v>
      </c>
      <c r="AQ79" s="164" t="e">
        <f>IF(VLOOKUP($B79,'B-EmEC'!$A:$DC,MATCH(AQ$1,'B-EmEC'!$A$1:$DC$1,0),FALSE)&lt;&gt;"",VLOOKUP($B79,'B-EmEC'!$A:$DC,MATCH(AQ$1,'B-EmEC'!$A$1:$DC$1,0),FALSE),NA())</f>
        <v>#N/A</v>
      </c>
      <c r="AR79" s="164" t="e">
        <f>IF(VLOOKUP($B79,'B-EmEC'!$A:$DC,MATCH(AR$1,'B-EmEC'!$A$1:$DC$1,0),FALSE)&lt;&gt;"",VLOOKUP($B79,'B-EmEC'!$A:$DC,MATCH(AR$1,'B-EmEC'!$A$1:$DC$1,0),FALSE),NA())</f>
        <v>#N/A</v>
      </c>
      <c r="AS79" s="169" t="e" cm="1">
        <f t="array" ref="AS79">SUBSTITUTE(SUBSTITUTE(INDEX(AG$1:AR$1,0,MATCH(_xlfn.AGGREGATE(4,6,AG79:AR79),AG79:AR79,0)),"B-Emax",""),"&gt;1.4SD","")</f>
        <v>#N/A</v>
      </c>
      <c r="AT79" s="164"/>
      <c r="AU79" s="165">
        <f>IF(VLOOKUP($B79,'I-EmEC'!$A:$DD,MATCH(AU$1,'I-EmEC'!$A$1:$DD$1,0),FALSE)&lt;&gt;"",VLOOKUP($B79,'I-EmEC'!$A:$DD,MATCH(AU$1,'I-EmEC'!$A$1:$DD$1,0),FALSE),NA())</f>
        <v>48.5</v>
      </c>
      <c r="AV79" s="166">
        <f>IF(VLOOKUP($B79,'I-EmEC'!$A:$DD,MATCH(AV$1,'I-EmEC'!$A$1:$DD$1,0),FALSE)&lt;&gt;"",VLOOKUP($B79,'I-EmEC'!$A:$DD,MATCH(AV$1,'I-EmEC'!$A$1:$DD$1,0),FALSE),NA())</f>
        <v>36</v>
      </c>
      <c r="AW79" s="166">
        <f>IF(VLOOKUP($B79,'I-EmEC'!$A:$DD,MATCH(AW$1,'I-EmEC'!$A$1:$DD$1,0),FALSE)&lt;&gt;"",VLOOKUP($B79,'I-EmEC'!$A:$DD,MATCH(AW$1,'I-EmEC'!$A$1:$DD$1,0),FALSE),NA())</f>
        <v>36</v>
      </c>
      <c r="AX79" s="166">
        <f>IF(VLOOKUP($B79,'I-EmEC'!$A:$DD,MATCH(AX$1,'I-EmEC'!$A$1:$DD$1,0),FALSE)&lt;&gt;"",VLOOKUP($B79,'I-EmEC'!$A:$DD,MATCH(AX$1,'I-EmEC'!$A$1:$DD$1,0),FALSE),NA())</f>
        <v>43.4</v>
      </c>
      <c r="AY79" s="166">
        <f>IF(VLOOKUP($B79,'I-EmEC'!$A:$DD,MATCH(AY$1,'I-EmEC'!$A$1:$DD$1,0),FALSE)&lt;&gt;"",VLOOKUP($B79,'I-EmEC'!$A:$DD,MATCH(AY$1,'I-EmEC'!$A$1:$DD$1,0),FALSE),NA())</f>
        <v>43.4</v>
      </c>
      <c r="AZ79" s="166">
        <f>IF(VLOOKUP($B79,'I-EmEC'!$A:$DD,MATCH(AZ$1,'I-EmEC'!$A$1:$DD$1,0),FALSE)&lt;&gt;"",VLOOKUP($B79,'I-EmEC'!$A:$DD,MATCH(AZ$1,'I-EmEC'!$A$1:$DD$1,0),FALSE),NA())</f>
        <v>30.9</v>
      </c>
      <c r="BA79" s="166">
        <f>IF(VLOOKUP($B79,'I-EmEC'!$A:$DD,MATCH(BA$1,'I-EmEC'!$A$1:$DD$1,0),FALSE)&lt;&gt;"",VLOOKUP($B79,'I-EmEC'!$A:$DD,MATCH(BA$1,'I-EmEC'!$A$1:$DD$1,0),FALSE),NA())</f>
        <v>27.9</v>
      </c>
      <c r="BB79" s="166">
        <f>IF(VLOOKUP($B79,'I-EmEC'!$A:$DD,MATCH(BB$1,'I-EmEC'!$A$1:$DD$1,0),FALSE)&lt;&gt;"",VLOOKUP($B79,'I-EmEC'!$A:$DD,MATCH(BB$1,'I-EmEC'!$A$1:$DD$1,0),FALSE),NA())</f>
        <v>27.9</v>
      </c>
      <c r="BC79" s="166">
        <f>IF(VLOOKUP($B79,'I-EmEC'!$A:$DD,MATCH(BC$1,'I-EmEC'!$A$1:$DD$1,0),FALSE)&lt;&gt;"",VLOOKUP($B79,'I-EmEC'!$A:$DD,MATCH(BC$1,'I-EmEC'!$A$1:$DD$1,0),FALSE),NA())</f>
        <v>25.2</v>
      </c>
      <c r="BD79" s="166">
        <f>IF(VLOOKUP($B79,'I-EmEC'!$A:$DD,MATCH(BD$1,'I-EmEC'!$A$1:$DD$1,0),FALSE)&lt;&gt;"",VLOOKUP($B79,'I-EmEC'!$A:$DD,MATCH(BD$1,'I-EmEC'!$A$1:$DD$1,0),FALSE),NA())</f>
        <v>43.7</v>
      </c>
      <c r="BE79" s="166">
        <f>IF(VLOOKUP($B79,'I-EmEC'!$A:$DD,MATCH(BE$1,'I-EmEC'!$A$1:$DD$1,0),FALSE)&lt;&gt;"",VLOOKUP($B79,'I-EmEC'!$A:$DD,MATCH(BE$1,'I-EmEC'!$A$1:$DD$1,0),FALSE),NA())</f>
        <v>47.2</v>
      </c>
      <c r="BF79" s="166">
        <f>IF(VLOOKUP($B79,'I-EmEC'!$A:$DD,MATCH(BF$1,'I-EmEC'!$A$1:$DD$1,0),FALSE)&lt;&gt;"",VLOOKUP($B79,'I-EmEC'!$A:$DD,MATCH(BF$1,'I-EmEC'!$A$1:$DD$1,0),FALSE),NA())</f>
        <v>45.6</v>
      </c>
      <c r="BG79" s="161" t="str" cm="1">
        <f t="array" ref="BG79">SUBSTITUTE(SUBSTITUTE(INDEX(AU$1:BF$1,0,MATCH(_xlfn.AGGREGATE(4,6,AU79:BF79),AU79:BF79,0)),"I-Emax",""),"&gt;1.4SD","")</f>
        <v xml:space="preserve">
Gs</v>
      </c>
      <c r="BH79" s="159"/>
      <c r="BI79" s="167" t="e">
        <f>IF(VLOOKUP($B79,'B-EmEC'!$A:$DC,MATCH(BI$1,'B-EmEC'!$A$1:$DC$1,0),FALSE)="",NA(),VLOOKUP($B79,'B-EmEC'!$A:$DC,MATCH(BI$1,'B-EmEC'!$A$1:$DC$1,0),FALSE))</f>
        <v>#N/A</v>
      </c>
      <c r="BJ79" s="168" t="e">
        <f>IF(VLOOKUP($B79,'B-EmEC'!$A:$DC,MATCH(BJ$1,'B-EmEC'!$A$1:$DC$1,0),FALSE)="",NA(),VLOOKUP($B79,'B-EmEC'!$A:$DC,MATCH(BJ$1,'B-EmEC'!$A$1:$DC$1,0),FALSE))</f>
        <v>#N/A</v>
      </c>
      <c r="BK79" s="168" t="e">
        <f>IF(VLOOKUP($B79,'B-EmEC'!$A:$DC,MATCH(BK$1,'B-EmEC'!$A$1:$DC$1,0),FALSE)="",NA(),VLOOKUP($B79,'B-EmEC'!$A:$DC,MATCH(BK$1,'B-EmEC'!$A$1:$DC$1,0),FALSE))</f>
        <v>#N/A</v>
      </c>
      <c r="BL79" s="168" t="e">
        <f>IF(VLOOKUP($B79,'B-EmEC'!$A:$DC,MATCH(BL$1,'B-EmEC'!$A$1:$DC$1,0),FALSE)="",NA(),VLOOKUP($B79,'B-EmEC'!$A:$DC,MATCH(BL$1,'B-EmEC'!$A$1:$DC$1,0),FALSE))</f>
        <v>#N/A</v>
      </c>
      <c r="BM79" s="168" t="e">
        <f>IF(VLOOKUP($B79,'B-EmEC'!$A:$DC,MATCH(BM$1,'B-EmEC'!$A$1:$DC$1,0),FALSE)="",NA(),VLOOKUP($B79,'B-EmEC'!$A:$DC,MATCH(BM$1,'B-EmEC'!$A$1:$DC$1,0),FALSE))</f>
        <v>#N/A</v>
      </c>
      <c r="BN79" s="168" t="e">
        <f>IF(VLOOKUP($B79,'B-EmEC'!$A:$DC,MATCH(BN$1,'B-EmEC'!$A$1:$DC$1,0),FALSE)="",NA(),VLOOKUP($B79,'B-EmEC'!$A:$DC,MATCH(BN$1,'B-EmEC'!$A$1:$DC$1,0),FALSE))</f>
        <v>#N/A</v>
      </c>
      <c r="BO79" s="168" t="e">
        <f>IF(VLOOKUP($B79,'B-EmEC'!$A:$DC,MATCH(BO$1,'B-EmEC'!$A$1:$DC$1,0),FALSE)="",NA(),VLOOKUP($B79,'B-EmEC'!$A:$DC,MATCH(BO$1,'B-EmEC'!$A$1:$DC$1,0),FALSE))</f>
        <v>#N/A</v>
      </c>
      <c r="BP79" s="168" t="e">
        <f>IF(VLOOKUP($B79,'B-EmEC'!$A:$DC,MATCH(BP$1,'B-EmEC'!$A$1:$DC$1,0),FALSE)="",NA(),VLOOKUP($B79,'B-EmEC'!$A:$DC,MATCH(BP$1,'B-EmEC'!$A$1:$DC$1,0),FALSE))</f>
        <v>#N/A</v>
      </c>
      <c r="BQ79" s="168" t="e">
        <f>IF(VLOOKUP($B79,'B-EmEC'!$A:$DC,MATCH(BQ$1,'B-EmEC'!$A$1:$DC$1,0),FALSE)="",NA(),VLOOKUP($B79,'B-EmEC'!$A:$DC,MATCH(BQ$1,'B-EmEC'!$A$1:$DC$1,0),FALSE))</f>
        <v>#N/A</v>
      </c>
      <c r="BR79" s="168" t="e">
        <f>IF(VLOOKUP($B79,'B-EmEC'!$A:$DC,MATCH(BR$1,'B-EmEC'!$A$1:$DC$1,0),FALSE)="",NA(),VLOOKUP($B79,'B-EmEC'!$A:$DC,MATCH(BR$1,'B-EmEC'!$A$1:$DC$1,0),FALSE))</f>
        <v>#N/A</v>
      </c>
      <c r="BS79" s="168" t="e">
        <f>IF(VLOOKUP($B79,'B-EmEC'!$A:$DC,MATCH(BS$1,'B-EmEC'!$A$1:$DC$1,0),FALSE)="",NA(),VLOOKUP($B79,'B-EmEC'!$A:$DC,MATCH(BS$1,'B-EmEC'!$A$1:$DC$1,0),FALSE))</f>
        <v>#N/A</v>
      </c>
      <c r="BT79" s="168" t="e">
        <f>IF(VLOOKUP($B79,'B-EmEC'!$A:$DC,MATCH(BT$1,'B-EmEC'!$A$1:$DC$1,0),FALSE)="",NA(),VLOOKUP($B79,'B-EmEC'!$A:$DC,MATCH(BT$1,'B-EmEC'!$A$1:$DC$1,0),FALSE))</f>
        <v>#N/A</v>
      </c>
      <c r="BU79" s="161" t="e" cm="1">
        <f t="array" ref="BU79">SUBSTITUTE(SUBSTITUTE(SUBSTITUTE(INDEX(BI$1:BT$1,0,MATCH(_xlfn.AGGREGATE(4,6,BI79:BT79),BI79:BT79,0)),"B-Emax",""),"Min",""),"Max","")</f>
        <v>#N/A</v>
      </c>
      <c r="BV79" s="168"/>
      <c r="BW79" s="165">
        <f>IF(VLOOKUP($B79,'I-EmEC'!$A:$DD,MATCH(BW$1,'I-EmEC'!$A$1:$DD$1,0),FALSE)&lt;&gt;"",VLOOKUP($B79,'I-EmEC'!$A:$DD,MATCH(BW$1,'I-EmEC'!$A$1:$DD$1,0),FALSE),NA())</f>
        <v>89.154411764705884</v>
      </c>
      <c r="BX79" s="166">
        <f>IF(VLOOKUP($B79,'I-EmEC'!$A:$DD,MATCH(BX$1,'I-EmEC'!$A$1:$DD$1,0),FALSE)&lt;&gt;"",VLOOKUP($B79,'I-EmEC'!$A:$DD,MATCH(BX$1,'I-EmEC'!$A$1:$DD$1,0),FALSE),NA())</f>
        <v>69.632495164410059</v>
      </c>
      <c r="BY79" s="166">
        <f>IF(VLOOKUP($B79,'I-EmEC'!$A:$DD,MATCH(BY$1,'I-EmEC'!$A$1:$DD$1,0),FALSE)&lt;&gt;"",VLOOKUP($B79,'I-EmEC'!$A:$DD,MATCH(BY$1,'I-EmEC'!$A$1:$DD$1,0),FALSE),NA())</f>
        <v>69.632495164410059</v>
      </c>
      <c r="BZ79" s="166">
        <f>IF(VLOOKUP($B79,'I-EmEC'!$A:$DD,MATCH(BZ$1,'I-EmEC'!$A$1:$DD$1,0),FALSE)&lt;&gt;"",VLOOKUP($B79,'I-EmEC'!$A:$DD,MATCH(BZ$1,'I-EmEC'!$A$1:$DD$1,0),FALSE),NA())</f>
        <v>89.855072463768124</v>
      </c>
      <c r="CA79" s="166">
        <f>IF(VLOOKUP($B79,'I-EmEC'!$A:$DD,MATCH(CA$1,'I-EmEC'!$A$1:$DD$1,0),FALSE)&lt;&gt;"",VLOOKUP($B79,'I-EmEC'!$A:$DD,MATCH(CA$1,'I-EmEC'!$A$1:$DD$1,0),FALSE),NA())</f>
        <v>89.855072463768124</v>
      </c>
      <c r="CB79" s="166">
        <f>IF(VLOOKUP($B79,'I-EmEC'!$A:$DD,MATCH(CB$1,'I-EmEC'!$A$1:$DD$1,0),FALSE)&lt;&gt;"",VLOOKUP($B79,'I-EmEC'!$A:$DD,MATCH(CB$1,'I-EmEC'!$A$1:$DD$1,0),FALSE),NA())</f>
        <v>89.565217391304344</v>
      </c>
      <c r="CC79" s="166">
        <f>IF(VLOOKUP($B79,'I-EmEC'!$A:$DD,MATCH(CC$1,'I-EmEC'!$A$1:$DD$1,0),FALSE)&lt;&gt;"",VLOOKUP($B79,'I-EmEC'!$A:$DD,MATCH(CC$1,'I-EmEC'!$A$1:$DD$1,0),FALSE),NA())</f>
        <v>57.289527720739216</v>
      </c>
      <c r="CD79" s="166">
        <f>IF(VLOOKUP($B79,'I-EmEC'!$A:$DD,MATCH(CD$1,'I-EmEC'!$A$1:$DD$1,0),FALSE)&lt;&gt;"",VLOOKUP($B79,'I-EmEC'!$A:$DD,MATCH(CD$1,'I-EmEC'!$A$1:$DD$1,0),FALSE),NA())</f>
        <v>57.289527720739216</v>
      </c>
      <c r="CE79" s="166">
        <f>IF(VLOOKUP($B79,'I-EmEC'!$A:$DD,MATCH(CE$1,'I-EmEC'!$A$1:$DD$1,0),FALSE)&lt;&gt;"",VLOOKUP($B79,'I-EmEC'!$A:$DD,MATCH(CE$1,'I-EmEC'!$A$1:$DD$1,0),FALSE),NA())</f>
        <v>56.629213483146067</v>
      </c>
      <c r="CF79" s="166">
        <f>IF(VLOOKUP($B79,'I-EmEC'!$A:$DD,MATCH(CF$1,'I-EmEC'!$A$1:$DD$1,0),FALSE)&lt;&gt;"",VLOOKUP($B79,'I-EmEC'!$A:$DD,MATCH(CF$1,'I-EmEC'!$A$1:$DD$1,0),FALSE),NA())</f>
        <v>86.193293885601577</v>
      </c>
      <c r="CG79" s="166">
        <f>IF(VLOOKUP($B79,'I-EmEC'!$A:$DD,MATCH(CG$1,'I-EmEC'!$A$1:$DD$1,0),FALSE)&lt;&gt;"",VLOOKUP($B79,'I-EmEC'!$A:$DD,MATCH(CG$1,'I-EmEC'!$A$1:$DD$1,0),FALSE),NA())</f>
        <v>89.904761904761898</v>
      </c>
      <c r="CH79" s="166">
        <f>IF(VLOOKUP($B79,'I-EmEC'!$A:$DD,MATCH(CH$1,'I-EmEC'!$A$1:$DD$1,0),FALSE)&lt;&gt;"",VLOOKUP($B79,'I-EmEC'!$A:$DD,MATCH(CH$1,'I-EmEC'!$A$1:$DD$1,0),FALSE),NA())</f>
        <v>90.118577075098813</v>
      </c>
      <c r="CI79" s="161" t="str" cm="1">
        <f t="array" ref="CI79">SUBSTITUTE(SUBSTITUTE(SUBSTITUTE(INDEX(BW$1:CH$1,0,MATCH(_xlfn.AGGREGATE(4,6,BW79:CH79),BW79:CH79,0)),"I-Emax",""),"Min",""),"Max","")</f>
        <v xml:space="preserve">
G13</v>
      </c>
      <c r="CJ79" s="155"/>
      <c r="CK79" s="155"/>
      <c r="CL79" s="155"/>
      <c r="CM79" s="155"/>
      <c r="CN79" s="155"/>
      <c r="CO79" s="155"/>
      <c r="CP79" s="155"/>
      <c r="CQ79" s="155"/>
      <c r="CR79" s="155"/>
      <c r="CS79" s="155"/>
      <c r="CT79" s="155"/>
      <c r="CU79" s="155"/>
      <c r="CV79" s="155"/>
      <c r="CW79" s="155"/>
      <c r="CX79" s="155"/>
      <c r="CY79" s="155"/>
      <c r="CZ79" s="155"/>
      <c r="DA79" s="155"/>
      <c r="DB79" s="155"/>
      <c r="DC79" s="155"/>
      <c r="DD79" s="155"/>
      <c r="DE79" s="155"/>
      <c r="DF79" s="155"/>
      <c r="DG79" s="155"/>
    </row>
    <row r="80" spans="1:111" s="170" customFormat="1" x14ac:dyDescent="0.15">
      <c r="A80" s="155" t="str" cm="1">
        <f t="array" ref="A80">_xlfn.IFS(AND(SUMIF(E80:P80,"&lt;&gt;#N/A",E80:P80)&gt;0,SUMIF(S80:AD80,"&lt;&gt;#N/A",S80:AD80)&gt;0),"BI",AND(SUMIF(E80:P80,"&lt;&gt;#N/A",E80:P80)&gt;0,SUMIF(S80:AD80,"&lt;&gt;#N/A",S80:AD80)=0),"-B",AND(SUMIF(E80:P80,"&lt;&gt;#N/A",E80:P80)=0,SUMIF(S80:AD80,"&lt;&gt;#N/A",S80:AD80)&gt;0),"-I")</f>
        <v>-I</v>
      </c>
      <c r="B80" s="90" t="s">
        <v>241</v>
      </c>
      <c r="C80" s="156" t="str">
        <f>VLOOKUP(B80,RecNamesAll!A:E,5,FALSE)</f>
        <v>A</v>
      </c>
      <c r="D80" s="157" t="b">
        <f>VLOOKUP(B80,Ligands!A:B,2,FALSE)</f>
        <v>0</v>
      </c>
      <c r="E80" s="158" t="e">
        <f>IF(VLOOKUP($B80,'B-EmEC'!$A:$DC,MATCH(E$1,'B-EmEC'!$A$1:$DC$1,0),FALSE)&lt;&gt;"",VLOOKUP($B80,'B-EmEC'!$A:$DC,MATCH(E$1,'B-EmEC'!$A$1:$DC$1,0),FALSE),NA())</f>
        <v>#N/A</v>
      </c>
      <c r="F80" s="159" t="e">
        <f>IF(VLOOKUP($B80,'B-EmEC'!$A:$DC,MATCH(F$1,'B-EmEC'!$A$1:$DC$1,0),FALSE)&lt;&gt;"",VLOOKUP($B80,'B-EmEC'!$A:$DC,MATCH(F$1,'B-EmEC'!$A$1:$DC$1,0),FALSE),NA())</f>
        <v>#N/A</v>
      </c>
      <c r="G80" s="159" t="e">
        <f>IF(VLOOKUP($B80,'B-EmEC'!$A:$DC,MATCH(G$1,'B-EmEC'!$A$1:$DC$1,0),FALSE)&lt;&gt;"",VLOOKUP($B80,'B-EmEC'!$A:$DC,MATCH(G$1,'B-EmEC'!$A$1:$DC$1,0),FALSE),NA())</f>
        <v>#N/A</v>
      </c>
      <c r="H80" s="159" t="e">
        <f>IF(VLOOKUP($B80,'B-EmEC'!$A:$DC,MATCH(H$1,'B-EmEC'!$A$1:$DC$1,0),FALSE)&lt;&gt;"",VLOOKUP($B80,'B-EmEC'!$A:$DC,MATCH(H$1,'B-EmEC'!$A$1:$DC$1,0),FALSE),NA())</f>
        <v>#N/A</v>
      </c>
      <c r="I80" s="159" t="e">
        <f>IF(VLOOKUP($B80,'B-EmEC'!$A:$DC,MATCH(I$1,'B-EmEC'!$A$1:$DC$1,0),FALSE)&lt;&gt;"",VLOOKUP($B80,'B-EmEC'!$A:$DC,MATCH(I$1,'B-EmEC'!$A$1:$DC$1,0),FALSE),NA())</f>
        <v>#N/A</v>
      </c>
      <c r="J80" s="159" t="e">
        <f>IF(VLOOKUP($B80,'B-EmEC'!$A:$DC,MATCH(J$1,'B-EmEC'!$A$1:$DC$1,0),FALSE)&lt;&gt;"",VLOOKUP($B80,'B-EmEC'!$A:$DC,MATCH(J$1,'B-EmEC'!$A$1:$DC$1,0),FALSE),NA())</f>
        <v>#N/A</v>
      </c>
      <c r="K80" s="160" t="e">
        <f>IF(VLOOKUP($B80,'B-EmEC'!$A:$DC,MATCH(K$1,'B-EmEC'!$A$1:$DC$1,0),FALSE)&lt;&gt;"",VLOOKUP($B80,'B-EmEC'!$A:$DC,MATCH(K$1,'B-EmEC'!$A$1:$DC$1,0),FALSE),NA())</f>
        <v>#N/A</v>
      </c>
      <c r="L80" s="160" t="e">
        <f>IF(VLOOKUP($B80,'B-EmEC'!$A:$DC,MATCH(L$1,'B-EmEC'!$A$1:$DC$1,0),FALSE)&lt;&gt;"",VLOOKUP($B80,'B-EmEC'!$A:$DC,MATCH(L$1,'B-EmEC'!$A$1:$DC$1,0),FALSE),NA())</f>
        <v>#N/A</v>
      </c>
      <c r="M80" s="160" t="e">
        <f>IF(VLOOKUP($B80,'B-EmEC'!$A:$DC,MATCH(M$1,'B-EmEC'!$A$1:$DC$1,0),FALSE)&lt;&gt;"",VLOOKUP($B80,'B-EmEC'!$A:$DC,MATCH(M$1,'B-EmEC'!$A$1:$DC$1,0),FALSE),NA())</f>
        <v>#N/A</v>
      </c>
      <c r="N80" s="159" t="e">
        <f>IF(VLOOKUP($B80,'B-EmEC'!$A:$DC,MATCH(N$1,'B-EmEC'!$A$1:$DC$1,0),FALSE)&lt;&gt;"",VLOOKUP($B80,'B-EmEC'!$A:$DC,MATCH(N$1,'B-EmEC'!$A$1:$DC$1,0),FALSE),NA())</f>
        <v>#N/A</v>
      </c>
      <c r="O80" s="160" t="e">
        <f>IF(VLOOKUP($B80,'B-EmEC'!$A:$DC,MATCH(O$1,'B-EmEC'!$A$1:$DC$1,0),FALSE)&lt;&gt;"",VLOOKUP($B80,'B-EmEC'!$A:$DC,MATCH(O$1,'B-EmEC'!$A$1:$DC$1,0),FALSE),NA())</f>
        <v>#N/A</v>
      </c>
      <c r="P80" s="160" t="e">
        <f>IF(VLOOKUP($B80,'B-EmEC'!$A:$DC,MATCH(P$1,'B-EmEC'!$A$1:$DC$1,0),FALSE)&lt;&gt;"",VLOOKUP($B80,'B-EmEC'!$A:$DC,MATCH(P$1,'B-EmEC'!$A$1:$DC$1,0),FALSE),NA())</f>
        <v>#N/A</v>
      </c>
      <c r="Q80" s="161" t="e" cm="1">
        <f t="array" ref="Q80">SUBSTITUTE(SUBSTITUTE(INDEX(E$1:P$1,0,MATCH(_xlfn.AGGREGATE(4,6,E80:P80),E80:P80,0)),"B-pEC50",""),"&gt;1.4SD","")</f>
        <v>#N/A</v>
      </c>
      <c r="R80" s="159"/>
      <c r="S80" s="162">
        <f>IF(VLOOKUP($B80,'I-EmEC'!$A:$DD,MATCH(S$1,'I-EmEC'!$A$1:$DD$1,0),FALSE)&lt;&gt;"",VLOOKUP($B80,'I-EmEC'!$A:$DD,MATCH(S$1,'I-EmEC'!$A$1:$DD$1,0),FALSE),NA())</f>
        <v>7.75</v>
      </c>
      <c r="T80" s="159">
        <f>IF(VLOOKUP($B80,'I-EmEC'!$A:$DD,MATCH(T$1,'I-EmEC'!$A$1:$DD$1,0),FALSE)&lt;&gt;"",VLOOKUP($B80,'I-EmEC'!$A:$DD,MATCH(T$1,'I-EmEC'!$A$1:$DD$1,0),FALSE),NA())</f>
        <v>5.99</v>
      </c>
      <c r="U80" s="159">
        <f>IF(VLOOKUP($B80,'I-EmEC'!$A:$DD,MATCH(U$1,'I-EmEC'!$A$1:$DD$1,0),FALSE)&lt;&gt;"",VLOOKUP($B80,'I-EmEC'!$A:$DD,MATCH(U$1,'I-EmEC'!$A$1:$DD$1,0),FALSE),NA())</f>
        <v>5.99</v>
      </c>
      <c r="V80" s="159">
        <f>IF(VLOOKUP($B80,'I-EmEC'!$A:$DD,MATCH(V$1,'I-EmEC'!$A$1:$DD$1,0),FALSE)&lt;&gt;"",VLOOKUP($B80,'I-EmEC'!$A:$DD,MATCH(V$1,'I-EmEC'!$A$1:$DD$1,0),FALSE),NA())</f>
        <v>5.92</v>
      </c>
      <c r="W80" s="159">
        <f>IF(VLOOKUP($B80,'I-EmEC'!$A:$DD,MATCH(W$1,'I-EmEC'!$A$1:$DD$1,0),FALSE)&lt;&gt;"",VLOOKUP($B80,'I-EmEC'!$A:$DD,MATCH(W$1,'I-EmEC'!$A$1:$DD$1,0),FALSE),NA())</f>
        <v>5.92</v>
      </c>
      <c r="X80" s="159">
        <f>IF(VLOOKUP($B80,'I-EmEC'!$A:$DD,MATCH(X$1,'I-EmEC'!$A$1:$DD$1,0),FALSE)&lt;&gt;"",VLOOKUP($B80,'I-EmEC'!$A:$DD,MATCH(X$1,'I-EmEC'!$A$1:$DD$1,0),FALSE),NA())</f>
        <v>5.99</v>
      </c>
      <c r="Y80" s="159">
        <f>IF(VLOOKUP($B80,'I-EmEC'!$A:$DD,MATCH(Y$1,'I-EmEC'!$A$1:$DD$1,0),FALSE)&lt;&gt;"",VLOOKUP($B80,'I-EmEC'!$A:$DD,MATCH(Y$1,'I-EmEC'!$A$1:$DD$1,0),FALSE),NA())</f>
        <v>7.46</v>
      </c>
      <c r="Z80" s="159">
        <f>IF(VLOOKUP($B80,'I-EmEC'!$A:$DD,MATCH(Z$1,'I-EmEC'!$A$1:$DD$1,0),FALSE)&lt;&gt;"",VLOOKUP($B80,'I-EmEC'!$A:$DD,MATCH(Z$1,'I-EmEC'!$A$1:$DD$1,0),FALSE),NA())</f>
        <v>7.46</v>
      </c>
      <c r="AA80" s="159">
        <f>IF(VLOOKUP($B80,'I-EmEC'!$A:$DD,MATCH(AA$1,'I-EmEC'!$A$1:$DD$1,0),FALSE)&lt;&gt;"",VLOOKUP($B80,'I-EmEC'!$A:$DD,MATCH(AA$1,'I-EmEC'!$A$1:$DD$1,0),FALSE),NA())</f>
        <v>7.63</v>
      </c>
      <c r="AB80" s="159">
        <f>IF(VLOOKUP($B80,'I-EmEC'!$A:$DD,MATCH(AB$1,'I-EmEC'!$A$1:$DD$1,0),FALSE)&lt;&gt;"",VLOOKUP($B80,'I-EmEC'!$A:$DD,MATCH(AB$1,'I-EmEC'!$A$1:$DD$1,0),FALSE),NA())</f>
        <v>6.04</v>
      </c>
      <c r="AC80" s="159">
        <f>IF(VLOOKUP($B80,'I-EmEC'!$A:$DD,MATCH(AC$1,'I-EmEC'!$A$1:$DD$1,0),FALSE)&lt;&gt;"",VLOOKUP($B80,'I-EmEC'!$A:$DD,MATCH(AC$1,'I-EmEC'!$A$1:$DD$1,0),FALSE),NA())</f>
        <v>6.02</v>
      </c>
      <c r="AD80" s="159">
        <f>IF(VLOOKUP($B80,'I-EmEC'!$A:$DD,MATCH(AD$1,'I-EmEC'!$A$1:$DD$1,0),FALSE)&lt;&gt;"",VLOOKUP($B80,'I-EmEC'!$A:$DD,MATCH(AD$1,'I-EmEC'!$A$1:$DD$1,0),FALSE),NA())</f>
        <v>6.21</v>
      </c>
      <c r="AE80" s="161" t="str" cm="1">
        <f t="array" ref="AE80">SUBSTITUTE(SUBSTITUTE(INDEX(S$1:AD$1,0,MATCH(_xlfn.AGGREGATE(4,6,S80:AD80),S80:AD80,0)),"I-pEC50",""),"&gt;1.4SD","")</f>
        <v xml:space="preserve">
Gs</v>
      </c>
      <c r="AF80" s="159"/>
      <c r="AG80" s="163" t="e">
        <f>IF(VLOOKUP($B80,'B-EmEC'!$A:$DC,MATCH(AG$1,'B-EmEC'!$A$1:$DC$1,0),FALSE)&lt;&gt;"",VLOOKUP($B80,'B-EmEC'!$A:$DC,MATCH(AG$1,'B-EmEC'!$A$1:$DC$1,0),FALSE),NA())</f>
        <v>#N/A</v>
      </c>
      <c r="AH80" s="164" t="e">
        <f>IF(VLOOKUP($B80,'B-EmEC'!$A:$DC,MATCH(AH$1,'B-EmEC'!$A$1:$DC$1,0),FALSE)&lt;&gt;"",VLOOKUP($B80,'B-EmEC'!$A:$DC,MATCH(AH$1,'B-EmEC'!$A$1:$DC$1,0),FALSE),NA())</f>
        <v>#N/A</v>
      </c>
      <c r="AI80" s="164" t="e">
        <f>IF(VLOOKUP($B80,'B-EmEC'!$A:$DC,MATCH(AI$1,'B-EmEC'!$A$1:$DC$1,0),FALSE)&lt;&gt;"",VLOOKUP($B80,'B-EmEC'!$A:$DC,MATCH(AI$1,'B-EmEC'!$A$1:$DC$1,0),FALSE),NA())</f>
        <v>#N/A</v>
      </c>
      <c r="AJ80" s="164" t="e">
        <f>IF(VLOOKUP($B80,'B-EmEC'!$A:$DC,MATCH(AJ$1,'B-EmEC'!$A$1:$DC$1,0),FALSE)&lt;&gt;"",VLOOKUP($B80,'B-EmEC'!$A:$DC,MATCH(AJ$1,'B-EmEC'!$A$1:$DC$1,0),FALSE),NA())</f>
        <v>#N/A</v>
      </c>
      <c r="AK80" s="164" t="e">
        <f>IF(VLOOKUP($B80,'B-EmEC'!$A:$DC,MATCH(AK$1,'B-EmEC'!$A$1:$DC$1,0),FALSE)&lt;&gt;"",VLOOKUP($B80,'B-EmEC'!$A:$DC,MATCH(AK$1,'B-EmEC'!$A$1:$DC$1,0),FALSE),NA())</f>
        <v>#N/A</v>
      </c>
      <c r="AL80" s="164" t="e">
        <f>IF(VLOOKUP($B80,'B-EmEC'!$A:$DC,MATCH(AL$1,'B-EmEC'!$A$1:$DC$1,0),FALSE)&lt;&gt;"",VLOOKUP($B80,'B-EmEC'!$A:$DC,MATCH(AL$1,'B-EmEC'!$A$1:$DC$1,0),FALSE),NA())</f>
        <v>#N/A</v>
      </c>
      <c r="AM80" s="164" t="e">
        <f>IF(VLOOKUP($B80,'B-EmEC'!$A:$DC,MATCH(AM$1,'B-EmEC'!$A$1:$DC$1,0),FALSE)&lt;&gt;"",VLOOKUP($B80,'B-EmEC'!$A:$DC,MATCH(AM$1,'B-EmEC'!$A$1:$DC$1,0),FALSE),NA())</f>
        <v>#N/A</v>
      </c>
      <c r="AN80" s="164" t="e">
        <f>IF(VLOOKUP($B80,'B-EmEC'!$A:$DC,MATCH(AN$1,'B-EmEC'!$A$1:$DC$1,0),FALSE)&lt;&gt;"",VLOOKUP($B80,'B-EmEC'!$A:$DC,MATCH(AN$1,'B-EmEC'!$A$1:$DC$1,0),FALSE),NA())</f>
        <v>#N/A</v>
      </c>
      <c r="AO80" s="164" t="e">
        <f>IF(VLOOKUP($B80,'B-EmEC'!$A:$DC,MATCH(AO$1,'B-EmEC'!$A$1:$DC$1,0),FALSE)&lt;&gt;"",VLOOKUP($B80,'B-EmEC'!$A:$DC,MATCH(AO$1,'B-EmEC'!$A$1:$DC$1,0),FALSE),NA())</f>
        <v>#N/A</v>
      </c>
      <c r="AP80" s="164" t="e">
        <f>IF(VLOOKUP($B80,'B-EmEC'!$A:$DC,MATCH(AP$1,'B-EmEC'!$A$1:$DC$1,0),FALSE)&lt;&gt;"",VLOOKUP($B80,'B-EmEC'!$A:$DC,MATCH(AP$1,'B-EmEC'!$A$1:$DC$1,0),FALSE),NA())</f>
        <v>#N/A</v>
      </c>
      <c r="AQ80" s="164" t="e">
        <f>IF(VLOOKUP($B80,'B-EmEC'!$A:$DC,MATCH(AQ$1,'B-EmEC'!$A$1:$DC$1,0),FALSE)&lt;&gt;"",VLOOKUP($B80,'B-EmEC'!$A:$DC,MATCH(AQ$1,'B-EmEC'!$A$1:$DC$1,0),FALSE),NA())</f>
        <v>#N/A</v>
      </c>
      <c r="AR80" s="164" t="e">
        <f>IF(VLOOKUP($B80,'B-EmEC'!$A:$DC,MATCH(AR$1,'B-EmEC'!$A$1:$DC$1,0),FALSE)&lt;&gt;"",VLOOKUP($B80,'B-EmEC'!$A:$DC,MATCH(AR$1,'B-EmEC'!$A$1:$DC$1,0),FALSE),NA())</f>
        <v>#N/A</v>
      </c>
      <c r="AS80" s="169" t="e" cm="1">
        <f t="array" ref="AS80">SUBSTITUTE(SUBSTITUTE(INDEX(AG$1:AR$1,0,MATCH(_xlfn.AGGREGATE(4,6,AG80:AR80),AG80:AR80,0)),"B-Emax",""),"&gt;1.4SD","")</f>
        <v>#N/A</v>
      </c>
      <c r="AT80" s="164"/>
      <c r="AU80" s="165">
        <f>IF(VLOOKUP($B80,'I-EmEC'!$A:$DD,MATCH(AU$1,'I-EmEC'!$A$1:$DD$1,0),FALSE)&lt;&gt;"",VLOOKUP($B80,'I-EmEC'!$A:$DD,MATCH(AU$1,'I-EmEC'!$A$1:$DD$1,0),FALSE),NA())</f>
        <v>46.3</v>
      </c>
      <c r="AV80" s="166">
        <f>IF(VLOOKUP($B80,'I-EmEC'!$A:$DD,MATCH(AV$1,'I-EmEC'!$A$1:$DD$1,0),FALSE)&lt;&gt;"",VLOOKUP($B80,'I-EmEC'!$A:$DD,MATCH(AV$1,'I-EmEC'!$A$1:$DD$1,0),FALSE),NA())</f>
        <v>23</v>
      </c>
      <c r="AW80" s="166">
        <f>IF(VLOOKUP($B80,'I-EmEC'!$A:$DD,MATCH(AW$1,'I-EmEC'!$A$1:$DD$1,0),FALSE)&lt;&gt;"",VLOOKUP($B80,'I-EmEC'!$A:$DD,MATCH(AW$1,'I-EmEC'!$A$1:$DD$1,0),FALSE),NA())</f>
        <v>23</v>
      </c>
      <c r="AX80" s="166">
        <f>IF(VLOOKUP($B80,'I-EmEC'!$A:$DD,MATCH(AX$1,'I-EmEC'!$A$1:$DD$1,0),FALSE)&lt;&gt;"",VLOOKUP($B80,'I-EmEC'!$A:$DD,MATCH(AX$1,'I-EmEC'!$A$1:$DD$1,0),FALSE),NA())</f>
        <v>17.7</v>
      </c>
      <c r="AY80" s="166">
        <f>IF(VLOOKUP($B80,'I-EmEC'!$A:$DD,MATCH(AY$1,'I-EmEC'!$A$1:$DD$1,0),FALSE)&lt;&gt;"",VLOOKUP($B80,'I-EmEC'!$A:$DD,MATCH(AY$1,'I-EmEC'!$A$1:$DD$1,0),FALSE),NA())</f>
        <v>17.7</v>
      </c>
      <c r="AZ80" s="166">
        <f>IF(VLOOKUP($B80,'I-EmEC'!$A:$DD,MATCH(AZ$1,'I-EmEC'!$A$1:$DD$1,0),FALSE)&lt;&gt;"",VLOOKUP($B80,'I-EmEC'!$A:$DD,MATCH(AZ$1,'I-EmEC'!$A$1:$DD$1,0),FALSE),NA())</f>
        <v>16.399999999999999</v>
      </c>
      <c r="BA80" s="166">
        <f>IF(VLOOKUP($B80,'I-EmEC'!$A:$DD,MATCH(BA$1,'I-EmEC'!$A$1:$DD$1,0),FALSE)&lt;&gt;"",VLOOKUP($B80,'I-EmEC'!$A:$DD,MATCH(BA$1,'I-EmEC'!$A$1:$DD$1,0),FALSE),NA())</f>
        <v>40.9</v>
      </c>
      <c r="BB80" s="166">
        <f>IF(VLOOKUP($B80,'I-EmEC'!$A:$DD,MATCH(BB$1,'I-EmEC'!$A$1:$DD$1,0),FALSE)&lt;&gt;"",VLOOKUP($B80,'I-EmEC'!$A:$DD,MATCH(BB$1,'I-EmEC'!$A$1:$DD$1,0),FALSE),NA())</f>
        <v>40.9</v>
      </c>
      <c r="BC80" s="166">
        <f>IF(VLOOKUP($B80,'I-EmEC'!$A:$DD,MATCH(BC$1,'I-EmEC'!$A$1:$DD$1,0),FALSE)&lt;&gt;"",VLOOKUP($B80,'I-EmEC'!$A:$DD,MATCH(BC$1,'I-EmEC'!$A$1:$DD$1,0),FALSE),NA())</f>
        <v>38.700000000000003</v>
      </c>
      <c r="BD80" s="166">
        <f>IF(VLOOKUP($B80,'I-EmEC'!$A:$DD,MATCH(BD$1,'I-EmEC'!$A$1:$DD$1,0),FALSE)&lt;&gt;"",VLOOKUP($B80,'I-EmEC'!$A:$DD,MATCH(BD$1,'I-EmEC'!$A$1:$DD$1,0),FALSE),NA())</f>
        <v>25.8</v>
      </c>
      <c r="BE80" s="166">
        <f>IF(VLOOKUP($B80,'I-EmEC'!$A:$DD,MATCH(BE$1,'I-EmEC'!$A$1:$DD$1,0),FALSE)&lt;&gt;"",VLOOKUP($B80,'I-EmEC'!$A:$DD,MATCH(BE$1,'I-EmEC'!$A$1:$DD$1,0),FALSE),NA())</f>
        <v>10.1</v>
      </c>
      <c r="BF80" s="166">
        <f>IF(VLOOKUP($B80,'I-EmEC'!$A:$DD,MATCH(BF$1,'I-EmEC'!$A$1:$DD$1,0),FALSE)&lt;&gt;"",VLOOKUP($B80,'I-EmEC'!$A:$DD,MATCH(BF$1,'I-EmEC'!$A$1:$DD$1,0),FALSE),NA())</f>
        <v>25.8</v>
      </c>
      <c r="BG80" s="161" t="str" cm="1">
        <f t="array" ref="BG80">SUBSTITUTE(SUBSTITUTE(INDEX(AU$1:BF$1,0,MATCH(_xlfn.AGGREGATE(4,6,AU80:BF80),AU80:BF80,0)),"I-Emax",""),"&gt;1.4SD","")</f>
        <v xml:space="preserve">
Gs</v>
      </c>
      <c r="BH80" s="159"/>
      <c r="BI80" s="167" t="e">
        <f>IF(VLOOKUP($B80,'B-EmEC'!$A:$DC,MATCH(BI$1,'B-EmEC'!$A$1:$DC$1,0),FALSE)="",NA(),VLOOKUP($B80,'B-EmEC'!$A:$DC,MATCH(BI$1,'B-EmEC'!$A$1:$DC$1,0),FALSE))</f>
        <v>#N/A</v>
      </c>
      <c r="BJ80" s="168" t="e">
        <f>IF(VLOOKUP($B80,'B-EmEC'!$A:$DC,MATCH(BJ$1,'B-EmEC'!$A$1:$DC$1,0),FALSE)="",NA(),VLOOKUP($B80,'B-EmEC'!$A:$DC,MATCH(BJ$1,'B-EmEC'!$A$1:$DC$1,0),FALSE))</f>
        <v>#N/A</v>
      </c>
      <c r="BK80" s="168" t="e">
        <f>IF(VLOOKUP($B80,'B-EmEC'!$A:$DC,MATCH(BK$1,'B-EmEC'!$A$1:$DC$1,0),FALSE)="",NA(),VLOOKUP($B80,'B-EmEC'!$A:$DC,MATCH(BK$1,'B-EmEC'!$A$1:$DC$1,0),FALSE))</f>
        <v>#N/A</v>
      </c>
      <c r="BL80" s="168" t="e">
        <f>IF(VLOOKUP($B80,'B-EmEC'!$A:$DC,MATCH(BL$1,'B-EmEC'!$A$1:$DC$1,0),FALSE)="",NA(),VLOOKUP($B80,'B-EmEC'!$A:$DC,MATCH(BL$1,'B-EmEC'!$A$1:$DC$1,0),FALSE))</f>
        <v>#N/A</v>
      </c>
      <c r="BM80" s="168" t="e">
        <f>IF(VLOOKUP($B80,'B-EmEC'!$A:$DC,MATCH(BM$1,'B-EmEC'!$A$1:$DC$1,0),FALSE)="",NA(),VLOOKUP($B80,'B-EmEC'!$A:$DC,MATCH(BM$1,'B-EmEC'!$A$1:$DC$1,0),FALSE))</f>
        <v>#N/A</v>
      </c>
      <c r="BN80" s="168" t="e">
        <f>IF(VLOOKUP($B80,'B-EmEC'!$A:$DC,MATCH(BN$1,'B-EmEC'!$A$1:$DC$1,0),FALSE)="",NA(),VLOOKUP($B80,'B-EmEC'!$A:$DC,MATCH(BN$1,'B-EmEC'!$A$1:$DC$1,0),FALSE))</f>
        <v>#N/A</v>
      </c>
      <c r="BO80" s="168" t="e">
        <f>IF(VLOOKUP($B80,'B-EmEC'!$A:$DC,MATCH(BO$1,'B-EmEC'!$A$1:$DC$1,0),FALSE)="",NA(),VLOOKUP($B80,'B-EmEC'!$A:$DC,MATCH(BO$1,'B-EmEC'!$A$1:$DC$1,0),FALSE))</f>
        <v>#N/A</v>
      </c>
      <c r="BP80" s="168" t="e">
        <f>IF(VLOOKUP($B80,'B-EmEC'!$A:$DC,MATCH(BP$1,'B-EmEC'!$A$1:$DC$1,0),FALSE)="",NA(),VLOOKUP($B80,'B-EmEC'!$A:$DC,MATCH(BP$1,'B-EmEC'!$A$1:$DC$1,0),FALSE))</f>
        <v>#N/A</v>
      </c>
      <c r="BQ80" s="168" t="e">
        <f>IF(VLOOKUP($B80,'B-EmEC'!$A:$DC,MATCH(BQ$1,'B-EmEC'!$A$1:$DC$1,0),FALSE)="",NA(),VLOOKUP($B80,'B-EmEC'!$A:$DC,MATCH(BQ$1,'B-EmEC'!$A$1:$DC$1,0),FALSE))</f>
        <v>#N/A</v>
      </c>
      <c r="BR80" s="168" t="e">
        <f>IF(VLOOKUP($B80,'B-EmEC'!$A:$DC,MATCH(BR$1,'B-EmEC'!$A$1:$DC$1,0),FALSE)="",NA(),VLOOKUP($B80,'B-EmEC'!$A:$DC,MATCH(BR$1,'B-EmEC'!$A$1:$DC$1,0),FALSE))</f>
        <v>#N/A</v>
      </c>
      <c r="BS80" s="168" t="e">
        <f>IF(VLOOKUP($B80,'B-EmEC'!$A:$DC,MATCH(BS$1,'B-EmEC'!$A$1:$DC$1,0),FALSE)="",NA(),VLOOKUP($B80,'B-EmEC'!$A:$DC,MATCH(BS$1,'B-EmEC'!$A$1:$DC$1,0),FALSE))</f>
        <v>#N/A</v>
      </c>
      <c r="BT80" s="168" t="e">
        <f>IF(VLOOKUP($B80,'B-EmEC'!$A:$DC,MATCH(BT$1,'B-EmEC'!$A$1:$DC$1,0),FALSE)="",NA(),VLOOKUP($B80,'B-EmEC'!$A:$DC,MATCH(BT$1,'B-EmEC'!$A$1:$DC$1,0),FALSE))</f>
        <v>#N/A</v>
      </c>
      <c r="BU80" s="161" t="e" cm="1">
        <f t="array" ref="BU80">SUBSTITUTE(SUBSTITUTE(SUBSTITUTE(INDEX(BI$1:BT$1,0,MATCH(_xlfn.AGGREGATE(4,6,BI80:BT80),BI80:BT80,0)),"B-Emax",""),"Min",""),"Max","")</f>
        <v>#N/A</v>
      </c>
      <c r="BV80" s="168"/>
      <c r="BW80" s="165">
        <f>IF(VLOOKUP($B80,'I-EmEC'!$A:$DD,MATCH(BW$1,'I-EmEC'!$A$1:$DD$1,0),FALSE)&lt;&gt;"",VLOOKUP($B80,'I-EmEC'!$A:$DD,MATCH(BW$1,'I-EmEC'!$A$1:$DD$1,0),FALSE),NA())</f>
        <v>85.110294117647058</v>
      </c>
      <c r="BX80" s="166">
        <f>IF(VLOOKUP($B80,'I-EmEC'!$A:$DD,MATCH(BX$1,'I-EmEC'!$A$1:$DD$1,0),FALSE)&lt;&gt;"",VLOOKUP($B80,'I-EmEC'!$A:$DD,MATCH(BX$1,'I-EmEC'!$A$1:$DD$1,0),FALSE),NA())</f>
        <v>44.487427466150869</v>
      </c>
      <c r="BY80" s="166">
        <f>IF(VLOOKUP($B80,'I-EmEC'!$A:$DD,MATCH(BY$1,'I-EmEC'!$A$1:$DD$1,0),FALSE)&lt;&gt;"",VLOOKUP($B80,'I-EmEC'!$A:$DD,MATCH(BY$1,'I-EmEC'!$A$1:$DD$1,0),FALSE),NA())</f>
        <v>44.487427466150869</v>
      </c>
      <c r="BZ80" s="166">
        <f>IF(VLOOKUP($B80,'I-EmEC'!$A:$DD,MATCH(BZ$1,'I-EmEC'!$A$1:$DD$1,0),FALSE)&lt;&gt;"",VLOOKUP($B80,'I-EmEC'!$A:$DD,MATCH(BZ$1,'I-EmEC'!$A$1:$DD$1,0),FALSE),NA())</f>
        <v>36.645962732919259</v>
      </c>
      <c r="CA80" s="166">
        <f>IF(VLOOKUP($B80,'I-EmEC'!$A:$DD,MATCH(CA$1,'I-EmEC'!$A$1:$DD$1,0),FALSE)&lt;&gt;"",VLOOKUP($B80,'I-EmEC'!$A:$DD,MATCH(CA$1,'I-EmEC'!$A$1:$DD$1,0),FALSE),NA())</f>
        <v>36.645962732919259</v>
      </c>
      <c r="CB80" s="166">
        <f>IF(VLOOKUP($B80,'I-EmEC'!$A:$DD,MATCH(CB$1,'I-EmEC'!$A$1:$DD$1,0),FALSE)&lt;&gt;"",VLOOKUP($B80,'I-EmEC'!$A:$DD,MATCH(CB$1,'I-EmEC'!$A$1:$DD$1,0),FALSE),NA())</f>
        <v>47.536231884057962</v>
      </c>
      <c r="CC80" s="166">
        <f>IF(VLOOKUP($B80,'I-EmEC'!$A:$DD,MATCH(CC$1,'I-EmEC'!$A$1:$DD$1,0),FALSE)&lt;&gt;"",VLOOKUP($B80,'I-EmEC'!$A:$DD,MATCH(CC$1,'I-EmEC'!$A$1:$DD$1,0),FALSE),NA())</f>
        <v>83.983572895277206</v>
      </c>
      <c r="CD80" s="166">
        <f>IF(VLOOKUP($B80,'I-EmEC'!$A:$DD,MATCH(CD$1,'I-EmEC'!$A$1:$DD$1,0),FALSE)&lt;&gt;"",VLOOKUP($B80,'I-EmEC'!$A:$DD,MATCH(CD$1,'I-EmEC'!$A$1:$DD$1,0),FALSE),NA())</f>
        <v>83.983572895277206</v>
      </c>
      <c r="CE80" s="166">
        <f>IF(VLOOKUP($B80,'I-EmEC'!$A:$DD,MATCH(CE$1,'I-EmEC'!$A$1:$DD$1,0),FALSE)&lt;&gt;"",VLOOKUP($B80,'I-EmEC'!$A:$DD,MATCH(CE$1,'I-EmEC'!$A$1:$DD$1,0),FALSE),NA())</f>
        <v>86.966292134831477</v>
      </c>
      <c r="CF80" s="166">
        <f>IF(VLOOKUP($B80,'I-EmEC'!$A:$DD,MATCH(CF$1,'I-EmEC'!$A$1:$DD$1,0),FALSE)&lt;&gt;"",VLOOKUP($B80,'I-EmEC'!$A:$DD,MATCH(CF$1,'I-EmEC'!$A$1:$DD$1,0),FALSE),NA())</f>
        <v>50.887573964497037</v>
      </c>
      <c r="CG80" s="166">
        <f>IF(VLOOKUP($B80,'I-EmEC'!$A:$DD,MATCH(CG$1,'I-EmEC'!$A$1:$DD$1,0),FALSE)&lt;&gt;"",VLOOKUP($B80,'I-EmEC'!$A:$DD,MATCH(CG$1,'I-EmEC'!$A$1:$DD$1,0),FALSE),NA())</f>
        <v>19.238095238095237</v>
      </c>
      <c r="CH80" s="166">
        <f>IF(VLOOKUP($B80,'I-EmEC'!$A:$DD,MATCH(CH$1,'I-EmEC'!$A$1:$DD$1,0),FALSE)&lt;&gt;"",VLOOKUP($B80,'I-EmEC'!$A:$DD,MATCH(CH$1,'I-EmEC'!$A$1:$DD$1,0),FALSE),NA())</f>
        <v>50.988142292490117</v>
      </c>
      <c r="CI80" s="161" t="str" cm="1">
        <f t="array" ref="CI80">SUBSTITUTE(SUBSTITUTE(SUBSTITUTE(INDEX(BW$1:CH$1,0,MATCH(_xlfn.AGGREGATE(4,6,BW80:CH80),BW80:CH80,0)),"I-Emax",""),"Min",""),"Max","")</f>
        <v xml:space="preserve">
G14</v>
      </c>
      <c r="CJ80" s="155"/>
      <c r="CK80" s="155"/>
      <c r="CL80" s="155"/>
      <c r="CM80" s="155"/>
      <c r="CN80" s="155"/>
      <c r="CO80" s="155"/>
      <c r="CP80" s="155"/>
      <c r="CQ80" s="155"/>
      <c r="CR80" s="155"/>
      <c r="CS80" s="155"/>
      <c r="CT80" s="155"/>
      <c r="CU80" s="155"/>
      <c r="CV80" s="155"/>
      <c r="CW80" s="155"/>
      <c r="CX80" s="155"/>
      <c r="CY80" s="155"/>
      <c r="CZ80" s="155"/>
      <c r="DA80" s="155"/>
      <c r="DB80" s="155"/>
      <c r="DC80" s="155"/>
      <c r="DD80" s="155"/>
      <c r="DE80" s="155"/>
      <c r="DF80" s="155"/>
      <c r="DG80" s="155"/>
    </row>
    <row r="81" spans="1:111" s="170" customFormat="1" x14ac:dyDescent="0.15">
      <c r="A81" s="155" t="str" cm="1">
        <f t="array" ref="A81">_xlfn.IFS(AND(SUMIF(E81:P81,"&lt;&gt;#N/A",E81:P81)&gt;0,SUMIF(S81:AD81,"&lt;&gt;#N/A",S81:AD81)&gt;0),"BI",AND(SUMIF(E81:P81,"&lt;&gt;#N/A",E81:P81)&gt;0,SUMIF(S81:AD81,"&lt;&gt;#N/A",S81:AD81)=0),"-B",AND(SUMIF(E81:P81,"&lt;&gt;#N/A",E81:P81)=0,SUMIF(S81:AD81,"&lt;&gt;#N/A",S81:AD81)&gt;0),"-I")</f>
        <v>-I</v>
      </c>
      <c r="B81" s="90" t="s">
        <v>243</v>
      </c>
      <c r="C81" s="156" t="str">
        <f>VLOOKUP(B81,RecNamesAll!A:E,5,FALSE)</f>
        <v>A</v>
      </c>
      <c r="D81" s="157" t="b">
        <f>VLOOKUP(B81,Ligands!A:B,2,FALSE)</f>
        <v>0</v>
      </c>
      <c r="E81" s="158" t="e">
        <f>IF(VLOOKUP($B81,'B-EmEC'!$A:$DC,MATCH(E$1,'B-EmEC'!$A$1:$DC$1,0),FALSE)&lt;&gt;"",VLOOKUP($B81,'B-EmEC'!$A:$DC,MATCH(E$1,'B-EmEC'!$A$1:$DC$1,0),FALSE),NA())</f>
        <v>#N/A</v>
      </c>
      <c r="F81" s="159" t="e">
        <f>IF(VLOOKUP($B81,'B-EmEC'!$A:$DC,MATCH(F$1,'B-EmEC'!$A$1:$DC$1,0),FALSE)&lt;&gt;"",VLOOKUP($B81,'B-EmEC'!$A:$DC,MATCH(F$1,'B-EmEC'!$A$1:$DC$1,0),FALSE),NA())</f>
        <v>#N/A</v>
      </c>
      <c r="G81" s="159" t="e">
        <f>IF(VLOOKUP($B81,'B-EmEC'!$A:$DC,MATCH(G$1,'B-EmEC'!$A$1:$DC$1,0),FALSE)&lt;&gt;"",VLOOKUP($B81,'B-EmEC'!$A:$DC,MATCH(G$1,'B-EmEC'!$A$1:$DC$1,0),FALSE),NA())</f>
        <v>#N/A</v>
      </c>
      <c r="H81" s="159" t="e">
        <f>IF(VLOOKUP($B81,'B-EmEC'!$A:$DC,MATCH(H$1,'B-EmEC'!$A$1:$DC$1,0),FALSE)&lt;&gt;"",VLOOKUP($B81,'B-EmEC'!$A:$DC,MATCH(H$1,'B-EmEC'!$A$1:$DC$1,0),FALSE),NA())</f>
        <v>#N/A</v>
      </c>
      <c r="I81" s="159" t="e">
        <f>IF(VLOOKUP($B81,'B-EmEC'!$A:$DC,MATCH(I$1,'B-EmEC'!$A$1:$DC$1,0),FALSE)&lt;&gt;"",VLOOKUP($B81,'B-EmEC'!$A:$DC,MATCH(I$1,'B-EmEC'!$A$1:$DC$1,0),FALSE),NA())</f>
        <v>#N/A</v>
      </c>
      <c r="J81" s="159" t="e">
        <f>IF(VLOOKUP($B81,'B-EmEC'!$A:$DC,MATCH(J$1,'B-EmEC'!$A$1:$DC$1,0),FALSE)&lt;&gt;"",VLOOKUP($B81,'B-EmEC'!$A:$DC,MATCH(J$1,'B-EmEC'!$A$1:$DC$1,0),FALSE),NA())</f>
        <v>#N/A</v>
      </c>
      <c r="K81" s="160" t="e">
        <f>IF(VLOOKUP($B81,'B-EmEC'!$A:$DC,MATCH(K$1,'B-EmEC'!$A$1:$DC$1,0),FALSE)&lt;&gt;"",VLOOKUP($B81,'B-EmEC'!$A:$DC,MATCH(K$1,'B-EmEC'!$A$1:$DC$1,0),FALSE),NA())</f>
        <v>#N/A</v>
      </c>
      <c r="L81" s="160" t="e">
        <f>IF(VLOOKUP($B81,'B-EmEC'!$A:$DC,MATCH(L$1,'B-EmEC'!$A$1:$DC$1,0),FALSE)&lt;&gt;"",VLOOKUP($B81,'B-EmEC'!$A:$DC,MATCH(L$1,'B-EmEC'!$A$1:$DC$1,0),FALSE),NA())</f>
        <v>#N/A</v>
      </c>
      <c r="M81" s="160" t="e">
        <f>IF(VLOOKUP($B81,'B-EmEC'!$A:$DC,MATCH(M$1,'B-EmEC'!$A$1:$DC$1,0),FALSE)&lt;&gt;"",VLOOKUP($B81,'B-EmEC'!$A:$DC,MATCH(M$1,'B-EmEC'!$A$1:$DC$1,0),FALSE),NA())</f>
        <v>#N/A</v>
      </c>
      <c r="N81" s="159" t="e">
        <f>IF(VLOOKUP($B81,'B-EmEC'!$A:$DC,MATCH(N$1,'B-EmEC'!$A$1:$DC$1,0),FALSE)&lt;&gt;"",VLOOKUP($B81,'B-EmEC'!$A:$DC,MATCH(N$1,'B-EmEC'!$A$1:$DC$1,0),FALSE),NA())</f>
        <v>#N/A</v>
      </c>
      <c r="O81" s="160" t="e">
        <f>IF(VLOOKUP($B81,'B-EmEC'!$A:$DC,MATCH(O$1,'B-EmEC'!$A$1:$DC$1,0),FALSE)&lt;&gt;"",VLOOKUP($B81,'B-EmEC'!$A:$DC,MATCH(O$1,'B-EmEC'!$A$1:$DC$1,0),FALSE),NA())</f>
        <v>#N/A</v>
      </c>
      <c r="P81" s="160" t="e">
        <f>IF(VLOOKUP($B81,'B-EmEC'!$A:$DC,MATCH(P$1,'B-EmEC'!$A$1:$DC$1,0),FALSE)&lt;&gt;"",VLOOKUP($B81,'B-EmEC'!$A:$DC,MATCH(P$1,'B-EmEC'!$A$1:$DC$1,0),FALSE),NA())</f>
        <v>#N/A</v>
      </c>
      <c r="Q81" s="161" t="e" cm="1">
        <f t="array" ref="Q81">SUBSTITUTE(SUBSTITUTE(INDEX(E$1:P$1,0,MATCH(_xlfn.AGGREGATE(4,6,E81:P81),E81:P81,0)),"B-pEC50",""),"&gt;1.4SD","")</f>
        <v>#N/A</v>
      </c>
      <c r="R81" s="159"/>
      <c r="S81" s="162">
        <f>IF(VLOOKUP($B81,'I-EmEC'!$A:$DD,MATCH(S$1,'I-EmEC'!$A$1:$DD$1,0),FALSE)&lt;&gt;"",VLOOKUP($B81,'I-EmEC'!$A:$DD,MATCH(S$1,'I-EmEC'!$A$1:$DD$1,0),FALSE),NA())</f>
        <v>6.75</v>
      </c>
      <c r="T81" s="159" t="e">
        <f>IF(VLOOKUP($B81,'I-EmEC'!$A:$DD,MATCH(T$1,'I-EmEC'!$A$1:$DD$1,0),FALSE)&lt;&gt;"",VLOOKUP($B81,'I-EmEC'!$A:$DD,MATCH(T$1,'I-EmEC'!$A$1:$DD$1,0),FALSE),NA())</f>
        <v>#N/A</v>
      </c>
      <c r="U81" s="159" t="e">
        <f>IF(VLOOKUP($B81,'I-EmEC'!$A:$DD,MATCH(U$1,'I-EmEC'!$A$1:$DD$1,0),FALSE)&lt;&gt;"",VLOOKUP($B81,'I-EmEC'!$A:$DD,MATCH(U$1,'I-EmEC'!$A$1:$DD$1,0),FALSE),NA())</f>
        <v>#N/A</v>
      </c>
      <c r="V81" s="159" t="e">
        <f>IF(VLOOKUP($B81,'I-EmEC'!$A:$DD,MATCH(V$1,'I-EmEC'!$A$1:$DD$1,0),FALSE)&lt;&gt;"",VLOOKUP($B81,'I-EmEC'!$A:$DD,MATCH(V$1,'I-EmEC'!$A$1:$DD$1,0),FALSE),NA())</f>
        <v>#N/A</v>
      </c>
      <c r="W81" s="159" t="e">
        <f>IF(VLOOKUP($B81,'I-EmEC'!$A:$DD,MATCH(W$1,'I-EmEC'!$A$1:$DD$1,0),FALSE)&lt;&gt;"",VLOOKUP($B81,'I-EmEC'!$A:$DD,MATCH(W$1,'I-EmEC'!$A$1:$DD$1,0),FALSE),NA())</f>
        <v>#N/A</v>
      </c>
      <c r="X81" s="159" t="e">
        <f>IF(VLOOKUP($B81,'I-EmEC'!$A:$DD,MATCH(X$1,'I-EmEC'!$A$1:$DD$1,0),FALSE)&lt;&gt;"",VLOOKUP($B81,'I-EmEC'!$A:$DD,MATCH(X$1,'I-EmEC'!$A$1:$DD$1,0),FALSE),NA())</f>
        <v>#N/A</v>
      </c>
      <c r="Y81" s="159">
        <f>IF(VLOOKUP($B81,'I-EmEC'!$A:$DD,MATCH(Y$1,'I-EmEC'!$A$1:$DD$1,0),FALSE)&lt;&gt;"",VLOOKUP($B81,'I-EmEC'!$A:$DD,MATCH(Y$1,'I-EmEC'!$A$1:$DD$1,0),FALSE),NA())</f>
        <v>6.94</v>
      </c>
      <c r="Z81" s="159">
        <f>IF(VLOOKUP($B81,'I-EmEC'!$A:$DD,MATCH(Z$1,'I-EmEC'!$A$1:$DD$1,0),FALSE)&lt;&gt;"",VLOOKUP($B81,'I-EmEC'!$A:$DD,MATCH(Z$1,'I-EmEC'!$A$1:$DD$1,0),FALSE),NA())</f>
        <v>6.94</v>
      </c>
      <c r="AA81" s="159">
        <f>IF(VLOOKUP($B81,'I-EmEC'!$A:$DD,MATCH(AA$1,'I-EmEC'!$A$1:$DD$1,0),FALSE)&lt;&gt;"",VLOOKUP($B81,'I-EmEC'!$A:$DD,MATCH(AA$1,'I-EmEC'!$A$1:$DD$1,0),FALSE),NA())</f>
        <v>6.86</v>
      </c>
      <c r="AB81" s="159" t="e">
        <f>IF(VLOOKUP($B81,'I-EmEC'!$A:$DD,MATCH(AB$1,'I-EmEC'!$A$1:$DD$1,0),FALSE)&lt;&gt;"",VLOOKUP($B81,'I-EmEC'!$A:$DD,MATCH(AB$1,'I-EmEC'!$A$1:$DD$1,0),FALSE),NA())</f>
        <v>#N/A</v>
      </c>
      <c r="AC81" s="159" t="e">
        <f>IF(VLOOKUP($B81,'I-EmEC'!$A:$DD,MATCH(AC$1,'I-EmEC'!$A$1:$DD$1,0),FALSE)&lt;&gt;"",VLOOKUP($B81,'I-EmEC'!$A:$DD,MATCH(AC$1,'I-EmEC'!$A$1:$DD$1,0),FALSE),NA())</f>
        <v>#N/A</v>
      </c>
      <c r="AD81" s="159" t="e">
        <f>IF(VLOOKUP($B81,'I-EmEC'!$A:$DD,MATCH(AD$1,'I-EmEC'!$A$1:$DD$1,0),FALSE)&lt;&gt;"",VLOOKUP($B81,'I-EmEC'!$A:$DD,MATCH(AD$1,'I-EmEC'!$A$1:$DD$1,0),FALSE),NA())</f>
        <v>#N/A</v>
      </c>
      <c r="AE81" s="161" t="str" cm="1">
        <f t="array" ref="AE81">SUBSTITUTE(SUBSTITUTE(INDEX(S$1:AD$1,0,MATCH(_xlfn.AGGREGATE(4,6,S81:AD81),S81:AD81,0)),"I-pEC50",""),"&gt;1.4SD","")</f>
        <v xml:space="preserve">
Gq</v>
      </c>
      <c r="AF81" s="159"/>
      <c r="AG81" s="163" t="e">
        <f>IF(VLOOKUP($B81,'B-EmEC'!$A:$DC,MATCH(AG$1,'B-EmEC'!$A$1:$DC$1,0),FALSE)&lt;&gt;"",VLOOKUP($B81,'B-EmEC'!$A:$DC,MATCH(AG$1,'B-EmEC'!$A$1:$DC$1,0),FALSE),NA())</f>
        <v>#N/A</v>
      </c>
      <c r="AH81" s="164" t="e">
        <f>IF(VLOOKUP($B81,'B-EmEC'!$A:$DC,MATCH(AH$1,'B-EmEC'!$A$1:$DC$1,0),FALSE)&lt;&gt;"",VLOOKUP($B81,'B-EmEC'!$A:$DC,MATCH(AH$1,'B-EmEC'!$A$1:$DC$1,0),FALSE),NA())</f>
        <v>#N/A</v>
      </c>
      <c r="AI81" s="164" t="e">
        <f>IF(VLOOKUP($B81,'B-EmEC'!$A:$DC,MATCH(AI$1,'B-EmEC'!$A$1:$DC$1,0),FALSE)&lt;&gt;"",VLOOKUP($B81,'B-EmEC'!$A:$DC,MATCH(AI$1,'B-EmEC'!$A$1:$DC$1,0),FALSE),NA())</f>
        <v>#N/A</v>
      </c>
      <c r="AJ81" s="164" t="e">
        <f>IF(VLOOKUP($B81,'B-EmEC'!$A:$DC,MATCH(AJ$1,'B-EmEC'!$A$1:$DC$1,0),FALSE)&lt;&gt;"",VLOOKUP($B81,'B-EmEC'!$A:$DC,MATCH(AJ$1,'B-EmEC'!$A$1:$DC$1,0),FALSE),NA())</f>
        <v>#N/A</v>
      </c>
      <c r="AK81" s="164" t="e">
        <f>IF(VLOOKUP($B81,'B-EmEC'!$A:$DC,MATCH(AK$1,'B-EmEC'!$A$1:$DC$1,0),FALSE)&lt;&gt;"",VLOOKUP($B81,'B-EmEC'!$A:$DC,MATCH(AK$1,'B-EmEC'!$A$1:$DC$1,0),FALSE),NA())</f>
        <v>#N/A</v>
      </c>
      <c r="AL81" s="164" t="e">
        <f>IF(VLOOKUP($B81,'B-EmEC'!$A:$DC,MATCH(AL$1,'B-EmEC'!$A$1:$DC$1,0),FALSE)&lt;&gt;"",VLOOKUP($B81,'B-EmEC'!$A:$DC,MATCH(AL$1,'B-EmEC'!$A$1:$DC$1,0),FALSE),NA())</f>
        <v>#N/A</v>
      </c>
      <c r="AM81" s="164" t="e">
        <f>IF(VLOOKUP($B81,'B-EmEC'!$A:$DC,MATCH(AM$1,'B-EmEC'!$A$1:$DC$1,0),FALSE)&lt;&gt;"",VLOOKUP($B81,'B-EmEC'!$A:$DC,MATCH(AM$1,'B-EmEC'!$A$1:$DC$1,0),FALSE),NA())</f>
        <v>#N/A</v>
      </c>
      <c r="AN81" s="164" t="e">
        <f>IF(VLOOKUP($B81,'B-EmEC'!$A:$DC,MATCH(AN$1,'B-EmEC'!$A$1:$DC$1,0),FALSE)&lt;&gt;"",VLOOKUP($B81,'B-EmEC'!$A:$DC,MATCH(AN$1,'B-EmEC'!$A$1:$DC$1,0),FALSE),NA())</f>
        <v>#N/A</v>
      </c>
      <c r="AO81" s="164" t="e">
        <f>IF(VLOOKUP($B81,'B-EmEC'!$A:$DC,MATCH(AO$1,'B-EmEC'!$A$1:$DC$1,0),FALSE)&lt;&gt;"",VLOOKUP($B81,'B-EmEC'!$A:$DC,MATCH(AO$1,'B-EmEC'!$A$1:$DC$1,0),FALSE),NA())</f>
        <v>#N/A</v>
      </c>
      <c r="AP81" s="164" t="e">
        <f>IF(VLOOKUP($B81,'B-EmEC'!$A:$DC,MATCH(AP$1,'B-EmEC'!$A$1:$DC$1,0),FALSE)&lt;&gt;"",VLOOKUP($B81,'B-EmEC'!$A:$DC,MATCH(AP$1,'B-EmEC'!$A$1:$DC$1,0),FALSE),NA())</f>
        <v>#N/A</v>
      </c>
      <c r="AQ81" s="164" t="e">
        <f>IF(VLOOKUP($B81,'B-EmEC'!$A:$DC,MATCH(AQ$1,'B-EmEC'!$A$1:$DC$1,0),FALSE)&lt;&gt;"",VLOOKUP($B81,'B-EmEC'!$A:$DC,MATCH(AQ$1,'B-EmEC'!$A$1:$DC$1,0),FALSE),NA())</f>
        <v>#N/A</v>
      </c>
      <c r="AR81" s="164" t="e">
        <f>IF(VLOOKUP($B81,'B-EmEC'!$A:$DC,MATCH(AR$1,'B-EmEC'!$A$1:$DC$1,0),FALSE)&lt;&gt;"",VLOOKUP($B81,'B-EmEC'!$A:$DC,MATCH(AR$1,'B-EmEC'!$A$1:$DC$1,0),FALSE),NA())</f>
        <v>#N/A</v>
      </c>
      <c r="AS81" s="169" t="e" cm="1">
        <f t="array" ref="AS81">SUBSTITUTE(SUBSTITUTE(INDEX(AG$1:AR$1,0,MATCH(_xlfn.AGGREGATE(4,6,AG81:AR81),AG81:AR81,0)),"B-Emax",""),"&gt;1.4SD","")</f>
        <v>#N/A</v>
      </c>
      <c r="AT81" s="164"/>
      <c r="AU81" s="165">
        <f>IF(VLOOKUP($B81,'I-EmEC'!$A:$DD,MATCH(AU$1,'I-EmEC'!$A$1:$DD$1,0),FALSE)&lt;&gt;"",VLOOKUP($B81,'I-EmEC'!$A:$DD,MATCH(AU$1,'I-EmEC'!$A$1:$DD$1,0),FALSE),NA())</f>
        <v>21.7</v>
      </c>
      <c r="AV81" s="166" t="e">
        <f>IF(VLOOKUP($B81,'I-EmEC'!$A:$DD,MATCH(AV$1,'I-EmEC'!$A$1:$DD$1,0),FALSE)&lt;&gt;"",VLOOKUP($B81,'I-EmEC'!$A:$DD,MATCH(AV$1,'I-EmEC'!$A$1:$DD$1,0),FALSE),NA())</f>
        <v>#N/A</v>
      </c>
      <c r="AW81" s="166" t="e">
        <f>IF(VLOOKUP($B81,'I-EmEC'!$A:$DD,MATCH(AW$1,'I-EmEC'!$A$1:$DD$1,0),FALSE)&lt;&gt;"",VLOOKUP($B81,'I-EmEC'!$A:$DD,MATCH(AW$1,'I-EmEC'!$A$1:$DD$1,0),FALSE),NA())</f>
        <v>#N/A</v>
      </c>
      <c r="AX81" s="166" t="e">
        <f>IF(VLOOKUP($B81,'I-EmEC'!$A:$DD,MATCH(AX$1,'I-EmEC'!$A$1:$DD$1,0),FALSE)&lt;&gt;"",VLOOKUP($B81,'I-EmEC'!$A:$DD,MATCH(AX$1,'I-EmEC'!$A$1:$DD$1,0),FALSE),NA())</f>
        <v>#N/A</v>
      </c>
      <c r="AY81" s="166" t="e">
        <f>IF(VLOOKUP($B81,'I-EmEC'!$A:$DD,MATCH(AY$1,'I-EmEC'!$A$1:$DD$1,0),FALSE)&lt;&gt;"",VLOOKUP($B81,'I-EmEC'!$A:$DD,MATCH(AY$1,'I-EmEC'!$A$1:$DD$1,0),FALSE),NA())</f>
        <v>#N/A</v>
      </c>
      <c r="AZ81" s="166" t="e">
        <f>IF(VLOOKUP($B81,'I-EmEC'!$A:$DD,MATCH(AZ$1,'I-EmEC'!$A$1:$DD$1,0),FALSE)&lt;&gt;"",VLOOKUP($B81,'I-EmEC'!$A:$DD,MATCH(AZ$1,'I-EmEC'!$A$1:$DD$1,0),FALSE),NA())</f>
        <v>#N/A</v>
      </c>
      <c r="BA81" s="166">
        <f>IF(VLOOKUP($B81,'I-EmEC'!$A:$DD,MATCH(BA$1,'I-EmEC'!$A$1:$DD$1,0),FALSE)&lt;&gt;"",VLOOKUP($B81,'I-EmEC'!$A:$DD,MATCH(BA$1,'I-EmEC'!$A$1:$DD$1,0),FALSE),NA())</f>
        <v>14.9</v>
      </c>
      <c r="BB81" s="166">
        <f>IF(VLOOKUP($B81,'I-EmEC'!$A:$DD,MATCH(BB$1,'I-EmEC'!$A$1:$DD$1,0),FALSE)&lt;&gt;"",VLOOKUP($B81,'I-EmEC'!$A:$DD,MATCH(BB$1,'I-EmEC'!$A$1:$DD$1,0),FALSE),NA())</f>
        <v>14.9</v>
      </c>
      <c r="BC81" s="166">
        <f>IF(VLOOKUP($B81,'I-EmEC'!$A:$DD,MATCH(BC$1,'I-EmEC'!$A$1:$DD$1,0),FALSE)&lt;&gt;"",VLOOKUP($B81,'I-EmEC'!$A:$DD,MATCH(BC$1,'I-EmEC'!$A$1:$DD$1,0),FALSE),NA())</f>
        <v>20.3</v>
      </c>
      <c r="BD81" s="166" t="e">
        <f>IF(VLOOKUP($B81,'I-EmEC'!$A:$DD,MATCH(BD$1,'I-EmEC'!$A$1:$DD$1,0),FALSE)&lt;&gt;"",VLOOKUP($B81,'I-EmEC'!$A:$DD,MATCH(BD$1,'I-EmEC'!$A$1:$DD$1,0),FALSE),NA())</f>
        <v>#N/A</v>
      </c>
      <c r="BE81" s="166" t="e">
        <f>IF(VLOOKUP($B81,'I-EmEC'!$A:$DD,MATCH(BE$1,'I-EmEC'!$A$1:$DD$1,0),FALSE)&lt;&gt;"",VLOOKUP($B81,'I-EmEC'!$A:$DD,MATCH(BE$1,'I-EmEC'!$A$1:$DD$1,0),FALSE),NA())</f>
        <v>#N/A</v>
      </c>
      <c r="BF81" s="166" t="e">
        <f>IF(VLOOKUP($B81,'I-EmEC'!$A:$DD,MATCH(BF$1,'I-EmEC'!$A$1:$DD$1,0),FALSE)&lt;&gt;"",VLOOKUP($B81,'I-EmEC'!$A:$DD,MATCH(BF$1,'I-EmEC'!$A$1:$DD$1,0),FALSE),NA())</f>
        <v>#N/A</v>
      </c>
      <c r="BG81" s="161" t="str" cm="1">
        <f t="array" ref="BG81">SUBSTITUTE(SUBSTITUTE(INDEX(AU$1:BF$1,0,MATCH(_xlfn.AGGREGATE(4,6,AU81:BF81),AU81:BF81,0)),"I-Emax",""),"&gt;1.4SD","")</f>
        <v xml:space="preserve">
Gs</v>
      </c>
      <c r="BH81" s="159"/>
      <c r="BI81" s="167" t="e">
        <f>IF(VLOOKUP($B81,'B-EmEC'!$A:$DC,MATCH(BI$1,'B-EmEC'!$A$1:$DC$1,0),FALSE)="",NA(),VLOOKUP($B81,'B-EmEC'!$A:$DC,MATCH(BI$1,'B-EmEC'!$A$1:$DC$1,0),FALSE))</f>
        <v>#N/A</v>
      </c>
      <c r="BJ81" s="168" t="e">
        <f>IF(VLOOKUP($B81,'B-EmEC'!$A:$DC,MATCH(BJ$1,'B-EmEC'!$A$1:$DC$1,0),FALSE)="",NA(),VLOOKUP($B81,'B-EmEC'!$A:$DC,MATCH(BJ$1,'B-EmEC'!$A$1:$DC$1,0),FALSE))</f>
        <v>#N/A</v>
      </c>
      <c r="BK81" s="168" t="e">
        <f>IF(VLOOKUP($B81,'B-EmEC'!$A:$DC,MATCH(BK$1,'B-EmEC'!$A$1:$DC$1,0),FALSE)="",NA(),VLOOKUP($B81,'B-EmEC'!$A:$DC,MATCH(BK$1,'B-EmEC'!$A$1:$DC$1,0),FALSE))</f>
        <v>#N/A</v>
      </c>
      <c r="BL81" s="168" t="e">
        <f>IF(VLOOKUP($B81,'B-EmEC'!$A:$DC,MATCH(BL$1,'B-EmEC'!$A$1:$DC$1,0),FALSE)="",NA(),VLOOKUP($B81,'B-EmEC'!$A:$DC,MATCH(BL$1,'B-EmEC'!$A$1:$DC$1,0),FALSE))</f>
        <v>#N/A</v>
      </c>
      <c r="BM81" s="168" t="e">
        <f>IF(VLOOKUP($B81,'B-EmEC'!$A:$DC,MATCH(BM$1,'B-EmEC'!$A$1:$DC$1,0),FALSE)="",NA(),VLOOKUP($B81,'B-EmEC'!$A:$DC,MATCH(BM$1,'B-EmEC'!$A$1:$DC$1,0),FALSE))</f>
        <v>#N/A</v>
      </c>
      <c r="BN81" s="168" t="e">
        <f>IF(VLOOKUP($B81,'B-EmEC'!$A:$DC,MATCH(BN$1,'B-EmEC'!$A$1:$DC$1,0),FALSE)="",NA(),VLOOKUP($B81,'B-EmEC'!$A:$DC,MATCH(BN$1,'B-EmEC'!$A$1:$DC$1,0),FALSE))</f>
        <v>#N/A</v>
      </c>
      <c r="BO81" s="168" t="e">
        <f>IF(VLOOKUP($B81,'B-EmEC'!$A:$DC,MATCH(BO$1,'B-EmEC'!$A$1:$DC$1,0),FALSE)="",NA(),VLOOKUP($B81,'B-EmEC'!$A:$DC,MATCH(BO$1,'B-EmEC'!$A$1:$DC$1,0),FALSE))</f>
        <v>#N/A</v>
      </c>
      <c r="BP81" s="168" t="e">
        <f>IF(VLOOKUP($B81,'B-EmEC'!$A:$DC,MATCH(BP$1,'B-EmEC'!$A$1:$DC$1,0),FALSE)="",NA(),VLOOKUP($B81,'B-EmEC'!$A:$DC,MATCH(BP$1,'B-EmEC'!$A$1:$DC$1,0),FALSE))</f>
        <v>#N/A</v>
      </c>
      <c r="BQ81" s="168" t="e">
        <f>IF(VLOOKUP($B81,'B-EmEC'!$A:$DC,MATCH(BQ$1,'B-EmEC'!$A$1:$DC$1,0),FALSE)="",NA(),VLOOKUP($B81,'B-EmEC'!$A:$DC,MATCH(BQ$1,'B-EmEC'!$A$1:$DC$1,0),FALSE))</f>
        <v>#N/A</v>
      </c>
      <c r="BR81" s="168" t="e">
        <f>IF(VLOOKUP($B81,'B-EmEC'!$A:$DC,MATCH(BR$1,'B-EmEC'!$A$1:$DC$1,0),FALSE)="",NA(),VLOOKUP($B81,'B-EmEC'!$A:$DC,MATCH(BR$1,'B-EmEC'!$A$1:$DC$1,0),FALSE))</f>
        <v>#N/A</v>
      </c>
      <c r="BS81" s="168" t="e">
        <f>IF(VLOOKUP($B81,'B-EmEC'!$A:$DC,MATCH(BS$1,'B-EmEC'!$A$1:$DC$1,0),FALSE)="",NA(),VLOOKUP($B81,'B-EmEC'!$A:$DC,MATCH(BS$1,'B-EmEC'!$A$1:$DC$1,0),FALSE))</f>
        <v>#N/A</v>
      </c>
      <c r="BT81" s="168" t="e">
        <f>IF(VLOOKUP($B81,'B-EmEC'!$A:$DC,MATCH(BT$1,'B-EmEC'!$A$1:$DC$1,0),FALSE)="",NA(),VLOOKUP($B81,'B-EmEC'!$A:$DC,MATCH(BT$1,'B-EmEC'!$A$1:$DC$1,0),FALSE))</f>
        <v>#N/A</v>
      </c>
      <c r="BU81" s="161" t="e" cm="1">
        <f t="array" ref="BU81">SUBSTITUTE(SUBSTITUTE(SUBSTITUTE(INDEX(BI$1:BT$1,0,MATCH(_xlfn.AGGREGATE(4,6,BI81:BT81),BI81:BT81,0)),"B-Emax",""),"Min",""),"Max","")</f>
        <v>#N/A</v>
      </c>
      <c r="BV81" s="168"/>
      <c r="BW81" s="165">
        <f>IF(VLOOKUP($B81,'I-EmEC'!$A:$DD,MATCH(BW$1,'I-EmEC'!$A$1:$DD$1,0),FALSE)&lt;&gt;"",VLOOKUP($B81,'I-EmEC'!$A:$DD,MATCH(BW$1,'I-EmEC'!$A$1:$DD$1,0),FALSE),NA())</f>
        <v>39.889705882352942</v>
      </c>
      <c r="BX81" s="166" t="e">
        <f>IF(VLOOKUP($B81,'I-EmEC'!$A:$DD,MATCH(BX$1,'I-EmEC'!$A$1:$DD$1,0),FALSE)&lt;&gt;"",VLOOKUP($B81,'I-EmEC'!$A:$DD,MATCH(BX$1,'I-EmEC'!$A$1:$DD$1,0),FALSE),NA())</f>
        <v>#N/A</v>
      </c>
      <c r="BY81" s="166" t="e">
        <f>IF(VLOOKUP($B81,'I-EmEC'!$A:$DD,MATCH(BY$1,'I-EmEC'!$A$1:$DD$1,0),FALSE)&lt;&gt;"",VLOOKUP($B81,'I-EmEC'!$A:$DD,MATCH(BY$1,'I-EmEC'!$A$1:$DD$1,0),FALSE),NA())</f>
        <v>#N/A</v>
      </c>
      <c r="BZ81" s="166" t="e">
        <f>IF(VLOOKUP($B81,'I-EmEC'!$A:$DD,MATCH(BZ$1,'I-EmEC'!$A$1:$DD$1,0),FALSE)&lt;&gt;"",VLOOKUP($B81,'I-EmEC'!$A:$DD,MATCH(BZ$1,'I-EmEC'!$A$1:$DD$1,0),FALSE),NA())</f>
        <v>#N/A</v>
      </c>
      <c r="CA81" s="166" t="e">
        <f>IF(VLOOKUP($B81,'I-EmEC'!$A:$DD,MATCH(CA$1,'I-EmEC'!$A$1:$DD$1,0),FALSE)&lt;&gt;"",VLOOKUP($B81,'I-EmEC'!$A:$DD,MATCH(CA$1,'I-EmEC'!$A$1:$DD$1,0),FALSE),NA())</f>
        <v>#N/A</v>
      </c>
      <c r="CB81" s="166" t="e">
        <f>IF(VLOOKUP($B81,'I-EmEC'!$A:$DD,MATCH(CB$1,'I-EmEC'!$A$1:$DD$1,0),FALSE)&lt;&gt;"",VLOOKUP($B81,'I-EmEC'!$A:$DD,MATCH(CB$1,'I-EmEC'!$A$1:$DD$1,0),FALSE),NA())</f>
        <v>#N/A</v>
      </c>
      <c r="CC81" s="166">
        <f>IF(VLOOKUP($B81,'I-EmEC'!$A:$DD,MATCH(CC$1,'I-EmEC'!$A$1:$DD$1,0),FALSE)&lt;&gt;"",VLOOKUP($B81,'I-EmEC'!$A:$DD,MATCH(CC$1,'I-EmEC'!$A$1:$DD$1,0),FALSE),NA())</f>
        <v>30.595482546201229</v>
      </c>
      <c r="CD81" s="166">
        <f>IF(VLOOKUP($B81,'I-EmEC'!$A:$DD,MATCH(CD$1,'I-EmEC'!$A$1:$DD$1,0),FALSE)&lt;&gt;"",VLOOKUP($B81,'I-EmEC'!$A:$DD,MATCH(CD$1,'I-EmEC'!$A$1:$DD$1,0),FALSE),NA())</f>
        <v>30.595482546201229</v>
      </c>
      <c r="CE81" s="166">
        <f>IF(VLOOKUP($B81,'I-EmEC'!$A:$DD,MATCH(CE$1,'I-EmEC'!$A$1:$DD$1,0),FALSE)&lt;&gt;"",VLOOKUP($B81,'I-EmEC'!$A:$DD,MATCH(CE$1,'I-EmEC'!$A$1:$DD$1,0),FALSE),NA())</f>
        <v>45.617977528089888</v>
      </c>
      <c r="CF81" s="166" t="e">
        <f>IF(VLOOKUP($B81,'I-EmEC'!$A:$DD,MATCH(CF$1,'I-EmEC'!$A$1:$DD$1,0),FALSE)&lt;&gt;"",VLOOKUP($B81,'I-EmEC'!$A:$DD,MATCH(CF$1,'I-EmEC'!$A$1:$DD$1,0),FALSE),NA())</f>
        <v>#N/A</v>
      </c>
      <c r="CG81" s="166" t="e">
        <f>IF(VLOOKUP($B81,'I-EmEC'!$A:$DD,MATCH(CG$1,'I-EmEC'!$A$1:$DD$1,0),FALSE)&lt;&gt;"",VLOOKUP($B81,'I-EmEC'!$A:$DD,MATCH(CG$1,'I-EmEC'!$A$1:$DD$1,0),FALSE),NA())</f>
        <v>#N/A</v>
      </c>
      <c r="CH81" s="166" t="e">
        <f>IF(VLOOKUP($B81,'I-EmEC'!$A:$DD,MATCH(CH$1,'I-EmEC'!$A$1:$DD$1,0),FALSE)&lt;&gt;"",VLOOKUP($B81,'I-EmEC'!$A:$DD,MATCH(CH$1,'I-EmEC'!$A$1:$DD$1,0),FALSE),NA())</f>
        <v>#N/A</v>
      </c>
      <c r="CI81" s="161" t="str" cm="1">
        <f t="array" ref="CI81">SUBSTITUTE(SUBSTITUTE(SUBSTITUTE(INDEX(BW$1:CH$1,0,MATCH(_xlfn.AGGREGATE(4,6,BW81:CH81),BW81:CH81,0)),"I-Emax",""),"Min",""),"Max","")</f>
        <v xml:space="preserve">
G14</v>
      </c>
      <c r="CJ81" s="155"/>
      <c r="CK81" s="155"/>
      <c r="CL81" s="155"/>
      <c r="CM81" s="155"/>
      <c r="CN81" s="155"/>
      <c r="CO81" s="155"/>
      <c r="CP81" s="155"/>
      <c r="CQ81" s="155"/>
      <c r="CR81" s="155"/>
      <c r="CS81" s="155"/>
      <c r="CT81" s="155"/>
      <c r="CU81" s="155"/>
      <c r="CV81" s="155"/>
      <c r="CW81" s="155"/>
      <c r="CX81" s="155"/>
      <c r="CY81" s="155"/>
      <c r="CZ81" s="155"/>
      <c r="DA81" s="155"/>
      <c r="DB81" s="155"/>
      <c r="DC81" s="155"/>
      <c r="DD81" s="155"/>
      <c r="DE81" s="155"/>
      <c r="DF81" s="155"/>
      <c r="DG81" s="155"/>
    </row>
    <row r="82" spans="1:111" s="170" customFormat="1" x14ac:dyDescent="0.15">
      <c r="A82" s="155" t="str" cm="1">
        <f t="array" ref="A82">_xlfn.IFS(AND(SUMIF(E82:P82,"&lt;&gt;#N/A",E82:P82)&gt;0,SUMIF(S82:AD82,"&lt;&gt;#N/A",S82:AD82)&gt;0),"BI",AND(SUMIF(E82:P82,"&lt;&gt;#N/A",E82:P82)&gt;0,SUMIF(S82:AD82,"&lt;&gt;#N/A",S82:AD82)=0),"-B",AND(SUMIF(E82:P82,"&lt;&gt;#N/A",E82:P82)=0,SUMIF(S82:AD82,"&lt;&gt;#N/A",S82:AD82)&gt;0),"-I")</f>
        <v>-I</v>
      </c>
      <c r="B82" s="90" t="s">
        <v>258</v>
      </c>
      <c r="C82" s="156" t="str">
        <f>VLOOKUP(B82,RecNamesAll!A:E,5,FALSE)</f>
        <v>A</v>
      </c>
      <c r="D82" s="157" t="b">
        <f>VLOOKUP(B82,Ligands!A:B,2,FALSE)</f>
        <v>0</v>
      </c>
      <c r="E82" s="158" t="e">
        <f>IF(VLOOKUP($B82,'B-EmEC'!$A:$DC,MATCH(E$1,'B-EmEC'!$A$1:$DC$1,0),FALSE)&lt;&gt;"",VLOOKUP($B82,'B-EmEC'!$A:$DC,MATCH(E$1,'B-EmEC'!$A$1:$DC$1,0),FALSE),NA())</f>
        <v>#N/A</v>
      </c>
      <c r="F82" s="159" t="e">
        <f>IF(VLOOKUP($B82,'B-EmEC'!$A:$DC,MATCH(F$1,'B-EmEC'!$A$1:$DC$1,0),FALSE)&lt;&gt;"",VLOOKUP($B82,'B-EmEC'!$A:$DC,MATCH(F$1,'B-EmEC'!$A$1:$DC$1,0),FALSE),NA())</f>
        <v>#N/A</v>
      </c>
      <c r="G82" s="159" t="e">
        <f>IF(VLOOKUP($B82,'B-EmEC'!$A:$DC,MATCH(G$1,'B-EmEC'!$A$1:$DC$1,0),FALSE)&lt;&gt;"",VLOOKUP($B82,'B-EmEC'!$A:$DC,MATCH(G$1,'B-EmEC'!$A$1:$DC$1,0),FALSE),NA())</f>
        <v>#N/A</v>
      </c>
      <c r="H82" s="159" t="e">
        <f>IF(VLOOKUP($B82,'B-EmEC'!$A:$DC,MATCH(H$1,'B-EmEC'!$A$1:$DC$1,0),FALSE)&lt;&gt;"",VLOOKUP($B82,'B-EmEC'!$A:$DC,MATCH(H$1,'B-EmEC'!$A$1:$DC$1,0),FALSE),NA())</f>
        <v>#N/A</v>
      </c>
      <c r="I82" s="159" t="e">
        <f>IF(VLOOKUP($B82,'B-EmEC'!$A:$DC,MATCH(I$1,'B-EmEC'!$A$1:$DC$1,0),FALSE)&lt;&gt;"",VLOOKUP($B82,'B-EmEC'!$A:$DC,MATCH(I$1,'B-EmEC'!$A$1:$DC$1,0),FALSE),NA())</f>
        <v>#N/A</v>
      </c>
      <c r="J82" s="159" t="e">
        <f>IF(VLOOKUP($B82,'B-EmEC'!$A:$DC,MATCH(J$1,'B-EmEC'!$A$1:$DC$1,0),FALSE)&lt;&gt;"",VLOOKUP($B82,'B-EmEC'!$A:$DC,MATCH(J$1,'B-EmEC'!$A$1:$DC$1,0),FALSE),NA())</f>
        <v>#N/A</v>
      </c>
      <c r="K82" s="160" t="e">
        <f>IF(VLOOKUP($B82,'B-EmEC'!$A:$DC,MATCH(K$1,'B-EmEC'!$A$1:$DC$1,0),FALSE)&lt;&gt;"",VLOOKUP($B82,'B-EmEC'!$A:$DC,MATCH(K$1,'B-EmEC'!$A$1:$DC$1,0),FALSE),NA())</f>
        <v>#N/A</v>
      </c>
      <c r="L82" s="160" t="e">
        <f>IF(VLOOKUP($B82,'B-EmEC'!$A:$DC,MATCH(L$1,'B-EmEC'!$A$1:$DC$1,0),FALSE)&lt;&gt;"",VLOOKUP($B82,'B-EmEC'!$A:$DC,MATCH(L$1,'B-EmEC'!$A$1:$DC$1,0),FALSE),NA())</f>
        <v>#N/A</v>
      </c>
      <c r="M82" s="160" t="e">
        <f>IF(VLOOKUP($B82,'B-EmEC'!$A:$DC,MATCH(M$1,'B-EmEC'!$A$1:$DC$1,0),FALSE)&lt;&gt;"",VLOOKUP($B82,'B-EmEC'!$A:$DC,MATCH(M$1,'B-EmEC'!$A$1:$DC$1,0),FALSE),NA())</f>
        <v>#N/A</v>
      </c>
      <c r="N82" s="159" t="e">
        <f>IF(VLOOKUP($B82,'B-EmEC'!$A:$DC,MATCH(N$1,'B-EmEC'!$A$1:$DC$1,0),FALSE)&lt;&gt;"",VLOOKUP($B82,'B-EmEC'!$A:$DC,MATCH(N$1,'B-EmEC'!$A$1:$DC$1,0),FALSE),NA())</f>
        <v>#N/A</v>
      </c>
      <c r="O82" s="160" t="e">
        <f>IF(VLOOKUP($B82,'B-EmEC'!$A:$DC,MATCH(O$1,'B-EmEC'!$A$1:$DC$1,0),FALSE)&lt;&gt;"",VLOOKUP($B82,'B-EmEC'!$A:$DC,MATCH(O$1,'B-EmEC'!$A$1:$DC$1,0),FALSE),NA())</f>
        <v>#N/A</v>
      </c>
      <c r="P82" s="160" t="e">
        <f>IF(VLOOKUP($B82,'B-EmEC'!$A:$DC,MATCH(P$1,'B-EmEC'!$A$1:$DC$1,0),FALSE)&lt;&gt;"",VLOOKUP($B82,'B-EmEC'!$A:$DC,MATCH(P$1,'B-EmEC'!$A$1:$DC$1,0),FALSE),NA())</f>
        <v>#N/A</v>
      </c>
      <c r="Q82" s="161" t="e" cm="1">
        <f t="array" ref="Q82">SUBSTITUTE(SUBSTITUTE(INDEX(E$1:P$1,0,MATCH(_xlfn.AGGREGATE(4,6,E82:P82),E82:P82,0)),"B-pEC50",""),"&gt;1.4SD","")</f>
        <v>#N/A</v>
      </c>
      <c r="R82" s="159"/>
      <c r="S82" s="162">
        <f>IF(VLOOKUP($B82,'I-EmEC'!$A:$DD,MATCH(S$1,'I-EmEC'!$A$1:$DD$1,0),FALSE)&lt;&gt;"",VLOOKUP($B82,'I-EmEC'!$A:$DD,MATCH(S$1,'I-EmEC'!$A$1:$DD$1,0),FALSE),NA())</f>
        <v>5.43</v>
      </c>
      <c r="T82" s="159" t="e">
        <f>IF(VLOOKUP($B82,'I-EmEC'!$A:$DD,MATCH(T$1,'I-EmEC'!$A$1:$DD$1,0),FALSE)&lt;&gt;"",VLOOKUP($B82,'I-EmEC'!$A:$DD,MATCH(T$1,'I-EmEC'!$A$1:$DD$1,0),FALSE),NA())</f>
        <v>#N/A</v>
      </c>
      <c r="U82" s="159" t="e">
        <f>IF(VLOOKUP($B82,'I-EmEC'!$A:$DD,MATCH(U$1,'I-EmEC'!$A$1:$DD$1,0),FALSE)&lt;&gt;"",VLOOKUP($B82,'I-EmEC'!$A:$DD,MATCH(U$1,'I-EmEC'!$A$1:$DD$1,0),FALSE),NA())</f>
        <v>#N/A</v>
      </c>
      <c r="V82" s="159" t="e">
        <f>IF(VLOOKUP($B82,'I-EmEC'!$A:$DD,MATCH(V$1,'I-EmEC'!$A$1:$DD$1,0),FALSE)&lt;&gt;"",VLOOKUP($B82,'I-EmEC'!$A:$DD,MATCH(V$1,'I-EmEC'!$A$1:$DD$1,0),FALSE),NA())</f>
        <v>#N/A</v>
      </c>
      <c r="W82" s="159" t="e">
        <f>IF(VLOOKUP($B82,'I-EmEC'!$A:$DD,MATCH(W$1,'I-EmEC'!$A$1:$DD$1,0),FALSE)&lt;&gt;"",VLOOKUP($B82,'I-EmEC'!$A:$DD,MATCH(W$1,'I-EmEC'!$A$1:$DD$1,0),FALSE),NA())</f>
        <v>#N/A</v>
      </c>
      <c r="X82" s="159" t="e">
        <f>IF(VLOOKUP($B82,'I-EmEC'!$A:$DD,MATCH(X$1,'I-EmEC'!$A$1:$DD$1,0),FALSE)&lt;&gt;"",VLOOKUP($B82,'I-EmEC'!$A:$DD,MATCH(X$1,'I-EmEC'!$A$1:$DD$1,0),FALSE),NA())</f>
        <v>#N/A</v>
      </c>
      <c r="Y82" s="159" t="e">
        <f>IF(VLOOKUP($B82,'I-EmEC'!$A:$DD,MATCH(Y$1,'I-EmEC'!$A$1:$DD$1,0),FALSE)&lt;&gt;"",VLOOKUP($B82,'I-EmEC'!$A:$DD,MATCH(Y$1,'I-EmEC'!$A$1:$DD$1,0),FALSE),NA())</f>
        <v>#N/A</v>
      </c>
      <c r="Z82" s="159" t="e">
        <f>IF(VLOOKUP($B82,'I-EmEC'!$A:$DD,MATCH(Z$1,'I-EmEC'!$A$1:$DD$1,0),FALSE)&lt;&gt;"",VLOOKUP($B82,'I-EmEC'!$A:$DD,MATCH(Z$1,'I-EmEC'!$A$1:$DD$1,0),FALSE),NA())</f>
        <v>#N/A</v>
      </c>
      <c r="AA82" s="159" t="e">
        <f>IF(VLOOKUP($B82,'I-EmEC'!$A:$DD,MATCH(AA$1,'I-EmEC'!$A$1:$DD$1,0),FALSE)&lt;&gt;"",VLOOKUP($B82,'I-EmEC'!$A:$DD,MATCH(AA$1,'I-EmEC'!$A$1:$DD$1,0),FALSE),NA())</f>
        <v>#N/A</v>
      </c>
      <c r="AB82" s="159" t="e">
        <f>IF(VLOOKUP($B82,'I-EmEC'!$A:$DD,MATCH(AB$1,'I-EmEC'!$A$1:$DD$1,0),FALSE)&lt;&gt;"",VLOOKUP($B82,'I-EmEC'!$A:$DD,MATCH(AB$1,'I-EmEC'!$A$1:$DD$1,0),FALSE),NA())</f>
        <v>#N/A</v>
      </c>
      <c r="AC82" s="159" t="e">
        <f>IF(VLOOKUP($B82,'I-EmEC'!$A:$DD,MATCH(AC$1,'I-EmEC'!$A$1:$DD$1,0),FALSE)&lt;&gt;"",VLOOKUP($B82,'I-EmEC'!$A:$DD,MATCH(AC$1,'I-EmEC'!$A$1:$DD$1,0),FALSE),NA())</f>
        <v>#N/A</v>
      </c>
      <c r="AD82" s="159" t="e">
        <f>IF(VLOOKUP($B82,'I-EmEC'!$A:$DD,MATCH(AD$1,'I-EmEC'!$A$1:$DD$1,0),FALSE)&lt;&gt;"",VLOOKUP($B82,'I-EmEC'!$A:$DD,MATCH(AD$1,'I-EmEC'!$A$1:$DD$1,0),FALSE),NA())</f>
        <v>#N/A</v>
      </c>
      <c r="AE82" s="161" t="str" cm="1">
        <f t="array" ref="AE82">SUBSTITUTE(SUBSTITUTE(INDEX(S$1:AD$1,0,MATCH(_xlfn.AGGREGATE(4,6,S82:AD82),S82:AD82,0)),"I-pEC50",""),"&gt;1.4SD","")</f>
        <v xml:space="preserve">
Gs</v>
      </c>
      <c r="AF82" s="159"/>
      <c r="AG82" s="163" t="e">
        <f>IF(VLOOKUP($B82,'B-EmEC'!$A:$DC,MATCH(AG$1,'B-EmEC'!$A$1:$DC$1,0),FALSE)&lt;&gt;"",VLOOKUP($B82,'B-EmEC'!$A:$DC,MATCH(AG$1,'B-EmEC'!$A$1:$DC$1,0),FALSE),NA())</f>
        <v>#N/A</v>
      </c>
      <c r="AH82" s="164" t="e">
        <f>IF(VLOOKUP($B82,'B-EmEC'!$A:$DC,MATCH(AH$1,'B-EmEC'!$A$1:$DC$1,0),FALSE)&lt;&gt;"",VLOOKUP($B82,'B-EmEC'!$A:$DC,MATCH(AH$1,'B-EmEC'!$A$1:$DC$1,0),FALSE),NA())</f>
        <v>#N/A</v>
      </c>
      <c r="AI82" s="164" t="e">
        <f>IF(VLOOKUP($B82,'B-EmEC'!$A:$DC,MATCH(AI$1,'B-EmEC'!$A$1:$DC$1,0),FALSE)&lt;&gt;"",VLOOKUP($B82,'B-EmEC'!$A:$DC,MATCH(AI$1,'B-EmEC'!$A$1:$DC$1,0),FALSE),NA())</f>
        <v>#N/A</v>
      </c>
      <c r="AJ82" s="164" t="e">
        <f>IF(VLOOKUP($B82,'B-EmEC'!$A:$DC,MATCH(AJ$1,'B-EmEC'!$A$1:$DC$1,0),FALSE)&lt;&gt;"",VLOOKUP($B82,'B-EmEC'!$A:$DC,MATCH(AJ$1,'B-EmEC'!$A$1:$DC$1,0),FALSE),NA())</f>
        <v>#N/A</v>
      </c>
      <c r="AK82" s="164" t="e">
        <f>IF(VLOOKUP($B82,'B-EmEC'!$A:$DC,MATCH(AK$1,'B-EmEC'!$A$1:$DC$1,0),FALSE)&lt;&gt;"",VLOOKUP($B82,'B-EmEC'!$A:$DC,MATCH(AK$1,'B-EmEC'!$A$1:$DC$1,0),FALSE),NA())</f>
        <v>#N/A</v>
      </c>
      <c r="AL82" s="164" t="e">
        <f>IF(VLOOKUP($B82,'B-EmEC'!$A:$DC,MATCH(AL$1,'B-EmEC'!$A$1:$DC$1,0),FALSE)&lt;&gt;"",VLOOKUP($B82,'B-EmEC'!$A:$DC,MATCH(AL$1,'B-EmEC'!$A$1:$DC$1,0),FALSE),NA())</f>
        <v>#N/A</v>
      </c>
      <c r="AM82" s="164" t="e">
        <f>IF(VLOOKUP($B82,'B-EmEC'!$A:$DC,MATCH(AM$1,'B-EmEC'!$A$1:$DC$1,0),FALSE)&lt;&gt;"",VLOOKUP($B82,'B-EmEC'!$A:$DC,MATCH(AM$1,'B-EmEC'!$A$1:$DC$1,0),FALSE),NA())</f>
        <v>#N/A</v>
      </c>
      <c r="AN82" s="164" t="e">
        <f>IF(VLOOKUP($B82,'B-EmEC'!$A:$DC,MATCH(AN$1,'B-EmEC'!$A$1:$DC$1,0),FALSE)&lt;&gt;"",VLOOKUP($B82,'B-EmEC'!$A:$DC,MATCH(AN$1,'B-EmEC'!$A$1:$DC$1,0),FALSE),NA())</f>
        <v>#N/A</v>
      </c>
      <c r="AO82" s="164" t="e">
        <f>IF(VLOOKUP($B82,'B-EmEC'!$A:$DC,MATCH(AO$1,'B-EmEC'!$A$1:$DC$1,0),FALSE)&lt;&gt;"",VLOOKUP($B82,'B-EmEC'!$A:$DC,MATCH(AO$1,'B-EmEC'!$A$1:$DC$1,0),FALSE),NA())</f>
        <v>#N/A</v>
      </c>
      <c r="AP82" s="164" t="e">
        <f>IF(VLOOKUP($B82,'B-EmEC'!$A:$DC,MATCH(AP$1,'B-EmEC'!$A$1:$DC$1,0),FALSE)&lt;&gt;"",VLOOKUP($B82,'B-EmEC'!$A:$DC,MATCH(AP$1,'B-EmEC'!$A$1:$DC$1,0),FALSE),NA())</f>
        <v>#N/A</v>
      </c>
      <c r="AQ82" s="164" t="e">
        <f>IF(VLOOKUP($B82,'B-EmEC'!$A:$DC,MATCH(AQ$1,'B-EmEC'!$A$1:$DC$1,0),FALSE)&lt;&gt;"",VLOOKUP($B82,'B-EmEC'!$A:$DC,MATCH(AQ$1,'B-EmEC'!$A$1:$DC$1,0),FALSE),NA())</f>
        <v>#N/A</v>
      </c>
      <c r="AR82" s="164" t="e">
        <f>IF(VLOOKUP($B82,'B-EmEC'!$A:$DC,MATCH(AR$1,'B-EmEC'!$A$1:$DC$1,0),FALSE)&lt;&gt;"",VLOOKUP($B82,'B-EmEC'!$A:$DC,MATCH(AR$1,'B-EmEC'!$A$1:$DC$1,0),FALSE),NA())</f>
        <v>#N/A</v>
      </c>
      <c r="AS82" s="169" t="e" cm="1">
        <f t="array" ref="AS82">SUBSTITUTE(SUBSTITUTE(INDEX(AG$1:AR$1,0,MATCH(_xlfn.AGGREGATE(4,6,AG82:AR82),AG82:AR82,0)),"B-Emax",""),"&gt;1.4SD","")</f>
        <v>#N/A</v>
      </c>
      <c r="AT82" s="164"/>
      <c r="AU82" s="165">
        <f>IF(VLOOKUP($B82,'I-EmEC'!$A:$DD,MATCH(AU$1,'I-EmEC'!$A$1:$DD$1,0),FALSE)&lt;&gt;"",VLOOKUP($B82,'I-EmEC'!$A:$DD,MATCH(AU$1,'I-EmEC'!$A$1:$DD$1,0),FALSE),NA())</f>
        <v>23.8</v>
      </c>
      <c r="AV82" s="166" t="e">
        <f>IF(VLOOKUP($B82,'I-EmEC'!$A:$DD,MATCH(AV$1,'I-EmEC'!$A$1:$DD$1,0),FALSE)&lt;&gt;"",VLOOKUP($B82,'I-EmEC'!$A:$DD,MATCH(AV$1,'I-EmEC'!$A$1:$DD$1,0),FALSE),NA())</f>
        <v>#N/A</v>
      </c>
      <c r="AW82" s="166" t="e">
        <f>IF(VLOOKUP($B82,'I-EmEC'!$A:$DD,MATCH(AW$1,'I-EmEC'!$A$1:$DD$1,0),FALSE)&lt;&gt;"",VLOOKUP($B82,'I-EmEC'!$A:$DD,MATCH(AW$1,'I-EmEC'!$A$1:$DD$1,0),FALSE),NA())</f>
        <v>#N/A</v>
      </c>
      <c r="AX82" s="166" t="e">
        <f>IF(VLOOKUP($B82,'I-EmEC'!$A:$DD,MATCH(AX$1,'I-EmEC'!$A$1:$DD$1,0),FALSE)&lt;&gt;"",VLOOKUP($B82,'I-EmEC'!$A:$DD,MATCH(AX$1,'I-EmEC'!$A$1:$DD$1,0),FALSE),NA())</f>
        <v>#N/A</v>
      </c>
      <c r="AY82" s="166" t="e">
        <f>IF(VLOOKUP($B82,'I-EmEC'!$A:$DD,MATCH(AY$1,'I-EmEC'!$A$1:$DD$1,0),FALSE)&lt;&gt;"",VLOOKUP($B82,'I-EmEC'!$A:$DD,MATCH(AY$1,'I-EmEC'!$A$1:$DD$1,0),FALSE),NA())</f>
        <v>#N/A</v>
      </c>
      <c r="AZ82" s="166" t="e">
        <f>IF(VLOOKUP($B82,'I-EmEC'!$A:$DD,MATCH(AZ$1,'I-EmEC'!$A$1:$DD$1,0),FALSE)&lt;&gt;"",VLOOKUP($B82,'I-EmEC'!$A:$DD,MATCH(AZ$1,'I-EmEC'!$A$1:$DD$1,0),FALSE),NA())</f>
        <v>#N/A</v>
      </c>
      <c r="BA82" s="166" t="e">
        <f>IF(VLOOKUP($B82,'I-EmEC'!$A:$DD,MATCH(BA$1,'I-EmEC'!$A$1:$DD$1,0),FALSE)&lt;&gt;"",VLOOKUP($B82,'I-EmEC'!$A:$DD,MATCH(BA$1,'I-EmEC'!$A$1:$DD$1,0),FALSE),NA())</f>
        <v>#N/A</v>
      </c>
      <c r="BB82" s="166" t="e">
        <f>IF(VLOOKUP($B82,'I-EmEC'!$A:$DD,MATCH(BB$1,'I-EmEC'!$A$1:$DD$1,0),FALSE)&lt;&gt;"",VLOOKUP($B82,'I-EmEC'!$A:$DD,MATCH(BB$1,'I-EmEC'!$A$1:$DD$1,0),FALSE),NA())</f>
        <v>#N/A</v>
      </c>
      <c r="BC82" s="166" t="e">
        <f>IF(VLOOKUP($B82,'I-EmEC'!$A:$DD,MATCH(BC$1,'I-EmEC'!$A$1:$DD$1,0),FALSE)&lt;&gt;"",VLOOKUP($B82,'I-EmEC'!$A:$DD,MATCH(BC$1,'I-EmEC'!$A$1:$DD$1,0),FALSE),NA())</f>
        <v>#N/A</v>
      </c>
      <c r="BD82" s="166" t="e">
        <f>IF(VLOOKUP($B82,'I-EmEC'!$A:$DD,MATCH(BD$1,'I-EmEC'!$A$1:$DD$1,0),FALSE)&lt;&gt;"",VLOOKUP($B82,'I-EmEC'!$A:$DD,MATCH(BD$1,'I-EmEC'!$A$1:$DD$1,0),FALSE),NA())</f>
        <v>#N/A</v>
      </c>
      <c r="BE82" s="166" t="e">
        <f>IF(VLOOKUP($B82,'I-EmEC'!$A:$DD,MATCH(BE$1,'I-EmEC'!$A$1:$DD$1,0),FALSE)&lt;&gt;"",VLOOKUP($B82,'I-EmEC'!$A:$DD,MATCH(BE$1,'I-EmEC'!$A$1:$DD$1,0),FALSE),NA())</f>
        <v>#N/A</v>
      </c>
      <c r="BF82" s="166" t="e">
        <f>IF(VLOOKUP($B82,'I-EmEC'!$A:$DD,MATCH(BF$1,'I-EmEC'!$A$1:$DD$1,0),FALSE)&lt;&gt;"",VLOOKUP($B82,'I-EmEC'!$A:$DD,MATCH(BF$1,'I-EmEC'!$A$1:$DD$1,0),FALSE),NA())</f>
        <v>#N/A</v>
      </c>
      <c r="BG82" s="161" t="str" cm="1">
        <f t="array" ref="BG82">SUBSTITUTE(SUBSTITUTE(INDEX(AU$1:BF$1,0,MATCH(_xlfn.AGGREGATE(4,6,AU82:BF82),AU82:BF82,0)),"I-Emax",""),"&gt;1.4SD","")</f>
        <v xml:space="preserve">
Gs</v>
      </c>
      <c r="BH82" s="159"/>
      <c r="BI82" s="167" t="e">
        <f>IF(VLOOKUP($B82,'B-EmEC'!$A:$DC,MATCH(BI$1,'B-EmEC'!$A$1:$DC$1,0),FALSE)="",NA(),VLOOKUP($B82,'B-EmEC'!$A:$DC,MATCH(BI$1,'B-EmEC'!$A$1:$DC$1,0),FALSE))</f>
        <v>#N/A</v>
      </c>
      <c r="BJ82" s="168" t="e">
        <f>IF(VLOOKUP($B82,'B-EmEC'!$A:$DC,MATCH(BJ$1,'B-EmEC'!$A$1:$DC$1,0),FALSE)="",NA(),VLOOKUP($B82,'B-EmEC'!$A:$DC,MATCH(BJ$1,'B-EmEC'!$A$1:$DC$1,0),FALSE))</f>
        <v>#N/A</v>
      </c>
      <c r="BK82" s="168" t="e">
        <f>IF(VLOOKUP($B82,'B-EmEC'!$A:$DC,MATCH(BK$1,'B-EmEC'!$A$1:$DC$1,0),FALSE)="",NA(),VLOOKUP($B82,'B-EmEC'!$A:$DC,MATCH(BK$1,'B-EmEC'!$A$1:$DC$1,0),FALSE))</f>
        <v>#N/A</v>
      </c>
      <c r="BL82" s="168" t="e">
        <f>IF(VLOOKUP($B82,'B-EmEC'!$A:$DC,MATCH(BL$1,'B-EmEC'!$A$1:$DC$1,0),FALSE)="",NA(),VLOOKUP($B82,'B-EmEC'!$A:$DC,MATCH(BL$1,'B-EmEC'!$A$1:$DC$1,0),FALSE))</f>
        <v>#N/A</v>
      </c>
      <c r="BM82" s="168" t="e">
        <f>IF(VLOOKUP($B82,'B-EmEC'!$A:$DC,MATCH(BM$1,'B-EmEC'!$A$1:$DC$1,0),FALSE)="",NA(),VLOOKUP($B82,'B-EmEC'!$A:$DC,MATCH(BM$1,'B-EmEC'!$A$1:$DC$1,0),FALSE))</f>
        <v>#N/A</v>
      </c>
      <c r="BN82" s="168" t="e">
        <f>IF(VLOOKUP($B82,'B-EmEC'!$A:$DC,MATCH(BN$1,'B-EmEC'!$A$1:$DC$1,0),FALSE)="",NA(),VLOOKUP($B82,'B-EmEC'!$A:$DC,MATCH(BN$1,'B-EmEC'!$A$1:$DC$1,0),FALSE))</f>
        <v>#N/A</v>
      </c>
      <c r="BO82" s="168" t="e">
        <f>IF(VLOOKUP($B82,'B-EmEC'!$A:$DC,MATCH(BO$1,'B-EmEC'!$A$1:$DC$1,0),FALSE)="",NA(),VLOOKUP($B82,'B-EmEC'!$A:$DC,MATCH(BO$1,'B-EmEC'!$A$1:$DC$1,0),FALSE))</f>
        <v>#N/A</v>
      </c>
      <c r="BP82" s="168" t="e">
        <f>IF(VLOOKUP($B82,'B-EmEC'!$A:$DC,MATCH(BP$1,'B-EmEC'!$A$1:$DC$1,0),FALSE)="",NA(),VLOOKUP($B82,'B-EmEC'!$A:$DC,MATCH(BP$1,'B-EmEC'!$A$1:$DC$1,0),FALSE))</f>
        <v>#N/A</v>
      </c>
      <c r="BQ82" s="168" t="e">
        <f>IF(VLOOKUP($B82,'B-EmEC'!$A:$DC,MATCH(BQ$1,'B-EmEC'!$A$1:$DC$1,0),FALSE)="",NA(),VLOOKUP($B82,'B-EmEC'!$A:$DC,MATCH(BQ$1,'B-EmEC'!$A$1:$DC$1,0),FALSE))</f>
        <v>#N/A</v>
      </c>
      <c r="BR82" s="168" t="e">
        <f>IF(VLOOKUP($B82,'B-EmEC'!$A:$DC,MATCH(BR$1,'B-EmEC'!$A$1:$DC$1,0),FALSE)="",NA(),VLOOKUP($B82,'B-EmEC'!$A:$DC,MATCH(BR$1,'B-EmEC'!$A$1:$DC$1,0),FALSE))</f>
        <v>#N/A</v>
      </c>
      <c r="BS82" s="168" t="e">
        <f>IF(VLOOKUP($B82,'B-EmEC'!$A:$DC,MATCH(BS$1,'B-EmEC'!$A$1:$DC$1,0),FALSE)="",NA(),VLOOKUP($B82,'B-EmEC'!$A:$DC,MATCH(BS$1,'B-EmEC'!$A$1:$DC$1,0),FALSE))</f>
        <v>#N/A</v>
      </c>
      <c r="BT82" s="168" t="e">
        <f>IF(VLOOKUP($B82,'B-EmEC'!$A:$DC,MATCH(BT$1,'B-EmEC'!$A$1:$DC$1,0),FALSE)="",NA(),VLOOKUP($B82,'B-EmEC'!$A:$DC,MATCH(BT$1,'B-EmEC'!$A$1:$DC$1,0),FALSE))</f>
        <v>#N/A</v>
      </c>
      <c r="BU82" s="161" t="e" cm="1">
        <f t="array" ref="BU82">SUBSTITUTE(SUBSTITUTE(SUBSTITUTE(INDEX(BI$1:BT$1,0,MATCH(_xlfn.AGGREGATE(4,6,BI82:BT82),BI82:BT82,0)),"B-Emax",""),"Min",""),"Max","")</f>
        <v>#N/A</v>
      </c>
      <c r="BV82" s="168"/>
      <c r="BW82" s="165">
        <f>IF(VLOOKUP($B82,'I-EmEC'!$A:$DD,MATCH(BW$1,'I-EmEC'!$A$1:$DD$1,0),FALSE)&lt;&gt;"",VLOOKUP($B82,'I-EmEC'!$A:$DD,MATCH(BW$1,'I-EmEC'!$A$1:$DD$1,0),FALSE),NA())</f>
        <v>43.75</v>
      </c>
      <c r="BX82" s="166" t="e">
        <f>IF(VLOOKUP($B82,'I-EmEC'!$A:$DD,MATCH(BX$1,'I-EmEC'!$A$1:$DD$1,0),FALSE)&lt;&gt;"",VLOOKUP($B82,'I-EmEC'!$A:$DD,MATCH(BX$1,'I-EmEC'!$A$1:$DD$1,0),FALSE),NA())</f>
        <v>#N/A</v>
      </c>
      <c r="BY82" s="166" t="e">
        <f>IF(VLOOKUP($B82,'I-EmEC'!$A:$DD,MATCH(BY$1,'I-EmEC'!$A$1:$DD$1,0),FALSE)&lt;&gt;"",VLOOKUP($B82,'I-EmEC'!$A:$DD,MATCH(BY$1,'I-EmEC'!$A$1:$DD$1,0),FALSE),NA())</f>
        <v>#N/A</v>
      </c>
      <c r="BZ82" s="166" t="e">
        <f>IF(VLOOKUP($B82,'I-EmEC'!$A:$DD,MATCH(BZ$1,'I-EmEC'!$A$1:$DD$1,0),FALSE)&lt;&gt;"",VLOOKUP($B82,'I-EmEC'!$A:$DD,MATCH(BZ$1,'I-EmEC'!$A$1:$DD$1,0),FALSE),NA())</f>
        <v>#N/A</v>
      </c>
      <c r="CA82" s="166" t="e">
        <f>IF(VLOOKUP($B82,'I-EmEC'!$A:$DD,MATCH(CA$1,'I-EmEC'!$A$1:$DD$1,0),FALSE)&lt;&gt;"",VLOOKUP($B82,'I-EmEC'!$A:$DD,MATCH(CA$1,'I-EmEC'!$A$1:$DD$1,0),FALSE),NA())</f>
        <v>#N/A</v>
      </c>
      <c r="CB82" s="166" t="e">
        <f>IF(VLOOKUP($B82,'I-EmEC'!$A:$DD,MATCH(CB$1,'I-EmEC'!$A$1:$DD$1,0),FALSE)&lt;&gt;"",VLOOKUP($B82,'I-EmEC'!$A:$DD,MATCH(CB$1,'I-EmEC'!$A$1:$DD$1,0),FALSE),NA())</f>
        <v>#N/A</v>
      </c>
      <c r="CC82" s="166" t="e">
        <f>IF(VLOOKUP($B82,'I-EmEC'!$A:$DD,MATCH(CC$1,'I-EmEC'!$A$1:$DD$1,0),FALSE)&lt;&gt;"",VLOOKUP($B82,'I-EmEC'!$A:$DD,MATCH(CC$1,'I-EmEC'!$A$1:$DD$1,0),FALSE),NA())</f>
        <v>#N/A</v>
      </c>
      <c r="CD82" s="166" t="e">
        <f>IF(VLOOKUP($B82,'I-EmEC'!$A:$DD,MATCH(CD$1,'I-EmEC'!$A$1:$DD$1,0),FALSE)&lt;&gt;"",VLOOKUP($B82,'I-EmEC'!$A:$DD,MATCH(CD$1,'I-EmEC'!$A$1:$DD$1,0),FALSE),NA())</f>
        <v>#N/A</v>
      </c>
      <c r="CE82" s="166" t="e">
        <f>IF(VLOOKUP($B82,'I-EmEC'!$A:$DD,MATCH(CE$1,'I-EmEC'!$A$1:$DD$1,0),FALSE)&lt;&gt;"",VLOOKUP($B82,'I-EmEC'!$A:$DD,MATCH(CE$1,'I-EmEC'!$A$1:$DD$1,0),FALSE),NA())</f>
        <v>#N/A</v>
      </c>
      <c r="CF82" s="166" t="e">
        <f>IF(VLOOKUP($B82,'I-EmEC'!$A:$DD,MATCH(CF$1,'I-EmEC'!$A$1:$DD$1,0),FALSE)&lt;&gt;"",VLOOKUP($B82,'I-EmEC'!$A:$DD,MATCH(CF$1,'I-EmEC'!$A$1:$DD$1,0),FALSE),NA())</f>
        <v>#N/A</v>
      </c>
      <c r="CG82" s="166" t="e">
        <f>IF(VLOOKUP($B82,'I-EmEC'!$A:$DD,MATCH(CG$1,'I-EmEC'!$A$1:$DD$1,0),FALSE)&lt;&gt;"",VLOOKUP($B82,'I-EmEC'!$A:$DD,MATCH(CG$1,'I-EmEC'!$A$1:$DD$1,0),FALSE),NA())</f>
        <v>#N/A</v>
      </c>
      <c r="CH82" s="166" t="e">
        <f>IF(VLOOKUP($B82,'I-EmEC'!$A:$DD,MATCH(CH$1,'I-EmEC'!$A$1:$DD$1,0),FALSE)&lt;&gt;"",VLOOKUP($B82,'I-EmEC'!$A:$DD,MATCH(CH$1,'I-EmEC'!$A$1:$DD$1,0),FALSE),NA())</f>
        <v>#N/A</v>
      </c>
      <c r="CI82" s="161" t="str" cm="1">
        <f t="array" ref="CI82">SUBSTITUTE(SUBSTITUTE(SUBSTITUTE(INDEX(BW$1:CH$1,0,MATCH(_xlfn.AGGREGATE(4,6,BW82:CH82),BW82:CH82,0)),"I-Emax",""),"Min",""),"Max","")</f>
        <v xml:space="preserve">
Gs</v>
      </c>
      <c r="CJ82" s="155"/>
      <c r="CK82" s="155"/>
      <c r="CL82" s="155"/>
      <c r="CM82" s="155"/>
      <c r="CN82" s="155"/>
      <c r="CO82" s="155"/>
      <c r="CP82" s="155"/>
      <c r="CQ82" s="155"/>
      <c r="CR82" s="155"/>
      <c r="CS82" s="155"/>
      <c r="CT82" s="155"/>
      <c r="CU82" s="155"/>
      <c r="CV82" s="155"/>
      <c r="CW82" s="155"/>
      <c r="CX82" s="155"/>
      <c r="CY82" s="155"/>
      <c r="CZ82" s="155"/>
      <c r="DA82" s="155"/>
      <c r="DB82" s="155"/>
      <c r="DC82" s="155"/>
      <c r="DD82" s="155"/>
      <c r="DE82" s="155"/>
      <c r="DF82" s="155"/>
      <c r="DG82" s="155"/>
    </row>
    <row r="83" spans="1:111" s="170" customFormat="1" x14ac:dyDescent="0.15">
      <c r="A83" s="155" t="str" cm="1">
        <f t="array" ref="A83">_xlfn.IFS(AND(SUMIF(E83:P83,"&lt;&gt;#N/A",E83:P83)&gt;0,SUMIF(S83:AD83,"&lt;&gt;#N/A",S83:AD83)&gt;0),"BI",AND(SUMIF(E83:P83,"&lt;&gt;#N/A",E83:P83)&gt;0,SUMIF(S83:AD83,"&lt;&gt;#N/A",S83:AD83)=0),"-B",AND(SUMIF(E83:P83,"&lt;&gt;#N/A",E83:P83)=0,SUMIF(S83:AD83,"&lt;&gt;#N/A",S83:AD83)&gt;0),"-I")</f>
        <v>-I</v>
      </c>
      <c r="B83" s="90" t="s">
        <v>437</v>
      </c>
      <c r="C83" s="156" t="str">
        <f>VLOOKUP(B83,RecNamesAll!A:E,5,FALSE)</f>
        <v>A</v>
      </c>
      <c r="D83" s="157" t="b">
        <f>VLOOKUP(B83,Ligands!A:B,2,FALSE)</f>
        <v>0</v>
      </c>
      <c r="E83" s="158" t="e">
        <f>IF(VLOOKUP($B83,'B-EmEC'!$A:$DC,MATCH(E$1,'B-EmEC'!$A$1:$DC$1,0),FALSE)&lt;&gt;"",VLOOKUP($B83,'B-EmEC'!$A:$DC,MATCH(E$1,'B-EmEC'!$A$1:$DC$1,0),FALSE),NA())</f>
        <v>#N/A</v>
      </c>
      <c r="F83" s="159" t="e">
        <f>IF(VLOOKUP($B83,'B-EmEC'!$A:$DC,MATCH(F$1,'B-EmEC'!$A$1:$DC$1,0),FALSE)&lt;&gt;"",VLOOKUP($B83,'B-EmEC'!$A:$DC,MATCH(F$1,'B-EmEC'!$A$1:$DC$1,0),FALSE),NA())</f>
        <v>#N/A</v>
      </c>
      <c r="G83" s="159" t="e">
        <f>IF(VLOOKUP($B83,'B-EmEC'!$A:$DC,MATCH(G$1,'B-EmEC'!$A$1:$DC$1,0),FALSE)&lt;&gt;"",VLOOKUP($B83,'B-EmEC'!$A:$DC,MATCH(G$1,'B-EmEC'!$A$1:$DC$1,0),FALSE),NA())</f>
        <v>#N/A</v>
      </c>
      <c r="H83" s="159" t="e">
        <f>IF(VLOOKUP($B83,'B-EmEC'!$A:$DC,MATCH(H$1,'B-EmEC'!$A$1:$DC$1,0),FALSE)&lt;&gt;"",VLOOKUP($B83,'B-EmEC'!$A:$DC,MATCH(H$1,'B-EmEC'!$A$1:$DC$1,0),FALSE),NA())</f>
        <v>#N/A</v>
      </c>
      <c r="I83" s="159" t="e">
        <f>IF(VLOOKUP($B83,'B-EmEC'!$A:$DC,MATCH(I$1,'B-EmEC'!$A$1:$DC$1,0),FALSE)&lt;&gt;"",VLOOKUP($B83,'B-EmEC'!$A:$DC,MATCH(I$1,'B-EmEC'!$A$1:$DC$1,0),FALSE),NA())</f>
        <v>#N/A</v>
      </c>
      <c r="J83" s="159" t="e">
        <f>IF(VLOOKUP($B83,'B-EmEC'!$A:$DC,MATCH(J$1,'B-EmEC'!$A$1:$DC$1,0),FALSE)&lt;&gt;"",VLOOKUP($B83,'B-EmEC'!$A:$DC,MATCH(J$1,'B-EmEC'!$A$1:$DC$1,0),FALSE),NA())</f>
        <v>#N/A</v>
      </c>
      <c r="K83" s="160" t="e">
        <f>IF(VLOOKUP($B83,'B-EmEC'!$A:$DC,MATCH(K$1,'B-EmEC'!$A$1:$DC$1,0),FALSE)&lt;&gt;"",VLOOKUP($B83,'B-EmEC'!$A:$DC,MATCH(K$1,'B-EmEC'!$A$1:$DC$1,0),FALSE),NA())</f>
        <v>#N/A</v>
      </c>
      <c r="L83" s="160" t="e">
        <f>IF(VLOOKUP($B83,'B-EmEC'!$A:$DC,MATCH(L$1,'B-EmEC'!$A$1:$DC$1,0),FALSE)&lt;&gt;"",VLOOKUP($B83,'B-EmEC'!$A:$DC,MATCH(L$1,'B-EmEC'!$A$1:$DC$1,0),FALSE),NA())</f>
        <v>#N/A</v>
      </c>
      <c r="M83" s="160" t="e">
        <f>IF(VLOOKUP($B83,'B-EmEC'!$A:$DC,MATCH(M$1,'B-EmEC'!$A$1:$DC$1,0),FALSE)&lt;&gt;"",VLOOKUP($B83,'B-EmEC'!$A:$DC,MATCH(M$1,'B-EmEC'!$A$1:$DC$1,0),FALSE),NA())</f>
        <v>#N/A</v>
      </c>
      <c r="N83" s="159" t="e">
        <f>IF(VLOOKUP($B83,'B-EmEC'!$A:$DC,MATCH(N$1,'B-EmEC'!$A$1:$DC$1,0),FALSE)&lt;&gt;"",VLOOKUP($B83,'B-EmEC'!$A:$DC,MATCH(N$1,'B-EmEC'!$A$1:$DC$1,0),FALSE),NA())</f>
        <v>#N/A</v>
      </c>
      <c r="O83" s="160" t="e">
        <f>IF(VLOOKUP($B83,'B-EmEC'!$A:$DC,MATCH(O$1,'B-EmEC'!$A$1:$DC$1,0),FALSE)&lt;&gt;"",VLOOKUP($B83,'B-EmEC'!$A:$DC,MATCH(O$1,'B-EmEC'!$A$1:$DC$1,0),FALSE),NA())</f>
        <v>#N/A</v>
      </c>
      <c r="P83" s="160" t="e">
        <f>IF(VLOOKUP($B83,'B-EmEC'!$A:$DC,MATCH(P$1,'B-EmEC'!$A$1:$DC$1,0),FALSE)&lt;&gt;"",VLOOKUP($B83,'B-EmEC'!$A:$DC,MATCH(P$1,'B-EmEC'!$A$1:$DC$1,0),FALSE),NA())</f>
        <v>#N/A</v>
      </c>
      <c r="Q83" s="161" t="e" cm="1">
        <f t="array" ref="Q83">SUBSTITUTE(SUBSTITUTE(INDEX(E$1:P$1,0,MATCH(_xlfn.AGGREGATE(4,6,E83:P83),E83:P83,0)),"B-pEC50",""),"&gt;1.4SD","")</f>
        <v>#N/A</v>
      </c>
      <c r="R83" s="159"/>
      <c r="S83" s="162" t="e">
        <f>IF(VLOOKUP($B83,'I-EmEC'!$A:$DD,MATCH(S$1,'I-EmEC'!$A$1:$DD$1,0),FALSE)&lt;&gt;"",VLOOKUP($B83,'I-EmEC'!$A:$DD,MATCH(S$1,'I-EmEC'!$A$1:$DD$1,0),FALSE),NA())</f>
        <v>#N/A</v>
      </c>
      <c r="T83" s="159">
        <f>IF(VLOOKUP($B83,'I-EmEC'!$A:$DD,MATCH(T$1,'I-EmEC'!$A$1:$DD$1,0),FALSE)&lt;&gt;"",VLOOKUP($B83,'I-EmEC'!$A:$DD,MATCH(T$1,'I-EmEC'!$A$1:$DD$1,0),FALSE),NA())</f>
        <v>7.67</v>
      </c>
      <c r="U83" s="159">
        <f>IF(VLOOKUP($B83,'I-EmEC'!$A:$DD,MATCH(U$1,'I-EmEC'!$A$1:$DD$1,0),FALSE)&lt;&gt;"",VLOOKUP($B83,'I-EmEC'!$A:$DD,MATCH(U$1,'I-EmEC'!$A$1:$DD$1,0),FALSE),NA())</f>
        <v>7.67</v>
      </c>
      <c r="V83" s="159">
        <f>IF(VLOOKUP($B83,'I-EmEC'!$A:$DD,MATCH(V$1,'I-EmEC'!$A$1:$DD$1,0),FALSE)&lt;&gt;"",VLOOKUP($B83,'I-EmEC'!$A:$DD,MATCH(V$1,'I-EmEC'!$A$1:$DD$1,0),FALSE),NA())</f>
        <v>7.71</v>
      </c>
      <c r="W83" s="159">
        <f>IF(VLOOKUP($B83,'I-EmEC'!$A:$DD,MATCH(W$1,'I-EmEC'!$A$1:$DD$1,0),FALSE)&lt;&gt;"",VLOOKUP($B83,'I-EmEC'!$A:$DD,MATCH(W$1,'I-EmEC'!$A$1:$DD$1,0),FALSE),NA())</f>
        <v>7.71</v>
      </c>
      <c r="X83" s="159">
        <f>IF(VLOOKUP($B83,'I-EmEC'!$A:$DD,MATCH(X$1,'I-EmEC'!$A$1:$DD$1,0),FALSE)&lt;&gt;"",VLOOKUP($B83,'I-EmEC'!$A:$DD,MATCH(X$1,'I-EmEC'!$A$1:$DD$1,0),FALSE),NA())</f>
        <v>8.07</v>
      </c>
      <c r="Y83" s="159" t="e">
        <f>IF(VLOOKUP($B83,'I-EmEC'!$A:$DD,MATCH(Y$1,'I-EmEC'!$A$1:$DD$1,0),FALSE)&lt;&gt;"",VLOOKUP($B83,'I-EmEC'!$A:$DD,MATCH(Y$1,'I-EmEC'!$A$1:$DD$1,0),FALSE),NA())</f>
        <v>#N/A</v>
      </c>
      <c r="Z83" s="159" t="e">
        <f>IF(VLOOKUP($B83,'I-EmEC'!$A:$DD,MATCH(Z$1,'I-EmEC'!$A$1:$DD$1,0),FALSE)&lt;&gt;"",VLOOKUP($B83,'I-EmEC'!$A:$DD,MATCH(Z$1,'I-EmEC'!$A$1:$DD$1,0),FALSE),NA())</f>
        <v>#N/A</v>
      </c>
      <c r="AA83" s="159" t="e">
        <f>IF(VLOOKUP($B83,'I-EmEC'!$A:$DD,MATCH(AA$1,'I-EmEC'!$A$1:$DD$1,0),FALSE)&lt;&gt;"",VLOOKUP($B83,'I-EmEC'!$A:$DD,MATCH(AA$1,'I-EmEC'!$A$1:$DD$1,0),FALSE),NA())</f>
        <v>#N/A</v>
      </c>
      <c r="AB83" s="159" t="e">
        <f>IF(VLOOKUP($B83,'I-EmEC'!$A:$DD,MATCH(AB$1,'I-EmEC'!$A$1:$DD$1,0),FALSE)&lt;&gt;"",VLOOKUP($B83,'I-EmEC'!$A:$DD,MATCH(AB$1,'I-EmEC'!$A$1:$DD$1,0),FALSE),NA())</f>
        <v>#N/A</v>
      </c>
      <c r="AC83" s="159" t="e">
        <f>IF(VLOOKUP($B83,'I-EmEC'!$A:$DD,MATCH(AC$1,'I-EmEC'!$A$1:$DD$1,0),FALSE)&lt;&gt;"",VLOOKUP($B83,'I-EmEC'!$A:$DD,MATCH(AC$1,'I-EmEC'!$A$1:$DD$1,0),FALSE),NA())</f>
        <v>#N/A</v>
      </c>
      <c r="AD83" s="159" t="e">
        <f>IF(VLOOKUP($B83,'I-EmEC'!$A:$DD,MATCH(AD$1,'I-EmEC'!$A$1:$DD$1,0),FALSE)&lt;&gt;"",VLOOKUP($B83,'I-EmEC'!$A:$DD,MATCH(AD$1,'I-EmEC'!$A$1:$DD$1,0),FALSE),NA())</f>
        <v>#N/A</v>
      </c>
      <c r="AE83" s="161" t="str" cm="1">
        <f t="array" ref="AE83">SUBSTITUTE(SUBSTITUTE(INDEX(S$1:AD$1,0,MATCH(_xlfn.AGGREGATE(4,6,S83:AD83),S83:AD83,0)),"I-pEC50",""),"&gt;1.4SD","")</f>
        <v xml:space="preserve">
Gz</v>
      </c>
      <c r="AF83" s="159"/>
      <c r="AG83" s="163" t="e">
        <f>IF(VLOOKUP($B83,'B-EmEC'!$A:$DC,MATCH(AG$1,'B-EmEC'!$A$1:$DC$1,0),FALSE)&lt;&gt;"",VLOOKUP($B83,'B-EmEC'!$A:$DC,MATCH(AG$1,'B-EmEC'!$A$1:$DC$1,0),FALSE),NA())</f>
        <v>#N/A</v>
      </c>
      <c r="AH83" s="164" t="e">
        <f>IF(VLOOKUP($B83,'B-EmEC'!$A:$DC,MATCH(AH$1,'B-EmEC'!$A$1:$DC$1,0),FALSE)&lt;&gt;"",VLOOKUP($B83,'B-EmEC'!$A:$DC,MATCH(AH$1,'B-EmEC'!$A$1:$DC$1,0),FALSE),NA())</f>
        <v>#N/A</v>
      </c>
      <c r="AI83" s="164" t="e">
        <f>IF(VLOOKUP($B83,'B-EmEC'!$A:$DC,MATCH(AI$1,'B-EmEC'!$A$1:$DC$1,0),FALSE)&lt;&gt;"",VLOOKUP($B83,'B-EmEC'!$A:$DC,MATCH(AI$1,'B-EmEC'!$A$1:$DC$1,0),FALSE),NA())</f>
        <v>#N/A</v>
      </c>
      <c r="AJ83" s="164" t="e">
        <f>IF(VLOOKUP($B83,'B-EmEC'!$A:$DC,MATCH(AJ$1,'B-EmEC'!$A$1:$DC$1,0),FALSE)&lt;&gt;"",VLOOKUP($B83,'B-EmEC'!$A:$DC,MATCH(AJ$1,'B-EmEC'!$A$1:$DC$1,0),FALSE),NA())</f>
        <v>#N/A</v>
      </c>
      <c r="AK83" s="164" t="e">
        <f>IF(VLOOKUP($B83,'B-EmEC'!$A:$DC,MATCH(AK$1,'B-EmEC'!$A$1:$DC$1,0),FALSE)&lt;&gt;"",VLOOKUP($B83,'B-EmEC'!$A:$DC,MATCH(AK$1,'B-EmEC'!$A$1:$DC$1,0),FALSE),NA())</f>
        <v>#N/A</v>
      </c>
      <c r="AL83" s="164" t="e">
        <f>IF(VLOOKUP($B83,'B-EmEC'!$A:$DC,MATCH(AL$1,'B-EmEC'!$A$1:$DC$1,0),FALSE)&lt;&gt;"",VLOOKUP($B83,'B-EmEC'!$A:$DC,MATCH(AL$1,'B-EmEC'!$A$1:$DC$1,0),FALSE),NA())</f>
        <v>#N/A</v>
      </c>
      <c r="AM83" s="164" t="e">
        <f>IF(VLOOKUP($B83,'B-EmEC'!$A:$DC,MATCH(AM$1,'B-EmEC'!$A$1:$DC$1,0),FALSE)&lt;&gt;"",VLOOKUP($B83,'B-EmEC'!$A:$DC,MATCH(AM$1,'B-EmEC'!$A$1:$DC$1,0),FALSE),NA())</f>
        <v>#N/A</v>
      </c>
      <c r="AN83" s="164" t="e">
        <f>IF(VLOOKUP($B83,'B-EmEC'!$A:$DC,MATCH(AN$1,'B-EmEC'!$A$1:$DC$1,0),FALSE)&lt;&gt;"",VLOOKUP($B83,'B-EmEC'!$A:$DC,MATCH(AN$1,'B-EmEC'!$A$1:$DC$1,0),FALSE),NA())</f>
        <v>#N/A</v>
      </c>
      <c r="AO83" s="164" t="e">
        <f>IF(VLOOKUP($B83,'B-EmEC'!$A:$DC,MATCH(AO$1,'B-EmEC'!$A$1:$DC$1,0),FALSE)&lt;&gt;"",VLOOKUP($B83,'B-EmEC'!$A:$DC,MATCH(AO$1,'B-EmEC'!$A$1:$DC$1,0),FALSE),NA())</f>
        <v>#N/A</v>
      </c>
      <c r="AP83" s="164" t="e">
        <f>IF(VLOOKUP($B83,'B-EmEC'!$A:$DC,MATCH(AP$1,'B-EmEC'!$A$1:$DC$1,0),FALSE)&lt;&gt;"",VLOOKUP($B83,'B-EmEC'!$A:$DC,MATCH(AP$1,'B-EmEC'!$A$1:$DC$1,0),FALSE),NA())</f>
        <v>#N/A</v>
      </c>
      <c r="AQ83" s="164" t="e">
        <f>IF(VLOOKUP($B83,'B-EmEC'!$A:$DC,MATCH(AQ$1,'B-EmEC'!$A$1:$DC$1,0),FALSE)&lt;&gt;"",VLOOKUP($B83,'B-EmEC'!$A:$DC,MATCH(AQ$1,'B-EmEC'!$A$1:$DC$1,0),FALSE),NA())</f>
        <v>#N/A</v>
      </c>
      <c r="AR83" s="164" t="e">
        <f>IF(VLOOKUP($B83,'B-EmEC'!$A:$DC,MATCH(AR$1,'B-EmEC'!$A$1:$DC$1,0),FALSE)&lt;&gt;"",VLOOKUP($B83,'B-EmEC'!$A:$DC,MATCH(AR$1,'B-EmEC'!$A$1:$DC$1,0),FALSE),NA())</f>
        <v>#N/A</v>
      </c>
      <c r="AS83" s="169" t="e" cm="1">
        <f t="array" ref="AS83">SUBSTITUTE(SUBSTITUTE(INDEX(AG$1:AR$1,0,MATCH(_xlfn.AGGREGATE(4,6,AG83:AR83),AG83:AR83,0)),"B-Emax",""),"&gt;1.4SD","")</f>
        <v>#N/A</v>
      </c>
      <c r="AT83" s="164"/>
      <c r="AU83" s="165" t="e">
        <f>IF(VLOOKUP($B83,'I-EmEC'!$A:$DD,MATCH(AU$1,'I-EmEC'!$A$1:$DD$1,0),FALSE)&lt;&gt;"",VLOOKUP($B83,'I-EmEC'!$A:$DD,MATCH(AU$1,'I-EmEC'!$A$1:$DD$1,0),FALSE),NA())</f>
        <v>#N/A</v>
      </c>
      <c r="AV83" s="166">
        <f>IF(VLOOKUP($B83,'I-EmEC'!$A:$DD,MATCH(AV$1,'I-EmEC'!$A$1:$DD$1,0),FALSE)&lt;&gt;"",VLOOKUP($B83,'I-EmEC'!$A:$DD,MATCH(AV$1,'I-EmEC'!$A$1:$DD$1,0),FALSE),NA())</f>
        <v>9.3000000000000007</v>
      </c>
      <c r="AW83" s="166">
        <f>IF(VLOOKUP($B83,'I-EmEC'!$A:$DD,MATCH(AW$1,'I-EmEC'!$A$1:$DD$1,0),FALSE)&lt;&gt;"",VLOOKUP($B83,'I-EmEC'!$A:$DD,MATCH(AW$1,'I-EmEC'!$A$1:$DD$1,0),FALSE),NA())</f>
        <v>9.3000000000000007</v>
      </c>
      <c r="AX83" s="166">
        <f>IF(VLOOKUP($B83,'I-EmEC'!$A:$DD,MATCH(AX$1,'I-EmEC'!$A$1:$DD$1,0),FALSE)&lt;&gt;"",VLOOKUP($B83,'I-EmEC'!$A:$DD,MATCH(AX$1,'I-EmEC'!$A$1:$DD$1,0),FALSE),NA())</f>
        <v>9.9</v>
      </c>
      <c r="AY83" s="166">
        <f>IF(VLOOKUP($B83,'I-EmEC'!$A:$DD,MATCH(AY$1,'I-EmEC'!$A$1:$DD$1,0),FALSE)&lt;&gt;"",VLOOKUP($B83,'I-EmEC'!$A:$DD,MATCH(AY$1,'I-EmEC'!$A$1:$DD$1,0),FALSE),NA())</f>
        <v>9.9</v>
      </c>
      <c r="AZ83" s="166">
        <f>IF(VLOOKUP($B83,'I-EmEC'!$A:$DD,MATCH(AZ$1,'I-EmEC'!$A$1:$DD$1,0),FALSE)&lt;&gt;"",VLOOKUP($B83,'I-EmEC'!$A:$DD,MATCH(AZ$1,'I-EmEC'!$A$1:$DD$1,0),FALSE),NA())</f>
        <v>12.4</v>
      </c>
      <c r="BA83" s="166" t="e">
        <f>IF(VLOOKUP($B83,'I-EmEC'!$A:$DD,MATCH(BA$1,'I-EmEC'!$A$1:$DD$1,0),FALSE)&lt;&gt;"",VLOOKUP($B83,'I-EmEC'!$A:$DD,MATCH(BA$1,'I-EmEC'!$A$1:$DD$1,0),FALSE),NA())</f>
        <v>#N/A</v>
      </c>
      <c r="BB83" s="166" t="e">
        <f>IF(VLOOKUP($B83,'I-EmEC'!$A:$DD,MATCH(BB$1,'I-EmEC'!$A$1:$DD$1,0),FALSE)&lt;&gt;"",VLOOKUP($B83,'I-EmEC'!$A:$DD,MATCH(BB$1,'I-EmEC'!$A$1:$DD$1,0),FALSE),NA())</f>
        <v>#N/A</v>
      </c>
      <c r="BC83" s="166" t="e">
        <f>IF(VLOOKUP($B83,'I-EmEC'!$A:$DD,MATCH(BC$1,'I-EmEC'!$A$1:$DD$1,0),FALSE)&lt;&gt;"",VLOOKUP($B83,'I-EmEC'!$A:$DD,MATCH(BC$1,'I-EmEC'!$A$1:$DD$1,0),FALSE),NA())</f>
        <v>#N/A</v>
      </c>
      <c r="BD83" s="166" t="e">
        <f>IF(VLOOKUP($B83,'I-EmEC'!$A:$DD,MATCH(BD$1,'I-EmEC'!$A$1:$DD$1,0),FALSE)&lt;&gt;"",VLOOKUP($B83,'I-EmEC'!$A:$DD,MATCH(BD$1,'I-EmEC'!$A$1:$DD$1,0),FALSE),NA())</f>
        <v>#N/A</v>
      </c>
      <c r="BE83" s="166" t="e">
        <f>IF(VLOOKUP($B83,'I-EmEC'!$A:$DD,MATCH(BE$1,'I-EmEC'!$A$1:$DD$1,0),FALSE)&lt;&gt;"",VLOOKUP($B83,'I-EmEC'!$A:$DD,MATCH(BE$1,'I-EmEC'!$A$1:$DD$1,0),FALSE),NA())</f>
        <v>#N/A</v>
      </c>
      <c r="BF83" s="166" t="e">
        <f>IF(VLOOKUP($B83,'I-EmEC'!$A:$DD,MATCH(BF$1,'I-EmEC'!$A$1:$DD$1,0),FALSE)&lt;&gt;"",VLOOKUP($B83,'I-EmEC'!$A:$DD,MATCH(BF$1,'I-EmEC'!$A$1:$DD$1,0),FALSE),NA())</f>
        <v>#N/A</v>
      </c>
      <c r="BG83" s="161" t="str" cm="1">
        <f t="array" ref="BG83">SUBSTITUTE(SUBSTITUTE(INDEX(AU$1:BF$1,0,MATCH(_xlfn.AGGREGATE(4,6,AU83:BF83),AU83:BF83,0)),"I-Emax",""),"&gt;1.4SD","")</f>
        <v xml:space="preserve">
Gz</v>
      </c>
      <c r="BH83" s="159"/>
      <c r="BI83" s="167" t="e">
        <f>IF(VLOOKUP($B83,'B-EmEC'!$A:$DC,MATCH(BI$1,'B-EmEC'!$A$1:$DC$1,0),FALSE)="",NA(),VLOOKUP($B83,'B-EmEC'!$A:$DC,MATCH(BI$1,'B-EmEC'!$A$1:$DC$1,0),FALSE))</f>
        <v>#N/A</v>
      </c>
      <c r="BJ83" s="168" t="e">
        <f>IF(VLOOKUP($B83,'B-EmEC'!$A:$DC,MATCH(BJ$1,'B-EmEC'!$A$1:$DC$1,0),FALSE)="",NA(),VLOOKUP($B83,'B-EmEC'!$A:$DC,MATCH(BJ$1,'B-EmEC'!$A$1:$DC$1,0),FALSE))</f>
        <v>#N/A</v>
      </c>
      <c r="BK83" s="168" t="e">
        <f>IF(VLOOKUP($B83,'B-EmEC'!$A:$DC,MATCH(BK$1,'B-EmEC'!$A$1:$DC$1,0),FALSE)="",NA(),VLOOKUP($B83,'B-EmEC'!$A:$DC,MATCH(BK$1,'B-EmEC'!$A$1:$DC$1,0),FALSE))</f>
        <v>#N/A</v>
      </c>
      <c r="BL83" s="168" t="e">
        <f>IF(VLOOKUP($B83,'B-EmEC'!$A:$DC,MATCH(BL$1,'B-EmEC'!$A$1:$DC$1,0),FALSE)="",NA(),VLOOKUP($B83,'B-EmEC'!$A:$DC,MATCH(BL$1,'B-EmEC'!$A$1:$DC$1,0),FALSE))</f>
        <v>#N/A</v>
      </c>
      <c r="BM83" s="168" t="e">
        <f>IF(VLOOKUP($B83,'B-EmEC'!$A:$DC,MATCH(BM$1,'B-EmEC'!$A$1:$DC$1,0),FALSE)="",NA(),VLOOKUP($B83,'B-EmEC'!$A:$DC,MATCH(BM$1,'B-EmEC'!$A$1:$DC$1,0),FALSE))</f>
        <v>#N/A</v>
      </c>
      <c r="BN83" s="168" t="e">
        <f>IF(VLOOKUP($B83,'B-EmEC'!$A:$DC,MATCH(BN$1,'B-EmEC'!$A$1:$DC$1,0),FALSE)="",NA(),VLOOKUP($B83,'B-EmEC'!$A:$DC,MATCH(BN$1,'B-EmEC'!$A$1:$DC$1,0),FALSE))</f>
        <v>#N/A</v>
      </c>
      <c r="BO83" s="168" t="e">
        <f>IF(VLOOKUP($B83,'B-EmEC'!$A:$DC,MATCH(BO$1,'B-EmEC'!$A$1:$DC$1,0),FALSE)="",NA(),VLOOKUP($B83,'B-EmEC'!$A:$DC,MATCH(BO$1,'B-EmEC'!$A$1:$DC$1,0),FALSE))</f>
        <v>#N/A</v>
      </c>
      <c r="BP83" s="168" t="e">
        <f>IF(VLOOKUP($B83,'B-EmEC'!$A:$DC,MATCH(BP$1,'B-EmEC'!$A$1:$DC$1,0),FALSE)="",NA(),VLOOKUP($B83,'B-EmEC'!$A:$DC,MATCH(BP$1,'B-EmEC'!$A$1:$DC$1,0),FALSE))</f>
        <v>#N/A</v>
      </c>
      <c r="BQ83" s="168" t="e">
        <f>IF(VLOOKUP($B83,'B-EmEC'!$A:$DC,MATCH(BQ$1,'B-EmEC'!$A$1:$DC$1,0),FALSE)="",NA(),VLOOKUP($B83,'B-EmEC'!$A:$DC,MATCH(BQ$1,'B-EmEC'!$A$1:$DC$1,0),FALSE))</f>
        <v>#N/A</v>
      </c>
      <c r="BR83" s="168" t="e">
        <f>IF(VLOOKUP($B83,'B-EmEC'!$A:$DC,MATCH(BR$1,'B-EmEC'!$A$1:$DC$1,0),FALSE)="",NA(),VLOOKUP($B83,'B-EmEC'!$A:$DC,MATCH(BR$1,'B-EmEC'!$A$1:$DC$1,0),FALSE))</f>
        <v>#N/A</v>
      </c>
      <c r="BS83" s="168" t="e">
        <f>IF(VLOOKUP($B83,'B-EmEC'!$A:$DC,MATCH(BS$1,'B-EmEC'!$A$1:$DC$1,0),FALSE)="",NA(),VLOOKUP($B83,'B-EmEC'!$A:$DC,MATCH(BS$1,'B-EmEC'!$A$1:$DC$1,0),FALSE))</f>
        <v>#N/A</v>
      </c>
      <c r="BT83" s="168" t="e">
        <f>IF(VLOOKUP($B83,'B-EmEC'!$A:$DC,MATCH(BT$1,'B-EmEC'!$A$1:$DC$1,0),FALSE)="",NA(),VLOOKUP($B83,'B-EmEC'!$A:$DC,MATCH(BT$1,'B-EmEC'!$A$1:$DC$1,0),FALSE))</f>
        <v>#N/A</v>
      </c>
      <c r="BU83" s="161" t="e" cm="1">
        <f t="array" ref="BU83">SUBSTITUTE(SUBSTITUTE(SUBSTITUTE(INDEX(BI$1:BT$1,0,MATCH(_xlfn.AGGREGATE(4,6,BI83:BT83),BI83:BT83,0)),"B-Emax",""),"Min",""),"Max","")</f>
        <v>#N/A</v>
      </c>
      <c r="BV83" s="168"/>
      <c r="BW83" s="165" t="e">
        <f>IF(VLOOKUP($B83,'I-EmEC'!$A:$DD,MATCH(BW$1,'I-EmEC'!$A$1:$DD$1,0),FALSE)&lt;&gt;"",VLOOKUP($B83,'I-EmEC'!$A:$DD,MATCH(BW$1,'I-EmEC'!$A$1:$DD$1,0),FALSE),NA())</f>
        <v>#N/A</v>
      </c>
      <c r="BX83" s="166">
        <f>IF(VLOOKUP($B83,'I-EmEC'!$A:$DD,MATCH(BX$1,'I-EmEC'!$A$1:$DD$1,0),FALSE)&lt;&gt;"",VLOOKUP($B83,'I-EmEC'!$A:$DD,MATCH(BX$1,'I-EmEC'!$A$1:$DD$1,0),FALSE),NA())</f>
        <v>17.988394584139265</v>
      </c>
      <c r="BY83" s="166">
        <f>IF(VLOOKUP($B83,'I-EmEC'!$A:$DD,MATCH(BY$1,'I-EmEC'!$A$1:$DD$1,0),FALSE)&lt;&gt;"",VLOOKUP($B83,'I-EmEC'!$A:$DD,MATCH(BY$1,'I-EmEC'!$A$1:$DD$1,0),FALSE),NA())</f>
        <v>17.988394584139265</v>
      </c>
      <c r="BZ83" s="166">
        <f>IF(VLOOKUP($B83,'I-EmEC'!$A:$DD,MATCH(BZ$1,'I-EmEC'!$A$1:$DD$1,0),FALSE)&lt;&gt;"",VLOOKUP($B83,'I-EmEC'!$A:$DD,MATCH(BZ$1,'I-EmEC'!$A$1:$DD$1,0),FALSE),NA())</f>
        <v>20.496894409937891</v>
      </c>
      <c r="CA83" s="166">
        <f>IF(VLOOKUP($B83,'I-EmEC'!$A:$DD,MATCH(CA$1,'I-EmEC'!$A$1:$DD$1,0),FALSE)&lt;&gt;"",VLOOKUP($B83,'I-EmEC'!$A:$DD,MATCH(CA$1,'I-EmEC'!$A$1:$DD$1,0),FALSE),NA())</f>
        <v>20.496894409937891</v>
      </c>
      <c r="CB83" s="166">
        <f>IF(VLOOKUP($B83,'I-EmEC'!$A:$DD,MATCH(CB$1,'I-EmEC'!$A$1:$DD$1,0),FALSE)&lt;&gt;"",VLOOKUP($B83,'I-EmEC'!$A:$DD,MATCH(CB$1,'I-EmEC'!$A$1:$DD$1,0),FALSE),NA())</f>
        <v>35.94202898550725</v>
      </c>
      <c r="CC83" s="166" t="e">
        <f>IF(VLOOKUP($B83,'I-EmEC'!$A:$DD,MATCH(CC$1,'I-EmEC'!$A$1:$DD$1,0),FALSE)&lt;&gt;"",VLOOKUP($B83,'I-EmEC'!$A:$DD,MATCH(CC$1,'I-EmEC'!$A$1:$DD$1,0),FALSE),NA())</f>
        <v>#N/A</v>
      </c>
      <c r="CD83" s="166" t="e">
        <f>IF(VLOOKUP($B83,'I-EmEC'!$A:$DD,MATCH(CD$1,'I-EmEC'!$A$1:$DD$1,0),FALSE)&lt;&gt;"",VLOOKUP($B83,'I-EmEC'!$A:$DD,MATCH(CD$1,'I-EmEC'!$A$1:$DD$1,0),FALSE),NA())</f>
        <v>#N/A</v>
      </c>
      <c r="CE83" s="166" t="e">
        <f>IF(VLOOKUP($B83,'I-EmEC'!$A:$DD,MATCH(CE$1,'I-EmEC'!$A$1:$DD$1,0),FALSE)&lt;&gt;"",VLOOKUP($B83,'I-EmEC'!$A:$DD,MATCH(CE$1,'I-EmEC'!$A$1:$DD$1,0),FALSE),NA())</f>
        <v>#N/A</v>
      </c>
      <c r="CF83" s="166" t="e">
        <f>IF(VLOOKUP($B83,'I-EmEC'!$A:$DD,MATCH(CF$1,'I-EmEC'!$A$1:$DD$1,0),FALSE)&lt;&gt;"",VLOOKUP($B83,'I-EmEC'!$A:$DD,MATCH(CF$1,'I-EmEC'!$A$1:$DD$1,0),FALSE),NA())</f>
        <v>#N/A</v>
      </c>
      <c r="CG83" s="166" t="e">
        <f>IF(VLOOKUP($B83,'I-EmEC'!$A:$DD,MATCH(CG$1,'I-EmEC'!$A$1:$DD$1,0),FALSE)&lt;&gt;"",VLOOKUP($B83,'I-EmEC'!$A:$DD,MATCH(CG$1,'I-EmEC'!$A$1:$DD$1,0),FALSE),NA())</f>
        <v>#N/A</v>
      </c>
      <c r="CH83" s="166" t="e">
        <f>IF(VLOOKUP($B83,'I-EmEC'!$A:$DD,MATCH(CH$1,'I-EmEC'!$A$1:$DD$1,0),FALSE)&lt;&gt;"",VLOOKUP($B83,'I-EmEC'!$A:$DD,MATCH(CH$1,'I-EmEC'!$A$1:$DD$1,0),FALSE),NA())</f>
        <v>#N/A</v>
      </c>
      <c r="CI83" s="161" t="str" cm="1">
        <f t="array" ref="CI83">SUBSTITUTE(SUBSTITUTE(SUBSTITUTE(INDEX(BW$1:CH$1,0,MATCH(_xlfn.AGGREGATE(4,6,BW83:CH83),BW83:CH83,0)),"I-Emax",""),"Min",""),"Max","")</f>
        <v xml:space="preserve">
Gz</v>
      </c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155"/>
      <c r="DD83" s="155"/>
      <c r="DE83" s="155"/>
      <c r="DF83" s="155"/>
      <c r="DG83" s="155"/>
    </row>
    <row r="84" spans="1:111" s="170" customFormat="1" x14ac:dyDescent="0.15">
      <c r="A84" s="155" t="str" cm="1">
        <f t="array" ref="A84">_xlfn.IFS(AND(SUMIF(E84:P84,"&lt;&gt;#N/A",E84:P84)&gt;0,SUMIF(S84:AD84,"&lt;&gt;#N/A",S84:AD84)&gt;0),"BI",AND(SUMIF(E84:P84,"&lt;&gt;#N/A",E84:P84)&gt;0,SUMIF(S84:AD84,"&lt;&gt;#N/A",S84:AD84)=0),"-B",AND(SUMIF(E84:P84,"&lt;&gt;#N/A",E84:P84)=0,SUMIF(S84:AD84,"&lt;&gt;#N/A",S84:AD84)&gt;0),"-I")</f>
        <v>-I</v>
      </c>
      <c r="B84" s="90" t="s">
        <v>438</v>
      </c>
      <c r="C84" s="156" t="str">
        <f>VLOOKUP(B84,RecNamesAll!A:E,5,FALSE)</f>
        <v>A</v>
      </c>
      <c r="D84" s="157" t="b">
        <f>VLOOKUP(B84,Ligands!A:B,2,FALSE)</f>
        <v>0</v>
      </c>
      <c r="E84" s="158" t="e">
        <f>IF(VLOOKUP($B84,'B-EmEC'!$A:$DC,MATCH(E$1,'B-EmEC'!$A$1:$DC$1,0),FALSE)&lt;&gt;"",VLOOKUP($B84,'B-EmEC'!$A:$DC,MATCH(E$1,'B-EmEC'!$A$1:$DC$1,0),FALSE),NA())</f>
        <v>#N/A</v>
      </c>
      <c r="F84" s="159" t="e">
        <f>IF(VLOOKUP($B84,'B-EmEC'!$A:$DC,MATCH(F$1,'B-EmEC'!$A$1:$DC$1,0),FALSE)&lt;&gt;"",VLOOKUP($B84,'B-EmEC'!$A:$DC,MATCH(F$1,'B-EmEC'!$A$1:$DC$1,0),FALSE),NA())</f>
        <v>#N/A</v>
      </c>
      <c r="G84" s="159" t="e">
        <f>IF(VLOOKUP($B84,'B-EmEC'!$A:$DC,MATCH(G$1,'B-EmEC'!$A$1:$DC$1,0),FALSE)&lt;&gt;"",VLOOKUP($B84,'B-EmEC'!$A:$DC,MATCH(G$1,'B-EmEC'!$A$1:$DC$1,0),FALSE),NA())</f>
        <v>#N/A</v>
      </c>
      <c r="H84" s="159" t="e">
        <f>IF(VLOOKUP($B84,'B-EmEC'!$A:$DC,MATCH(H$1,'B-EmEC'!$A$1:$DC$1,0),FALSE)&lt;&gt;"",VLOOKUP($B84,'B-EmEC'!$A:$DC,MATCH(H$1,'B-EmEC'!$A$1:$DC$1,0),FALSE),NA())</f>
        <v>#N/A</v>
      </c>
      <c r="I84" s="159" t="e">
        <f>IF(VLOOKUP($B84,'B-EmEC'!$A:$DC,MATCH(I$1,'B-EmEC'!$A$1:$DC$1,0),FALSE)&lt;&gt;"",VLOOKUP($B84,'B-EmEC'!$A:$DC,MATCH(I$1,'B-EmEC'!$A$1:$DC$1,0),FALSE),NA())</f>
        <v>#N/A</v>
      </c>
      <c r="J84" s="159" t="e">
        <f>IF(VLOOKUP($B84,'B-EmEC'!$A:$DC,MATCH(J$1,'B-EmEC'!$A$1:$DC$1,0),FALSE)&lt;&gt;"",VLOOKUP($B84,'B-EmEC'!$A:$DC,MATCH(J$1,'B-EmEC'!$A$1:$DC$1,0),FALSE),NA())</f>
        <v>#N/A</v>
      </c>
      <c r="K84" s="160" t="e">
        <f>IF(VLOOKUP($B84,'B-EmEC'!$A:$DC,MATCH(K$1,'B-EmEC'!$A$1:$DC$1,0),FALSE)&lt;&gt;"",VLOOKUP($B84,'B-EmEC'!$A:$DC,MATCH(K$1,'B-EmEC'!$A$1:$DC$1,0),FALSE),NA())</f>
        <v>#N/A</v>
      </c>
      <c r="L84" s="160" t="e">
        <f>IF(VLOOKUP($B84,'B-EmEC'!$A:$DC,MATCH(L$1,'B-EmEC'!$A$1:$DC$1,0),FALSE)&lt;&gt;"",VLOOKUP($B84,'B-EmEC'!$A:$DC,MATCH(L$1,'B-EmEC'!$A$1:$DC$1,0),FALSE),NA())</f>
        <v>#N/A</v>
      </c>
      <c r="M84" s="160" t="e">
        <f>IF(VLOOKUP($B84,'B-EmEC'!$A:$DC,MATCH(M$1,'B-EmEC'!$A$1:$DC$1,0),FALSE)&lt;&gt;"",VLOOKUP($B84,'B-EmEC'!$A:$DC,MATCH(M$1,'B-EmEC'!$A$1:$DC$1,0),FALSE),NA())</f>
        <v>#N/A</v>
      </c>
      <c r="N84" s="159" t="e">
        <f>IF(VLOOKUP($B84,'B-EmEC'!$A:$DC,MATCH(N$1,'B-EmEC'!$A$1:$DC$1,0),FALSE)&lt;&gt;"",VLOOKUP($B84,'B-EmEC'!$A:$DC,MATCH(N$1,'B-EmEC'!$A$1:$DC$1,0),FALSE),NA())</f>
        <v>#N/A</v>
      </c>
      <c r="O84" s="160" t="e">
        <f>IF(VLOOKUP($B84,'B-EmEC'!$A:$DC,MATCH(O$1,'B-EmEC'!$A$1:$DC$1,0),FALSE)&lt;&gt;"",VLOOKUP($B84,'B-EmEC'!$A:$DC,MATCH(O$1,'B-EmEC'!$A$1:$DC$1,0),FALSE),NA())</f>
        <v>#N/A</v>
      </c>
      <c r="P84" s="160" t="e">
        <f>IF(VLOOKUP($B84,'B-EmEC'!$A:$DC,MATCH(P$1,'B-EmEC'!$A$1:$DC$1,0),FALSE)&lt;&gt;"",VLOOKUP($B84,'B-EmEC'!$A:$DC,MATCH(P$1,'B-EmEC'!$A$1:$DC$1,0),FALSE),NA())</f>
        <v>#N/A</v>
      </c>
      <c r="Q84" s="161" t="e" cm="1">
        <f t="array" ref="Q84">SUBSTITUTE(SUBSTITUTE(INDEX(E$1:P$1,0,MATCH(_xlfn.AGGREGATE(4,6,E84:P84),E84:P84,0)),"B-pEC50",""),"&gt;1.4SD","")</f>
        <v>#N/A</v>
      </c>
      <c r="R84" s="159"/>
      <c r="S84" s="162" t="e">
        <f>IF(VLOOKUP($B84,'I-EmEC'!$A:$DD,MATCH(S$1,'I-EmEC'!$A$1:$DD$1,0),FALSE)&lt;&gt;"",VLOOKUP($B84,'I-EmEC'!$A:$DD,MATCH(S$1,'I-EmEC'!$A$1:$DD$1,0),FALSE),NA())</f>
        <v>#N/A</v>
      </c>
      <c r="T84" s="159">
        <f>IF(VLOOKUP($B84,'I-EmEC'!$A:$DD,MATCH(T$1,'I-EmEC'!$A$1:$DD$1,0),FALSE)&lt;&gt;"",VLOOKUP($B84,'I-EmEC'!$A:$DD,MATCH(T$1,'I-EmEC'!$A$1:$DD$1,0),FALSE),NA())</f>
        <v>7.4</v>
      </c>
      <c r="U84" s="159">
        <f>IF(VLOOKUP($B84,'I-EmEC'!$A:$DD,MATCH(U$1,'I-EmEC'!$A$1:$DD$1,0),FALSE)&lt;&gt;"",VLOOKUP($B84,'I-EmEC'!$A:$DD,MATCH(U$1,'I-EmEC'!$A$1:$DD$1,0),FALSE),NA())</f>
        <v>7.4</v>
      </c>
      <c r="V84" s="159">
        <f>IF(VLOOKUP($B84,'I-EmEC'!$A:$DD,MATCH(V$1,'I-EmEC'!$A$1:$DD$1,0),FALSE)&lt;&gt;"",VLOOKUP($B84,'I-EmEC'!$A:$DD,MATCH(V$1,'I-EmEC'!$A$1:$DD$1,0),FALSE),NA())</f>
        <v>7.42</v>
      </c>
      <c r="W84" s="159">
        <f>IF(VLOOKUP($B84,'I-EmEC'!$A:$DD,MATCH(W$1,'I-EmEC'!$A$1:$DD$1,0),FALSE)&lt;&gt;"",VLOOKUP($B84,'I-EmEC'!$A:$DD,MATCH(W$1,'I-EmEC'!$A$1:$DD$1,0),FALSE),NA())</f>
        <v>7.42</v>
      </c>
      <c r="X84" s="159">
        <f>IF(VLOOKUP($B84,'I-EmEC'!$A:$DD,MATCH(X$1,'I-EmEC'!$A$1:$DD$1,0),FALSE)&lt;&gt;"",VLOOKUP($B84,'I-EmEC'!$A:$DD,MATCH(X$1,'I-EmEC'!$A$1:$DD$1,0),FALSE),NA())</f>
        <v>7.6</v>
      </c>
      <c r="Y84" s="159" t="e">
        <f>IF(VLOOKUP($B84,'I-EmEC'!$A:$DD,MATCH(Y$1,'I-EmEC'!$A$1:$DD$1,0),FALSE)&lt;&gt;"",VLOOKUP($B84,'I-EmEC'!$A:$DD,MATCH(Y$1,'I-EmEC'!$A$1:$DD$1,0),FALSE),NA())</f>
        <v>#N/A</v>
      </c>
      <c r="Z84" s="159" t="e">
        <f>IF(VLOOKUP($B84,'I-EmEC'!$A:$DD,MATCH(Z$1,'I-EmEC'!$A$1:$DD$1,0),FALSE)&lt;&gt;"",VLOOKUP($B84,'I-EmEC'!$A:$DD,MATCH(Z$1,'I-EmEC'!$A$1:$DD$1,0),FALSE),NA())</f>
        <v>#N/A</v>
      </c>
      <c r="AA84" s="159" t="e">
        <f>IF(VLOOKUP($B84,'I-EmEC'!$A:$DD,MATCH(AA$1,'I-EmEC'!$A$1:$DD$1,0),FALSE)&lt;&gt;"",VLOOKUP($B84,'I-EmEC'!$A:$DD,MATCH(AA$1,'I-EmEC'!$A$1:$DD$1,0),FALSE),NA())</f>
        <v>#N/A</v>
      </c>
      <c r="AB84" s="159" t="e">
        <f>IF(VLOOKUP($B84,'I-EmEC'!$A:$DD,MATCH(AB$1,'I-EmEC'!$A$1:$DD$1,0),FALSE)&lt;&gt;"",VLOOKUP($B84,'I-EmEC'!$A:$DD,MATCH(AB$1,'I-EmEC'!$A$1:$DD$1,0),FALSE),NA())</f>
        <v>#N/A</v>
      </c>
      <c r="AC84" s="159" t="e">
        <f>IF(VLOOKUP($B84,'I-EmEC'!$A:$DD,MATCH(AC$1,'I-EmEC'!$A$1:$DD$1,0),FALSE)&lt;&gt;"",VLOOKUP($B84,'I-EmEC'!$A:$DD,MATCH(AC$1,'I-EmEC'!$A$1:$DD$1,0),FALSE),NA())</f>
        <v>#N/A</v>
      </c>
      <c r="AD84" s="159" t="e">
        <f>IF(VLOOKUP($B84,'I-EmEC'!$A:$DD,MATCH(AD$1,'I-EmEC'!$A$1:$DD$1,0),FALSE)&lt;&gt;"",VLOOKUP($B84,'I-EmEC'!$A:$DD,MATCH(AD$1,'I-EmEC'!$A$1:$DD$1,0),FALSE),NA())</f>
        <v>#N/A</v>
      </c>
      <c r="AE84" s="161" t="str" cm="1">
        <f t="array" ref="AE84">SUBSTITUTE(SUBSTITUTE(INDEX(S$1:AD$1,0,MATCH(_xlfn.AGGREGATE(4,6,S84:AD84),S84:AD84,0)),"I-pEC50",""),"&gt;1.4SD","")</f>
        <v xml:space="preserve">
Gz</v>
      </c>
      <c r="AF84" s="159"/>
      <c r="AG84" s="163" t="e">
        <f>IF(VLOOKUP($B84,'B-EmEC'!$A:$DC,MATCH(AG$1,'B-EmEC'!$A$1:$DC$1,0),FALSE)&lt;&gt;"",VLOOKUP($B84,'B-EmEC'!$A:$DC,MATCH(AG$1,'B-EmEC'!$A$1:$DC$1,0),FALSE),NA())</f>
        <v>#N/A</v>
      </c>
      <c r="AH84" s="164" t="e">
        <f>IF(VLOOKUP($B84,'B-EmEC'!$A:$DC,MATCH(AH$1,'B-EmEC'!$A$1:$DC$1,0),FALSE)&lt;&gt;"",VLOOKUP($B84,'B-EmEC'!$A:$DC,MATCH(AH$1,'B-EmEC'!$A$1:$DC$1,0),FALSE),NA())</f>
        <v>#N/A</v>
      </c>
      <c r="AI84" s="164" t="e">
        <f>IF(VLOOKUP($B84,'B-EmEC'!$A:$DC,MATCH(AI$1,'B-EmEC'!$A$1:$DC$1,0),FALSE)&lt;&gt;"",VLOOKUP($B84,'B-EmEC'!$A:$DC,MATCH(AI$1,'B-EmEC'!$A$1:$DC$1,0),FALSE),NA())</f>
        <v>#N/A</v>
      </c>
      <c r="AJ84" s="164" t="e">
        <f>IF(VLOOKUP($B84,'B-EmEC'!$A:$DC,MATCH(AJ$1,'B-EmEC'!$A$1:$DC$1,0),FALSE)&lt;&gt;"",VLOOKUP($B84,'B-EmEC'!$A:$DC,MATCH(AJ$1,'B-EmEC'!$A$1:$DC$1,0),FALSE),NA())</f>
        <v>#N/A</v>
      </c>
      <c r="AK84" s="164" t="e">
        <f>IF(VLOOKUP($B84,'B-EmEC'!$A:$DC,MATCH(AK$1,'B-EmEC'!$A$1:$DC$1,0),FALSE)&lt;&gt;"",VLOOKUP($B84,'B-EmEC'!$A:$DC,MATCH(AK$1,'B-EmEC'!$A$1:$DC$1,0),FALSE),NA())</f>
        <v>#N/A</v>
      </c>
      <c r="AL84" s="164" t="e">
        <f>IF(VLOOKUP($B84,'B-EmEC'!$A:$DC,MATCH(AL$1,'B-EmEC'!$A$1:$DC$1,0),FALSE)&lt;&gt;"",VLOOKUP($B84,'B-EmEC'!$A:$DC,MATCH(AL$1,'B-EmEC'!$A$1:$DC$1,0),FALSE),NA())</f>
        <v>#N/A</v>
      </c>
      <c r="AM84" s="164" t="e">
        <f>IF(VLOOKUP($B84,'B-EmEC'!$A:$DC,MATCH(AM$1,'B-EmEC'!$A$1:$DC$1,0),FALSE)&lt;&gt;"",VLOOKUP($B84,'B-EmEC'!$A:$DC,MATCH(AM$1,'B-EmEC'!$A$1:$DC$1,0),FALSE),NA())</f>
        <v>#N/A</v>
      </c>
      <c r="AN84" s="164" t="e">
        <f>IF(VLOOKUP($B84,'B-EmEC'!$A:$DC,MATCH(AN$1,'B-EmEC'!$A$1:$DC$1,0),FALSE)&lt;&gt;"",VLOOKUP($B84,'B-EmEC'!$A:$DC,MATCH(AN$1,'B-EmEC'!$A$1:$DC$1,0),FALSE),NA())</f>
        <v>#N/A</v>
      </c>
      <c r="AO84" s="164" t="e">
        <f>IF(VLOOKUP($B84,'B-EmEC'!$A:$DC,MATCH(AO$1,'B-EmEC'!$A$1:$DC$1,0),FALSE)&lt;&gt;"",VLOOKUP($B84,'B-EmEC'!$A:$DC,MATCH(AO$1,'B-EmEC'!$A$1:$DC$1,0),FALSE),NA())</f>
        <v>#N/A</v>
      </c>
      <c r="AP84" s="164" t="e">
        <f>IF(VLOOKUP($B84,'B-EmEC'!$A:$DC,MATCH(AP$1,'B-EmEC'!$A$1:$DC$1,0),FALSE)&lt;&gt;"",VLOOKUP($B84,'B-EmEC'!$A:$DC,MATCH(AP$1,'B-EmEC'!$A$1:$DC$1,0),FALSE),NA())</f>
        <v>#N/A</v>
      </c>
      <c r="AQ84" s="164" t="e">
        <f>IF(VLOOKUP($B84,'B-EmEC'!$A:$DC,MATCH(AQ$1,'B-EmEC'!$A$1:$DC$1,0),FALSE)&lt;&gt;"",VLOOKUP($B84,'B-EmEC'!$A:$DC,MATCH(AQ$1,'B-EmEC'!$A$1:$DC$1,0),FALSE),NA())</f>
        <v>#N/A</v>
      </c>
      <c r="AR84" s="164" t="e">
        <f>IF(VLOOKUP($B84,'B-EmEC'!$A:$DC,MATCH(AR$1,'B-EmEC'!$A$1:$DC$1,0),FALSE)&lt;&gt;"",VLOOKUP($B84,'B-EmEC'!$A:$DC,MATCH(AR$1,'B-EmEC'!$A$1:$DC$1,0),FALSE),NA())</f>
        <v>#N/A</v>
      </c>
      <c r="AS84" s="169" t="e" cm="1">
        <f t="array" ref="AS84">SUBSTITUTE(SUBSTITUTE(INDEX(AG$1:AR$1,0,MATCH(_xlfn.AGGREGATE(4,6,AG84:AR84),AG84:AR84,0)),"B-Emax",""),"&gt;1.4SD","")</f>
        <v>#N/A</v>
      </c>
      <c r="AT84" s="164"/>
      <c r="AU84" s="165" t="e">
        <f>IF(VLOOKUP($B84,'I-EmEC'!$A:$DD,MATCH(AU$1,'I-EmEC'!$A$1:$DD$1,0),FALSE)&lt;&gt;"",VLOOKUP($B84,'I-EmEC'!$A:$DD,MATCH(AU$1,'I-EmEC'!$A$1:$DD$1,0),FALSE),NA())</f>
        <v>#N/A</v>
      </c>
      <c r="AV84" s="166">
        <f>IF(VLOOKUP($B84,'I-EmEC'!$A:$DD,MATCH(AV$1,'I-EmEC'!$A$1:$DD$1,0),FALSE)&lt;&gt;"",VLOOKUP($B84,'I-EmEC'!$A:$DD,MATCH(AV$1,'I-EmEC'!$A$1:$DD$1,0),FALSE),NA())</f>
        <v>34.9</v>
      </c>
      <c r="AW84" s="166">
        <f>IF(VLOOKUP($B84,'I-EmEC'!$A:$DD,MATCH(AW$1,'I-EmEC'!$A$1:$DD$1,0),FALSE)&lt;&gt;"",VLOOKUP($B84,'I-EmEC'!$A:$DD,MATCH(AW$1,'I-EmEC'!$A$1:$DD$1,0),FALSE),NA())</f>
        <v>34.9</v>
      </c>
      <c r="AX84" s="166">
        <f>IF(VLOOKUP($B84,'I-EmEC'!$A:$DD,MATCH(AX$1,'I-EmEC'!$A$1:$DD$1,0),FALSE)&lt;&gt;"",VLOOKUP($B84,'I-EmEC'!$A:$DD,MATCH(AX$1,'I-EmEC'!$A$1:$DD$1,0),FALSE),NA())</f>
        <v>30.4</v>
      </c>
      <c r="AY84" s="166">
        <f>IF(VLOOKUP($B84,'I-EmEC'!$A:$DD,MATCH(AY$1,'I-EmEC'!$A$1:$DD$1,0),FALSE)&lt;&gt;"",VLOOKUP($B84,'I-EmEC'!$A:$DD,MATCH(AY$1,'I-EmEC'!$A$1:$DD$1,0),FALSE),NA())</f>
        <v>30.4</v>
      </c>
      <c r="AZ84" s="166">
        <f>IF(VLOOKUP($B84,'I-EmEC'!$A:$DD,MATCH(AZ$1,'I-EmEC'!$A$1:$DD$1,0),FALSE)&lt;&gt;"",VLOOKUP($B84,'I-EmEC'!$A:$DD,MATCH(AZ$1,'I-EmEC'!$A$1:$DD$1,0),FALSE),NA())</f>
        <v>24.5</v>
      </c>
      <c r="BA84" s="166" t="e">
        <f>IF(VLOOKUP($B84,'I-EmEC'!$A:$DD,MATCH(BA$1,'I-EmEC'!$A$1:$DD$1,0),FALSE)&lt;&gt;"",VLOOKUP($B84,'I-EmEC'!$A:$DD,MATCH(BA$1,'I-EmEC'!$A$1:$DD$1,0),FALSE),NA())</f>
        <v>#N/A</v>
      </c>
      <c r="BB84" s="166" t="e">
        <f>IF(VLOOKUP($B84,'I-EmEC'!$A:$DD,MATCH(BB$1,'I-EmEC'!$A$1:$DD$1,0),FALSE)&lt;&gt;"",VLOOKUP($B84,'I-EmEC'!$A:$DD,MATCH(BB$1,'I-EmEC'!$A$1:$DD$1,0),FALSE),NA())</f>
        <v>#N/A</v>
      </c>
      <c r="BC84" s="166" t="e">
        <f>IF(VLOOKUP($B84,'I-EmEC'!$A:$DD,MATCH(BC$1,'I-EmEC'!$A$1:$DD$1,0),FALSE)&lt;&gt;"",VLOOKUP($B84,'I-EmEC'!$A:$DD,MATCH(BC$1,'I-EmEC'!$A$1:$DD$1,0),FALSE),NA())</f>
        <v>#N/A</v>
      </c>
      <c r="BD84" s="166" t="e">
        <f>IF(VLOOKUP($B84,'I-EmEC'!$A:$DD,MATCH(BD$1,'I-EmEC'!$A$1:$DD$1,0),FALSE)&lt;&gt;"",VLOOKUP($B84,'I-EmEC'!$A:$DD,MATCH(BD$1,'I-EmEC'!$A$1:$DD$1,0),FALSE),NA())</f>
        <v>#N/A</v>
      </c>
      <c r="BE84" s="166" t="e">
        <f>IF(VLOOKUP($B84,'I-EmEC'!$A:$DD,MATCH(BE$1,'I-EmEC'!$A$1:$DD$1,0),FALSE)&lt;&gt;"",VLOOKUP($B84,'I-EmEC'!$A:$DD,MATCH(BE$1,'I-EmEC'!$A$1:$DD$1,0),FALSE),NA())</f>
        <v>#N/A</v>
      </c>
      <c r="BF84" s="166" t="e">
        <f>IF(VLOOKUP($B84,'I-EmEC'!$A:$DD,MATCH(BF$1,'I-EmEC'!$A$1:$DD$1,0),FALSE)&lt;&gt;"",VLOOKUP($B84,'I-EmEC'!$A:$DD,MATCH(BF$1,'I-EmEC'!$A$1:$DD$1,0),FALSE),NA())</f>
        <v>#N/A</v>
      </c>
      <c r="BG84" s="161" t="str" cm="1">
        <f t="array" ref="BG84">SUBSTITUTE(SUBSTITUTE(INDEX(AU$1:BF$1,0,MATCH(_xlfn.AGGREGATE(4,6,AU84:BF84),AU84:BF84,0)),"I-Emax",""),"&gt;1.4SD","")</f>
        <v xml:space="preserve">
Gi1</v>
      </c>
      <c r="BH84" s="159"/>
      <c r="BI84" s="167" t="e">
        <f>IF(VLOOKUP($B84,'B-EmEC'!$A:$DC,MATCH(BI$1,'B-EmEC'!$A$1:$DC$1,0),FALSE)="",NA(),VLOOKUP($B84,'B-EmEC'!$A:$DC,MATCH(BI$1,'B-EmEC'!$A$1:$DC$1,0),FALSE))</f>
        <v>#N/A</v>
      </c>
      <c r="BJ84" s="168" t="e">
        <f>IF(VLOOKUP($B84,'B-EmEC'!$A:$DC,MATCH(BJ$1,'B-EmEC'!$A$1:$DC$1,0),FALSE)="",NA(),VLOOKUP($B84,'B-EmEC'!$A:$DC,MATCH(BJ$1,'B-EmEC'!$A$1:$DC$1,0),FALSE))</f>
        <v>#N/A</v>
      </c>
      <c r="BK84" s="168" t="e">
        <f>IF(VLOOKUP($B84,'B-EmEC'!$A:$DC,MATCH(BK$1,'B-EmEC'!$A$1:$DC$1,0),FALSE)="",NA(),VLOOKUP($B84,'B-EmEC'!$A:$DC,MATCH(BK$1,'B-EmEC'!$A$1:$DC$1,0),FALSE))</f>
        <v>#N/A</v>
      </c>
      <c r="BL84" s="168" t="e">
        <f>IF(VLOOKUP($B84,'B-EmEC'!$A:$DC,MATCH(BL$1,'B-EmEC'!$A$1:$DC$1,0),FALSE)="",NA(),VLOOKUP($B84,'B-EmEC'!$A:$DC,MATCH(BL$1,'B-EmEC'!$A$1:$DC$1,0),FALSE))</f>
        <v>#N/A</v>
      </c>
      <c r="BM84" s="168" t="e">
        <f>IF(VLOOKUP($B84,'B-EmEC'!$A:$DC,MATCH(BM$1,'B-EmEC'!$A$1:$DC$1,0),FALSE)="",NA(),VLOOKUP($B84,'B-EmEC'!$A:$DC,MATCH(BM$1,'B-EmEC'!$A$1:$DC$1,0),FALSE))</f>
        <v>#N/A</v>
      </c>
      <c r="BN84" s="168" t="e">
        <f>IF(VLOOKUP($B84,'B-EmEC'!$A:$DC,MATCH(BN$1,'B-EmEC'!$A$1:$DC$1,0),FALSE)="",NA(),VLOOKUP($B84,'B-EmEC'!$A:$DC,MATCH(BN$1,'B-EmEC'!$A$1:$DC$1,0),FALSE))</f>
        <v>#N/A</v>
      </c>
      <c r="BO84" s="168" t="e">
        <f>IF(VLOOKUP($B84,'B-EmEC'!$A:$DC,MATCH(BO$1,'B-EmEC'!$A$1:$DC$1,0),FALSE)="",NA(),VLOOKUP($B84,'B-EmEC'!$A:$DC,MATCH(BO$1,'B-EmEC'!$A$1:$DC$1,0),FALSE))</f>
        <v>#N/A</v>
      </c>
      <c r="BP84" s="168" t="e">
        <f>IF(VLOOKUP($B84,'B-EmEC'!$A:$DC,MATCH(BP$1,'B-EmEC'!$A$1:$DC$1,0),FALSE)="",NA(),VLOOKUP($B84,'B-EmEC'!$A:$DC,MATCH(BP$1,'B-EmEC'!$A$1:$DC$1,0),FALSE))</f>
        <v>#N/A</v>
      </c>
      <c r="BQ84" s="168" t="e">
        <f>IF(VLOOKUP($B84,'B-EmEC'!$A:$DC,MATCH(BQ$1,'B-EmEC'!$A$1:$DC$1,0),FALSE)="",NA(),VLOOKUP($B84,'B-EmEC'!$A:$DC,MATCH(BQ$1,'B-EmEC'!$A$1:$DC$1,0),FALSE))</f>
        <v>#N/A</v>
      </c>
      <c r="BR84" s="168" t="e">
        <f>IF(VLOOKUP($B84,'B-EmEC'!$A:$DC,MATCH(BR$1,'B-EmEC'!$A$1:$DC$1,0),FALSE)="",NA(),VLOOKUP($B84,'B-EmEC'!$A:$DC,MATCH(BR$1,'B-EmEC'!$A$1:$DC$1,0),FALSE))</f>
        <v>#N/A</v>
      </c>
      <c r="BS84" s="168" t="e">
        <f>IF(VLOOKUP($B84,'B-EmEC'!$A:$DC,MATCH(BS$1,'B-EmEC'!$A$1:$DC$1,0),FALSE)="",NA(),VLOOKUP($B84,'B-EmEC'!$A:$DC,MATCH(BS$1,'B-EmEC'!$A$1:$DC$1,0),FALSE))</f>
        <v>#N/A</v>
      </c>
      <c r="BT84" s="168" t="e">
        <f>IF(VLOOKUP($B84,'B-EmEC'!$A:$DC,MATCH(BT$1,'B-EmEC'!$A$1:$DC$1,0),FALSE)="",NA(),VLOOKUP($B84,'B-EmEC'!$A:$DC,MATCH(BT$1,'B-EmEC'!$A$1:$DC$1,0),FALSE))</f>
        <v>#N/A</v>
      </c>
      <c r="BU84" s="161" t="e" cm="1">
        <f t="array" ref="BU84">SUBSTITUTE(SUBSTITUTE(SUBSTITUTE(INDEX(BI$1:BT$1,0,MATCH(_xlfn.AGGREGATE(4,6,BI84:BT84),BI84:BT84,0)),"B-Emax",""),"Min",""),"Max","")</f>
        <v>#N/A</v>
      </c>
      <c r="BV84" s="168"/>
      <c r="BW84" s="165" t="e">
        <f>IF(VLOOKUP($B84,'I-EmEC'!$A:$DD,MATCH(BW$1,'I-EmEC'!$A$1:$DD$1,0),FALSE)&lt;&gt;"",VLOOKUP($B84,'I-EmEC'!$A:$DD,MATCH(BW$1,'I-EmEC'!$A$1:$DD$1,0),FALSE),NA())</f>
        <v>#N/A</v>
      </c>
      <c r="BX84" s="166">
        <f>IF(VLOOKUP($B84,'I-EmEC'!$A:$DD,MATCH(BX$1,'I-EmEC'!$A$1:$DD$1,0),FALSE)&lt;&gt;"",VLOOKUP($B84,'I-EmEC'!$A:$DD,MATCH(BX$1,'I-EmEC'!$A$1:$DD$1,0),FALSE),NA())</f>
        <v>67.504835589941976</v>
      </c>
      <c r="BY84" s="166">
        <f>IF(VLOOKUP($B84,'I-EmEC'!$A:$DD,MATCH(BY$1,'I-EmEC'!$A$1:$DD$1,0),FALSE)&lt;&gt;"",VLOOKUP($B84,'I-EmEC'!$A:$DD,MATCH(BY$1,'I-EmEC'!$A$1:$DD$1,0),FALSE),NA())</f>
        <v>67.504835589941976</v>
      </c>
      <c r="BZ84" s="166">
        <f>IF(VLOOKUP($B84,'I-EmEC'!$A:$DD,MATCH(BZ$1,'I-EmEC'!$A$1:$DD$1,0),FALSE)&lt;&gt;"",VLOOKUP($B84,'I-EmEC'!$A:$DD,MATCH(BZ$1,'I-EmEC'!$A$1:$DD$1,0),FALSE),NA())</f>
        <v>62.939958592132506</v>
      </c>
      <c r="CA84" s="166">
        <f>IF(VLOOKUP($B84,'I-EmEC'!$A:$DD,MATCH(CA$1,'I-EmEC'!$A$1:$DD$1,0),FALSE)&lt;&gt;"",VLOOKUP($B84,'I-EmEC'!$A:$DD,MATCH(CA$1,'I-EmEC'!$A$1:$DD$1,0),FALSE),NA())</f>
        <v>62.939958592132506</v>
      </c>
      <c r="CB84" s="166">
        <f>IF(VLOOKUP($B84,'I-EmEC'!$A:$DD,MATCH(CB$1,'I-EmEC'!$A$1:$DD$1,0),FALSE)&lt;&gt;"",VLOOKUP($B84,'I-EmEC'!$A:$DD,MATCH(CB$1,'I-EmEC'!$A$1:$DD$1,0),FALSE),NA())</f>
        <v>71.014492753623188</v>
      </c>
      <c r="CC84" s="166" t="e">
        <f>IF(VLOOKUP($B84,'I-EmEC'!$A:$DD,MATCH(CC$1,'I-EmEC'!$A$1:$DD$1,0),FALSE)&lt;&gt;"",VLOOKUP($B84,'I-EmEC'!$A:$DD,MATCH(CC$1,'I-EmEC'!$A$1:$DD$1,0),FALSE),NA())</f>
        <v>#N/A</v>
      </c>
      <c r="CD84" s="166" t="e">
        <f>IF(VLOOKUP($B84,'I-EmEC'!$A:$DD,MATCH(CD$1,'I-EmEC'!$A$1:$DD$1,0),FALSE)&lt;&gt;"",VLOOKUP($B84,'I-EmEC'!$A:$DD,MATCH(CD$1,'I-EmEC'!$A$1:$DD$1,0),FALSE),NA())</f>
        <v>#N/A</v>
      </c>
      <c r="CE84" s="166" t="e">
        <f>IF(VLOOKUP($B84,'I-EmEC'!$A:$DD,MATCH(CE$1,'I-EmEC'!$A$1:$DD$1,0),FALSE)&lt;&gt;"",VLOOKUP($B84,'I-EmEC'!$A:$DD,MATCH(CE$1,'I-EmEC'!$A$1:$DD$1,0),FALSE),NA())</f>
        <v>#N/A</v>
      </c>
      <c r="CF84" s="166" t="e">
        <f>IF(VLOOKUP($B84,'I-EmEC'!$A:$DD,MATCH(CF$1,'I-EmEC'!$A$1:$DD$1,0),FALSE)&lt;&gt;"",VLOOKUP($B84,'I-EmEC'!$A:$DD,MATCH(CF$1,'I-EmEC'!$A$1:$DD$1,0),FALSE),NA())</f>
        <v>#N/A</v>
      </c>
      <c r="CG84" s="166" t="e">
        <f>IF(VLOOKUP($B84,'I-EmEC'!$A:$DD,MATCH(CG$1,'I-EmEC'!$A$1:$DD$1,0),FALSE)&lt;&gt;"",VLOOKUP($B84,'I-EmEC'!$A:$DD,MATCH(CG$1,'I-EmEC'!$A$1:$DD$1,0),FALSE),NA())</f>
        <v>#N/A</v>
      </c>
      <c r="CH84" s="166" t="e">
        <f>IF(VLOOKUP($B84,'I-EmEC'!$A:$DD,MATCH(CH$1,'I-EmEC'!$A$1:$DD$1,0),FALSE)&lt;&gt;"",VLOOKUP($B84,'I-EmEC'!$A:$DD,MATCH(CH$1,'I-EmEC'!$A$1:$DD$1,0),FALSE),NA())</f>
        <v>#N/A</v>
      </c>
      <c r="CI84" s="161" t="str" cm="1">
        <f t="array" ref="CI84">SUBSTITUTE(SUBSTITUTE(SUBSTITUTE(INDEX(BW$1:CH$1,0,MATCH(_xlfn.AGGREGATE(4,6,BW84:CH84),BW84:CH84,0)),"I-Emax",""),"Min",""),"Max","")</f>
        <v xml:space="preserve">
Gz</v>
      </c>
      <c r="CJ84" s="155"/>
      <c r="CK84" s="155"/>
      <c r="CL84" s="155"/>
      <c r="CM84" s="155"/>
      <c r="CN84" s="155"/>
      <c r="CO84" s="155"/>
      <c r="CP84" s="155"/>
      <c r="CQ84" s="155"/>
      <c r="CR84" s="155"/>
      <c r="CS84" s="155"/>
      <c r="CT84" s="155"/>
      <c r="CU84" s="155"/>
      <c r="CV84" s="155"/>
      <c r="CW84" s="155"/>
      <c r="CX84" s="155"/>
      <c r="CY84" s="155"/>
      <c r="CZ84" s="155"/>
      <c r="DA84" s="155"/>
      <c r="DB84" s="155"/>
      <c r="DC84" s="155"/>
      <c r="DD84" s="155"/>
      <c r="DE84" s="155"/>
      <c r="DF84" s="155"/>
      <c r="DG84" s="155"/>
    </row>
    <row r="85" spans="1:111" s="170" customFormat="1" x14ac:dyDescent="0.15">
      <c r="A85" s="155" t="str" cm="1">
        <f t="array" ref="A85">_xlfn.IFS(AND(SUMIF(E85:P85,"&lt;&gt;#N/A",E85:P85)&gt;0,SUMIF(S85:AD85,"&lt;&gt;#N/A",S85:AD85)&gt;0),"BI",AND(SUMIF(E85:P85,"&lt;&gt;#N/A",E85:P85)&gt;0,SUMIF(S85:AD85,"&lt;&gt;#N/A",S85:AD85)=0),"-B",AND(SUMIF(E85:P85,"&lt;&gt;#N/A",E85:P85)=0,SUMIF(S85:AD85,"&lt;&gt;#N/A",S85:AD85)&gt;0),"-I")</f>
        <v>-I</v>
      </c>
      <c r="B85" s="90" t="s">
        <v>444</v>
      </c>
      <c r="C85" s="156" t="str">
        <f>VLOOKUP(B85,RecNamesAll!A:E,5,FALSE)</f>
        <v>A</v>
      </c>
      <c r="D85" s="157" t="b">
        <f>VLOOKUP(B85,Ligands!A:B,2,FALSE)</f>
        <v>0</v>
      </c>
      <c r="E85" s="158" t="e">
        <f>IF(VLOOKUP($B85,'B-EmEC'!$A:$DC,MATCH(E$1,'B-EmEC'!$A$1:$DC$1,0),FALSE)&lt;&gt;"",VLOOKUP($B85,'B-EmEC'!$A:$DC,MATCH(E$1,'B-EmEC'!$A$1:$DC$1,0),FALSE),NA())</f>
        <v>#N/A</v>
      </c>
      <c r="F85" s="159" t="e">
        <f>IF(VLOOKUP($B85,'B-EmEC'!$A:$DC,MATCH(F$1,'B-EmEC'!$A$1:$DC$1,0),FALSE)&lt;&gt;"",VLOOKUP($B85,'B-EmEC'!$A:$DC,MATCH(F$1,'B-EmEC'!$A$1:$DC$1,0),FALSE),NA())</f>
        <v>#N/A</v>
      </c>
      <c r="G85" s="159" t="e">
        <f>IF(VLOOKUP($B85,'B-EmEC'!$A:$DC,MATCH(G$1,'B-EmEC'!$A$1:$DC$1,0),FALSE)&lt;&gt;"",VLOOKUP($B85,'B-EmEC'!$A:$DC,MATCH(G$1,'B-EmEC'!$A$1:$DC$1,0),FALSE),NA())</f>
        <v>#N/A</v>
      </c>
      <c r="H85" s="159" t="e">
        <f>IF(VLOOKUP($B85,'B-EmEC'!$A:$DC,MATCH(H$1,'B-EmEC'!$A$1:$DC$1,0),FALSE)&lt;&gt;"",VLOOKUP($B85,'B-EmEC'!$A:$DC,MATCH(H$1,'B-EmEC'!$A$1:$DC$1,0),FALSE),NA())</f>
        <v>#N/A</v>
      </c>
      <c r="I85" s="159" t="e">
        <f>IF(VLOOKUP($B85,'B-EmEC'!$A:$DC,MATCH(I$1,'B-EmEC'!$A$1:$DC$1,0),FALSE)&lt;&gt;"",VLOOKUP($B85,'B-EmEC'!$A:$DC,MATCH(I$1,'B-EmEC'!$A$1:$DC$1,0),FALSE),NA())</f>
        <v>#N/A</v>
      </c>
      <c r="J85" s="159" t="e">
        <f>IF(VLOOKUP($B85,'B-EmEC'!$A:$DC,MATCH(J$1,'B-EmEC'!$A$1:$DC$1,0),FALSE)&lt;&gt;"",VLOOKUP($B85,'B-EmEC'!$A:$DC,MATCH(J$1,'B-EmEC'!$A$1:$DC$1,0),FALSE),NA())</f>
        <v>#N/A</v>
      </c>
      <c r="K85" s="160" t="e">
        <f>IF(VLOOKUP($B85,'B-EmEC'!$A:$DC,MATCH(K$1,'B-EmEC'!$A$1:$DC$1,0),FALSE)&lt;&gt;"",VLOOKUP($B85,'B-EmEC'!$A:$DC,MATCH(K$1,'B-EmEC'!$A$1:$DC$1,0),FALSE),NA())</f>
        <v>#N/A</v>
      </c>
      <c r="L85" s="160" t="e">
        <f>IF(VLOOKUP($B85,'B-EmEC'!$A:$DC,MATCH(L$1,'B-EmEC'!$A$1:$DC$1,0),FALSE)&lt;&gt;"",VLOOKUP($B85,'B-EmEC'!$A:$DC,MATCH(L$1,'B-EmEC'!$A$1:$DC$1,0),FALSE),NA())</f>
        <v>#N/A</v>
      </c>
      <c r="M85" s="160" t="e">
        <f>IF(VLOOKUP($B85,'B-EmEC'!$A:$DC,MATCH(M$1,'B-EmEC'!$A$1:$DC$1,0),FALSE)&lt;&gt;"",VLOOKUP($B85,'B-EmEC'!$A:$DC,MATCH(M$1,'B-EmEC'!$A$1:$DC$1,0),FALSE),NA())</f>
        <v>#N/A</v>
      </c>
      <c r="N85" s="159" t="e">
        <f>IF(VLOOKUP($B85,'B-EmEC'!$A:$DC,MATCH(N$1,'B-EmEC'!$A$1:$DC$1,0),FALSE)&lt;&gt;"",VLOOKUP($B85,'B-EmEC'!$A:$DC,MATCH(N$1,'B-EmEC'!$A$1:$DC$1,0),FALSE),NA())</f>
        <v>#N/A</v>
      </c>
      <c r="O85" s="160" t="e">
        <f>IF(VLOOKUP($B85,'B-EmEC'!$A:$DC,MATCH(O$1,'B-EmEC'!$A$1:$DC$1,0),FALSE)&lt;&gt;"",VLOOKUP($B85,'B-EmEC'!$A:$DC,MATCH(O$1,'B-EmEC'!$A$1:$DC$1,0),FALSE),NA())</f>
        <v>#N/A</v>
      </c>
      <c r="P85" s="160" t="e">
        <f>IF(VLOOKUP($B85,'B-EmEC'!$A:$DC,MATCH(P$1,'B-EmEC'!$A$1:$DC$1,0),FALSE)&lt;&gt;"",VLOOKUP($B85,'B-EmEC'!$A:$DC,MATCH(P$1,'B-EmEC'!$A$1:$DC$1,0),FALSE),NA())</f>
        <v>#N/A</v>
      </c>
      <c r="Q85" s="161" t="e" cm="1">
        <f t="array" ref="Q85">SUBSTITUTE(SUBSTITUTE(INDEX(E$1:P$1,0,MATCH(_xlfn.AGGREGATE(4,6,E85:P85),E85:P85,0)),"B-pEC50",""),"&gt;1.4SD","")</f>
        <v>#N/A</v>
      </c>
      <c r="R85" s="159"/>
      <c r="S85" s="162">
        <f>IF(VLOOKUP($B85,'I-EmEC'!$A:$DD,MATCH(S$1,'I-EmEC'!$A$1:$DD$1,0),FALSE)&lt;&gt;"",VLOOKUP($B85,'I-EmEC'!$A:$DD,MATCH(S$1,'I-EmEC'!$A$1:$DD$1,0),FALSE),NA())</f>
        <v>9.73</v>
      </c>
      <c r="T85" s="159">
        <f>IF(VLOOKUP($B85,'I-EmEC'!$A:$DD,MATCH(T$1,'I-EmEC'!$A$1:$DD$1,0),FALSE)&lt;&gt;"",VLOOKUP($B85,'I-EmEC'!$A:$DD,MATCH(T$1,'I-EmEC'!$A$1:$DD$1,0),FALSE),NA())</f>
        <v>10.56</v>
      </c>
      <c r="U85" s="159">
        <f>IF(VLOOKUP($B85,'I-EmEC'!$A:$DD,MATCH(U$1,'I-EmEC'!$A$1:$DD$1,0),FALSE)&lt;&gt;"",VLOOKUP($B85,'I-EmEC'!$A:$DD,MATCH(U$1,'I-EmEC'!$A$1:$DD$1,0),FALSE),NA())</f>
        <v>10.56</v>
      </c>
      <c r="V85" s="159">
        <f>IF(VLOOKUP($B85,'I-EmEC'!$A:$DD,MATCH(V$1,'I-EmEC'!$A$1:$DD$1,0),FALSE)&lt;&gt;"",VLOOKUP($B85,'I-EmEC'!$A:$DD,MATCH(V$1,'I-EmEC'!$A$1:$DD$1,0),FALSE),NA())</f>
        <v>10.029999999999999</v>
      </c>
      <c r="W85" s="159">
        <f>IF(VLOOKUP($B85,'I-EmEC'!$A:$DD,MATCH(W$1,'I-EmEC'!$A$1:$DD$1,0),FALSE)&lt;&gt;"",VLOOKUP($B85,'I-EmEC'!$A:$DD,MATCH(W$1,'I-EmEC'!$A$1:$DD$1,0),FALSE),NA())</f>
        <v>10.029999999999999</v>
      </c>
      <c r="X85" s="159">
        <f>IF(VLOOKUP($B85,'I-EmEC'!$A:$DD,MATCH(X$1,'I-EmEC'!$A$1:$DD$1,0),FALSE)&lt;&gt;"",VLOOKUP($B85,'I-EmEC'!$A:$DD,MATCH(X$1,'I-EmEC'!$A$1:$DD$1,0),FALSE),NA())</f>
        <v>10.11</v>
      </c>
      <c r="Y85" s="159">
        <f>IF(VLOOKUP($B85,'I-EmEC'!$A:$DD,MATCH(Y$1,'I-EmEC'!$A$1:$DD$1,0),FALSE)&lt;&gt;"",VLOOKUP($B85,'I-EmEC'!$A:$DD,MATCH(Y$1,'I-EmEC'!$A$1:$DD$1,0),FALSE),NA())</f>
        <v>9.9</v>
      </c>
      <c r="Z85" s="159">
        <f>IF(VLOOKUP($B85,'I-EmEC'!$A:$DD,MATCH(Z$1,'I-EmEC'!$A$1:$DD$1,0),FALSE)&lt;&gt;"",VLOOKUP($B85,'I-EmEC'!$A:$DD,MATCH(Z$1,'I-EmEC'!$A$1:$DD$1,0),FALSE),NA())</f>
        <v>9.9</v>
      </c>
      <c r="AA85" s="159">
        <f>IF(VLOOKUP($B85,'I-EmEC'!$A:$DD,MATCH(AA$1,'I-EmEC'!$A$1:$DD$1,0),FALSE)&lt;&gt;"",VLOOKUP($B85,'I-EmEC'!$A:$DD,MATCH(AA$1,'I-EmEC'!$A$1:$DD$1,0),FALSE),NA())</f>
        <v>10.24</v>
      </c>
      <c r="AB85" s="159">
        <f>IF(VLOOKUP($B85,'I-EmEC'!$A:$DD,MATCH(AB$1,'I-EmEC'!$A$1:$DD$1,0),FALSE)&lt;&gt;"",VLOOKUP($B85,'I-EmEC'!$A:$DD,MATCH(AB$1,'I-EmEC'!$A$1:$DD$1,0),FALSE),NA())</f>
        <v>10.16</v>
      </c>
      <c r="AC85" s="159">
        <f>IF(VLOOKUP($B85,'I-EmEC'!$A:$DD,MATCH(AC$1,'I-EmEC'!$A$1:$DD$1,0),FALSE)&lt;&gt;"",VLOOKUP($B85,'I-EmEC'!$A:$DD,MATCH(AC$1,'I-EmEC'!$A$1:$DD$1,0),FALSE),NA())</f>
        <v>10.5</v>
      </c>
      <c r="AD85" s="159">
        <f>IF(VLOOKUP($B85,'I-EmEC'!$A:$DD,MATCH(AD$1,'I-EmEC'!$A$1:$DD$1,0),FALSE)&lt;&gt;"",VLOOKUP($B85,'I-EmEC'!$A:$DD,MATCH(AD$1,'I-EmEC'!$A$1:$DD$1,0),FALSE),NA())</f>
        <v>10.11</v>
      </c>
      <c r="AE85" s="161" t="str" cm="1">
        <f t="array" ref="AE85">SUBSTITUTE(SUBSTITUTE(INDEX(S$1:AD$1,0,MATCH(_xlfn.AGGREGATE(4,6,S85:AD85),S85:AD85,0)),"I-pEC50",""),"&gt;1.4SD","")</f>
        <v xml:space="preserve">
Gi1</v>
      </c>
      <c r="AF85" s="159"/>
      <c r="AG85" s="163" t="e">
        <f>IF(VLOOKUP($B85,'B-EmEC'!$A:$DC,MATCH(AG$1,'B-EmEC'!$A$1:$DC$1,0),FALSE)&lt;&gt;"",VLOOKUP($B85,'B-EmEC'!$A:$DC,MATCH(AG$1,'B-EmEC'!$A$1:$DC$1,0),FALSE),NA())</f>
        <v>#N/A</v>
      </c>
      <c r="AH85" s="164" t="e">
        <f>IF(VLOOKUP($B85,'B-EmEC'!$A:$DC,MATCH(AH$1,'B-EmEC'!$A$1:$DC$1,0),FALSE)&lt;&gt;"",VLOOKUP($B85,'B-EmEC'!$A:$DC,MATCH(AH$1,'B-EmEC'!$A$1:$DC$1,0),FALSE),NA())</f>
        <v>#N/A</v>
      </c>
      <c r="AI85" s="164" t="e">
        <f>IF(VLOOKUP($B85,'B-EmEC'!$A:$DC,MATCH(AI$1,'B-EmEC'!$A$1:$DC$1,0),FALSE)&lt;&gt;"",VLOOKUP($B85,'B-EmEC'!$A:$DC,MATCH(AI$1,'B-EmEC'!$A$1:$DC$1,0),FALSE),NA())</f>
        <v>#N/A</v>
      </c>
      <c r="AJ85" s="164" t="e">
        <f>IF(VLOOKUP($B85,'B-EmEC'!$A:$DC,MATCH(AJ$1,'B-EmEC'!$A$1:$DC$1,0),FALSE)&lt;&gt;"",VLOOKUP($B85,'B-EmEC'!$A:$DC,MATCH(AJ$1,'B-EmEC'!$A$1:$DC$1,0),FALSE),NA())</f>
        <v>#N/A</v>
      </c>
      <c r="AK85" s="164" t="e">
        <f>IF(VLOOKUP($B85,'B-EmEC'!$A:$DC,MATCH(AK$1,'B-EmEC'!$A$1:$DC$1,0),FALSE)&lt;&gt;"",VLOOKUP($B85,'B-EmEC'!$A:$DC,MATCH(AK$1,'B-EmEC'!$A$1:$DC$1,0),FALSE),NA())</f>
        <v>#N/A</v>
      </c>
      <c r="AL85" s="164" t="e">
        <f>IF(VLOOKUP($B85,'B-EmEC'!$A:$DC,MATCH(AL$1,'B-EmEC'!$A$1:$DC$1,0),FALSE)&lt;&gt;"",VLOOKUP($B85,'B-EmEC'!$A:$DC,MATCH(AL$1,'B-EmEC'!$A$1:$DC$1,0),FALSE),NA())</f>
        <v>#N/A</v>
      </c>
      <c r="AM85" s="164" t="e">
        <f>IF(VLOOKUP($B85,'B-EmEC'!$A:$DC,MATCH(AM$1,'B-EmEC'!$A$1:$DC$1,0),FALSE)&lt;&gt;"",VLOOKUP($B85,'B-EmEC'!$A:$DC,MATCH(AM$1,'B-EmEC'!$A$1:$DC$1,0),FALSE),NA())</f>
        <v>#N/A</v>
      </c>
      <c r="AN85" s="164" t="e">
        <f>IF(VLOOKUP($B85,'B-EmEC'!$A:$DC,MATCH(AN$1,'B-EmEC'!$A$1:$DC$1,0),FALSE)&lt;&gt;"",VLOOKUP($B85,'B-EmEC'!$A:$DC,MATCH(AN$1,'B-EmEC'!$A$1:$DC$1,0),FALSE),NA())</f>
        <v>#N/A</v>
      </c>
      <c r="AO85" s="164" t="e">
        <f>IF(VLOOKUP($B85,'B-EmEC'!$A:$DC,MATCH(AO$1,'B-EmEC'!$A$1:$DC$1,0),FALSE)&lt;&gt;"",VLOOKUP($B85,'B-EmEC'!$A:$DC,MATCH(AO$1,'B-EmEC'!$A$1:$DC$1,0),FALSE),NA())</f>
        <v>#N/A</v>
      </c>
      <c r="AP85" s="164" t="e">
        <f>IF(VLOOKUP($B85,'B-EmEC'!$A:$DC,MATCH(AP$1,'B-EmEC'!$A$1:$DC$1,0),FALSE)&lt;&gt;"",VLOOKUP($B85,'B-EmEC'!$A:$DC,MATCH(AP$1,'B-EmEC'!$A$1:$DC$1,0),FALSE),NA())</f>
        <v>#N/A</v>
      </c>
      <c r="AQ85" s="164" t="e">
        <f>IF(VLOOKUP($B85,'B-EmEC'!$A:$DC,MATCH(AQ$1,'B-EmEC'!$A$1:$DC$1,0),FALSE)&lt;&gt;"",VLOOKUP($B85,'B-EmEC'!$A:$DC,MATCH(AQ$1,'B-EmEC'!$A$1:$DC$1,0),FALSE),NA())</f>
        <v>#N/A</v>
      </c>
      <c r="AR85" s="164" t="e">
        <f>IF(VLOOKUP($B85,'B-EmEC'!$A:$DC,MATCH(AR$1,'B-EmEC'!$A$1:$DC$1,0),FALSE)&lt;&gt;"",VLOOKUP($B85,'B-EmEC'!$A:$DC,MATCH(AR$1,'B-EmEC'!$A$1:$DC$1,0),FALSE),NA())</f>
        <v>#N/A</v>
      </c>
      <c r="AS85" s="169" t="e" cm="1">
        <f t="array" ref="AS85">SUBSTITUTE(SUBSTITUTE(INDEX(AG$1:AR$1,0,MATCH(_xlfn.AGGREGATE(4,6,AG85:AR85),AG85:AR85,0)),"B-Emax",""),"&gt;1.4SD","")</f>
        <v>#N/A</v>
      </c>
      <c r="AT85" s="164"/>
      <c r="AU85" s="165">
        <f>IF(VLOOKUP($B85,'I-EmEC'!$A:$DD,MATCH(AU$1,'I-EmEC'!$A$1:$DD$1,0),FALSE)&lt;&gt;"",VLOOKUP($B85,'I-EmEC'!$A:$DD,MATCH(AU$1,'I-EmEC'!$A$1:$DD$1,0),FALSE),NA())</f>
        <v>36.799999999999997</v>
      </c>
      <c r="AV85" s="166">
        <f>IF(VLOOKUP($B85,'I-EmEC'!$A:$DD,MATCH(AV$1,'I-EmEC'!$A$1:$DD$1,0),FALSE)&lt;&gt;"",VLOOKUP($B85,'I-EmEC'!$A:$DD,MATCH(AV$1,'I-EmEC'!$A$1:$DD$1,0),FALSE),NA())</f>
        <v>42.4</v>
      </c>
      <c r="AW85" s="166">
        <f>IF(VLOOKUP($B85,'I-EmEC'!$A:$DD,MATCH(AW$1,'I-EmEC'!$A$1:$DD$1,0),FALSE)&lt;&gt;"",VLOOKUP($B85,'I-EmEC'!$A:$DD,MATCH(AW$1,'I-EmEC'!$A$1:$DD$1,0),FALSE),NA())</f>
        <v>42.4</v>
      </c>
      <c r="AX85" s="166">
        <f>IF(VLOOKUP($B85,'I-EmEC'!$A:$DD,MATCH(AX$1,'I-EmEC'!$A$1:$DD$1,0),FALSE)&lt;&gt;"",VLOOKUP($B85,'I-EmEC'!$A:$DD,MATCH(AX$1,'I-EmEC'!$A$1:$DD$1,0),FALSE),NA())</f>
        <v>38.299999999999997</v>
      </c>
      <c r="AY85" s="166">
        <f>IF(VLOOKUP($B85,'I-EmEC'!$A:$DD,MATCH(AY$1,'I-EmEC'!$A$1:$DD$1,0),FALSE)&lt;&gt;"",VLOOKUP($B85,'I-EmEC'!$A:$DD,MATCH(AY$1,'I-EmEC'!$A$1:$DD$1,0),FALSE),NA())</f>
        <v>38.299999999999997</v>
      </c>
      <c r="AZ85" s="166">
        <f>IF(VLOOKUP($B85,'I-EmEC'!$A:$DD,MATCH(AZ$1,'I-EmEC'!$A$1:$DD$1,0),FALSE)&lt;&gt;"",VLOOKUP($B85,'I-EmEC'!$A:$DD,MATCH(AZ$1,'I-EmEC'!$A$1:$DD$1,0),FALSE),NA())</f>
        <v>30.8</v>
      </c>
      <c r="BA85" s="166">
        <f>IF(VLOOKUP($B85,'I-EmEC'!$A:$DD,MATCH(BA$1,'I-EmEC'!$A$1:$DD$1,0),FALSE)&lt;&gt;"",VLOOKUP($B85,'I-EmEC'!$A:$DD,MATCH(BA$1,'I-EmEC'!$A$1:$DD$1,0),FALSE),NA())</f>
        <v>29.7</v>
      </c>
      <c r="BB85" s="166">
        <f>IF(VLOOKUP($B85,'I-EmEC'!$A:$DD,MATCH(BB$1,'I-EmEC'!$A$1:$DD$1,0),FALSE)&lt;&gt;"",VLOOKUP($B85,'I-EmEC'!$A:$DD,MATCH(BB$1,'I-EmEC'!$A$1:$DD$1,0),FALSE),NA())</f>
        <v>29.7</v>
      </c>
      <c r="BC85" s="166">
        <f>IF(VLOOKUP($B85,'I-EmEC'!$A:$DD,MATCH(BC$1,'I-EmEC'!$A$1:$DD$1,0),FALSE)&lt;&gt;"",VLOOKUP($B85,'I-EmEC'!$A:$DD,MATCH(BC$1,'I-EmEC'!$A$1:$DD$1,0),FALSE),NA())</f>
        <v>29.9</v>
      </c>
      <c r="BD85" s="166">
        <f>IF(VLOOKUP($B85,'I-EmEC'!$A:$DD,MATCH(BD$1,'I-EmEC'!$A$1:$DD$1,0),FALSE)&lt;&gt;"",VLOOKUP($B85,'I-EmEC'!$A:$DD,MATCH(BD$1,'I-EmEC'!$A$1:$DD$1,0),FALSE),NA())</f>
        <v>42.1</v>
      </c>
      <c r="BE85" s="166">
        <f>IF(VLOOKUP($B85,'I-EmEC'!$A:$DD,MATCH(BE$1,'I-EmEC'!$A$1:$DD$1,0),FALSE)&lt;&gt;"",VLOOKUP($B85,'I-EmEC'!$A:$DD,MATCH(BE$1,'I-EmEC'!$A$1:$DD$1,0),FALSE),NA())</f>
        <v>43.7</v>
      </c>
      <c r="BF85" s="166">
        <f>IF(VLOOKUP($B85,'I-EmEC'!$A:$DD,MATCH(BF$1,'I-EmEC'!$A$1:$DD$1,0),FALSE)&lt;&gt;"",VLOOKUP($B85,'I-EmEC'!$A:$DD,MATCH(BF$1,'I-EmEC'!$A$1:$DD$1,0),FALSE),NA())</f>
        <v>40</v>
      </c>
      <c r="BG85" s="161" t="str" cm="1">
        <f t="array" ref="BG85">SUBSTITUTE(SUBSTITUTE(INDEX(AU$1:BF$1,0,MATCH(_xlfn.AGGREGATE(4,6,AU85:BF85),AU85:BF85,0)),"I-Emax",""),"&gt;1.4SD","")</f>
        <v xml:space="preserve">
G12</v>
      </c>
      <c r="BH85" s="159"/>
      <c r="BI85" s="167" t="e">
        <f>IF(VLOOKUP($B85,'B-EmEC'!$A:$DC,MATCH(BI$1,'B-EmEC'!$A$1:$DC$1,0),FALSE)="",NA(),VLOOKUP($B85,'B-EmEC'!$A:$DC,MATCH(BI$1,'B-EmEC'!$A$1:$DC$1,0),FALSE))</f>
        <v>#N/A</v>
      </c>
      <c r="BJ85" s="168" t="e">
        <f>IF(VLOOKUP($B85,'B-EmEC'!$A:$DC,MATCH(BJ$1,'B-EmEC'!$A$1:$DC$1,0),FALSE)="",NA(),VLOOKUP($B85,'B-EmEC'!$A:$DC,MATCH(BJ$1,'B-EmEC'!$A$1:$DC$1,0),FALSE))</f>
        <v>#N/A</v>
      </c>
      <c r="BK85" s="168" t="e">
        <f>IF(VLOOKUP($B85,'B-EmEC'!$A:$DC,MATCH(BK$1,'B-EmEC'!$A$1:$DC$1,0),FALSE)="",NA(),VLOOKUP($B85,'B-EmEC'!$A:$DC,MATCH(BK$1,'B-EmEC'!$A$1:$DC$1,0),FALSE))</f>
        <v>#N/A</v>
      </c>
      <c r="BL85" s="168" t="e">
        <f>IF(VLOOKUP($B85,'B-EmEC'!$A:$DC,MATCH(BL$1,'B-EmEC'!$A$1:$DC$1,0),FALSE)="",NA(),VLOOKUP($B85,'B-EmEC'!$A:$DC,MATCH(BL$1,'B-EmEC'!$A$1:$DC$1,0),FALSE))</f>
        <v>#N/A</v>
      </c>
      <c r="BM85" s="168" t="e">
        <f>IF(VLOOKUP($B85,'B-EmEC'!$A:$DC,MATCH(BM$1,'B-EmEC'!$A$1:$DC$1,0),FALSE)="",NA(),VLOOKUP($B85,'B-EmEC'!$A:$DC,MATCH(BM$1,'B-EmEC'!$A$1:$DC$1,0),FALSE))</f>
        <v>#N/A</v>
      </c>
      <c r="BN85" s="168" t="e">
        <f>IF(VLOOKUP($B85,'B-EmEC'!$A:$DC,MATCH(BN$1,'B-EmEC'!$A$1:$DC$1,0),FALSE)="",NA(),VLOOKUP($B85,'B-EmEC'!$A:$DC,MATCH(BN$1,'B-EmEC'!$A$1:$DC$1,0),FALSE))</f>
        <v>#N/A</v>
      </c>
      <c r="BO85" s="168" t="e">
        <f>IF(VLOOKUP($B85,'B-EmEC'!$A:$DC,MATCH(BO$1,'B-EmEC'!$A$1:$DC$1,0),FALSE)="",NA(),VLOOKUP($B85,'B-EmEC'!$A:$DC,MATCH(BO$1,'B-EmEC'!$A$1:$DC$1,0),FALSE))</f>
        <v>#N/A</v>
      </c>
      <c r="BP85" s="168" t="e">
        <f>IF(VLOOKUP($B85,'B-EmEC'!$A:$DC,MATCH(BP$1,'B-EmEC'!$A$1:$DC$1,0),FALSE)="",NA(),VLOOKUP($B85,'B-EmEC'!$A:$DC,MATCH(BP$1,'B-EmEC'!$A$1:$DC$1,0),FALSE))</f>
        <v>#N/A</v>
      </c>
      <c r="BQ85" s="168" t="e">
        <f>IF(VLOOKUP($B85,'B-EmEC'!$A:$DC,MATCH(BQ$1,'B-EmEC'!$A$1:$DC$1,0),FALSE)="",NA(),VLOOKUP($B85,'B-EmEC'!$A:$DC,MATCH(BQ$1,'B-EmEC'!$A$1:$DC$1,0),FALSE))</f>
        <v>#N/A</v>
      </c>
      <c r="BR85" s="168" t="e">
        <f>IF(VLOOKUP($B85,'B-EmEC'!$A:$DC,MATCH(BR$1,'B-EmEC'!$A$1:$DC$1,0),FALSE)="",NA(),VLOOKUP($B85,'B-EmEC'!$A:$DC,MATCH(BR$1,'B-EmEC'!$A$1:$DC$1,0),FALSE))</f>
        <v>#N/A</v>
      </c>
      <c r="BS85" s="168" t="e">
        <f>IF(VLOOKUP($B85,'B-EmEC'!$A:$DC,MATCH(BS$1,'B-EmEC'!$A$1:$DC$1,0),FALSE)="",NA(),VLOOKUP($B85,'B-EmEC'!$A:$DC,MATCH(BS$1,'B-EmEC'!$A$1:$DC$1,0),FALSE))</f>
        <v>#N/A</v>
      </c>
      <c r="BT85" s="168" t="e">
        <f>IF(VLOOKUP($B85,'B-EmEC'!$A:$DC,MATCH(BT$1,'B-EmEC'!$A$1:$DC$1,0),FALSE)="",NA(),VLOOKUP($B85,'B-EmEC'!$A:$DC,MATCH(BT$1,'B-EmEC'!$A$1:$DC$1,0),FALSE))</f>
        <v>#N/A</v>
      </c>
      <c r="BU85" s="161" t="e" cm="1">
        <f t="array" ref="BU85">SUBSTITUTE(SUBSTITUTE(SUBSTITUTE(INDEX(BI$1:BT$1,0,MATCH(_xlfn.AGGREGATE(4,6,BI85:BT85),BI85:BT85,0)),"B-Emax",""),"Min",""),"Max","")</f>
        <v>#N/A</v>
      </c>
      <c r="BV85" s="168"/>
      <c r="BW85" s="165">
        <f>IF(VLOOKUP($B85,'I-EmEC'!$A:$DD,MATCH(BW$1,'I-EmEC'!$A$1:$DD$1,0),FALSE)&lt;&gt;"",VLOOKUP($B85,'I-EmEC'!$A:$DD,MATCH(BW$1,'I-EmEC'!$A$1:$DD$1,0),FALSE),NA())</f>
        <v>67.647058823529406</v>
      </c>
      <c r="BX85" s="166">
        <f>IF(VLOOKUP($B85,'I-EmEC'!$A:$DD,MATCH(BX$1,'I-EmEC'!$A$1:$DD$1,0),FALSE)&lt;&gt;"",VLOOKUP($B85,'I-EmEC'!$A:$DD,MATCH(BX$1,'I-EmEC'!$A$1:$DD$1,0),FALSE),NA())</f>
        <v>82.011605415860728</v>
      </c>
      <c r="BY85" s="166">
        <f>IF(VLOOKUP($B85,'I-EmEC'!$A:$DD,MATCH(BY$1,'I-EmEC'!$A$1:$DD$1,0),FALSE)&lt;&gt;"",VLOOKUP($B85,'I-EmEC'!$A:$DD,MATCH(BY$1,'I-EmEC'!$A$1:$DD$1,0),FALSE),NA())</f>
        <v>82.011605415860728</v>
      </c>
      <c r="BZ85" s="166">
        <f>IF(VLOOKUP($B85,'I-EmEC'!$A:$DD,MATCH(BZ$1,'I-EmEC'!$A$1:$DD$1,0),FALSE)&lt;&gt;"",VLOOKUP($B85,'I-EmEC'!$A:$DD,MATCH(BZ$1,'I-EmEC'!$A$1:$DD$1,0),FALSE),NA())</f>
        <v>79.296066252587991</v>
      </c>
      <c r="CA85" s="166">
        <f>IF(VLOOKUP($B85,'I-EmEC'!$A:$DD,MATCH(CA$1,'I-EmEC'!$A$1:$DD$1,0),FALSE)&lt;&gt;"",VLOOKUP($B85,'I-EmEC'!$A:$DD,MATCH(CA$1,'I-EmEC'!$A$1:$DD$1,0),FALSE),NA())</f>
        <v>79.296066252587991</v>
      </c>
      <c r="CB85" s="166">
        <f>IF(VLOOKUP($B85,'I-EmEC'!$A:$DD,MATCH(CB$1,'I-EmEC'!$A$1:$DD$1,0),FALSE)&lt;&gt;"",VLOOKUP($B85,'I-EmEC'!$A:$DD,MATCH(CB$1,'I-EmEC'!$A$1:$DD$1,0),FALSE),NA())</f>
        <v>89.275362318840578</v>
      </c>
      <c r="CC85" s="166">
        <f>IF(VLOOKUP($B85,'I-EmEC'!$A:$DD,MATCH(CC$1,'I-EmEC'!$A$1:$DD$1,0),FALSE)&lt;&gt;"",VLOOKUP($B85,'I-EmEC'!$A:$DD,MATCH(CC$1,'I-EmEC'!$A$1:$DD$1,0),FALSE),NA())</f>
        <v>60.985626283367552</v>
      </c>
      <c r="CD85" s="166">
        <f>IF(VLOOKUP($B85,'I-EmEC'!$A:$DD,MATCH(CD$1,'I-EmEC'!$A$1:$DD$1,0),FALSE)&lt;&gt;"",VLOOKUP($B85,'I-EmEC'!$A:$DD,MATCH(CD$1,'I-EmEC'!$A$1:$DD$1,0),FALSE),NA())</f>
        <v>60.985626283367552</v>
      </c>
      <c r="CE85" s="166">
        <f>IF(VLOOKUP($B85,'I-EmEC'!$A:$DD,MATCH(CE$1,'I-EmEC'!$A$1:$DD$1,0),FALSE)&lt;&gt;"",VLOOKUP($B85,'I-EmEC'!$A:$DD,MATCH(CE$1,'I-EmEC'!$A$1:$DD$1,0),FALSE),NA())</f>
        <v>67.19101123595506</v>
      </c>
      <c r="CF85" s="166">
        <f>IF(VLOOKUP($B85,'I-EmEC'!$A:$DD,MATCH(CF$1,'I-EmEC'!$A$1:$DD$1,0),FALSE)&lt;&gt;"",VLOOKUP($B85,'I-EmEC'!$A:$DD,MATCH(CF$1,'I-EmEC'!$A$1:$DD$1,0),FALSE),NA())</f>
        <v>83.03747534516765</v>
      </c>
      <c r="CG85" s="166">
        <f>IF(VLOOKUP($B85,'I-EmEC'!$A:$DD,MATCH(CG$1,'I-EmEC'!$A$1:$DD$1,0),FALSE)&lt;&gt;"",VLOOKUP($B85,'I-EmEC'!$A:$DD,MATCH(CG$1,'I-EmEC'!$A$1:$DD$1,0),FALSE),NA())</f>
        <v>83.238095238095241</v>
      </c>
      <c r="CH85" s="166">
        <f>IF(VLOOKUP($B85,'I-EmEC'!$A:$DD,MATCH(CH$1,'I-EmEC'!$A$1:$DD$1,0),FALSE)&lt;&gt;"",VLOOKUP($B85,'I-EmEC'!$A:$DD,MATCH(CH$1,'I-EmEC'!$A$1:$DD$1,0),FALSE),NA())</f>
        <v>79.051383399209485</v>
      </c>
      <c r="CI85" s="161" t="str" cm="1">
        <f t="array" ref="CI85">SUBSTITUTE(SUBSTITUTE(SUBSTITUTE(INDEX(BW$1:CH$1,0,MATCH(_xlfn.AGGREGATE(4,6,BW85:CH85),BW85:CH85,0)),"I-Emax",""),"Min",""),"Max","")</f>
        <v xml:space="preserve">
Gz</v>
      </c>
      <c r="CJ85" s="155"/>
      <c r="CK85" s="155"/>
      <c r="CL85" s="155"/>
      <c r="CM85" s="155"/>
      <c r="CN85" s="155"/>
      <c r="CO85" s="155"/>
      <c r="CP85" s="155"/>
      <c r="CQ85" s="155"/>
      <c r="CR85" s="155"/>
      <c r="CS85" s="155"/>
      <c r="CT85" s="155"/>
      <c r="CU85" s="155"/>
      <c r="CV85" s="155"/>
      <c r="CW85" s="155"/>
      <c r="CX85" s="155"/>
      <c r="CY85" s="155"/>
      <c r="CZ85" s="155"/>
      <c r="DA85" s="155"/>
      <c r="DB85" s="155"/>
      <c r="DC85" s="155"/>
      <c r="DD85" s="155"/>
      <c r="DE85" s="155"/>
      <c r="DF85" s="155"/>
      <c r="DG85" s="155"/>
    </row>
    <row r="86" spans="1:111" s="170" customFormat="1" x14ac:dyDescent="0.15">
      <c r="A86" s="155" t="str" cm="1">
        <f t="array" ref="A86">_xlfn.IFS(AND(SUMIF(E86:P86,"&lt;&gt;#N/A",E86:P86)&gt;0,SUMIF(S86:AD86,"&lt;&gt;#N/A",S86:AD86)&gt;0),"BI",AND(SUMIF(E86:P86,"&lt;&gt;#N/A",E86:P86)&gt;0,SUMIF(S86:AD86,"&lt;&gt;#N/A",S86:AD86)=0),"-B",AND(SUMIF(E86:P86,"&lt;&gt;#N/A",E86:P86)=0,SUMIF(S86:AD86,"&lt;&gt;#N/A",S86:AD86)&gt;0),"-I")</f>
        <v>-I</v>
      </c>
      <c r="B86" s="90" t="s">
        <v>451</v>
      </c>
      <c r="C86" s="156" t="str">
        <f>VLOOKUP(B86,RecNamesAll!A:E,5,FALSE)</f>
        <v>A</v>
      </c>
      <c r="D86" s="157" t="b">
        <f>VLOOKUP(B86,Ligands!A:B,2,FALSE)</f>
        <v>0</v>
      </c>
      <c r="E86" s="158" t="e">
        <f>IF(VLOOKUP($B86,'B-EmEC'!$A:$DC,MATCH(E$1,'B-EmEC'!$A$1:$DC$1,0),FALSE)&lt;&gt;"",VLOOKUP($B86,'B-EmEC'!$A:$DC,MATCH(E$1,'B-EmEC'!$A$1:$DC$1,0),FALSE),NA())</f>
        <v>#N/A</v>
      </c>
      <c r="F86" s="159" t="e">
        <f>IF(VLOOKUP($B86,'B-EmEC'!$A:$DC,MATCH(F$1,'B-EmEC'!$A$1:$DC$1,0),FALSE)&lt;&gt;"",VLOOKUP($B86,'B-EmEC'!$A:$DC,MATCH(F$1,'B-EmEC'!$A$1:$DC$1,0),FALSE),NA())</f>
        <v>#N/A</v>
      </c>
      <c r="G86" s="159" t="e">
        <f>IF(VLOOKUP($B86,'B-EmEC'!$A:$DC,MATCH(G$1,'B-EmEC'!$A$1:$DC$1,0),FALSE)&lt;&gt;"",VLOOKUP($B86,'B-EmEC'!$A:$DC,MATCH(G$1,'B-EmEC'!$A$1:$DC$1,0),FALSE),NA())</f>
        <v>#N/A</v>
      </c>
      <c r="H86" s="159" t="e">
        <f>IF(VLOOKUP($B86,'B-EmEC'!$A:$DC,MATCH(H$1,'B-EmEC'!$A$1:$DC$1,0),FALSE)&lt;&gt;"",VLOOKUP($B86,'B-EmEC'!$A:$DC,MATCH(H$1,'B-EmEC'!$A$1:$DC$1,0),FALSE),NA())</f>
        <v>#N/A</v>
      </c>
      <c r="I86" s="159" t="e">
        <f>IF(VLOOKUP($B86,'B-EmEC'!$A:$DC,MATCH(I$1,'B-EmEC'!$A$1:$DC$1,0),FALSE)&lt;&gt;"",VLOOKUP($B86,'B-EmEC'!$A:$DC,MATCH(I$1,'B-EmEC'!$A$1:$DC$1,0),FALSE),NA())</f>
        <v>#N/A</v>
      </c>
      <c r="J86" s="159" t="e">
        <f>IF(VLOOKUP($B86,'B-EmEC'!$A:$DC,MATCH(J$1,'B-EmEC'!$A$1:$DC$1,0),FALSE)&lt;&gt;"",VLOOKUP($B86,'B-EmEC'!$A:$DC,MATCH(J$1,'B-EmEC'!$A$1:$DC$1,0),FALSE),NA())</f>
        <v>#N/A</v>
      </c>
      <c r="K86" s="160" t="e">
        <f>IF(VLOOKUP($B86,'B-EmEC'!$A:$DC,MATCH(K$1,'B-EmEC'!$A$1:$DC$1,0),FALSE)&lt;&gt;"",VLOOKUP($B86,'B-EmEC'!$A:$DC,MATCH(K$1,'B-EmEC'!$A$1:$DC$1,0),FALSE),NA())</f>
        <v>#N/A</v>
      </c>
      <c r="L86" s="160" t="e">
        <f>IF(VLOOKUP($B86,'B-EmEC'!$A:$DC,MATCH(L$1,'B-EmEC'!$A$1:$DC$1,0),FALSE)&lt;&gt;"",VLOOKUP($B86,'B-EmEC'!$A:$DC,MATCH(L$1,'B-EmEC'!$A$1:$DC$1,0),FALSE),NA())</f>
        <v>#N/A</v>
      </c>
      <c r="M86" s="160" t="e">
        <f>IF(VLOOKUP($B86,'B-EmEC'!$A:$DC,MATCH(M$1,'B-EmEC'!$A$1:$DC$1,0),FALSE)&lt;&gt;"",VLOOKUP($B86,'B-EmEC'!$A:$DC,MATCH(M$1,'B-EmEC'!$A$1:$DC$1,0),FALSE),NA())</f>
        <v>#N/A</v>
      </c>
      <c r="N86" s="159" t="e">
        <f>IF(VLOOKUP($B86,'B-EmEC'!$A:$DC,MATCH(N$1,'B-EmEC'!$A$1:$DC$1,0),FALSE)&lt;&gt;"",VLOOKUP($B86,'B-EmEC'!$A:$DC,MATCH(N$1,'B-EmEC'!$A$1:$DC$1,0),FALSE),NA())</f>
        <v>#N/A</v>
      </c>
      <c r="O86" s="160" t="e">
        <f>IF(VLOOKUP($B86,'B-EmEC'!$A:$DC,MATCH(O$1,'B-EmEC'!$A$1:$DC$1,0),FALSE)&lt;&gt;"",VLOOKUP($B86,'B-EmEC'!$A:$DC,MATCH(O$1,'B-EmEC'!$A$1:$DC$1,0),FALSE),NA())</f>
        <v>#N/A</v>
      </c>
      <c r="P86" s="160" t="e">
        <f>IF(VLOOKUP($B86,'B-EmEC'!$A:$DC,MATCH(P$1,'B-EmEC'!$A$1:$DC$1,0),FALSE)&lt;&gt;"",VLOOKUP($B86,'B-EmEC'!$A:$DC,MATCH(P$1,'B-EmEC'!$A$1:$DC$1,0),FALSE),NA())</f>
        <v>#N/A</v>
      </c>
      <c r="Q86" s="161" t="e" cm="1">
        <f t="array" ref="Q86">SUBSTITUTE(SUBSTITUTE(INDEX(E$1:P$1,0,MATCH(_xlfn.AGGREGATE(4,6,E86:P86),E86:P86,0)),"B-pEC50",""),"&gt;1.4SD","")</f>
        <v>#N/A</v>
      </c>
      <c r="R86" s="159"/>
      <c r="S86" s="162">
        <f>IF(VLOOKUP($B86,'I-EmEC'!$A:$DD,MATCH(S$1,'I-EmEC'!$A$1:$DD$1,0),FALSE)&lt;&gt;"",VLOOKUP($B86,'I-EmEC'!$A:$DD,MATCH(S$1,'I-EmEC'!$A$1:$DD$1,0),FALSE),NA())</f>
        <v>4.87</v>
      </c>
      <c r="T86" s="159" t="e">
        <f>IF(VLOOKUP($B86,'I-EmEC'!$A:$DD,MATCH(T$1,'I-EmEC'!$A$1:$DD$1,0),FALSE)&lt;&gt;"",VLOOKUP($B86,'I-EmEC'!$A:$DD,MATCH(T$1,'I-EmEC'!$A$1:$DD$1,0),FALSE),NA())</f>
        <v>#N/A</v>
      </c>
      <c r="U86" s="159" t="e">
        <f>IF(VLOOKUP($B86,'I-EmEC'!$A:$DD,MATCH(U$1,'I-EmEC'!$A$1:$DD$1,0),FALSE)&lt;&gt;"",VLOOKUP($B86,'I-EmEC'!$A:$DD,MATCH(U$1,'I-EmEC'!$A$1:$DD$1,0),FALSE),NA())</f>
        <v>#N/A</v>
      </c>
      <c r="V86" s="159">
        <f>IF(VLOOKUP($B86,'I-EmEC'!$A:$DD,MATCH(V$1,'I-EmEC'!$A$1:$DD$1,0),FALSE)&lt;&gt;"",VLOOKUP($B86,'I-EmEC'!$A:$DD,MATCH(V$1,'I-EmEC'!$A$1:$DD$1,0),FALSE),NA())</f>
        <v>5.09</v>
      </c>
      <c r="W86" s="159">
        <f>IF(VLOOKUP($B86,'I-EmEC'!$A:$DD,MATCH(W$1,'I-EmEC'!$A$1:$DD$1,0),FALSE)&lt;&gt;"",VLOOKUP($B86,'I-EmEC'!$A:$DD,MATCH(W$1,'I-EmEC'!$A$1:$DD$1,0),FALSE),NA())</f>
        <v>5.09</v>
      </c>
      <c r="X86" s="159">
        <f>IF(VLOOKUP($B86,'I-EmEC'!$A:$DD,MATCH(X$1,'I-EmEC'!$A$1:$DD$1,0),FALSE)&lt;&gt;"",VLOOKUP($B86,'I-EmEC'!$A:$DD,MATCH(X$1,'I-EmEC'!$A$1:$DD$1,0),FALSE),NA())</f>
        <v>4.66</v>
      </c>
      <c r="Y86" s="159" t="e">
        <f>IF(VLOOKUP($B86,'I-EmEC'!$A:$DD,MATCH(Y$1,'I-EmEC'!$A$1:$DD$1,0),FALSE)&lt;&gt;"",VLOOKUP($B86,'I-EmEC'!$A:$DD,MATCH(Y$1,'I-EmEC'!$A$1:$DD$1,0),FALSE),NA())</f>
        <v>#N/A</v>
      </c>
      <c r="Z86" s="159" t="e">
        <f>IF(VLOOKUP($B86,'I-EmEC'!$A:$DD,MATCH(Z$1,'I-EmEC'!$A$1:$DD$1,0),FALSE)&lt;&gt;"",VLOOKUP($B86,'I-EmEC'!$A:$DD,MATCH(Z$1,'I-EmEC'!$A$1:$DD$1,0),FALSE),NA())</f>
        <v>#N/A</v>
      </c>
      <c r="AA86" s="159" t="e">
        <f>IF(VLOOKUP($B86,'I-EmEC'!$A:$DD,MATCH(AA$1,'I-EmEC'!$A$1:$DD$1,0),FALSE)&lt;&gt;"",VLOOKUP($B86,'I-EmEC'!$A:$DD,MATCH(AA$1,'I-EmEC'!$A$1:$DD$1,0),FALSE),NA())</f>
        <v>#N/A</v>
      </c>
      <c r="AB86" s="159">
        <f>IF(VLOOKUP($B86,'I-EmEC'!$A:$DD,MATCH(AB$1,'I-EmEC'!$A$1:$DD$1,0),FALSE)&lt;&gt;"",VLOOKUP($B86,'I-EmEC'!$A:$DD,MATCH(AB$1,'I-EmEC'!$A$1:$DD$1,0),FALSE),NA())</f>
        <v>4.49</v>
      </c>
      <c r="AC86" s="159">
        <f>IF(VLOOKUP($B86,'I-EmEC'!$A:$DD,MATCH(AC$1,'I-EmEC'!$A$1:$DD$1,0),FALSE)&lt;&gt;"",VLOOKUP($B86,'I-EmEC'!$A:$DD,MATCH(AC$1,'I-EmEC'!$A$1:$DD$1,0),FALSE),NA())</f>
        <v>4.66</v>
      </c>
      <c r="AD86" s="159">
        <f>IF(VLOOKUP($B86,'I-EmEC'!$A:$DD,MATCH(AD$1,'I-EmEC'!$A$1:$DD$1,0),FALSE)&lt;&gt;"",VLOOKUP($B86,'I-EmEC'!$A:$DD,MATCH(AD$1,'I-EmEC'!$A$1:$DD$1,0),FALSE),NA())</f>
        <v>4.6500000000000004</v>
      </c>
      <c r="AE86" s="161" t="str" cm="1">
        <f t="array" ref="AE86">SUBSTITUTE(SUBSTITUTE(INDEX(S$1:AD$1,0,MATCH(_xlfn.AGGREGATE(4,6,S86:AD86),S86:AD86,0)),"I-pEC50",""),"&gt;1.4SD","")</f>
        <v xml:space="preserve">
GoA</v>
      </c>
      <c r="AF86" s="159"/>
      <c r="AG86" s="163" t="e">
        <f>IF(VLOOKUP($B86,'B-EmEC'!$A:$DC,MATCH(AG$1,'B-EmEC'!$A$1:$DC$1,0),FALSE)&lt;&gt;"",VLOOKUP($B86,'B-EmEC'!$A:$DC,MATCH(AG$1,'B-EmEC'!$A$1:$DC$1,0),FALSE),NA())</f>
        <v>#N/A</v>
      </c>
      <c r="AH86" s="164" t="e">
        <f>IF(VLOOKUP($B86,'B-EmEC'!$A:$DC,MATCH(AH$1,'B-EmEC'!$A$1:$DC$1,0),FALSE)&lt;&gt;"",VLOOKUP($B86,'B-EmEC'!$A:$DC,MATCH(AH$1,'B-EmEC'!$A$1:$DC$1,0),FALSE),NA())</f>
        <v>#N/A</v>
      </c>
      <c r="AI86" s="164" t="e">
        <f>IF(VLOOKUP($B86,'B-EmEC'!$A:$DC,MATCH(AI$1,'B-EmEC'!$A$1:$DC$1,0),FALSE)&lt;&gt;"",VLOOKUP($B86,'B-EmEC'!$A:$DC,MATCH(AI$1,'B-EmEC'!$A$1:$DC$1,0),FALSE),NA())</f>
        <v>#N/A</v>
      </c>
      <c r="AJ86" s="164" t="e">
        <f>IF(VLOOKUP($B86,'B-EmEC'!$A:$DC,MATCH(AJ$1,'B-EmEC'!$A$1:$DC$1,0),FALSE)&lt;&gt;"",VLOOKUP($B86,'B-EmEC'!$A:$DC,MATCH(AJ$1,'B-EmEC'!$A$1:$DC$1,0),FALSE),NA())</f>
        <v>#N/A</v>
      </c>
      <c r="AK86" s="164" t="e">
        <f>IF(VLOOKUP($B86,'B-EmEC'!$A:$DC,MATCH(AK$1,'B-EmEC'!$A$1:$DC$1,0),FALSE)&lt;&gt;"",VLOOKUP($B86,'B-EmEC'!$A:$DC,MATCH(AK$1,'B-EmEC'!$A$1:$DC$1,0),FALSE),NA())</f>
        <v>#N/A</v>
      </c>
      <c r="AL86" s="164" t="e">
        <f>IF(VLOOKUP($B86,'B-EmEC'!$A:$DC,MATCH(AL$1,'B-EmEC'!$A$1:$DC$1,0),FALSE)&lt;&gt;"",VLOOKUP($B86,'B-EmEC'!$A:$DC,MATCH(AL$1,'B-EmEC'!$A$1:$DC$1,0),FALSE),NA())</f>
        <v>#N/A</v>
      </c>
      <c r="AM86" s="164" t="e">
        <f>IF(VLOOKUP($B86,'B-EmEC'!$A:$DC,MATCH(AM$1,'B-EmEC'!$A$1:$DC$1,0),FALSE)&lt;&gt;"",VLOOKUP($B86,'B-EmEC'!$A:$DC,MATCH(AM$1,'B-EmEC'!$A$1:$DC$1,0),FALSE),NA())</f>
        <v>#N/A</v>
      </c>
      <c r="AN86" s="164" t="e">
        <f>IF(VLOOKUP($B86,'B-EmEC'!$A:$DC,MATCH(AN$1,'B-EmEC'!$A$1:$DC$1,0),FALSE)&lt;&gt;"",VLOOKUP($B86,'B-EmEC'!$A:$DC,MATCH(AN$1,'B-EmEC'!$A$1:$DC$1,0),FALSE),NA())</f>
        <v>#N/A</v>
      </c>
      <c r="AO86" s="164" t="e">
        <f>IF(VLOOKUP($B86,'B-EmEC'!$A:$DC,MATCH(AO$1,'B-EmEC'!$A$1:$DC$1,0),FALSE)&lt;&gt;"",VLOOKUP($B86,'B-EmEC'!$A:$DC,MATCH(AO$1,'B-EmEC'!$A$1:$DC$1,0),FALSE),NA())</f>
        <v>#N/A</v>
      </c>
      <c r="AP86" s="164" t="e">
        <f>IF(VLOOKUP($B86,'B-EmEC'!$A:$DC,MATCH(AP$1,'B-EmEC'!$A$1:$DC$1,0),FALSE)&lt;&gt;"",VLOOKUP($B86,'B-EmEC'!$A:$DC,MATCH(AP$1,'B-EmEC'!$A$1:$DC$1,0),FALSE),NA())</f>
        <v>#N/A</v>
      </c>
      <c r="AQ86" s="164" t="e">
        <f>IF(VLOOKUP($B86,'B-EmEC'!$A:$DC,MATCH(AQ$1,'B-EmEC'!$A$1:$DC$1,0),FALSE)&lt;&gt;"",VLOOKUP($B86,'B-EmEC'!$A:$DC,MATCH(AQ$1,'B-EmEC'!$A$1:$DC$1,0),FALSE),NA())</f>
        <v>#N/A</v>
      </c>
      <c r="AR86" s="164" t="e">
        <f>IF(VLOOKUP($B86,'B-EmEC'!$A:$DC,MATCH(AR$1,'B-EmEC'!$A$1:$DC$1,0),FALSE)&lt;&gt;"",VLOOKUP($B86,'B-EmEC'!$A:$DC,MATCH(AR$1,'B-EmEC'!$A$1:$DC$1,0),FALSE),NA())</f>
        <v>#N/A</v>
      </c>
      <c r="AS86" s="169" t="e" cm="1">
        <f t="array" ref="AS86">SUBSTITUTE(SUBSTITUTE(INDEX(AG$1:AR$1,0,MATCH(_xlfn.AGGREGATE(4,6,AG86:AR86),AG86:AR86,0)),"B-Emax",""),"&gt;1.4SD","")</f>
        <v>#N/A</v>
      </c>
      <c r="AT86" s="164"/>
      <c r="AU86" s="165">
        <f>IF(VLOOKUP($B86,'I-EmEC'!$A:$DD,MATCH(AU$1,'I-EmEC'!$A$1:$DD$1,0),FALSE)&lt;&gt;"",VLOOKUP($B86,'I-EmEC'!$A:$DD,MATCH(AU$1,'I-EmEC'!$A$1:$DD$1,0),FALSE),NA())</f>
        <v>26.8</v>
      </c>
      <c r="AV86" s="166" t="e">
        <f>IF(VLOOKUP($B86,'I-EmEC'!$A:$DD,MATCH(AV$1,'I-EmEC'!$A$1:$DD$1,0),FALSE)&lt;&gt;"",VLOOKUP($B86,'I-EmEC'!$A:$DD,MATCH(AV$1,'I-EmEC'!$A$1:$DD$1,0),FALSE),NA())</f>
        <v>#N/A</v>
      </c>
      <c r="AW86" s="166" t="e">
        <f>IF(VLOOKUP($B86,'I-EmEC'!$A:$DD,MATCH(AW$1,'I-EmEC'!$A$1:$DD$1,0),FALSE)&lt;&gt;"",VLOOKUP($B86,'I-EmEC'!$A:$DD,MATCH(AW$1,'I-EmEC'!$A$1:$DD$1,0),FALSE),NA())</f>
        <v>#N/A</v>
      </c>
      <c r="AX86" s="166">
        <f>IF(VLOOKUP($B86,'I-EmEC'!$A:$DD,MATCH(AX$1,'I-EmEC'!$A$1:$DD$1,0),FALSE)&lt;&gt;"",VLOOKUP($B86,'I-EmEC'!$A:$DD,MATCH(AX$1,'I-EmEC'!$A$1:$DD$1,0),FALSE),NA())</f>
        <v>16.2</v>
      </c>
      <c r="AY86" s="166">
        <f>IF(VLOOKUP($B86,'I-EmEC'!$A:$DD,MATCH(AY$1,'I-EmEC'!$A$1:$DD$1,0),FALSE)&lt;&gt;"",VLOOKUP($B86,'I-EmEC'!$A:$DD,MATCH(AY$1,'I-EmEC'!$A$1:$DD$1,0),FALSE),NA())</f>
        <v>16.2</v>
      </c>
      <c r="AZ86" s="166">
        <f>IF(VLOOKUP($B86,'I-EmEC'!$A:$DD,MATCH(AZ$1,'I-EmEC'!$A$1:$DD$1,0),FALSE)&lt;&gt;"",VLOOKUP($B86,'I-EmEC'!$A:$DD,MATCH(AZ$1,'I-EmEC'!$A$1:$DD$1,0),FALSE),NA())</f>
        <v>9.1</v>
      </c>
      <c r="BA86" s="166" t="e">
        <f>IF(VLOOKUP($B86,'I-EmEC'!$A:$DD,MATCH(BA$1,'I-EmEC'!$A$1:$DD$1,0),FALSE)&lt;&gt;"",VLOOKUP($B86,'I-EmEC'!$A:$DD,MATCH(BA$1,'I-EmEC'!$A$1:$DD$1,0),FALSE),NA())</f>
        <v>#N/A</v>
      </c>
      <c r="BB86" s="166" t="e">
        <f>IF(VLOOKUP($B86,'I-EmEC'!$A:$DD,MATCH(BB$1,'I-EmEC'!$A$1:$DD$1,0),FALSE)&lt;&gt;"",VLOOKUP($B86,'I-EmEC'!$A:$DD,MATCH(BB$1,'I-EmEC'!$A$1:$DD$1,0),FALSE),NA())</f>
        <v>#N/A</v>
      </c>
      <c r="BC86" s="166" t="e">
        <f>IF(VLOOKUP($B86,'I-EmEC'!$A:$DD,MATCH(BC$1,'I-EmEC'!$A$1:$DD$1,0),FALSE)&lt;&gt;"",VLOOKUP($B86,'I-EmEC'!$A:$DD,MATCH(BC$1,'I-EmEC'!$A$1:$DD$1,0),FALSE),NA())</f>
        <v>#N/A</v>
      </c>
      <c r="BD86" s="166">
        <f>IF(VLOOKUP($B86,'I-EmEC'!$A:$DD,MATCH(BD$1,'I-EmEC'!$A$1:$DD$1,0),FALSE)&lt;&gt;"",VLOOKUP($B86,'I-EmEC'!$A:$DD,MATCH(BD$1,'I-EmEC'!$A$1:$DD$1,0),FALSE),NA())</f>
        <v>9.5</v>
      </c>
      <c r="BE86" s="166">
        <f>IF(VLOOKUP($B86,'I-EmEC'!$A:$DD,MATCH(BE$1,'I-EmEC'!$A$1:$DD$1,0),FALSE)&lt;&gt;"",VLOOKUP($B86,'I-EmEC'!$A:$DD,MATCH(BE$1,'I-EmEC'!$A$1:$DD$1,0),FALSE),NA())</f>
        <v>12.7</v>
      </c>
      <c r="BF86" s="166">
        <f>IF(VLOOKUP($B86,'I-EmEC'!$A:$DD,MATCH(BF$1,'I-EmEC'!$A$1:$DD$1,0),FALSE)&lt;&gt;"",VLOOKUP($B86,'I-EmEC'!$A:$DD,MATCH(BF$1,'I-EmEC'!$A$1:$DD$1,0),FALSE),NA())</f>
        <v>7.9</v>
      </c>
      <c r="BG86" s="161" t="str" cm="1">
        <f t="array" ref="BG86">SUBSTITUTE(SUBSTITUTE(INDEX(AU$1:BF$1,0,MATCH(_xlfn.AGGREGATE(4,6,AU86:BF86),AU86:BF86,0)),"I-Emax",""),"&gt;1.4SD","")</f>
        <v xml:space="preserve">
Gs</v>
      </c>
      <c r="BH86" s="159"/>
      <c r="BI86" s="167" t="e">
        <f>IF(VLOOKUP($B86,'B-EmEC'!$A:$DC,MATCH(BI$1,'B-EmEC'!$A$1:$DC$1,0),FALSE)="",NA(),VLOOKUP($B86,'B-EmEC'!$A:$DC,MATCH(BI$1,'B-EmEC'!$A$1:$DC$1,0),FALSE))</f>
        <v>#N/A</v>
      </c>
      <c r="BJ86" s="168" t="e">
        <f>IF(VLOOKUP($B86,'B-EmEC'!$A:$DC,MATCH(BJ$1,'B-EmEC'!$A$1:$DC$1,0),FALSE)="",NA(),VLOOKUP($B86,'B-EmEC'!$A:$DC,MATCH(BJ$1,'B-EmEC'!$A$1:$DC$1,0),FALSE))</f>
        <v>#N/A</v>
      </c>
      <c r="BK86" s="168" t="e">
        <f>IF(VLOOKUP($B86,'B-EmEC'!$A:$DC,MATCH(BK$1,'B-EmEC'!$A$1:$DC$1,0),FALSE)="",NA(),VLOOKUP($B86,'B-EmEC'!$A:$DC,MATCH(BK$1,'B-EmEC'!$A$1:$DC$1,0),FALSE))</f>
        <v>#N/A</v>
      </c>
      <c r="BL86" s="168" t="e">
        <f>IF(VLOOKUP($B86,'B-EmEC'!$A:$DC,MATCH(BL$1,'B-EmEC'!$A$1:$DC$1,0),FALSE)="",NA(),VLOOKUP($B86,'B-EmEC'!$A:$DC,MATCH(BL$1,'B-EmEC'!$A$1:$DC$1,0),FALSE))</f>
        <v>#N/A</v>
      </c>
      <c r="BM86" s="168" t="e">
        <f>IF(VLOOKUP($B86,'B-EmEC'!$A:$DC,MATCH(BM$1,'B-EmEC'!$A$1:$DC$1,0),FALSE)="",NA(),VLOOKUP($B86,'B-EmEC'!$A:$DC,MATCH(BM$1,'B-EmEC'!$A$1:$DC$1,0),FALSE))</f>
        <v>#N/A</v>
      </c>
      <c r="BN86" s="168" t="e">
        <f>IF(VLOOKUP($B86,'B-EmEC'!$A:$DC,MATCH(BN$1,'B-EmEC'!$A$1:$DC$1,0),FALSE)="",NA(),VLOOKUP($B86,'B-EmEC'!$A:$DC,MATCH(BN$1,'B-EmEC'!$A$1:$DC$1,0),FALSE))</f>
        <v>#N/A</v>
      </c>
      <c r="BO86" s="168" t="e">
        <f>IF(VLOOKUP($B86,'B-EmEC'!$A:$DC,MATCH(BO$1,'B-EmEC'!$A$1:$DC$1,0),FALSE)="",NA(),VLOOKUP($B86,'B-EmEC'!$A:$DC,MATCH(BO$1,'B-EmEC'!$A$1:$DC$1,0),FALSE))</f>
        <v>#N/A</v>
      </c>
      <c r="BP86" s="168" t="e">
        <f>IF(VLOOKUP($B86,'B-EmEC'!$A:$DC,MATCH(BP$1,'B-EmEC'!$A$1:$DC$1,0),FALSE)="",NA(),VLOOKUP($B86,'B-EmEC'!$A:$DC,MATCH(BP$1,'B-EmEC'!$A$1:$DC$1,0),FALSE))</f>
        <v>#N/A</v>
      </c>
      <c r="BQ86" s="168" t="e">
        <f>IF(VLOOKUP($B86,'B-EmEC'!$A:$DC,MATCH(BQ$1,'B-EmEC'!$A$1:$DC$1,0),FALSE)="",NA(),VLOOKUP($B86,'B-EmEC'!$A:$DC,MATCH(BQ$1,'B-EmEC'!$A$1:$DC$1,0),FALSE))</f>
        <v>#N/A</v>
      </c>
      <c r="BR86" s="168" t="e">
        <f>IF(VLOOKUP($B86,'B-EmEC'!$A:$DC,MATCH(BR$1,'B-EmEC'!$A$1:$DC$1,0),FALSE)="",NA(),VLOOKUP($B86,'B-EmEC'!$A:$DC,MATCH(BR$1,'B-EmEC'!$A$1:$DC$1,0),FALSE))</f>
        <v>#N/A</v>
      </c>
      <c r="BS86" s="168" t="e">
        <f>IF(VLOOKUP($B86,'B-EmEC'!$A:$DC,MATCH(BS$1,'B-EmEC'!$A$1:$DC$1,0),FALSE)="",NA(),VLOOKUP($B86,'B-EmEC'!$A:$DC,MATCH(BS$1,'B-EmEC'!$A$1:$DC$1,0),FALSE))</f>
        <v>#N/A</v>
      </c>
      <c r="BT86" s="168" t="e">
        <f>IF(VLOOKUP($B86,'B-EmEC'!$A:$DC,MATCH(BT$1,'B-EmEC'!$A$1:$DC$1,0),FALSE)="",NA(),VLOOKUP($B86,'B-EmEC'!$A:$DC,MATCH(BT$1,'B-EmEC'!$A$1:$DC$1,0),FALSE))</f>
        <v>#N/A</v>
      </c>
      <c r="BU86" s="161" t="e" cm="1">
        <f t="array" ref="BU86">SUBSTITUTE(SUBSTITUTE(SUBSTITUTE(INDEX(BI$1:BT$1,0,MATCH(_xlfn.AGGREGATE(4,6,BI86:BT86),BI86:BT86,0)),"B-Emax",""),"Min",""),"Max","")</f>
        <v>#N/A</v>
      </c>
      <c r="BV86" s="168"/>
      <c r="BW86" s="165">
        <f>IF(VLOOKUP($B86,'I-EmEC'!$A:$DD,MATCH(BW$1,'I-EmEC'!$A$1:$DD$1,0),FALSE)&lt;&gt;"",VLOOKUP($B86,'I-EmEC'!$A:$DD,MATCH(BW$1,'I-EmEC'!$A$1:$DD$1,0),FALSE),NA())</f>
        <v>49.264705882352942</v>
      </c>
      <c r="BX86" s="166" t="e">
        <f>IF(VLOOKUP($B86,'I-EmEC'!$A:$DD,MATCH(BX$1,'I-EmEC'!$A$1:$DD$1,0),FALSE)&lt;&gt;"",VLOOKUP($B86,'I-EmEC'!$A:$DD,MATCH(BX$1,'I-EmEC'!$A$1:$DD$1,0),FALSE),NA())</f>
        <v>#N/A</v>
      </c>
      <c r="BY86" s="166" t="e">
        <f>IF(VLOOKUP($B86,'I-EmEC'!$A:$DD,MATCH(BY$1,'I-EmEC'!$A$1:$DD$1,0),FALSE)&lt;&gt;"",VLOOKUP($B86,'I-EmEC'!$A:$DD,MATCH(BY$1,'I-EmEC'!$A$1:$DD$1,0),FALSE),NA())</f>
        <v>#N/A</v>
      </c>
      <c r="BZ86" s="166">
        <f>IF(VLOOKUP($B86,'I-EmEC'!$A:$DD,MATCH(BZ$1,'I-EmEC'!$A$1:$DD$1,0),FALSE)&lt;&gt;"",VLOOKUP($B86,'I-EmEC'!$A:$DD,MATCH(BZ$1,'I-EmEC'!$A$1:$DD$1,0),FALSE),NA())</f>
        <v>33.540372670807457</v>
      </c>
      <c r="CA86" s="166">
        <f>IF(VLOOKUP($B86,'I-EmEC'!$A:$DD,MATCH(CA$1,'I-EmEC'!$A$1:$DD$1,0),FALSE)&lt;&gt;"",VLOOKUP($B86,'I-EmEC'!$A:$DD,MATCH(CA$1,'I-EmEC'!$A$1:$DD$1,0),FALSE),NA())</f>
        <v>33.540372670807457</v>
      </c>
      <c r="CB86" s="166">
        <f>IF(VLOOKUP($B86,'I-EmEC'!$A:$DD,MATCH(CB$1,'I-EmEC'!$A$1:$DD$1,0),FALSE)&lt;&gt;"",VLOOKUP($B86,'I-EmEC'!$A:$DD,MATCH(CB$1,'I-EmEC'!$A$1:$DD$1,0),FALSE),NA())</f>
        <v>26.376811594202898</v>
      </c>
      <c r="CC86" s="166" t="e">
        <f>IF(VLOOKUP($B86,'I-EmEC'!$A:$DD,MATCH(CC$1,'I-EmEC'!$A$1:$DD$1,0),FALSE)&lt;&gt;"",VLOOKUP($B86,'I-EmEC'!$A:$DD,MATCH(CC$1,'I-EmEC'!$A$1:$DD$1,0),FALSE),NA())</f>
        <v>#N/A</v>
      </c>
      <c r="CD86" s="166" t="e">
        <f>IF(VLOOKUP($B86,'I-EmEC'!$A:$DD,MATCH(CD$1,'I-EmEC'!$A$1:$DD$1,0),FALSE)&lt;&gt;"",VLOOKUP($B86,'I-EmEC'!$A:$DD,MATCH(CD$1,'I-EmEC'!$A$1:$DD$1,0),FALSE),NA())</f>
        <v>#N/A</v>
      </c>
      <c r="CE86" s="166" t="e">
        <f>IF(VLOOKUP($B86,'I-EmEC'!$A:$DD,MATCH(CE$1,'I-EmEC'!$A$1:$DD$1,0),FALSE)&lt;&gt;"",VLOOKUP($B86,'I-EmEC'!$A:$DD,MATCH(CE$1,'I-EmEC'!$A$1:$DD$1,0),FALSE),NA())</f>
        <v>#N/A</v>
      </c>
      <c r="CF86" s="166">
        <f>IF(VLOOKUP($B86,'I-EmEC'!$A:$DD,MATCH(CF$1,'I-EmEC'!$A$1:$DD$1,0),FALSE)&lt;&gt;"",VLOOKUP($B86,'I-EmEC'!$A:$DD,MATCH(CF$1,'I-EmEC'!$A$1:$DD$1,0),FALSE),NA())</f>
        <v>18.737672583826431</v>
      </c>
      <c r="CG86" s="166">
        <f>IF(VLOOKUP($B86,'I-EmEC'!$A:$DD,MATCH(CG$1,'I-EmEC'!$A$1:$DD$1,0),FALSE)&lt;&gt;"",VLOOKUP($B86,'I-EmEC'!$A:$DD,MATCH(CG$1,'I-EmEC'!$A$1:$DD$1,0),FALSE),NA())</f>
        <v>24.19047619047619</v>
      </c>
      <c r="CH86" s="166">
        <f>IF(VLOOKUP($B86,'I-EmEC'!$A:$DD,MATCH(CH$1,'I-EmEC'!$A$1:$DD$1,0),FALSE)&lt;&gt;"",VLOOKUP($B86,'I-EmEC'!$A:$DD,MATCH(CH$1,'I-EmEC'!$A$1:$DD$1,0),FALSE),NA())</f>
        <v>15.612648221343873</v>
      </c>
      <c r="CI86" s="161" t="str" cm="1">
        <f t="array" ref="CI86">SUBSTITUTE(SUBSTITUTE(SUBSTITUTE(INDEX(BW$1:CH$1,0,MATCH(_xlfn.AGGREGATE(4,6,BW86:CH86),BW86:CH86,0)),"I-Emax",""),"Min",""),"Max","")</f>
        <v xml:space="preserve">
Gs</v>
      </c>
      <c r="CJ86" s="155"/>
      <c r="CK86" s="155"/>
      <c r="CL86" s="155"/>
      <c r="CM86" s="155"/>
      <c r="CN86" s="155"/>
      <c r="CO86" s="155"/>
      <c r="CP86" s="155"/>
      <c r="CQ86" s="155"/>
      <c r="CR86" s="155"/>
      <c r="CS86" s="155"/>
      <c r="CT86" s="155"/>
      <c r="CU86" s="155"/>
      <c r="CV86" s="155"/>
      <c r="CW86" s="155"/>
      <c r="CX86" s="155"/>
      <c r="CY86" s="155"/>
      <c r="CZ86" s="155"/>
      <c r="DA86" s="155"/>
      <c r="DB86" s="155"/>
      <c r="DC86" s="155"/>
      <c r="DD86" s="155"/>
      <c r="DE86" s="155"/>
      <c r="DF86" s="155"/>
      <c r="DG86" s="155"/>
    </row>
    <row r="87" spans="1:111" s="170" customFormat="1" x14ac:dyDescent="0.15">
      <c r="A87" s="155" t="str" cm="1">
        <f t="array" ref="A87">_xlfn.IFS(AND(SUMIF(E87:P87,"&lt;&gt;#N/A",E87:P87)&gt;0,SUMIF(S87:AD87,"&lt;&gt;#N/A",S87:AD87)&gt;0),"BI",AND(SUMIF(E87:P87,"&lt;&gt;#N/A",E87:P87)&gt;0,SUMIF(S87:AD87,"&lt;&gt;#N/A",S87:AD87)=0),"-B",AND(SUMIF(E87:P87,"&lt;&gt;#N/A",E87:P87)=0,SUMIF(S87:AD87,"&lt;&gt;#N/A",S87:AD87)&gt;0),"-I")</f>
        <v>-I</v>
      </c>
      <c r="B87" s="90" t="s">
        <v>447</v>
      </c>
      <c r="C87" s="156" t="str">
        <f>VLOOKUP(B87,RecNamesAll!A:E,5,FALSE)</f>
        <v>A</v>
      </c>
      <c r="D87" s="157" t="b">
        <f>VLOOKUP(B87,Ligands!A:B,2,FALSE)</f>
        <v>0</v>
      </c>
      <c r="E87" s="158" t="e">
        <f>IF(VLOOKUP($B87,'B-EmEC'!$A:$DC,MATCH(E$1,'B-EmEC'!$A$1:$DC$1,0),FALSE)&lt;&gt;"",VLOOKUP($B87,'B-EmEC'!$A:$DC,MATCH(E$1,'B-EmEC'!$A$1:$DC$1,0),FALSE),NA())</f>
        <v>#N/A</v>
      </c>
      <c r="F87" s="159" t="e">
        <f>IF(VLOOKUP($B87,'B-EmEC'!$A:$DC,MATCH(F$1,'B-EmEC'!$A$1:$DC$1,0),FALSE)&lt;&gt;"",VLOOKUP($B87,'B-EmEC'!$A:$DC,MATCH(F$1,'B-EmEC'!$A$1:$DC$1,0),FALSE),NA())</f>
        <v>#N/A</v>
      </c>
      <c r="G87" s="159" t="e">
        <f>IF(VLOOKUP($B87,'B-EmEC'!$A:$DC,MATCH(G$1,'B-EmEC'!$A$1:$DC$1,0),FALSE)&lt;&gt;"",VLOOKUP($B87,'B-EmEC'!$A:$DC,MATCH(G$1,'B-EmEC'!$A$1:$DC$1,0),FALSE),NA())</f>
        <v>#N/A</v>
      </c>
      <c r="H87" s="159" t="e">
        <f>IF(VLOOKUP($B87,'B-EmEC'!$A:$DC,MATCH(H$1,'B-EmEC'!$A$1:$DC$1,0),FALSE)&lt;&gt;"",VLOOKUP($B87,'B-EmEC'!$A:$DC,MATCH(H$1,'B-EmEC'!$A$1:$DC$1,0),FALSE),NA())</f>
        <v>#N/A</v>
      </c>
      <c r="I87" s="159" t="e">
        <f>IF(VLOOKUP($B87,'B-EmEC'!$A:$DC,MATCH(I$1,'B-EmEC'!$A$1:$DC$1,0),FALSE)&lt;&gt;"",VLOOKUP($B87,'B-EmEC'!$A:$DC,MATCH(I$1,'B-EmEC'!$A$1:$DC$1,0),FALSE),NA())</f>
        <v>#N/A</v>
      </c>
      <c r="J87" s="159" t="e">
        <f>IF(VLOOKUP($B87,'B-EmEC'!$A:$DC,MATCH(J$1,'B-EmEC'!$A$1:$DC$1,0),FALSE)&lt;&gt;"",VLOOKUP($B87,'B-EmEC'!$A:$DC,MATCH(J$1,'B-EmEC'!$A$1:$DC$1,0),FALSE),NA())</f>
        <v>#N/A</v>
      </c>
      <c r="K87" s="160" t="e">
        <f>IF(VLOOKUP($B87,'B-EmEC'!$A:$DC,MATCH(K$1,'B-EmEC'!$A$1:$DC$1,0),FALSE)&lt;&gt;"",VLOOKUP($B87,'B-EmEC'!$A:$DC,MATCH(K$1,'B-EmEC'!$A$1:$DC$1,0),FALSE),NA())</f>
        <v>#N/A</v>
      </c>
      <c r="L87" s="160" t="e">
        <f>IF(VLOOKUP($B87,'B-EmEC'!$A:$DC,MATCH(L$1,'B-EmEC'!$A$1:$DC$1,0),FALSE)&lt;&gt;"",VLOOKUP($B87,'B-EmEC'!$A:$DC,MATCH(L$1,'B-EmEC'!$A$1:$DC$1,0),FALSE),NA())</f>
        <v>#N/A</v>
      </c>
      <c r="M87" s="160" t="e">
        <f>IF(VLOOKUP($B87,'B-EmEC'!$A:$DC,MATCH(M$1,'B-EmEC'!$A$1:$DC$1,0),FALSE)&lt;&gt;"",VLOOKUP($B87,'B-EmEC'!$A:$DC,MATCH(M$1,'B-EmEC'!$A$1:$DC$1,0),FALSE),NA())</f>
        <v>#N/A</v>
      </c>
      <c r="N87" s="159" t="e">
        <f>IF(VLOOKUP($B87,'B-EmEC'!$A:$DC,MATCH(N$1,'B-EmEC'!$A$1:$DC$1,0),FALSE)&lt;&gt;"",VLOOKUP($B87,'B-EmEC'!$A:$DC,MATCH(N$1,'B-EmEC'!$A$1:$DC$1,0),FALSE),NA())</f>
        <v>#N/A</v>
      </c>
      <c r="O87" s="160" t="e">
        <f>IF(VLOOKUP($B87,'B-EmEC'!$A:$DC,MATCH(O$1,'B-EmEC'!$A$1:$DC$1,0),FALSE)&lt;&gt;"",VLOOKUP($B87,'B-EmEC'!$A:$DC,MATCH(O$1,'B-EmEC'!$A$1:$DC$1,0),FALSE),NA())</f>
        <v>#N/A</v>
      </c>
      <c r="P87" s="160" t="e">
        <f>IF(VLOOKUP($B87,'B-EmEC'!$A:$DC,MATCH(P$1,'B-EmEC'!$A$1:$DC$1,0),FALSE)&lt;&gt;"",VLOOKUP($B87,'B-EmEC'!$A:$DC,MATCH(P$1,'B-EmEC'!$A$1:$DC$1,0),FALSE),NA())</f>
        <v>#N/A</v>
      </c>
      <c r="Q87" s="161" t="e" cm="1">
        <f t="array" ref="Q87">SUBSTITUTE(SUBSTITUTE(INDEX(E$1:P$1,0,MATCH(_xlfn.AGGREGATE(4,6,E87:P87),E87:P87,0)),"B-pEC50",""),"&gt;1.4SD","")</f>
        <v>#N/A</v>
      </c>
      <c r="R87" s="159"/>
      <c r="S87" s="162" t="e">
        <f>IF(VLOOKUP($B87,'I-EmEC'!$A:$DD,MATCH(S$1,'I-EmEC'!$A$1:$DD$1,0),FALSE)&lt;&gt;"",VLOOKUP($B87,'I-EmEC'!$A:$DD,MATCH(S$1,'I-EmEC'!$A$1:$DD$1,0),FALSE),NA())</f>
        <v>#N/A</v>
      </c>
      <c r="T87" s="159">
        <f>IF(VLOOKUP($B87,'I-EmEC'!$A:$DD,MATCH(T$1,'I-EmEC'!$A$1:$DD$1,0),FALSE)&lt;&gt;"",VLOOKUP($B87,'I-EmEC'!$A:$DD,MATCH(T$1,'I-EmEC'!$A$1:$DD$1,0),FALSE),NA())</f>
        <v>7.15</v>
      </c>
      <c r="U87" s="159">
        <f>IF(VLOOKUP($B87,'I-EmEC'!$A:$DD,MATCH(U$1,'I-EmEC'!$A$1:$DD$1,0),FALSE)&lt;&gt;"",VLOOKUP($B87,'I-EmEC'!$A:$DD,MATCH(U$1,'I-EmEC'!$A$1:$DD$1,0),FALSE),NA())</f>
        <v>7.15</v>
      </c>
      <c r="V87" s="159" t="e">
        <f>IF(VLOOKUP($B87,'I-EmEC'!$A:$DD,MATCH(V$1,'I-EmEC'!$A$1:$DD$1,0),FALSE)&lt;&gt;"",VLOOKUP($B87,'I-EmEC'!$A:$DD,MATCH(V$1,'I-EmEC'!$A$1:$DD$1,0),FALSE),NA())</f>
        <v>#N/A</v>
      </c>
      <c r="W87" s="159" t="e">
        <f>IF(VLOOKUP($B87,'I-EmEC'!$A:$DD,MATCH(W$1,'I-EmEC'!$A$1:$DD$1,0),FALSE)&lt;&gt;"",VLOOKUP($B87,'I-EmEC'!$A:$DD,MATCH(W$1,'I-EmEC'!$A$1:$DD$1,0),FALSE),NA())</f>
        <v>#N/A</v>
      </c>
      <c r="X87" s="159" t="e">
        <f>IF(VLOOKUP($B87,'I-EmEC'!$A:$DD,MATCH(X$1,'I-EmEC'!$A$1:$DD$1,0),FALSE)&lt;&gt;"",VLOOKUP($B87,'I-EmEC'!$A:$DD,MATCH(X$1,'I-EmEC'!$A$1:$DD$1,0),FALSE),NA())</f>
        <v>#N/A</v>
      </c>
      <c r="Y87" s="159" t="e">
        <f>IF(VLOOKUP($B87,'I-EmEC'!$A:$DD,MATCH(Y$1,'I-EmEC'!$A$1:$DD$1,0),FALSE)&lt;&gt;"",VLOOKUP($B87,'I-EmEC'!$A:$DD,MATCH(Y$1,'I-EmEC'!$A$1:$DD$1,0),FALSE),NA())</f>
        <v>#N/A</v>
      </c>
      <c r="Z87" s="159" t="e">
        <f>IF(VLOOKUP($B87,'I-EmEC'!$A:$DD,MATCH(Z$1,'I-EmEC'!$A$1:$DD$1,0),FALSE)&lt;&gt;"",VLOOKUP($B87,'I-EmEC'!$A:$DD,MATCH(Z$1,'I-EmEC'!$A$1:$DD$1,0),FALSE),NA())</f>
        <v>#N/A</v>
      </c>
      <c r="AA87" s="159">
        <f>IF(VLOOKUP($B87,'I-EmEC'!$A:$DD,MATCH(AA$1,'I-EmEC'!$A$1:$DD$1,0),FALSE)&lt;&gt;"",VLOOKUP($B87,'I-EmEC'!$A:$DD,MATCH(AA$1,'I-EmEC'!$A$1:$DD$1,0),FALSE),NA())</f>
        <v>7.23</v>
      </c>
      <c r="AB87" s="159" t="e">
        <f>IF(VLOOKUP($B87,'I-EmEC'!$A:$DD,MATCH(AB$1,'I-EmEC'!$A$1:$DD$1,0),FALSE)&lt;&gt;"",VLOOKUP($B87,'I-EmEC'!$A:$DD,MATCH(AB$1,'I-EmEC'!$A$1:$DD$1,0),FALSE),NA())</f>
        <v>#N/A</v>
      </c>
      <c r="AC87" s="159" t="e">
        <f>IF(VLOOKUP($B87,'I-EmEC'!$A:$DD,MATCH(AC$1,'I-EmEC'!$A$1:$DD$1,0),FALSE)&lt;&gt;"",VLOOKUP($B87,'I-EmEC'!$A:$DD,MATCH(AC$1,'I-EmEC'!$A$1:$DD$1,0),FALSE),NA())</f>
        <v>#N/A</v>
      </c>
      <c r="AD87" s="159" t="e">
        <f>IF(VLOOKUP($B87,'I-EmEC'!$A:$DD,MATCH(AD$1,'I-EmEC'!$A$1:$DD$1,0),FALSE)&lt;&gt;"",VLOOKUP($B87,'I-EmEC'!$A:$DD,MATCH(AD$1,'I-EmEC'!$A$1:$DD$1,0),FALSE),NA())</f>
        <v>#N/A</v>
      </c>
      <c r="AE87" s="161" t="str" cm="1">
        <f t="array" ref="AE87">SUBSTITUTE(SUBSTITUTE(INDEX(S$1:AD$1,0,MATCH(_xlfn.AGGREGATE(4,6,S87:AD87),S87:AD87,0)),"I-pEC50",""),"&gt;1.4SD","")</f>
        <v xml:space="preserve">
G14</v>
      </c>
      <c r="AF87" s="159"/>
      <c r="AG87" s="163" t="e">
        <f>IF(VLOOKUP($B87,'B-EmEC'!$A:$DC,MATCH(AG$1,'B-EmEC'!$A$1:$DC$1,0),FALSE)&lt;&gt;"",VLOOKUP($B87,'B-EmEC'!$A:$DC,MATCH(AG$1,'B-EmEC'!$A$1:$DC$1,0),FALSE),NA())</f>
        <v>#N/A</v>
      </c>
      <c r="AH87" s="164" t="e">
        <f>IF(VLOOKUP($B87,'B-EmEC'!$A:$DC,MATCH(AH$1,'B-EmEC'!$A$1:$DC$1,0),FALSE)&lt;&gt;"",VLOOKUP($B87,'B-EmEC'!$A:$DC,MATCH(AH$1,'B-EmEC'!$A$1:$DC$1,0),FALSE),NA())</f>
        <v>#N/A</v>
      </c>
      <c r="AI87" s="164" t="e">
        <f>IF(VLOOKUP($B87,'B-EmEC'!$A:$DC,MATCH(AI$1,'B-EmEC'!$A$1:$DC$1,0),FALSE)&lt;&gt;"",VLOOKUP($B87,'B-EmEC'!$A:$DC,MATCH(AI$1,'B-EmEC'!$A$1:$DC$1,0),FALSE),NA())</f>
        <v>#N/A</v>
      </c>
      <c r="AJ87" s="164" t="e">
        <f>IF(VLOOKUP($B87,'B-EmEC'!$A:$DC,MATCH(AJ$1,'B-EmEC'!$A$1:$DC$1,0),FALSE)&lt;&gt;"",VLOOKUP($B87,'B-EmEC'!$A:$DC,MATCH(AJ$1,'B-EmEC'!$A$1:$DC$1,0),FALSE),NA())</f>
        <v>#N/A</v>
      </c>
      <c r="AK87" s="164" t="e">
        <f>IF(VLOOKUP($B87,'B-EmEC'!$A:$DC,MATCH(AK$1,'B-EmEC'!$A$1:$DC$1,0),FALSE)&lt;&gt;"",VLOOKUP($B87,'B-EmEC'!$A:$DC,MATCH(AK$1,'B-EmEC'!$A$1:$DC$1,0),FALSE),NA())</f>
        <v>#N/A</v>
      </c>
      <c r="AL87" s="164" t="e">
        <f>IF(VLOOKUP($B87,'B-EmEC'!$A:$DC,MATCH(AL$1,'B-EmEC'!$A$1:$DC$1,0),FALSE)&lt;&gt;"",VLOOKUP($B87,'B-EmEC'!$A:$DC,MATCH(AL$1,'B-EmEC'!$A$1:$DC$1,0),FALSE),NA())</f>
        <v>#N/A</v>
      </c>
      <c r="AM87" s="164" t="e">
        <f>IF(VLOOKUP($B87,'B-EmEC'!$A:$DC,MATCH(AM$1,'B-EmEC'!$A$1:$DC$1,0),FALSE)&lt;&gt;"",VLOOKUP($B87,'B-EmEC'!$A:$DC,MATCH(AM$1,'B-EmEC'!$A$1:$DC$1,0),FALSE),NA())</f>
        <v>#N/A</v>
      </c>
      <c r="AN87" s="164" t="e">
        <f>IF(VLOOKUP($B87,'B-EmEC'!$A:$DC,MATCH(AN$1,'B-EmEC'!$A$1:$DC$1,0),FALSE)&lt;&gt;"",VLOOKUP($B87,'B-EmEC'!$A:$DC,MATCH(AN$1,'B-EmEC'!$A$1:$DC$1,0),FALSE),NA())</f>
        <v>#N/A</v>
      </c>
      <c r="AO87" s="164" t="e">
        <f>IF(VLOOKUP($B87,'B-EmEC'!$A:$DC,MATCH(AO$1,'B-EmEC'!$A$1:$DC$1,0),FALSE)&lt;&gt;"",VLOOKUP($B87,'B-EmEC'!$A:$DC,MATCH(AO$1,'B-EmEC'!$A$1:$DC$1,0),FALSE),NA())</f>
        <v>#N/A</v>
      </c>
      <c r="AP87" s="164" t="e">
        <f>IF(VLOOKUP($B87,'B-EmEC'!$A:$DC,MATCH(AP$1,'B-EmEC'!$A$1:$DC$1,0),FALSE)&lt;&gt;"",VLOOKUP($B87,'B-EmEC'!$A:$DC,MATCH(AP$1,'B-EmEC'!$A$1:$DC$1,0),FALSE),NA())</f>
        <v>#N/A</v>
      </c>
      <c r="AQ87" s="164" t="e">
        <f>IF(VLOOKUP($B87,'B-EmEC'!$A:$DC,MATCH(AQ$1,'B-EmEC'!$A$1:$DC$1,0),FALSE)&lt;&gt;"",VLOOKUP($B87,'B-EmEC'!$A:$DC,MATCH(AQ$1,'B-EmEC'!$A$1:$DC$1,0),FALSE),NA())</f>
        <v>#N/A</v>
      </c>
      <c r="AR87" s="164" t="e">
        <f>IF(VLOOKUP($B87,'B-EmEC'!$A:$DC,MATCH(AR$1,'B-EmEC'!$A$1:$DC$1,0),FALSE)&lt;&gt;"",VLOOKUP($B87,'B-EmEC'!$A:$DC,MATCH(AR$1,'B-EmEC'!$A$1:$DC$1,0),FALSE),NA())</f>
        <v>#N/A</v>
      </c>
      <c r="AS87" s="169" t="e" cm="1">
        <f t="array" ref="AS87">SUBSTITUTE(SUBSTITUTE(INDEX(AG$1:AR$1,0,MATCH(_xlfn.AGGREGATE(4,6,AG87:AR87),AG87:AR87,0)),"B-Emax",""),"&gt;1.4SD","")</f>
        <v>#N/A</v>
      </c>
      <c r="AT87" s="164"/>
      <c r="AU87" s="165" t="e">
        <f>IF(VLOOKUP($B87,'I-EmEC'!$A:$DD,MATCH(AU$1,'I-EmEC'!$A$1:$DD$1,0),FALSE)&lt;&gt;"",VLOOKUP($B87,'I-EmEC'!$A:$DD,MATCH(AU$1,'I-EmEC'!$A$1:$DD$1,0),FALSE),NA())</f>
        <v>#N/A</v>
      </c>
      <c r="AV87" s="166">
        <f>IF(VLOOKUP($B87,'I-EmEC'!$A:$DD,MATCH(AV$1,'I-EmEC'!$A$1:$DD$1,0),FALSE)&lt;&gt;"",VLOOKUP($B87,'I-EmEC'!$A:$DD,MATCH(AV$1,'I-EmEC'!$A$1:$DD$1,0),FALSE),NA())</f>
        <v>7.2</v>
      </c>
      <c r="AW87" s="166">
        <f>IF(VLOOKUP($B87,'I-EmEC'!$A:$DD,MATCH(AW$1,'I-EmEC'!$A$1:$DD$1,0),FALSE)&lt;&gt;"",VLOOKUP($B87,'I-EmEC'!$A:$DD,MATCH(AW$1,'I-EmEC'!$A$1:$DD$1,0),FALSE),NA())</f>
        <v>7.2</v>
      </c>
      <c r="AX87" s="166" t="e">
        <f>IF(VLOOKUP($B87,'I-EmEC'!$A:$DD,MATCH(AX$1,'I-EmEC'!$A$1:$DD$1,0),FALSE)&lt;&gt;"",VLOOKUP($B87,'I-EmEC'!$A:$DD,MATCH(AX$1,'I-EmEC'!$A$1:$DD$1,0),FALSE),NA())</f>
        <v>#N/A</v>
      </c>
      <c r="AY87" s="166" t="e">
        <f>IF(VLOOKUP($B87,'I-EmEC'!$A:$DD,MATCH(AY$1,'I-EmEC'!$A$1:$DD$1,0),FALSE)&lt;&gt;"",VLOOKUP($B87,'I-EmEC'!$A:$DD,MATCH(AY$1,'I-EmEC'!$A$1:$DD$1,0),FALSE),NA())</f>
        <v>#N/A</v>
      </c>
      <c r="AZ87" s="166" t="e">
        <f>IF(VLOOKUP($B87,'I-EmEC'!$A:$DD,MATCH(AZ$1,'I-EmEC'!$A$1:$DD$1,0),FALSE)&lt;&gt;"",VLOOKUP($B87,'I-EmEC'!$A:$DD,MATCH(AZ$1,'I-EmEC'!$A$1:$DD$1,0),FALSE),NA())</f>
        <v>#N/A</v>
      </c>
      <c r="BA87" s="166" t="e">
        <f>IF(VLOOKUP($B87,'I-EmEC'!$A:$DD,MATCH(BA$1,'I-EmEC'!$A$1:$DD$1,0),FALSE)&lt;&gt;"",VLOOKUP($B87,'I-EmEC'!$A:$DD,MATCH(BA$1,'I-EmEC'!$A$1:$DD$1,0),FALSE),NA())</f>
        <v>#N/A</v>
      </c>
      <c r="BB87" s="166" t="e">
        <f>IF(VLOOKUP($B87,'I-EmEC'!$A:$DD,MATCH(BB$1,'I-EmEC'!$A$1:$DD$1,0),FALSE)&lt;&gt;"",VLOOKUP($B87,'I-EmEC'!$A:$DD,MATCH(BB$1,'I-EmEC'!$A$1:$DD$1,0),FALSE),NA())</f>
        <v>#N/A</v>
      </c>
      <c r="BC87" s="166">
        <f>IF(VLOOKUP($B87,'I-EmEC'!$A:$DD,MATCH(BC$1,'I-EmEC'!$A$1:$DD$1,0),FALSE)&lt;&gt;"",VLOOKUP($B87,'I-EmEC'!$A:$DD,MATCH(BC$1,'I-EmEC'!$A$1:$DD$1,0),FALSE),NA())</f>
        <v>8.3000000000000007</v>
      </c>
      <c r="BD87" s="166" t="e">
        <f>IF(VLOOKUP($B87,'I-EmEC'!$A:$DD,MATCH(BD$1,'I-EmEC'!$A$1:$DD$1,0),FALSE)&lt;&gt;"",VLOOKUP($B87,'I-EmEC'!$A:$DD,MATCH(BD$1,'I-EmEC'!$A$1:$DD$1,0),FALSE),NA())</f>
        <v>#N/A</v>
      </c>
      <c r="BE87" s="166" t="e">
        <f>IF(VLOOKUP($B87,'I-EmEC'!$A:$DD,MATCH(BE$1,'I-EmEC'!$A$1:$DD$1,0),FALSE)&lt;&gt;"",VLOOKUP($B87,'I-EmEC'!$A:$DD,MATCH(BE$1,'I-EmEC'!$A$1:$DD$1,0),FALSE),NA())</f>
        <v>#N/A</v>
      </c>
      <c r="BF87" s="166" t="e">
        <f>IF(VLOOKUP($B87,'I-EmEC'!$A:$DD,MATCH(BF$1,'I-EmEC'!$A$1:$DD$1,0),FALSE)&lt;&gt;"",VLOOKUP($B87,'I-EmEC'!$A:$DD,MATCH(BF$1,'I-EmEC'!$A$1:$DD$1,0),FALSE),NA())</f>
        <v>#N/A</v>
      </c>
      <c r="BG87" s="161" t="str" cm="1">
        <f t="array" ref="BG87">SUBSTITUTE(SUBSTITUTE(INDEX(AU$1:BF$1,0,MATCH(_xlfn.AGGREGATE(4,6,AU87:BF87),AU87:BF87,0)),"I-Emax",""),"&gt;1.4SD","")</f>
        <v xml:space="preserve">
G14</v>
      </c>
      <c r="BH87" s="159"/>
      <c r="BI87" s="167" t="e">
        <f>IF(VLOOKUP($B87,'B-EmEC'!$A:$DC,MATCH(BI$1,'B-EmEC'!$A$1:$DC$1,0),FALSE)="",NA(),VLOOKUP($B87,'B-EmEC'!$A:$DC,MATCH(BI$1,'B-EmEC'!$A$1:$DC$1,0),FALSE))</f>
        <v>#N/A</v>
      </c>
      <c r="BJ87" s="168" t="e">
        <f>IF(VLOOKUP($B87,'B-EmEC'!$A:$DC,MATCH(BJ$1,'B-EmEC'!$A$1:$DC$1,0),FALSE)="",NA(),VLOOKUP($B87,'B-EmEC'!$A:$DC,MATCH(BJ$1,'B-EmEC'!$A$1:$DC$1,0),FALSE))</f>
        <v>#N/A</v>
      </c>
      <c r="BK87" s="168" t="e">
        <f>IF(VLOOKUP($B87,'B-EmEC'!$A:$DC,MATCH(BK$1,'B-EmEC'!$A$1:$DC$1,0),FALSE)="",NA(),VLOOKUP($B87,'B-EmEC'!$A:$DC,MATCH(BK$1,'B-EmEC'!$A$1:$DC$1,0),FALSE))</f>
        <v>#N/A</v>
      </c>
      <c r="BL87" s="168" t="e">
        <f>IF(VLOOKUP($B87,'B-EmEC'!$A:$DC,MATCH(BL$1,'B-EmEC'!$A$1:$DC$1,0),FALSE)="",NA(),VLOOKUP($B87,'B-EmEC'!$A:$DC,MATCH(BL$1,'B-EmEC'!$A$1:$DC$1,0),FALSE))</f>
        <v>#N/A</v>
      </c>
      <c r="BM87" s="168" t="e">
        <f>IF(VLOOKUP($B87,'B-EmEC'!$A:$DC,MATCH(BM$1,'B-EmEC'!$A$1:$DC$1,0),FALSE)="",NA(),VLOOKUP($B87,'B-EmEC'!$A:$DC,MATCH(BM$1,'B-EmEC'!$A$1:$DC$1,0),FALSE))</f>
        <v>#N/A</v>
      </c>
      <c r="BN87" s="168" t="e">
        <f>IF(VLOOKUP($B87,'B-EmEC'!$A:$DC,MATCH(BN$1,'B-EmEC'!$A$1:$DC$1,0),FALSE)="",NA(),VLOOKUP($B87,'B-EmEC'!$A:$DC,MATCH(BN$1,'B-EmEC'!$A$1:$DC$1,0),FALSE))</f>
        <v>#N/A</v>
      </c>
      <c r="BO87" s="168" t="e">
        <f>IF(VLOOKUP($B87,'B-EmEC'!$A:$DC,MATCH(BO$1,'B-EmEC'!$A$1:$DC$1,0),FALSE)="",NA(),VLOOKUP($B87,'B-EmEC'!$A:$DC,MATCH(BO$1,'B-EmEC'!$A$1:$DC$1,0),FALSE))</f>
        <v>#N/A</v>
      </c>
      <c r="BP87" s="168" t="e">
        <f>IF(VLOOKUP($B87,'B-EmEC'!$A:$DC,MATCH(BP$1,'B-EmEC'!$A$1:$DC$1,0),FALSE)="",NA(),VLOOKUP($B87,'B-EmEC'!$A:$DC,MATCH(BP$1,'B-EmEC'!$A$1:$DC$1,0),FALSE))</f>
        <v>#N/A</v>
      </c>
      <c r="BQ87" s="168" t="e">
        <f>IF(VLOOKUP($B87,'B-EmEC'!$A:$DC,MATCH(BQ$1,'B-EmEC'!$A$1:$DC$1,0),FALSE)="",NA(),VLOOKUP($B87,'B-EmEC'!$A:$DC,MATCH(BQ$1,'B-EmEC'!$A$1:$DC$1,0),FALSE))</f>
        <v>#N/A</v>
      </c>
      <c r="BR87" s="168" t="e">
        <f>IF(VLOOKUP($B87,'B-EmEC'!$A:$DC,MATCH(BR$1,'B-EmEC'!$A$1:$DC$1,0),FALSE)="",NA(),VLOOKUP($B87,'B-EmEC'!$A:$DC,MATCH(BR$1,'B-EmEC'!$A$1:$DC$1,0),FALSE))</f>
        <v>#N/A</v>
      </c>
      <c r="BS87" s="168" t="e">
        <f>IF(VLOOKUP($B87,'B-EmEC'!$A:$DC,MATCH(BS$1,'B-EmEC'!$A$1:$DC$1,0),FALSE)="",NA(),VLOOKUP($B87,'B-EmEC'!$A:$DC,MATCH(BS$1,'B-EmEC'!$A$1:$DC$1,0),FALSE))</f>
        <v>#N/A</v>
      </c>
      <c r="BT87" s="168" t="e">
        <f>IF(VLOOKUP($B87,'B-EmEC'!$A:$DC,MATCH(BT$1,'B-EmEC'!$A$1:$DC$1,0),FALSE)="",NA(),VLOOKUP($B87,'B-EmEC'!$A:$DC,MATCH(BT$1,'B-EmEC'!$A$1:$DC$1,0),FALSE))</f>
        <v>#N/A</v>
      </c>
      <c r="BU87" s="161" t="e" cm="1">
        <f t="array" ref="BU87">SUBSTITUTE(SUBSTITUTE(SUBSTITUTE(INDEX(BI$1:BT$1,0,MATCH(_xlfn.AGGREGATE(4,6,BI87:BT87),BI87:BT87,0)),"B-Emax",""),"Min",""),"Max","")</f>
        <v>#N/A</v>
      </c>
      <c r="BV87" s="168"/>
      <c r="BW87" s="165" t="e">
        <f>IF(VLOOKUP($B87,'I-EmEC'!$A:$DD,MATCH(BW$1,'I-EmEC'!$A$1:$DD$1,0),FALSE)&lt;&gt;"",VLOOKUP($B87,'I-EmEC'!$A:$DD,MATCH(BW$1,'I-EmEC'!$A$1:$DD$1,0),FALSE),NA())</f>
        <v>#N/A</v>
      </c>
      <c r="BX87" s="166">
        <f>IF(VLOOKUP($B87,'I-EmEC'!$A:$DD,MATCH(BX$1,'I-EmEC'!$A$1:$DD$1,0),FALSE)&lt;&gt;"",VLOOKUP($B87,'I-EmEC'!$A:$DD,MATCH(BX$1,'I-EmEC'!$A$1:$DD$1,0),FALSE),NA())</f>
        <v>13.926499032882012</v>
      </c>
      <c r="BY87" s="166">
        <f>IF(VLOOKUP($B87,'I-EmEC'!$A:$DD,MATCH(BY$1,'I-EmEC'!$A$1:$DD$1,0),FALSE)&lt;&gt;"",VLOOKUP($B87,'I-EmEC'!$A:$DD,MATCH(BY$1,'I-EmEC'!$A$1:$DD$1,0),FALSE),NA())</f>
        <v>13.926499032882012</v>
      </c>
      <c r="BZ87" s="166" t="e">
        <f>IF(VLOOKUP($B87,'I-EmEC'!$A:$DD,MATCH(BZ$1,'I-EmEC'!$A$1:$DD$1,0),FALSE)&lt;&gt;"",VLOOKUP($B87,'I-EmEC'!$A:$DD,MATCH(BZ$1,'I-EmEC'!$A$1:$DD$1,0),FALSE),NA())</f>
        <v>#N/A</v>
      </c>
      <c r="CA87" s="166" t="e">
        <f>IF(VLOOKUP($B87,'I-EmEC'!$A:$DD,MATCH(CA$1,'I-EmEC'!$A$1:$DD$1,0),FALSE)&lt;&gt;"",VLOOKUP($B87,'I-EmEC'!$A:$DD,MATCH(CA$1,'I-EmEC'!$A$1:$DD$1,0),FALSE),NA())</f>
        <v>#N/A</v>
      </c>
      <c r="CB87" s="166" t="e">
        <f>IF(VLOOKUP($B87,'I-EmEC'!$A:$DD,MATCH(CB$1,'I-EmEC'!$A$1:$DD$1,0),FALSE)&lt;&gt;"",VLOOKUP($B87,'I-EmEC'!$A:$DD,MATCH(CB$1,'I-EmEC'!$A$1:$DD$1,0),FALSE),NA())</f>
        <v>#N/A</v>
      </c>
      <c r="CC87" s="166" t="e">
        <f>IF(VLOOKUP($B87,'I-EmEC'!$A:$DD,MATCH(CC$1,'I-EmEC'!$A$1:$DD$1,0),FALSE)&lt;&gt;"",VLOOKUP($B87,'I-EmEC'!$A:$DD,MATCH(CC$1,'I-EmEC'!$A$1:$DD$1,0),FALSE),NA())</f>
        <v>#N/A</v>
      </c>
      <c r="CD87" s="166" t="e">
        <f>IF(VLOOKUP($B87,'I-EmEC'!$A:$DD,MATCH(CD$1,'I-EmEC'!$A$1:$DD$1,0),FALSE)&lt;&gt;"",VLOOKUP($B87,'I-EmEC'!$A:$DD,MATCH(CD$1,'I-EmEC'!$A$1:$DD$1,0),FALSE),NA())</f>
        <v>#N/A</v>
      </c>
      <c r="CE87" s="166">
        <f>IF(VLOOKUP($B87,'I-EmEC'!$A:$DD,MATCH(CE$1,'I-EmEC'!$A$1:$DD$1,0),FALSE)&lt;&gt;"",VLOOKUP($B87,'I-EmEC'!$A:$DD,MATCH(CE$1,'I-EmEC'!$A$1:$DD$1,0),FALSE),NA())</f>
        <v>18.651685393258429</v>
      </c>
      <c r="CF87" s="166" t="e">
        <f>IF(VLOOKUP($B87,'I-EmEC'!$A:$DD,MATCH(CF$1,'I-EmEC'!$A$1:$DD$1,0),FALSE)&lt;&gt;"",VLOOKUP($B87,'I-EmEC'!$A:$DD,MATCH(CF$1,'I-EmEC'!$A$1:$DD$1,0),FALSE),NA())</f>
        <v>#N/A</v>
      </c>
      <c r="CG87" s="166" t="e">
        <f>IF(VLOOKUP($B87,'I-EmEC'!$A:$DD,MATCH(CG$1,'I-EmEC'!$A$1:$DD$1,0),FALSE)&lt;&gt;"",VLOOKUP($B87,'I-EmEC'!$A:$DD,MATCH(CG$1,'I-EmEC'!$A$1:$DD$1,0),FALSE),NA())</f>
        <v>#N/A</v>
      </c>
      <c r="CH87" s="166" t="e">
        <f>IF(VLOOKUP($B87,'I-EmEC'!$A:$DD,MATCH(CH$1,'I-EmEC'!$A$1:$DD$1,0),FALSE)&lt;&gt;"",VLOOKUP($B87,'I-EmEC'!$A:$DD,MATCH(CH$1,'I-EmEC'!$A$1:$DD$1,0),FALSE),NA())</f>
        <v>#N/A</v>
      </c>
      <c r="CI87" s="161" t="str" cm="1">
        <f t="array" ref="CI87">SUBSTITUTE(SUBSTITUTE(SUBSTITUTE(INDEX(BW$1:CH$1,0,MATCH(_xlfn.AGGREGATE(4,6,BW87:CH87),BW87:CH87,0)),"I-Emax",""),"Min",""),"Max","")</f>
        <v xml:space="preserve">
G14</v>
      </c>
      <c r="CJ87" s="155"/>
      <c r="CK87" s="155"/>
      <c r="CL87" s="155"/>
      <c r="CM87" s="155"/>
      <c r="CN87" s="155"/>
      <c r="CO87" s="155"/>
      <c r="CP87" s="155"/>
      <c r="CQ87" s="155"/>
      <c r="CR87" s="155"/>
      <c r="CS87" s="155"/>
      <c r="CT87" s="155"/>
      <c r="CU87" s="155"/>
      <c r="CV87" s="155"/>
      <c r="CW87" s="155"/>
      <c r="CX87" s="155"/>
      <c r="CY87" s="155"/>
      <c r="CZ87" s="155"/>
      <c r="DA87" s="155"/>
      <c r="DB87" s="155"/>
      <c r="DC87" s="155"/>
      <c r="DD87" s="155"/>
      <c r="DE87" s="155"/>
      <c r="DF87" s="155"/>
      <c r="DG87" s="155"/>
    </row>
    <row r="88" spans="1:111" s="170" customFormat="1" x14ac:dyDescent="0.15">
      <c r="A88" s="155" t="str" cm="1">
        <f t="array" ref="A88">_xlfn.IFS(AND(SUMIF(E88:P88,"&lt;&gt;#N/A",E88:P88)&gt;0,SUMIF(S88:AD88,"&lt;&gt;#N/A",S88:AD88)&gt;0),"BI",AND(SUMIF(E88:P88,"&lt;&gt;#N/A",E88:P88)&gt;0,SUMIF(S88:AD88,"&lt;&gt;#N/A",S88:AD88)=0),"-B",AND(SUMIF(E88:P88,"&lt;&gt;#N/A",E88:P88)=0,SUMIF(S88:AD88,"&lt;&gt;#N/A",S88:AD88)&gt;0),"-I")</f>
        <v>-I</v>
      </c>
      <c r="B88" s="90" t="s">
        <v>449</v>
      </c>
      <c r="C88" s="156" t="str">
        <f>VLOOKUP(B88,RecNamesAll!A:E,5,FALSE)</f>
        <v>A</v>
      </c>
      <c r="D88" s="157" t="b">
        <f>VLOOKUP(B88,Ligands!A:B,2,FALSE)</f>
        <v>0</v>
      </c>
      <c r="E88" s="158" t="e">
        <f>IF(VLOOKUP($B88,'B-EmEC'!$A:$DC,MATCH(E$1,'B-EmEC'!$A$1:$DC$1,0),FALSE)&lt;&gt;"",VLOOKUP($B88,'B-EmEC'!$A:$DC,MATCH(E$1,'B-EmEC'!$A$1:$DC$1,0),FALSE),NA())</f>
        <v>#N/A</v>
      </c>
      <c r="F88" s="159" t="e">
        <f>IF(VLOOKUP($B88,'B-EmEC'!$A:$DC,MATCH(F$1,'B-EmEC'!$A$1:$DC$1,0),FALSE)&lt;&gt;"",VLOOKUP($B88,'B-EmEC'!$A:$DC,MATCH(F$1,'B-EmEC'!$A$1:$DC$1,0),FALSE),NA())</f>
        <v>#N/A</v>
      </c>
      <c r="G88" s="159" t="e">
        <f>IF(VLOOKUP($B88,'B-EmEC'!$A:$DC,MATCH(G$1,'B-EmEC'!$A$1:$DC$1,0),FALSE)&lt;&gt;"",VLOOKUP($B88,'B-EmEC'!$A:$DC,MATCH(G$1,'B-EmEC'!$A$1:$DC$1,0),FALSE),NA())</f>
        <v>#N/A</v>
      </c>
      <c r="H88" s="159" t="e">
        <f>IF(VLOOKUP($B88,'B-EmEC'!$A:$DC,MATCH(H$1,'B-EmEC'!$A$1:$DC$1,0),FALSE)&lt;&gt;"",VLOOKUP($B88,'B-EmEC'!$A:$DC,MATCH(H$1,'B-EmEC'!$A$1:$DC$1,0),FALSE),NA())</f>
        <v>#N/A</v>
      </c>
      <c r="I88" s="159" t="e">
        <f>IF(VLOOKUP($B88,'B-EmEC'!$A:$DC,MATCH(I$1,'B-EmEC'!$A$1:$DC$1,0),FALSE)&lt;&gt;"",VLOOKUP($B88,'B-EmEC'!$A:$DC,MATCH(I$1,'B-EmEC'!$A$1:$DC$1,0),FALSE),NA())</f>
        <v>#N/A</v>
      </c>
      <c r="J88" s="159" t="e">
        <f>IF(VLOOKUP($B88,'B-EmEC'!$A:$DC,MATCH(J$1,'B-EmEC'!$A$1:$DC$1,0),FALSE)&lt;&gt;"",VLOOKUP($B88,'B-EmEC'!$A:$DC,MATCH(J$1,'B-EmEC'!$A$1:$DC$1,0),FALSE),NA())</f>
        <v>#N/A</v>
      </c>
      <c r="K88" s="160" t="e">
        <f>IF(VLOOKUP($B88,'B-EmEC'!$A:$DC,MATCH(K$1,'B-EmEC'!$A$1:$DC$1,0),FALSE)&lt;&gt;"",VLOOKUP($B88,'B-EmEC'!$A:$DC,MATCH(K$1,'B-EmEC'!$A$1:$DC$1,0),FALSE),NA())</f>
        <v>#N/A</v>
      </c>
      <c r="L88" s="160" t="e">
        <f>IF(VLOOKUP($B88,'B-EmEC'!$A:$DC,MATCH(L$1,'B-EmEC'!$A$1:$DC$1,0),FALSE)&lt;&gt;"",VLOOKUP($B88,'B-EmEC'!$A:$DC,MATCH(L$1,'B-EmEC'!$A$1:$DC$1,0),FALSE),NA())</f>
        <v>#N/A</v>
      </c>
      <c r="M88" s="160" t="e">
        <f>IF(VLOOKUP($B88,'B-EmEC'!$A:$DC,MATCH(M$1,'B-EmEC'!$A$1:$DC$1,0),FALSE)&lt;&gt;"",VLOOKUP($B88,'B-EmEC'!$A:$DC,MATCH(M$1,'B-EmEC'!$A$1:$DC$1,0),FALSE),NA())</f>
        <v>#N/A</v>
      </c>
      <c r="N88" s="159" t="e">
        <f>IF(VLOOKUP($B88,'B-EmEC'!$A:$DC,MATCH(N$1,'B-EmEC'!$A$1:$DC$1,0),FALSE)&lt;&gt;"",VLOOKUP($B88,'B-EmEC'!$A:$DC,MATCH(N$1,'B-EmEC'!$A$1:$DC$1,0),FALSE),NA())</f>
        <v>#N/A</v>
      </c>
      <c r="O88" s="160" t="e">
        <f>IF(VLOOKUP($B88,'B-EmEC'!$A:$DC,MATCH(O$1,'B-EmEC'!$A$1:$DC$1,0),FALSE)&lt;&gt;"",VLOOKUP($B88,'B-EmEC'!$A:$DC,MATCH(O$1,'B-EmEC'!$A$1:$DC$1,0),FALSE),NA())</f>
        <v>#N/A</v>
      </c>
      <c r="P88" s="160" t="e">
        <f>IF(VLOOKUP($B88,'B-EmEC'!$A:$DC,MATCH(P$1,'B-EmEC'!$A$1:$DC$1,0),FALSE)&lt;&gt;"",VLOOKUP($B88,'B-EmEC'!$A:$DC,MATCH(P$1,'B-EmEC'!$A$1:$DC$1,0),FALSE),NA())</f>
        <v>#N/A</v>
      </c>
      <c r="Q88" s="161" t="e" cm="1">
        <f t="array" ref="Q88">SUBSTITUTE(SUBSTITUTE(INDEX(E$1:P$1,0,MATCH(_xlfn.AGGREGATE(4,6,E88:P88),E88:P88,0)),"B-pEC50",""),"&gt;1.4SD","")</f>
        <v>#N/A</v>
      </c>
      <c r="R88" s="159"/>
      <c r="S88" s="162" t="e">
        <f>IF(VLOOKUP($B88,'I-EmEC'!$A:$DD,MATCH(S$1,'I-EmEC'!$A$1:$DD$1,0),FALSE)&lt;&gt;"",VLOOKUP($B88,'I-EmEC'!$A:$DD,MATCH(S$1,'I-EmEC'!$A$1:$DD$1,0),FALSE),NA())</f>
        <v>#N/A</v>
      </c>
      <c r="T88" s="159">
        <f>IF(VLOOKUP($B88,'I-EmEC'!$A:$DD,MATCH(T$1,'I-EmEC'!$A$1:$DD$1,0),FALSE)&lt;&gt;"",VLOOKUP($B88,'I-EmEC'!$A:$DD,MATCH(T$1,'I-EmEC'!$A$1:$DD$1,0),FALSE),NA())</f>
        <v>6.67</v>
      </c>
      <c r="U88" s="159">
        <f>IF(VLOOKUP($B88,'I-EmEC'!$A:$DD,MATCH(U$1,'I-EmEC'!$A$1:$DD$1,0),FALSE)&lt;&gt;"",VLOOKUP($B88,'I-EmEC'!$A:$DD,MATCH(U$1,'I-EmEC'!$A$1:$DD$1,0),FALSE),NA())</f>
        <v>6.67</v>
      </c>
      <c r="V88" s="159">
        <f>IF(VLOOKUP($B88,'I-EmEC'!$A:$DD,MATCH(V$1,'I-EmEC'!$A$1:$DD$1,0),FALSE)&lt;&gt;"",VLOOKUP($B88,'I-EmEC'!$A:$DD,MATCH(V$1,'I-EmEC'!$A$1:$DD$1,0),FALSE),NA())</f>
        <v>6.45</v>
      </c>
      <c r="W88" s="159">
        <f>IF(VLOOKUP($B88,'I-EmEC'!$A:$DD,MATCH(W$1,'I-EmEC'!$A$1:$DD$1,0),FALSE)&lt;&gt;"",VLOOKUP($B88,'I-EmEC'!$A:$DD,MATCH(W$1,'I-EmEC'!$A$1:$DD$1,0),FALSE),NA())</f>
        <v>6.45</v>
      </c>
      <c r="X88" s="159">
        <f>IF(VLOOKUP($B88,'I-EmEC'!$A:$DD,MATCH(X$1,'I-EmEC'!$A$1:$DD$1,0),FALSE)&lt;&gt;"",VLOOKUP($B88,'I-EmEC'!$A:$DD,MATCH(X$1,'I-EmEC'!$A$1:$DD$1,0),FALSE),NA())</f>
        <v>6.73</v>
      </c>
      <c r="Y88" s="159">
        <f>IF(VLOOKUP($B88,'I-EmEC'!$A:$DD,MATCH(Y$1,'I-EmEC'!$A$1:$DD$1,0),FALSE)&lt;&gt;"",VLOOKUP($B88,'I-EmEC'!$A:$DD,MATCH(Y$1,'I-EmEC'!$A$1:$DD$1,0),FALSE),NA())</f>
        <v>6.61</v>
      </c>
      <c r="Z88" s="159">
        <f>IF(VLOOKUP($B88,'I-EmEC'!$A:$DD,MATCH(Z$1,'I-EmEC'!$A$1:$DD$1,0),FALSE)&lt;&gt;"",VLOOKUP($B88,'I-EmEC'!$A:$DD,MATCH(Z$1,'I-EmEC'!$A$1:$DD$1,0),FALSE),NA())</f>
        <v>6.61</v>
      </c>
      <c r="AA88" s="159">
        <f>IF(VLOOKUP($B88,'I-EmEC'!$A:$DD,MATCH(AA$1,'I-EmEC'!$A$1:$DD$1,0),FALSE)&lt;&gt;"",VLOOKUP($B88,'I-EmEC'!$A:$DD,MATCH(AA$1,'I-EmEC'!$A$1:$DD$1,0),FALSE),NA())</f>
        <v>7.48</v>
      </c>
      <c r="AB88" s="159">
        <f>IF(VLOOKUP($B88,'I-EmEC'!$A:$DD,MATCH(AB$1,'I-EmEC'!$A$1:$DD$1,0),FALSE)&lt;&gt;"",VLOOKUP($B88,'I-EmEC'!$A:$DD,MATCH(AB$1,'I-EmEC'!$A$1:$DD$1,0),FALSE),NA())</f>
        <v>6.14</v>
      </c>
      <c r="AC88" s="159">
        <f>IF(VLOOKUP($B88,'I-EmEC'!$A:$DD,MATCH(AC$1,'I-EmEC'!$A$1:$DD$1,0),FALSE)&lt;&gt;"",VLOOKUP($B88,'I-EmEC'!$A:$DD,MATCH(AC$1,'I-EmEC'!$A$1:$DD$1,0),FALSE),NA())</f>
        <v>6.6</v>
      </c>
      <c r="AD88" s="159">
        <f>IF(VLOOKUP($B88,'I-EmEC'!$A:$DD,MATCH(AD$1,'I-EmEC'!$A$1:$DD$1,0),FALSE)&lt;&gt;"",VLOOKUP($B88,'I-EmEC'!$A:$DD,MATCH(AD$1,'I-EmEC'!$A$1:$DD$1,0),FALSE),NA())</f>
        <v>6.64</v>
      </c>
      <c r="AE88" s="161" t="str" cm="1">
        <f t="array" ref="AE88">SUBSTITUTE(SUBSTITUTE(INDEX(S$1:AD$1,0,MATCH(_xlfn.AGGREGATE(4,6,S88:AD88),S88:AD88,0)),"I-pEC50",""),"&gt;1.4SD","")</f>
        <v xml:space="preserve">
G14</v>
      </c>
      <c r="AF88" s="159"/>
      <c r="AG88" s="163" t="e">
        <f>IF(VLOOKUP($B88,'B-EmEC'!$A:$DC,MATCH(AG$1,'B-EmEC'!$A$1:$DC$1,0),FALSE)&lt;&gt;"",VLOOKUP($B88,'B-EmEC'!$A:$DC,MATCH(AG$1,'B-EmEC'!$A$1:$DC$1,0),FALSE),NA())</f>
        <v>#N/A</v>
      </c>
      <c r="AH88" s="164" t="e">
        <f>IF(VLOOKUP($B88,'B-EmEC'!$A:$DC,MATCH(AH$1,'B-EmEC'!$A$1:$DC$1,0),FALSE)&lt;&gt;"",VLOOKUP($B88,'B-EmEC'!$A:$DC,MATCH(AH$1,'B-EmEC'!$A$1:$DC$1,0),FALSE),NA())</f>
        <v>#N/A</v>
      </c>
      <c r="AI88" s="164" t="e">
        <f>IF(VLOOKUP($B88,'B-EmEC'!$A:$DC,MATCH(AI$1,'B-EmEC'!$A$1:$DC$1,0),FALSE)&lt;&gt;"",VLOOKUP($B88,'B-EmEC'!$A:$DC,MATCH(AI$1,'B-EmEC'!$A$1:$DC$1,0),FALSE),NA())</f>
        <v>#N/A</v>
      </c>
      <c r="AJ88" s="164" t="e">
        <f>IF(VLOOKUP($B88,'B-EmEC'!$A:$DC,MATCH(AJ$1,'B-EmEC'!$A$1:$DC$1,0),FALSE)&lt;&gt;"",VLOOKUP($B88,'B-EmEC'!$A:$DC,MATCH(AJ$1,'B-EmEC'!$A$1:$DC$1,0),FALSE),NA())</f>
        <v>#N/A</v>
      </c>
      <c r="AK88" s="164" t="e">
        <f>IF(VLOOKUP($B88,'B-EmEC'!$A:$DC,MATCH(AK$1,'B-EmEC'!$A$1:$DC$1,0),FALSE)&lt;&gt;"",VLOOKUP($B88,'B-EmEC'!$A:$DC,MATCH(AK$1,'B-EmEC'!$A$1:$DC$1,0),FALSE),NA())</f>
        <v>#N/A</v>
      </c>
      <c r="AL88" s="164" t="e">
        <f>IF(VLOOKUP($B88,'B-EmEC'!$A:$DC,MATCH(AL$1,'B-EmEC'!$A$1:$DC$1,0),FALSE)&lt;&gt;"",VLOOKUP($B88,'B-EmEC'!$A:$DC,MATCH(AL$1,'B-EmEC'!$A$1:$DC$1,0),FALSE),NA())</f>
        <v>#N/A</v>
      </c>
      <c r="AM88" s="164" t="e">
        <f>IF(VLOOKUP($B88,'B-EmEC'!$A:$DC,MATCH(AM$1,'B-EmEC'!$A$1:$DC$1,0),FALSE)&lt;&gt;"",VLOOKUP($B88,'B-EmEC'!$A:$DC,MATCH(AM$1,'B-EmEC'!$A$1:$DC$1,0),FALSE),NA())</f>
        <v>#N/A</v>
      </c>
      <c r="AN88" s="164" t="e">
        <f>IF(VLOOKUP($B88,'B-EmEC'!$A:$DC,MATCH(AN$1,'B-EmEC'!$A$1:$DC$1,0),FALSE)&lt;&gt;"",VLOOKUP($B88,'B-EmEC'!$A:$DC,MATCH(AN$1,'B-EmEC'!$A$1:$DC$1,0),FALSE),NA())</f>
        <v>#N/A</v>
      </c>
      <c r="AO88" s="164" t="e">
        <f>IF(VLOOKUP($B88,'B-EmEC'!$A:$DC,MATCH(AO$1,'B-EmEC'!$A$1:$DC$1,0),FALSE)&lt;&gt;"",VLOOKUP($B88,'B-EmEC'!$A:$DC,MATCH(AO$1,'B-EmEC'!$A$1:$DC$1,0),FALSE),NA())</f>
        <v>#N/A</v>
      </c>
      <c r="AP88" s="164" t="e">
        <f>IF(VLOOKUP($B88,'B-EmEC'!$A:$DC,MATCH(AP$1,'B-EmEC'!$A$1:$DC$1,0),FALSE)&lt;&gt;"",VLOOKUP($B88,'B-EmEC'!$A:$DC,MATCH(AP$1,'B-EmEC'!$A$1:$DC$1,0),FALSE),NA())</f>
        <v>#N/A</v>
      </c>
      <c r="AQ88" s="164" t="e">
        <f>IF(VLOOKUP($B88,'B-EmEC'!$A:$DC,MATCH(AQ$1,'B-EmEC'!$A$1:$DC$1,0),FALSE)&lt;&gt;"",VLOOKUP($B88,'B-EmEC'!$A:$DC,MATCH(AQ$1,'B-EmEC'!$A$1:$DC$1,0),FALSE),NA())</f>
        <v>#N/A</v>
      </c>
      <c r="AR88" s="164" t="e">
        <f>IF(VLOOKUP($B88,'B-EmEC'!$A:$DC,MATCH(AR$1,'B-EmEC'!$A$1:$DC$1,0),FALSE)&lt;&gt;"",VLOOKUP($B88,'B-EmEC'!$A:$DC,MATCH(AR$1,'B-EmEC'!$A$1:$DC$1,0),FALSE),NA())</f>
        <v>#N/A</v>
      </c>
      <c r="AS88" s="169" t="e" cm="1">
        <f t="array" ref="AS88">SUBSTITUTE(SUBSTITUTE(INDEX(AG$1:AR$1,0,MATCH(_xlfn.AGGREGATE(4,6,AG88:AR88),AG88:AR88,0)),"B-Emax",""),"&gt;1.4SD","")</f>
        <v>#N/A</v>
      </c>
      <c r="AT88" s="164"/>
      <c r="AU88" s="165" t="e">
        <f>IF(VLOOKUP($B88,'I-EmEC'!$A:$DD,MATCH(AU$1,'I-EmEC'!$A$1:$DD$1,0),FALSE)&lt;&gt;"",VLOOKUP($B88,'I-EmEC'!$A:$DD,MATCH(AU$1,'I-EmEC'!$A$1:$DD$1,0),FALSE),NA())</f>
        <v>#N/A</v>
      </c>
      <c r="AV88" s="166">
        <f>IF(VLOOKUP($B88,'I-EmEC'!$A:$DD,MATCH(AV$1,'I-EmEC'!$A$1:$DD$1,0),FALSE)&lt;&gt;"",VLOOKUP($B88,'I-EmEC'!$A:$DD,MATCH(AV$1,'I-EmEC'!$A$1:$DD$1,0),FALSE),NA())</f>
        <v>23.3</v>
      </c>
      <c r="AW88" s="166">
        <f>IF(VLOOKUP($B88,'I-EmEC'!$A:$DD,MATCH(AW$1,'I-EmEC'!$A$1:$DD$1,0),FALSE)&lt;&gt;"",VLOOKUP($B88,'I-EmEC'!$A:$DD,MATCH(AW$1,'I-EmEC'!$A$1:$DD$1,0),FALSE),NA())</f>
        <v>23.3</v>
      </c>
      <c r="AX88" s="166">
        <f>IF(VLOOKUP($B88,'I-EmEC'!$A:$DD,MATCH(AX$1,'I-EmEC'!$A$1:$DD$1,0),FALSE)&lt;&gt;"",VLOOKUP($B88,'I-EmEC'!$A:$DD,MATCH(AX$1,'I-EmEC'!$A$1:$DD$1,0),FALSE),NA())</f>
        <v>20.6</v>
      </c>
      <c r="AY88" s="166">
        <f>IF(VLOOKUP($B88,'I-EmEC'!$A:$DD,MATCH(AY$1,'I-EmEC'!$A$1:$DD$1,0),FALSE)&lt;&gt;"",VLOOKUP($B88,'I-EmEC'!$A:$DD,MATCH(AY$1,'I-EmEC'!$A$1:$DD$1,0),FALSE),NA())</f>
        <v>20.6</v>
      </c>
      <c r="AZ88" s="166">
        <f>IF(VLOOKUP($B88,'I-EmEC'!$A:$DD,MATCH(AZ$1,'I-EmEC'!$A$1:$DD$1,0),FALSE)&lt;&gt;"",VLOOKUP($B88,'I-EmEC'!$A:$DD,MATCH(AZ$1,'I-EmEC'!$A$1:$DD$1,0),FALSE),NA())</f>
        <v>8.8000000000000007</v>
      </c>
      <c r="BA88" s="166">
        <f>IF(VLOOKUP($B88,'I-EmEC'!$A:$DD,MATCH(BA$1,'I-EmEC'!$A$1:$DD$1,0),FALSE)&lt;&gt;"",VLOOKUP($B88,'I-EmEC'!$A:$DD,MATCH(BA$1,'I-EmEC'!$A$1:$DD$1,0),FALSE),NA())</f>
        <v>10.8</v>
      </c>
      <c r="BB88" s="166">
        <f>IF(VLOOKUP($B88,'I-EmEC'!$A:$DD,MATCH(BB$1,'I-EmEC'!$A$1:$DD$1,0),FALSE)&lt;&gt;"",VLOOKUP($B88,'I-EmEC'!$A:$DD,MATCH(BB$1,'I-EmEC'!$A$1:$DD$1,0),FALSE),NA())</f>
        <v>10.8</v>
      </c>
      <c r="BC88" s="166">
        <f>IF(VLOOKUP($B88,'I-EmEC'!$A:$DD,MATCH(BC$1,'I-EmEC'!$A$1:$DD$1,0),FALSE)&lt;&gt;"",VLOOKUP($B88,'I-EmEC'!$A:$DD,MATCH(BC$1,'I-EmEC'!$A$1:$DD$1,0),FALSE),NA())</f>
        <v>35.1</v>
      </c>
      <c r="BD88" s="166">
        <f>IF(VLOOKUP($B88,'I-EmEC'!$A:$DD,MATCH(BD$1,'I-EmEC'!$A$1:$DD$1,0),FALSE)&lt;&gt;"",VLOOKUP($B88,'I-EmEC'!$A:$DD,MATCH(BD$1,'I-EmEC'!$A$1:$DD$1,0),FALSE),NA())</f>
        <v>4.5</v>
      </c>
      <c r="BE88" s="166">
        <f>IF(VLOOKUP($B88,'I-EmEC'!$A:$DD,MATCH(BE$1,'I-EmEC'!$A$1:$DD$1,0),FALSE)&lt;&gt;"",VLOOKUP($B88,'I-EmEC'!$A:$DD,MATCH(BE$1,'I-EmEC'!$A$1:$DD$1,0),FALSE),NA())</f>
        <v>5.7</v>
      </c>
      <c r="BF88" s="166">
        <f>IF(VLOOKUP($B88,'I-EmEC'!$A:$DD,MATCH(BF$1,'I-EmEC'!$A$1:$DD$1,0),FALSE)&lt;&gt;"",VLOOKUP($B88,'I-EmEC'!$A:$DD,MATCH(BF$1,'I-EmEC'!$A$1:$DD$1,0),FALSE),NA())</f>
        <v>7</v>
      </c>
      <c r="BG88" s="161" t="str" cm="1">
        <f t="array" ref="BG88">SUBSTITUTE(SUBSTITUTE(INDEX(AU$1:BF$1,0,MATCH(_xlfn.AGGREGATE(4,6,AU88:BF88),AU88:BF88,0)),"I-Emax",""),"&gt;1.4SD","")</f>
        <v xml:space="preserve">
G14</v>
      </c>
      <c r="BH88" s="159"/>
      <c r="BI88" s="167" t="e">
        <f>IF(VLOOKUP($B88,'B-EmEC'!$A:$DC,MATCH(BI$1,'B-EmEC'!$A$1:$DC$1,0),FALSE)="",NA(),VLOOKUP($B88,'B-EmEC'!$A:$DC,MATCH(BI$1,'B-EmEC'!$A$1:$DC$1,0),FALSE))</f>
        <v>#N/A</v>
      </c>
      <c r="BJ88" s="168" t="e">
        <f>IF(VLOOKUP($B88,'B-EmEC'!$A:$DC,MATCH(BJ$1,'B-EmEC'!$A$1:$DC$1,0),FALSE)="",NA(),VLOOKUP($B88,'B-EmEC'!$A:$DC,MATCH(BJ$1,'B-EmEC'!$A$1:$DC$1,0),FALSE))</f>
        <v>#N/A</v>
      </c>
      <c r="BK88" s="168" t="e">
        <f>IF(VLOOKUP($B88,'B-EmEC'!$A:$DC,MATCH(BK$1,'B-EmEC'!$A$1:$DC$1,0),FALSE)="",NA(),VLOOKUP($B88,'B-EmEC'!$A:$DC,MATCH(BK$1,'B-EmEC'!$A$1:$DC$1,0),FALSE))</f>
        <v>#N/A</v>
      </c>
      <c r="BL88" s="168" t="e">
        <f>IF(VLOOKUP($B88,'B-EmEC'!$A:$DC,MATCH(BL$1,'B-EmEC'!$A$1:$DC$1,0),FALSE)="",NA(),VLOOKUP($B88,'B-EmEC'!$A:$DC,MATCH(BL$1,'B-EmEC'!$A$1:$DC$1,0),FALSE))</f>
        <v>#N/A</v>
      </c>
      <c r="BM88" s="168" t="e">
        <f>IF(VLOOKUP($B88,'B-EmEC'!$A:$DC,MATCH(BM$1,'B-EmEC'!$A$1:$DC$1,0),FALSE)="",NA(),VLOOKUP($B88,'B-EmEC'!$A:$DC,MATCH(BM$1,'B-EmEC'!$A$1:$DC$1,0),FALSE))</f>
        <v>#N/A</v>
      </c>
      <c r="BN88" s="168" t="e">
        <f>IF(VLOOKUP($B88,'B-EmEC'!$A:$DC,MATCH(BN$1,'B-EmEC'!$A$1:$DC$1,0),FALSE)="",NA(),VLOOKUP($B88,'B-EmEC'!$A:$DC,MATCH(BN$1,'B-EmEC'!$A$1:$DC$1,0),FALSE))</f>
        <v>#N/A</v>
      </c>
      <c r="BO88" s="168" t="e">
        <f>IF(VLOOKUP($B88,'B-EmEC'!$A:$DC,MATCH(BO$1,'B-EmEC'!$A$1:$DC$1,0),FALSE)="",NA(),VLOOKUP($B88,'B-EmEC'!$A:$DC,MATCH(BO$1,'B-EmEC'!$A$1:$DC$1,0),FALSE))</f>
        <v>#N/A</v>
      </c>
      <c r="BP88" s="168" t="e">
        <f>IF(VLOOKUP($B88,'B-EmEC'!$A:$DC,MATCH(BP$1,'B-EmEC'!$A$1:$DC$1,0),FALSE)="",NA(),VLOOKUP($B88,'B-EmEC'!$A:$DC,MATCH(BP$1,'B-EmEC'!$A$1:$DC$1,0),FALSE))</f>
        <v>#N/A</v>
      </c>
      <c r="BQ88" s="168" t="e">
        <f>IF(VLOOKUP($B88,'B-EmEC'!$A:$DC,MATCH(BQ$1,'B-EmEC'!$A$1:$DC$1,0),FALSE)="",NA(),VLOOKUP($B88,'B-EmEC'!$A:$DC,MATCH(BQ$1,'B-EmEC'!$A$1:$DC$1,0),FALSE))</f>
        <v>#N/A</v>
      </c>
      <c r="BR88" s="168" t="e">
        <f>IF(VLOOKUP($B88,'B-EmEC'!$A:$DC,MATCH(BR$1,'B-EmEC'!$A$1:$DC$1,0),FALSE)="",NA(),VLOOKUP($B88,'B-EmEC'!$A:$DC,MATCH(BR$1,'B-EmEC'!$A$1:$DC$1,0),FALSE))</f>
        <v>#N/A</v>
      </c>
      <c r="BS88" s="168" t="e">
        <f>IF(VLOOKUP($B88,'B-EmEC'!$A:$DC,MATCH(BS$1,'B-EmEC'!$A$1:$DC$1,0),FALSE)="",NA(),VLOOKUP($B88,'B-EmEC'!$A:$DC,MATCH(BS$1,'B-EmEC'!$A$1:$DC$1,0),FALSE))</f>
        <v>#N/A</v>
      </c>
      <c r="BT88" s="168" t="e">
        <f>IF(VLOOKUP($B88,'B-EmEC'!$A:$DC,MATCH(BT$1,'B-EmEC'!$A$1:$DC$1,0),FALSE)="",NA(),VLOOKUP($B88,'B-EmEC'!$A:$DC,MATCH(BT$1,'B-EmEC'!$A$1:$DC$1,0),FALSE))</f>
        <v>#N/A</v>
      </c>
      <c r="BU88" s="161" t="e" cm="1">
        <f t="array" ref="BU88">SUBSTITUTE(SUBSTITUTE(SUBSTITUTE(INDEX(BI$1:BT$1,0,MATCH(_xlfn.AGGREGATE(4,6,BI88:BT88),BI88:BT88,0)),"B-Emax",""),"Min",""),"Max","")</f>
        <v>#N/A</v>
      </c>
      <c r="BV88" s="168"/>
      <c r="BW88" s="165" t="e">
        <f>IF(VLOOKUP($B88,'I-EmEC'!$A:$DD,MATCH(BW$1,'I-EmEC'!$A$1:$DD$1,0),FALSE)&lt;&gt;"",VLOOKUP($B88,'I-EmEC'!$A:$DD,MATCH(BW$1,'I-EmEC'!$A$1:$DD$1,0),FALSE),NA())</f>
        <v>#N/A</v>
      </c>
      <c r="BX88" s="166">
        <f>IF(VLOOKUP($B88,'I-EmEC'!$A:$DD,MATCH(BX$1,'I-EmEC'!$A$1:$DD$1,0),FALSE)&lt;&gt;"",VLOOKUP($B88,'I-EmEC'!$A:$DD,MATCH(BX$1,'I-EmEC'!$A$1:$DD$1,0),FALSE),NA())</f>
        <v>45.067698259187615</v>
      </c>
      <c r="BY88" s="166">
        <f>IF(VLOOKUP($B88,'I-EmEC'!$A:$DD,MATCH(BY$1,'I-EmEC'!$A$1:$DD$1,0),FALSE)&lt;&gt;"",VLOOKUP($B88,'I-EmEC'!$A:$DD,MATCH(BY$1,'I-EmEC'!$A$1:$DD$1,0),FALSE),NA())</f>
        <v>45.067698259187615</v>
      </c>
      <c r="BZ88" s="166">
        <f>IF(VLOOKUP($B88,'I-EmEC'!$A:$DD,MATCH(BZ$1,'I-EmEC'!$A$1:$DD$1,0),FALSE)&lt;&gt;"",VLOOKUP($B88,'I-EmEC'!$A:$DD,MATCH(BZ$1,'I-EmEC'!$A$1:$DD$1,0),FALSE),NA())</f>
        <v>42.65010351966874</v>
      </c>
      <c r="CA88" s="166">
        <f>IF(VLOOKUP($B88,'I-EmEC'!$A:$DD,MATCH(CA$1,'I-EmEC'!$A$1:$DD$1,0),FALSE)&lt;&gt;"",VLOOKUP($B88,'I-EmEC'!$A:$DD,MATCH(CA$1,'I-EmEC'!$A$1:$DD$1,0),FALSE),NA())</f>
        <v>42.65010351966874</v>
      </c>
      <c r="CB88" s="166">
        <f>IF(VLOOKUP($B88,'I-EmEC'!$A:$DD,MATCH(CB$1,'I-EmEC'!$A$1:$DD$1,0),FALSE)&lt;&gt;"",VLOOKUP($B88,'I-EmEC'!$A:$DD,MATCH(CB$1,'I-EmEC'!$A$1:$DD$1,0),FALSE),NA())</f>
        <v>25.507246376811597</v>
      </c>
      <c r="CC88" s="166">
        <f>IF(VLOOKUP($B88,'I-EmEC'!$A:$DD,MATCH(CC$1,'I-EmEC'!$A$1:$DD$1,0),FALSE)&lt;&gt;"",VLOOKUP($B88,'I-EmEC'!$A:$DD,MATCH(CC$1,'I-EmEC'!$A$1:$DD$1,0),FALSE),NA())</f>
        <v>22.17659137577002</v>
      </c>
      <c r="CD88" s="166">
        <f>IF(VLOOKUP($B88,'I-EmEC'!$A:$DD,MATCH(CD$1,'I-EmEC'!$A$1:$DD$1,0),FALSE)&lt;&gt;"",VLOOKUP($B88,'I-EmEC'!$A:$DD,MATCH(CD$1,'I-EmEC'!$A$1:$DD$1,0),FALSE),NA())</f>
        <v>22.17659137577002</v>
      </c>
      <c r="CE88" s="166">
        <f>IF(VLOOKUP($B88,'I-EmEC'!$A:$DD,MATCH(CE$1,'I-EmEC'!$A$1:$DD$1,0),FALSE)&lt;&gt;"",VLOOKUP($B88,'I-EmEC'!$A:$DD,MATCH(CE$1,'I-EmEC'!$A$1:$DD$1,0),FALSE),NA())</f>
        <v>78.876404494382029</v>
      </c>
      <c r="CF88" s="166">
        <f>IF(VLOOKUP($B88,'I-EmEC'!$A:$DD,MATCH(CF$1,'I-EmEC'!$A$1:$DD$1,0),FALSE)&lt;&gt;"",VLOOKUP($B88,'I-EmEC'!$A:$DD,MATCH(CF$1,'I-EmEC'!$A$1:$DD$1,0),FALSE),NA())</f>
        <v>8.8757396449704142</v>
      </c>
      <c r="CG88" s="166">
        <f>IF(VLOOKUP($B88,'I-EmEC'!$A:$DD,MATCH(CG$1,'I-EmEC'!$A$1:$DD$1,0),FALSE)&lt;&gt;"",VLOOKUP($B88,'I-EmEC'!$A:$DD,MATCH(CG$1,'I-EmEC'!$A$1:$DD$1,0),FALSE),NA())</f>
        <v>10.857142857142858</v>
      </c>
      <c r="CH88" s="166">
        <f>IF(VLOOKUP($B88,'I-EmEC'!$A:$DD,MATCH(CH$1,'I-EmEC'!$A$1:$DD$1,0),FALSE)&lt;&gt;"",VLOOKUP($B88,'I-EmEC'!$A:$DD,MATCH(CH$1,'I-EmEC'!$A$1:$DD$1,0),FALSE),NA())</f>
        <v>13.83399209486166</v>
      </c>
      <c r="CI88" s="161" t="str" cm="1">
        <f t="array" ref="CI88">SUBSTITUTE(SUBSTITUTE(SUBSTITUTE(INDEX(BW$1:CH$1,0,MATCH(_xlfn.AGGREGATE(4,6,BW88:CH88),BW88:CH88,0)),"I-Emax",""),"Min",""),"Max","")</f>
        <v xml:space="preserve">
G14</v>
      </c>
      <c r="CJ88" s="155"/>
      <c r="CK88" s="155"/>
      <c r="CL88" s="155"/>
      <c r="CM88" s="155"/>
      <c r="CN88" s="155"/>
      <c r="CO88" s="155"/>
      <c r="CP88" s="155"/>
      <c r="CQ88" s="155"/>
      <c r="CR88" s="155"/>
      <c r="CS88" s="155"/>
      <c r="CT88" s="155"/>
      <c r="CU88" s="155"/>
      <c r="CV88" s="155"/>
      <c r="CW88" s="155"/>
      <c r="CX88" s="155"/>
      <c r="CY88" s="155"/>
      <c r="CZ88" s="155"/>
      <c r="DA88" s="155"/>
      <c r="DB88" s="155"/>
      <c r="DC88" s="155"/>
      <c r="DD88" s="155"/>
      <c r="DE88" s="155"/>
      <c r="DF88" s="155"/>
      <c r="DG88" s="155"/>
    </row>
    <row r="89" spans="1:111" s="170" customFormat="1" x14ac:dyDescent="0.15">
      <c r="A89" s="155" t="str" cm="1">
        <f t="array" ref="A89">_xlfn.IFS(AND(SUMIF(E89:P89,"&lt;&gt;#N/A",E89:P89)&gt;0,SUMIF(S89:AD89,"&lt;&gt;#N/A",S89:AD89)&gt;0),"BI",AND(SUMIF(E89:P89,"&lt;&gt;#N/A",E89:P89)&gt;0,SUMIF(S89:AD89,"&lt;&gt;#N/A",S89:AD89)=0),"-B",AND(SUMIF(E89:P89,"&lt;&gt;#N/A",E89:P89)=0,SUMIF(S89:AD89,"&lt;&gt;#N/A",S89:AD89)&gt;0),"-I")</f>
        <v>-I</v>
      </c>
      <c r="B89" s="90" t="s">
        <v>477</v>
      </c>
      <c r="C89" s="156" t="str">
        <f>VLOOKUP(B89,RecNamesAll!A:E,5,FALSE)</f>
        <v>A</v>
      </c>
      <c r="D89" s="157" t="b">
        <f>VLOOKUP(B89,Ligands!A:B,2,FALSE)</f>
        <v>0</v>
      </c>
      <c r="E89" s="158" t="e">
        <f>IF(VLOOKUP($B89,'B-EmEC'!$A:$DC,MATCH(E$1,'B-EmEC'!$A$1:$DC$1,0),FALSE)&lt;&gt;"",VLOOKUP($B89,'B-EmEC'!$A:$DC,MATCH(E$1,'B-EmEC'!$A$1:$DC$1,0),FALSE),NA())</f>
        <v>#N/A</v>
      </c>
      <c r="F89" s="159" t="e">
        <f>IF(VLOOKUP($B89,'B-EmEC'!$A:$DC,MATCH(F$1,'B-EmEC'!$A$1:$DC$1,0),FALSE)&lt;&gt;"",VLOOKUP($B89,'B-EmEC'!$A:$DC,MATCH(F$1,'B-EmEC'!$A$1:$DC$1,0),FALSE),NA())</f>
        <v>#N/A</v>
      </c>
      <c r="G89" s="159" t="e">
        <f>IF(VLOOKUP($B89,'B-EmEC'!$A:$DC,MATCH(G$1,'B-EmEC'!$A$1:$DC$1,0),FALSE)&lt;&gt;"",VLOOKUP($B89,'B-EmEC'!$A:$DC,MATCH(G$1,'B-EmEC'!$A$1:$DC$1,0),FALSE),NA())</f>
        <v>#N/A</v>
      </c>
      <c r="H89" s="159" t="e">
        <f>IF(VLOOKUP($B89,'B-EmEC'!$A:$DC,MATCH(H$1,'B-EmEC'!$A$1:$DC$1,0),FALSE)&lt;&gt;"",VLOOKUP($B89,'B-EmEC'!$A:$DC,MATCH(H$1,'B-EmEC'!$A$1:$DC$1,0),FALSE),NA())</f>
        <v>#N/A</v>
      </c>
      <c r="I89" s="159" t="e">
        <f>IF(VLOOKUP($B89,'B-EmEC'!$A:$DC,MATCH(I$1,'B-EmEC'!$A$1:$DC$1,0),FALSE)&lt;&gt;"",VLOOKUP($B89,'B-EmEC'!$A:$DC,MATCH(I$1,'B-EmEC'!$A$1:$DC$1,0),FALSE),NA())</f>
        <v>#N/A</v>
      </c>
      <c r="J89" s="159" t="e">
        <f>IF(VLOOKUP($B89,'B-EmEC'!$A:$DC,MATCH(J$1,'B-EmEC'!$A$1:$DC$1,0),FALSE)&lt;&gt;"",VLOOKUP($B89,'B-EmEC'!$A:$DC,MATCH(J$1,'B-EmEC'!$A$1:$DC$1,0),FALSE),NA())</f>
        <v>#N/A</v>
      </c>
      <c r="K89" s="160" t="e">
        <f>IF(VLOOKUP($B89,'B-EmEC'!$A:$DC,MATCH(K$1,'B-EmEC'!$A$1:$DC$1,0),FALSE)&lt;&gt;"",VLOOKUP($B89,'B-EmEC'!$A:$DC,MATCH(K$1,'B-EmEC'!$A$1:$DC$1,0),FALSE),NA())</f>
        <v>#N/A</v>
      </c>
      <c r="L89" s="160" t="e">
        <f>IF(VLOOKUP($B89,'B-EmEC'!$A:$DC,MATCH(L$1,'B-EmEC'!$A$1:$DC$1,0),FALSE)&lt;&gt;"",VLOOKUP($B89,'B-EmEC'!$A:$DC,MATCH(L$1,'B-EmEC'!$A$1:$DC$1,0),FALSE),NA())</f>
        <v>#N/A</v>
      </c>
      <c r="M89" s="160" t="e">
        <f>IF(VLOOKUP($B89,'B-EmEC'!$A:$DC,MATCH(M$1,'B-EmEC'!$A$1:$DC$1,0),FALSE)&lt;&gt;"",VLOOKUP($B89,'B-EmEC'!$A:$DC,MATCH(M$1,'B-EmEC'!$A$1:$DC$1,0),FALSE),NA())</f>
        <v>#N/A</v>
      </c>
      <c r="N89" s="159" t="e">
        <f>IF(VLOOKUP($B89,'B-EmEC'!$A:$DC,MATCH(N$1,'B-EmEC'!$A$1:$DC$1,0),FALSE)&lt;&gt;"",VLOOKUP($B89,'B-EmEC'!$A:$DC,MATCH(N$1,'B-EmEC'!$A$1:$DC$1,0),FALSE),NA())</f>
        <v>#N/A</v>
      </c>
      <c r="O89" s="160" t="e">
        <f>IF(VLOOKUP($B89,'B-EmEC'!$A:$DC,MATCH(O$1,'B-EmEC'!$A$1:$DC$1,0),FALSE)&lt;&gt;"",VLOOKUP($B89,'B-EmEC'!$A:$DC,MATCH(O$1,'B-EmEC'!$A$1:$DC$1,0),FALSE),NA())</f>
        <v>#N/A</v>
      </c>
      <c r="P89" s="160" t="e">
        <f>IF(VLOOKUP($B89,'B-EmEC'!$A:$DC,MATCH(P$1,'B-EmEC'!$A$1:$DC$1,0),FALSE)&lt;&gt;"",VLOOKUP($B89,'B-EmEC'!$A:$DC,MATCH(P$1,'B-EmEC'!$A$1:$DC$1,0),FALSE),NA())</f>
        <v>#N/A</v>
      </c>
      <c r="Q89" s="161" t="e" cm="1">
        <f t="array" ref="Q89">SUBSTITUTE(SUBSTITUTE(INDEX(E$1:P$1,0,MATCH(_xlfn.AGGREGATE(4,6,E89:P89),E89:P89,0)),"B-pEC50",""),"&gt;1.4SD","")</f>
        <v>#N/A</v>
      </c>
      <c r="R89" s="159"/>
      <c r="S89" s="162">
        <f>IF(VLOOKUP($B89,'I-EmEC'!$A:$DD,MATCH(S$1,'I-EmEC'!$A$1:$DD$1,0),FALSE)&lt;&gt;"",VLOOKUP($B89,'I-EmEC'!$A:$DD,MATCH(S$1,'I-EmEC'!$A$1:$DD$1,0),FALSE),NA())</f>
        <v>6.92</v>
      </c>
      <c r="T89" s="159">
        <f>IF(VLOOKUP($B89,'I-EmEC'!$A:$DD,MATCH(T$1,'I-EmEC'!$A$1:$DD$1,0),FALSE)&lt;&gt;"",VLOOKUP($B89,'I-EmEC'!$A:$DD,MATCH(T$1,'I-EmEC'!$A$1:$DD$1,0),FALSE),NA())</f>
        <v>8.0399999999999991</v>
      </c>
      <c r="U89" s="159">
        <f>IF(VLOOKUP($B89,'I-EmEC'!$A:$DD,MATCH(U$1,'I-EmEC'!$A$1:$DD$1,0),FALSE)&lt;&gt;"",VLOOKUP($B89,'I-EmEC'!$A:$DD,MATCH(U$1,'I-EmEC'!$A$1:$DD$1,0),FALSE),NA())</f>
        <v>8.0399999999999991</v>
      </c>
      <c r="V89" s="159">
        <f>IF(VLOOKUP($B89,'I-EmEC'!$A:$DD,MATCH(V$1,'I-EmEC'!$A$1:$DD$1,0),FALSE)&lt;&gt;"",VLOOKUP($B89,'I-EmEC'!$A:$DD,MATCH(V$1,'I-EmEC'!$A$1:$DD$1,0),FALSE),NA())</f>
        <v>7.8</v>
      </c>
      <c r="W89" s="159">
        <f>IF(VLOOKUP($B89,'I-EmEC'!$A:$DD,MATCH(W$1,'I-EmEC'!$A$1:$DD$1,0),FALSE)&lt;&gt;"",VLOOKUP($B89,'I-EmEC'!$A:$DD,MATCH(W$1,'I-EmEC'!$A$1:$DD$1,0),FALSE),NA())</f>
        <v>7.8</v>
      </c>
      <c r="X89" s="159">
        <f>IF(VLOOKUP($B89,'I-EmEC'!$A:$DD,MATCH(X$1,'I-EmEC'!$A$1:$DD$1,0),FALSE)&lt;&gt;"",VLOOKUP($B89,'I-EmEC'!$A:$DD,MATCH(X$1,'I-EmEC'!$A$1:$DD$1,0),FALSE),NA())</f>
        <v>7.42</v>
      </c>
      <c r="Y89" s="159">
        <f>IF(VLOOKUP($B89,'I-EmEC'!$A:$DD,MATCH(Y$1,'I-EmEC'!$A$1:$DD$1,0),FALSE)&lt;&gt;"",VLOOKUP($B89,'I-EmEC'!$A:$DD,MATCH(Y$1,'I-EmEC'!$A$1:$DD$1,0),FALSE),NA())</f>
        <v>7.27</v>
      </c>
      <c r="Z89" s="159">
        <f>IF(VLOOKUP($B89,'I-EmEC'!$A:$DD,MATCH(Z$1,'I-EmEC'!$A$1:$DD$1,0),FALSE)&lt;&gt;"",VLOOKUP($B89,'I-EmEC'!$A:$DD,MATCH(Z$1,'I-EmEC'!$A$1:$DD$1,0),FALSE),NA())</f>
        <v>7.27</v>
      </c>
      <c r="AA89" s="159">
        <f>IF(VLOOKUP($B89,'I-EmEC'!$A:$DD,MATCH(AA$1,'I-EmEC'!$A$1:$DD$1,0),FALSE)&lt;&gt;"",VLOOKUP($B89,'I-EmEC'!$A:$DD,MATCH(AA$1,'I-EmEC'!$A$1:$DD$1,0),FALSE),NA())</f>
        <v>7.26</v>
      </c>
      <c r="AB89" s="159">
        <f>IF(VLOOKUP($B89,'I-EmEC'!$A:$DD,MATCH(AB$1,'I-EmEC'!$A$1:$DD$1,0),FALSE)&lt;&gt;"",VLOOKUP($B89,'I-EmEC'!$A:$DD,MATCH(AB$1,'I-EmEC'!$A$1:$DD$1,0),FALSE),NA())</f>
        <v>6.9</v>
      </c>
      <c r="AC89" s="159">
        <f>IF(VLOOKUP($B89,'I-EmEC'!$A:$DD,MATCH(AC$1,'I-EmEC'!$A$1:$DD$1,0),FALSE)&lt;&gt;"",VLOOKUP($B89,'I-EmEC'!$A:$DD,MATCH(AC$1,'I-EmEC'!$A$1:$DD$1,0),FALSE),NA())</f>
        <v>7.27</v>
      </c>
      <c r="AD89" s="159">
        <f>IF(VLOOKUP($B89,'I-EmEC'!$A:$DD,MATCH(AD$1,'I-EmEC'!$A$1:$DD$1,0),FALSE)&lt;&gt;"",VLOOKUP($B89,'I-EmEC'!$A:$DD,MATCH(AD$1,'I-EmEC'!$A$1:$DD$1,0),FALSE),NA())</f>
        <v>7.11</v>
      </c>
      <c r="AE89" s="161" t="str" cm="1">
        <f t="array" ref="AE89">SUBSTITUTE(SUBSTITUTE(INDEX(S$1:AD$1,0,MATCH(_xlfn.AGGREGATE(4,6,S89:AD89),S89:AD89,0)),"I-pEC50",""),"&gt;1.4SD","")</f>
        <v xml:space="preserve">
Gi1</v>
      </c>
      <c r="AF89" s="159"/>
      <c r="AG89" s="163" t="e">
        <f>IF(VLOOKUP($B89,'B-EmEC'!$A:$DC,MATCH(AG$1,'B-EmEC'!$A$1:$DC$1,0),FALSE)&lt;&gt;"",VLOOKUP($B89,'B-EmEC'!$A:$DC,MATCH(AG$1,'B-EmEC'!$A$1:$DC$1,0),FALSE),NA())</f>
        <v>#N/A</v>
      </c>
      <c r="AH89" s="164" t="e">
        <f>IF(VLOOKUP($B89,'B-EmEC'!$A:$DC,MATCH(AH$1,'B-EmEC'!$A$1:$DC$1,0),FALSE)&lt;&gt;"",VLOOKUP($B89,'B-EmEC'!$A:$DC,MATCH(AH$1,'B-EmEC'!$A$1:$DC$1,0),FALSE),NA())</f>
        <v>#N/A</v>
      </c>
      <c r="AI89" s="164" t="e">
        <f>IF(VLOOKUP($B89,'B-EmEC'!$A:$DC,MATCH(AI$1,'B-EmEC'!$A$1:$DC$1,0),FALSE)&lt;&gt;"",VLOOKUP($B89,'B-EmEC'!$A:$DC,MATCH(AI$1,'B-EmEC'!$A$1:$DC$1,0),FALSE),NA())</f>
        <v>#N/A</v>
      </c>
      <c r="AJ89" s="164" t="e">
        <f>IF(VLOOKUP($B89,'B-EmEC'!$A:$DC,MATCH(AJ$1,'B-EmEC'!$A$1:$DC$1,0),FALSE)&lt;&gt;"",VLOOKUP($B89,'B-EmEC'!$A:$DC,MATCH(AJ$1,'B-EmEC'!$A$1:$DC$1,0),FALSE),NA())</f>
        <v>#N/A</v>
      </c>
      <c r="AK89" s="164" t="e">
        <f>IF(VLOOKUP($B89,'B-EmEC'!$A:$DC,MATCH(AK$1,'B-EmEC'!$A$1:$DC$1,0),FALSE)&lt;&gt;"",VLOOKUP($B89,'B-EmEC'!$A:$DC,MATCH(AK$1,'B-EmEC'!$A$1:$DC$1,0),FALSE),NA())</f>
        <v>#N/A</v>
      </c>
      <c r="AL89" s="164" t="e">
        <f>IF(VLOOKUP($B89,'B-EmEC'!$A:$DC,MATCH(AL$1,'B-EmEC'!$A$1:$DC$1,0),FALSE)&lt;&gt;"",VLOOKUP($B89,'B-EmEC'!$A:$DC,MATCH(AL$1,'B-EmEC'!$A$1:$DC$1,0),FALSE),NA())</f>
        <v>#N/A</v>
      </c>
      <c r="AM89" s="164" t="e">
        <f>IF(VLOOKUP($B89,'B-EmEC'!$A:$DC,MATCH(AM$1,'B-EmEC'!$A$1:$DC$1,0),FALSE)&lt;&gt;"",VLOOKUP($B89,'B-EmEC'!$A:$DC,MATCH(AM$1,'B-EmEC'!$A$1:$DC$1,0),FALSE),NA())</f>
        <v>#N/A</v>
      </c>
      <c r="AN89" s="164" t="e">
        <f>IF(VLOOKUP($B89,'B-EmEC'!$A:$DC,MATCH(AN$1,'B-EmEC'!$A$1:$DC$1,0),FALSE)&lt;&gt;"",VLOOKUP($B89,'B-EmEC'!$A:$DC,MATCH(AN$1,'B-EmEC'!$A$1:$DC$1,0),FALSE),NA())</f>
        <v>#N/A</v>
      </c>
      <c r="AO89" s="164" t="e">
        <f>IF(VLOOKUP($B89,'B-EmEC'!$A:$DC,MATCH(AO$1,'B-EmEC'!$A$1:$DC$1,0),FALSE)&lt;&gt;"",VLOOKUP($B89,'B-EmEC'!$A:$DC,MATCH(AO$1,'B-EmEC'!$A$1:$DC$1,0),FALSE),NA())</f>
        <v>#N/A</v>
      </c>
      <c r="AP89" s="164" t="e">
        <f>IF(VLOOKUP($B89,'B-EmEC'!$A:$DC,MATCH(AP$1,'B-EmEC'!$A$1:$DC$1,0),FALSE)&lt;&gt;"",VLOOKUP($B89,'B-EmEC'!$A:$DC,MATCH(AP$1,'B-EmEC'!$A$1:$DC$1,0),FALSE),NA())</f>
        <v>#N/A</v>
      </c>
      <c r="AQ89" s="164" t="e">
        <f>IF(VLOOKUP($B89,'B-EmEC'!$A:$DC,MATCH(AQ$1,'B-EmEC'!$A$1:$DC$1,0),FALSE)&lt;&gt;"",VLOOKUP($B89,'B-EmEC'!$A:$DC,MATCH(AQ$1,'B-EmEC'!$A$1:$DC$1,0),FALSE),NA())</f>
        <v>#N/A</v>
      </c>
      <c r="AR89" s="164" t="e">
        <f>IF(VLOOKUP($B89,'B-EmEC'!$A:$DC,MATCH(AR$1,'B-EmEC'!$A$1:$DC$1,0),FALSE)&lt;&gt;"",VLOOKUP($B89,'B-EmEC'!$A:$DC,MATCH(AR$1,'B-EmEC'!$A$1:$DC$1,0),FALSE),NA())</f>
        <v>#N/A</v>
      </c>
      <c r="AS89" s="169" t="e" cm="1">
        <f t="array" ref="AS89">SUBSTITUTE(SUBSTITUTE(INDEX(AG$1:AR$1,0,MATCH(_xlfn.AGGREGATE(4,6,AG89:AR89),AG89:AR89,0)),"B-Emax",""),"&gt;1.4SD","")</f>
        <v>#N/A</v>
      </c>
      <c r="AT89" s="164"/>
      <c r="AU89" s="165">
        <f>IF(VLOOKUP($B89,'I-EmEC'!$A:$DD,MATCH(AU$1,'I-EmEC'!$A$1:$DD$1,0),FALSE)&lt;&gt;"",VLOOKUP($B89,'I-EmEC'!$A:$DD,MATCH(AU$1,'I-EmEC'!$A$1:$DD$1,0),FALSE),NA())</f>
        <v>9.6999999999999993</v>
      </c>
      <c r="AV89" s="166">
        <f>IF(VLOOKUP($B89,'I-EmEC'!$A:$DD,MATCH(AV$1,'I-EmEC'!$A$1:$DD$1,0),FALSE)&lt;&gt;"",VLOOKUP($B89,'I-EmEC'!$A:$DD,MATCH(AV$1,'I-EmEC'!$A$1:$DD$1,0),FALSE),NA())</f>
        <v>41.8</v>
      </c>
      <c r="AW89" s="166">
        <f>IF(VLOOKUP($B89,'I-EmEC'!$A:$DD,MATCH(AW$1,'I-EmEC'!$A$1:$DD$1,0),FALSE)&lt;&gt;"",VLOOKUP($B89,'I-EmEC'!$A:$DD,MATCH(AW$1,'I-EmEC'!$A$1:$DD$1,0),FALSE),NA())</f>
        <v>41.8</v>
      </c>
      <c r="AX89" s="166">
        <f>IF(VLOOKUP($B89,'I-EmEC'!$A:$DD,MATCH(AX$1,'I-EmEC'!$A$1:$DD$1,0),FALSE)&lt;&gt;"",VLOOKUP($B89,'I-EmEC'!$A:$DD,MATCH(AX$1,'I-EmEC'!$A$1:$DD$1,0),FALSE),NA())</f>
        <v>25</v>
      </c>
      <c r="AY89" s="166">
        <f>IF(VLOOKUP($B89,'I-EmEC'!$A:$DD,MATCH(AY$1,'I-EmEC'!$A$1:$DD$1,0),FALSE)&lt;&gt;"",VLOOKUP($B89,'I-EmEC'!$A:$DD,MATCH(AY$1,'I-EmEC'!$A$1:$DD$1,0),FALSE),NA())</f>
        <v>25</v>
      </c>
      <c r="AZ89" s="166">
        <f>IF(VLOOKUP($B89,'I-EmEC'!$A:$DD,MATCH(AZ$1,'I-EmEC'!$A$1:$DD$1,0),FALSE)&lt;&gt;"",VLOOKUP($B89,'I-EmEC'!$A:$DD,MATCH(AZ$1,'I-EmEC'!$A$1:$DD$1,0),FALSE),NA())</f>
        <v>12.7</v>
      </c>
      <c r="BA89" s="166">
        <f>IF(VLOOKUP($B89,'I-EmEC'!$A:$DD,MATCH(BA$1,'I-EmEC'!$A$1:$DD$1,0),FALSE)&lt;&gt;"",VLOOKUP($B89,'I-EmEC'!$A:$DD,MATCH(BA$1,'I-EmEC'!$A$1:$DD$1,0),FALSE),NA())</f>
        <v>20.2</v>
      </c>
      <c r="BB89" s="166">
        <f>IF(VLOOKUP($B89,'I-EmEC'!$A:$DD,MATCH(BB$1,'I-EmEC'!$A$1:$DD$1,0),FALSE)&lt;&gt;"",VLOOKUP($B89,'I-EmEC'!$A:$DD,MATCH(BB$1,'I-EmEC'!$A$1:$DD$1,0),FALSE),NA())</f>
        <v>20.2</v>
      </c>
      <c r="BC89" s="166">
        <f>IF(VLOOKUP($B89,'I-EmEC'!$A:$DD,MATCH(BC$1,'I-EmEC'!$A$1:$DD$1,0),FALSE)&lt;&gt;"",VLOOKUP($B89,'I-EmEC'!$A:$DD,MATCH(BC$1,'I-EmEC'!$A$1:$DD$1,0),FALSE),NA())</f>
        <v>19.399999999999999</v>
      </c>
      <c r="BD89" s="166">
        <f>IF(VLOOKUP($B89,'I-EmEC'!$A:$DD,MATCH(BD$1,'I-EmEC'!$A$1:$DD$1,0),FALSE)&lt;&gt;"",VLOOKUP($B89,'I-EmEC'!$A:$DD,MATCH(BD$1,'I-EmEC'!$A$1:$DD$1,0),FALSE),NA())</f>
        <v>10.1</v>
      </c>
      <c r="BE89" s="166">
        <f>IF(VLOOKUP($B89,'I-EmEC'!$A:$DD,MATCH(BE$1,'I-EmEC'!$A$1:$DD$1,0),FALSE)&lt;&gt;"",VLOOKUP($B89,'I-EmEC'!$A:$DD,MATCH(BE$1,'I-EmEC'!$A$1:$DD$1,0),FALSE),NA())</f>
        <v>12.9</v>
      </c>
      <c r="BF89" s="166">
        <f>IF(VLOOKUP($B89,'I-EmEC'!$A:$DD,MATCH(BF$1,'I-EmEC'!$A$1:$DD$1,0),FALSE)&lt;&gt;"",VLOOKUP($B89,'I-EmEC'!$A:$DD,MATCH(BF$1,'I-EmEC'!$A$1:$DD$1,0),FALSE),NA())</f>
        <v>10.6</v>
      </c>
      <c r="BG89" s="161" t="str" cm="1">
        <f t="array" ref="BG89">SUBSTITUTE(SUBSTITUTE(INDEX(AU$1:BF$1,0,MATCH(_xlfn.AGGREGATE(4,6,AU89:BF89),AU89:BF89,0)),"I-Emax",""),"&gt;1.4SD","")</f>
        <v xml:space="preserve">
Gi1</v>
      </c>
      <c r="BH89" s="159"/>
      <c r="BI89" s="167" t="e">
        <f>IF(VLOOKUP($B89,'B-EmEC'!$A:$DC,MATCH(BI$1,'B-EmEC'!$A$1:$DC$1,0),FALSE)="",NA(),VLOOKUP($B89,'B-EmEC'!$A:$DC,MATCH(BI$1,'B-EmEC'!$A$1:$DC$1,0),FALSE))</f>
        <v>#N/A</v>
      </c>
      <c r="BJ89" s="168" t="e">
        <f>IF(VLOOKUP($B89,'B-EmEC'!$A:$DC,MATCH(BJ$1,'B-EmEC'!$A$1:$DC$1,0),FALSE)="",NA(),VLOOKUP($B89,'B-EmEC'!$A:$DC,MATCH(BJ$1,'B-EmEC'!$A$1:$DC$1,0),FALSE))</f>
        <v>#N/A</v>
      </c>
      <c r="BK89" s="168" t="e">
        <f>IF(VLOOKUP($B89,'B-EmEC'!$A:$DC,MATCH(BK$1,'B-EmEC'!$A$1:$DC$1,0),FALSE)="",NA(),VLOOKUP($B89,'B-EmEC'!$A:$DC,MATCH(BK$1,'B-EmEC'!$A$1:$DC$1,0),FALSE))</f>
        <v>#N/A</v>
      </c>
      <c r="BL89" s="168" t="e">
        <f>IF(VLOOKUP($B89,'B-EmEC'!$A:$DC,MATCH(BL$1,'B-EmEC'!$A$1:$DC$1,0),FALSE)="",NA(),VLOOKUP($B89,'B-EmEC'!$A:$DC,MATCH(BL$1,'B-EmEC'!$A$1:$DC$1,0),FALSE))</f>
        <v>#N/A</v>
      </c>
      <c r="BM89" s="168" t="e">
        <f>IF(VLOOKUP($B89,'B-EmEC'!$A:$DC,MATCH(BM$1,'B-EmEC'!$A$1:$DC$1,0),FALSE)="",NA(),VLOOKUP($B89,'B-EmEC'!$A:$DC,MATCH(BM$1,'B-EmEC'!$A$1:$DC$1,0),FALSE))</f>
        <v>#N/A</v>
      </c>
      <c r="BN89" s="168" t="e">
        <f>IF(VLOOKUP($B89,'B-EmEC'!$A:$DC,MATCH(BN$1,'B-EmEC'!$A$1:$DC$1,0),FALSE)="",NA(),VLOOKUP($B89,'B-EmEC'!$A:$DC,MATCH(BN$1,'B-EmEC'!$A$1:$DC$1,0),FALSE))</f>
        <v>#N/A</v>
      </c>
      <c r="BO89" s="168" t="e">
        <f>IF(VLOOKUP($B89,'B-EmEC'!$A:$DC,MATCH(BO$1,'B-EmEC'!$A$1:$DC$1,0),FALSE)="",NA(),VLOOKUP($B89,'B-EmEC'!$A:$DC,MATCH(BO$1,'B-EmEC'!$A$1:$DC$1,0),FALSE))</f>
        <v>#N/A</v>
      </c>
      <c r="BP89" s="168" t="e">
        <f>IF(VLOOKUP($B89,'B-EmEC'!$A:$DC,MATCH(BP$1,'B-EmEC'!$A$1:$DC$1,0),FALSE)="",NA(),VLOOKUP($B89,'B-EmEC'!$A:$DC,MATCH(BP$1,'B-EmEC'!$A$1:$DC$1,0),FALSE))</f>
        <v>#N/A</v>
      </c>
      <c r="BQ89" s="168" t="e">
        <f>IF(VLOOKUP($B89,'B-EmEC'!$A:$DC,MATCH(BQ$1,'B-EmEC'!$A$1:$DC$1,0),FALSE)="",NA(),VLOOKUP($B89,'B-EmEC'!$A:$DC,MATCH(BQ$1,'B-EmEC'!$A$1:$DC$1,0),FALSE))</f>
        <v>#N/A</v>
      </c>
      <c r="BR89" s="168" t="e">
        <f>IF(VLOOKUP($B89,'B-EmEC'!$A:$DC,MATCH(BR$1,'B-EmEC'!$A$1:$DC$1,0),FALSE)="",NA(),VLOOKUP($B89,'B-EmEC'!$A:$DC,MATCH(BR$1,'B-EmEC'!$A$1:$DC$1,0),FALSE))</f>
        <v>#N/A</v>
      </c>
      <c r="BS89" s="168" t="e">
        <f>IF(VLOOKUP($B89,'B-EmEC'!$A:$DC,MATCH(BS$1,'B-EmEC'!$A$1:$DC$1,0),FALSE)="",NA(),VLOOKUP($B89,'B-EmEC'!$A:$DC,MATCH(BS$1,'B-EmEC'!$A$1:$DC$1,0),FALSE))</f>
        <v>#N/A</v>
      </c>
      <c r="BT89" s="168" t="e">
        <f>IF(VLOOKUP($B89,'B-EmEC'!$A:$DC,MATCH(BT$1,'B-EmEC'!$A$1:$DC$1,0),FALSE)="",NA(),VLOOKUP($B89,'B-EmEC'!$A:$DC,MATCH(BT$1,'B-EmEC'!$A$1:$DC$1,0),FALSE))</f>
        <v>#N/A</v>
      </c>
      <c r="BU89" s="161" t="e" cm="1">
        <f t="array" ref="BU89">SUBSTITUTE(SUBSTITUTE(SUBSTITUTE(INDEX(BI$1:BT$1,0,MATCH(_xlfn.AGGREGATE(4,6,BI89:BT89),BI89:BT89,0)),"B-Emax",""),"Min",""),"Max","")</f>
        <v>#N/A</v>
      </c>
      <c r="BV89" s="168"/>
      <c r="BW89" s="165">
        <f>IF(VLOOKUP($B89,'I-EmEC'!$A:$DD,MATCH(BW$1,'I-EmEC'!$A$1:$DD$1,0),FALSE)&lt;&gt;"",VLOOKUP($B89,'I-EmEC'!$A:$DD,MATCH(BW$1,'I-EmEC'!$A$1:$DD$1,0),FALSE),NA())</f>
        <v>17.830882352941174</v>
      </c>
      <c r="BX89" s="166">
        <f>IF(VLOOKUP($B89,'I-EmEC'!$A:$DD,MATCH(BX$1,'I-EmEC'!$A$1:$DD$1,0),FALSE)&lt;&gt;"",VLOOKUP($B89,'I-EmEC'!$A:$DD,MATCH(BX$1,'I-EmEC'!$A$1:$DD$1,0),FALSE),NA())</f>
        <v>80.851063829787236</v>
      </c>
      <c r="BY89" s="166">
        <f>IF(VLOOKUP($B89,'I-EmEC'!$A:$DD,MATCH(BY$1,'I-EmEC'!$A$1:$DD$1,0),FALSE)&lt;&gt;"",VLOOKUP($B89,'I-EmEC'!$A:$DD,MATCH(BY$1,'I-EmEC'!$A$1:$DD$1,0),FALSE),NA())</f>
        <v>80.851063829787236</v>
      </c>
      <c r="BZ89" s="166">
        <f>IF(VLOOKUP($B89,'I-EmEC'!$A:$DD,MATCH(BZ$1,'I-EmEC'!$A$1:$DD$1,0),FALSE)&lt;&gt;"",VLOOKUP($B89,'I-EmEC'!$A:$DD,MATCH(BZ$1,'I-EmEC'!$A$1:$DD$1,0),FALSE),NA())</f>
        <v>51.759834368530022</v>
      </c>
      <c r="CA89" s="166">
        <f>IF(VLOOKUP($B89,'I-EmEC'!$A:$DD,MATCH(CA$1,'I-EmEC'!$A$1:$DD$1,0),FALSE)&lt;&gt;"",VLOOKUP($B89,'I-EmEC'!$A:$DD,MATCH(CA$1,'I-EmEC'!$A$1:$DD$1,0),FALSE),NA())</f>
        <v>51.759834368530022</v>
      </c>
      <c r="CB89" s="166">
        <f>IF(VLOOKUP($B89,'I-EmEC'!$A:$DD,MATCH(CB$1,'I-EmEC'!$A$1:$DD$1,0),FALSE)&lt;&gt;"",VLOOKUP($B89,'I-EmEC'!$A:$DD,MATCH(CB$1,'I-EmEC'!$A$1:$DD$1,0),FALSE),NA())</f>
        <v>36.811594202898547</v>
      </c>
      <c r="CC89" s="166">
        <f>IF(VLOOKUP($B89,'I-EmEC'!$A:$DD,MATCH(CC$1,'I-EmEC'!$A$1:$DD$1,0),FALSE)&lt;&gt;"",VLOOKUP($B89,'I-EmEC'!$A:$DD,MATCH(CC$1,'I-EmEC'!$A$1:$DD$1,0),FALSE),NA())</f>
        <v>41.478439425051334</v>
      </c>
      <c r="CD89" s="166">
        <f>IF(VLOOKUP($B89,'I-EmEC'!$A:$DD,MATCH(CD$1,'I-EmEC'!$A$1:$DD$1,0),FALSE)&lt;&gt;"",VLOOKUP($B89,'I-EmEC'!$A:$DD,MATCH(CD$1,'I-EmEC'!$A$1:$DD$1,0),FALSE),NA())</f>
        <v>41.478439425051334</v>
      </c>
      <c r="CE89" s="166">
        <f>IF(VLOOKUP($B89,'I-EmEC'!$A:$DD,MATCH(CE$1,'I-EmEC'!$A$1:$DD$1,0),FALSE)&lt;&gt;"",VLOOKUP($B89,'I-EmEC'!$A:$DD,MATCH(CE$1,'I-EmEC'!$A$1:$DD$1,0),FALSE),NA())</f>
        <v>43.595505617977523</v>
      </c>
      <c r="CF89" s="166">
        <f>IF(VLOOKUP($B89,'I-EmEC'!$A:$DD,MATCH(CF$1,'I-EmEC'!$A$1:$DD$1,0),FALSE)&lt;&gt;"",VLOOKUP($B89,'I-EmEC'!$A:$DD,MATCH(CF$1,'I-EmEC'!$A$1:$DD$1,0),FALSE),NA())</f>
        <v>19.92110453648915</v>
      </c>
      <c r="CG89" s="166">
        <f>IF(VLOOKUP($B89,'I-EmEC'!$A:$DD,MATCH(CG$1,'I-EmEC'!$A$1:$DD$1,0),FALSE)&lt;&gt;"",VLOOKUP($B89,'I-EmEC'!$A:$DD,MATCH(CG$1,'I-EmEC'!$A$1:$DD$1,0),FALSE),NA())</f>
        <v>24.571428571428573</v>
      </c>
      <c r="CH89" s="166">
        <f>IF(VLOOKUP($B89,'I-EmEC'!$A:$DD,MATCH(CH$1,'I-EmEC'!$A$1:$DD$1,0),FALSE)&lt;&gt;"",VLOOKUP($B89,'I-EmEC'!$A:$DD,MATCH(CH$1,'I-EmEC'!$A$1:$DD$1,0),FALSE),NA())</f>
        <v>20.948616600790512</v>
      </c>
      <c r="CI89" s="161" t="str" cm="1">
        <f t="array" ref="CI89">SUBSTITUTE(SUBSTITUTE(SUBSTITUTE(INDEX(BW$1:CH$1,0,MATCH(_xlfn.AGGREGATE(4,6,BW89:CH89),BW89:CH89,0)),"I-Emax",""),"Min",""),"Max","")</f>
        <v xml:space="preserve">
Gi1</v>
      </c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</row>
    <row r="90" spans="1:111" s="170" customFormat="1" x14ac:dyDescent="0.15">
      <c r="A90" s="155" t="str" cm="1">
        <f t="array" ref="A90">_xlfn.IFS(AND(SUMIF(E90:P90,"&lt;&gt;#N/A",E90:P90)&gt;0,SUMIF(S90:AD90,"&lt;&gt;#N/A",S90:AD90)&gt;0),"BI",AND(SUMIF(E90:P90,"&lt;&gt;#N/A",E90:P90)&gt;0,SUMIF(S90:AD90,"&lt;&gt;#N/A",S90:AD90)=0),"-B",AND(SUMIF(E90:P90,"&lt;&gt;#N/A",E90:P90)=0,SUMIF(S90:AD90,"&lt;&gt;#N/A",S90:AD90)&gt;0),"-I")</f>
        <v>-I</v>
      </c>
      <c r="B90" s="90" t="s">
        <v>479</v>
      </c>
      <c r="C90" s="156" t="str">
        <f>VLOOKUP(B90,RecNamesAll!A:E,5,FALSE)</f>
        <v>A</v>
      </c>
      <c r="D90" s="157" t="b">
        <f>VLOOKUP(B90,Ligands!A:B,2,FALSE)</f>
        <v>0</v>
      </c>
      <c r="E90" s="158" t="e">
        <f>IF(VLOOKUP($B90,'B-EmEC'!$A:$DC,MATCH(E$1,'B-EmEC'!$A$1:$DC$1,0),FALSE)&lt;&gt;"",VLOOKUP($B90,'B-EmEC'!$A:$DC,MATCH(E$1,'B-EmEC'!$A$1:$DC$1,0),FALSE),NA())</f>
        <v>#N/A</v>
      </c>
      <c r="F90" s="159" t="e">
        <f>IF(VLOOKUP($B90,'B-EmEC'!$A:$DC,MATCH(F$1,'B-EmEC'!$A$1:$DC$1,0),FALSE)&lt;&gt;"",VLOOKUP($B90,'B-EmEC'!$A:$DC,MATCH(F$1,'B-EmEC'!$A$1:$DC$1,0),FALSE),NA())</f>
        <v>#N/A</v>
      </c>
      <c r="G90" s="159" t="e">
        <f>IF(VLOOKUP($B90,'B-EmEC'!$A:$DC,MATCH(G$1,'B-EmEC'!$A$1:$DC$1,0),FALSE)&lt;&gt;"",VLOOKUP($B90,'B-EmEC'!$A:$DC,MATCH(G$1,'B-EmEC'!$A$1:$DC$1,0),FALSE),NA())</f>
        <v>#N/A</v>
      </c>
      <c r="H90" s="159" t="e">
        <f>IF(VLOOKUP($B90,'B-EmEC'!$A:$DC,MATCH(H$1,'B-EmEC'!$A$1:$DC$1,0),FALSE)&lt;&gt;"",VLOOKUP($B90,'B-EmEC'!$A:$DC,MATCH(H$1,'B-EmEC'!$A$1:$DC$1,0),FALSE),NA())</f>
        <v>#N/A</v>
      </c>
      <c r="I90" s="159" t="e">
        <f>IF(VLOOKUP($B90,'B-EmEC'!$A:$DC,MATCH(I$1,'B-EmEC'!$A$1:$DC$1,0),FALSE)&lt;&gt;"",VLOOKUP($B90,'B-EmEC'!$A:$DC,MATCH(I$1,'B-EmEC'!$A$1:$DC$1,0),FALSE),NA())</f>
        <v>#N/A</v>
      </c>
      <c r="J90" s="159" t="e">
        <f>IF(VLOOKUP($B90,'B-EmEC'!$A:$DC,MATCH(J$1,'B-EmEC'!$A$1:$DC$1,0),FALSE)&lt;&gt;"",VLOOKUP($B90,'B-EmEC'!$A:$DC,MATCH(J$1,'B-EmEC'!$A$1:$DC$1,0),FALSE),NA())</f>
        <v>#N/A</v>
      </c>
      <c r="K90" s="160" t="e">
        <f>IF(VLOOKUP($B90,'B-EmEC'!$A:$DC,MATCH(K$1,'B-EmEC'!$A$1:$DC$1,0),FALSE)&lt;&gt;"",VLOOKUP($B90,'B-EmEC'!$A:$DC,MATCH(K$1,'B-EmEC'!$A$1:$DC$1,0),FALSE),NA())</f>
        <v>#N/A</v>
      </c>
      <c r="L90" s="160" t="e">
        <f>IF(VLOOKUP($B90,'B-EmEC'!$A:$DC,MATCH(L$1,'B-EmEC'!$A$1:$DC$1,0),FALSE)&lt;&gt;"",VLOOKUP($B90,'B-EmEC'!$A:$DC,MATCH(L$1,'B-EmEC'!$A$1:$DC$1,0),FALSE),NA())</f>
        <v>#N/A</v>
      </c>
      <c r="M90" s="160" t="e">
        <f>IF(VLOOKUP($B90,'B-EmEC'!$A:$DC,MATCH(M$1,'B-EmEC'!$A$1:$DC$1,0),FALSE)&lt;&gt;"",VLOOKUP($B90,'B-EmEC'!$A:$DC,MATCH(M$1,'B-EmEC'!$A$1:$DC$1,0),FALSE),NA())</f>
        <v>#N/A</v>
      </c>
      <c r="N90" s="159" t="e">
        <f>IF(VLOOKUP($B90,'B-EmEC'!$A:$DC,MATCH(N$1,'B-EmEC'!$A$1:$DC$1,0),FALSE)&lt;&gt;"",VLOOKUP($B90,'B-EmEC'!$A:$DC,MATCH(N$1,'B-EmEC'!$A$1:$DC$1,0),FALSE),NA())</f>
        <v>#N/A</v>
      </c>
      <c r="O90" s="160" t="e">
        <f>IF(VLOOKUP($B90,'B-EmEC'!$A:$DC,MATCH(O$1,'B-EmEC'!$A$1:$DC$1,0),FALSE)&lt;&gt;"",VLOOKUP($B90,'B-EmEC'!$A:$DC,MATCH(O$1,'B-EmEC'!$A$1:$DC$1,0),FALSE),NA())</f>
        <v>#N/A</v>
      </c>
      <c r="P90" s="160" t="e">
        <f>IF(VLOOKUP($B90,'B-EmEC'!$A:$DC,MATCH(P$1,'B-EmEC'!$A$1:$DC$1,0),FALSE)&lt;&gt;"",VLOOKUP($B90,'B-EmEC'!$A:$DC,MATCH(P$1,'B-EmEC'!$A$1:$DC$1,0),FALSE),NA())</f>
        <v>#N/A</v>
      </c>
      <c r="Q90" s="161" t="e" cm="1">
        <f t="array" ref="Q90">SUBSTITUTE(SUBSTITUTE(INDEX(E$1:P$1,0,MATCH(_xlfn.AGGREGATE(4,6,E90:P90),E90:P90,0)),"B-pEC50",""),"&gt;1.4SD","")</f>
        <v>#N/A</v>
      </c>
      <c r="R90" s="159"/>
      <c r="S90" s="162" t="e">
        <f>IF(VLOOKUP($B90,'I-EmEC'!$A:$DD,MATCH(S$1,'I-EmEC'!$A$1:$DD$1,0),FALSE)&lt;&gt;"",VLOOKUP($B90,'I-EmEC'!$A:$DD,MATCH(S$1,'I-EmEC'!$A$1:$DD$1,0),FALSE),NA())</f>
        <v>#N/A</v>
      </c>
      <c r="T90" s="159">
        <f>IF(VLOOKUP($B90,'I-EmEC'!$A:$DD,MATCH(T$1,'I-EmEC'!$A$1:$DD$1,0),FALSE)&lt;&gt;"",VLOOKUP($B90,'I-EmEC'!$A:$DD,MATCH(T$1,'I-EmEC'!$A$1:$DD$1,0),FALSE),NA())</f>
        <v>7.94</v>
      </c>
      <c r="U90" s="159">
        <f>IF(VLOOKUP($B90,'I-EmEC'!$A:$DD,MATCH(U$1,'I-EmEC'!$A$1:$DD$1,0),FALSE)&lt;&gt;"",VLOOKUP($B90,'I-EmEC'!$A:$DD,MATCH(U$1,'I-EmEC'!$A$1:$DD$1,0),FALSE),NA())</f>
        <v>7.94</v>
      </c>
      <c r="V90" s="159">
        <f>IF(VLOOKUP($B90,'I-EmEC'!$A:$DD,MATCH(V$1,'I-EmEC'!$A$1:$DD$1,0),FALSE)&lt;&gt;"",VLOOKUP($B90,'I-EmEC'!$A:$DD,MATCH(V$1,'I-EmEC'!$A$1:$DD$1,0),FALSE),NA())</f>
        <v>7.9</v>
      </c>
      <c r="W90" s="159">
        <f>IF(VLOOKUP($B90,'I-EmEC'!$A:$DD,MATCH(W$1,'I-EmEC'!$A$1:$DD$1,0),FALSE)&lt;&gt;"",VLOOKUP($B90,'I-EmEC'!$A:$DD,MATCH(W$1,'I-EmEC'!$A$1:$DD$1,0),FALSE),NA())</f>
        <v>7.9</v>
      </c>
      <c r="X90" s="159" t="e">
        <f>IF(VLOOKUP($B90,'I-EmEC'!$A:$DD,MATCH(X$1,'I-EmEC'!$A$1:$DD$1,0),FALSE)&lt;&gt;"",VLOOKUP($B90,'I-EmEC'!$A:$DD,MATCH(X$1,'I-EmEC'!$A$1:$DD$1,0),FALSE),NA())</f>
        <v>#N/A</v>
      </c>
      <c r="Y90" s="159">
        <f>IF(VLOOKUP($B90,'I-EmEC'!$A:$DD,MATCH(Y$1,'I-EmEC'!$A$1:$DD$1,0),FALSE)&lt;&gt;"",VLOOKUP($B90,'I-EmEC'!$A:$DD,MATCH(Y$1,'I-EmEC'!$A$1:$DD$1,0),FALSE),NA())</f>
        <v>8.74</v>
      </c>
      <c r="Z90" s="159">
        <f>IF(VLOOKUP($B90,'I-EmEC'!$A:$DD,MATCH(Z$1,'I-EmEC'!$A$1:$DD$1,0),FALSE)&lt;&gt;"",VLOOKUP($B90,'I-EmEC'!$A:$DD,MATCH(Z$1,'I-EmEC'!$A$1:$DD$1,0),FALSE),NA())</f>
        <v>8.74</v>
      </c>
      <c r="AA90" s="159">
        <f>IF(VLOOKUP($B90,'I-EmEC'!$A:$DD,MATCH(AA$1,'I-EmEC'!$A$1:$DD$1,0),FALSE)&lt;&gt;"",VLOOKUP($B90,'I-EmEC'!$A:$DD,MATCH(AA$1,'I-EmEC'!$A$1:$DD$1,0),FALSE),NA())</f>
        <v>8.43</v>
      </c>
      <c r="AB90" s="159">
        <f>IF(VLOOKUP($B90,'I-EmEC'!$A:$DD,MATCH(AB$1,'I-EmEC'!$A$1:$DD$1,0),FALSE)&lt;&gt;"",VLOOKUP($B90,'I-EmEC'!$A:$DD,MATCH(AB$1,'I-EmEC'!$A$1:$DD$1,0),FALSE),NA())</f>
        <v>7.98</v>
      </c>
      <c r="AC90" s="159">
        <f>IF(VLOOKUP($B90,'I-EmEC'!$A:$DD,MATCH(AC$1,'I-EmEC'!$A$1:$DD$1,0),FALSE)&lt;&gt;"",VLOOKUP($B90,'I-EmEC'!$A:$DD,MATCH(AC$1,'I-EmEC'!$A$1:$DD$1,0),FALSE),NA())</f>
        <v>8.3699999999999992</v>
      </c>
      <c r="AD90" s="159">
        <f>IF(VLOOKUP($B90,'I-EmEC'!$A:$DD,MATCH(AD$1,'I-EmEC'!$A$1:$DD$1,0),FALSE)&lt;&gt;"",VLOOKUP($B90,'I-EmEC'!$A:$DD,MATCH(AD$1,'I-EmEC'!$A$1:$DD$1,0),FALSE),NA())</f>
        <v>8.06</v>
      </c>
      <c r="AE90" s="161" t="str" cm="1">
        <f t="array" ref="AE90">SUBSTITUTE(SUBSTITUTE(INDEX(S$1:AD$1,0,MATCH(_xlfn.AGGREGATE(4,6,S90:AD90),S90:AD90,0)),"I-pEC50",""),"&gt;1.4SD","")</f>
        <v xml:space="preserve">
Gq</v>
      </c>
      <c r="AF90" s="159"/>
      <c r="AG90" s="163" t="e">
        <f>IF(VLOOKUP($B90,'B-EmEC'!$A:$DC,MATCH(AG$1,'B-EmEC'!$A$1:$DC$1,0),FALSE)&lt;&gt;"",VLOOKUP($B90,'B-EmEC'!$A:$DC,MATCH(AG$1,'B-EmEC'!$A$1:$DC$1,0),FALSE),NA())</f>
        <v>#N/A</v>
      </c>
      <c r="AH90" s="164" t="e">
        <f>IF(VLOOKUP($B90,'B-EmEC'!$A:$DC,MATCH(AH$1,'B-EmEC'!$A$1:$DC$1,0),FALSE)&lt;&gt;"",VLOOKUP($B90,'B-EmEC'!$A:$DC,MATCH(AH$1,'B-EmEC'!$A$1:$DC$1,0),FALSE),NA())</f>
        <v>#N/A</v>
      </c>
      <c r="AI90" s="164" t="e">
        <f>IF(VLOOKUP($B90,'B-EmEC'!$A:$DC,MATCH(AI$1,'B-EmEC'!$A$1:$DC$1,0),FALSE)&lt;&gt;"",VLOOKUP($B90,'B-EmEC'!$A:$DC,MATCH(AI$1,'B-EmEC'!$A$1:$DC$1,0),FALSE),NA())</f>
        <v>#N/A</v>
      </c>
      <c r="AJ90" s="164" t="e">
        <f>IF(VLOOKUP($B90,'B-EmEC'!$A:$DC,MATCH(AJ$1,'B-EmEC'!$A$1:$DC$1,0),FALSE)&lt;&gt;"",VLOOKUP($B90,'B-EmEC'!$A:$DC,MATCH(AJ$1,'B-EmEC'!$A$1:$DC$1,0),FALSE),NA())</f>
        <v>#N/A</v>
      </c>
      <c r="AK90" s="164" t="e">
        <f>IF(VLOOKUP($B90,'B-EmEC'!$A:$DC,MATCH(AK$1,'B-EmEC'!$A$1:$DC$1,0),FALSE)&lt;&gt;"",VLOOKUP($B90,'B-EmEC'!$A:$DC,MATCH(AK$1,'B-EmEC'!$A$1:$DC$1,0),FALSE),NA())</f>
        <v>#N/A</v>
      </c>
      <c r="AL90" s="164" t="e">
        <f>IF(VLOOKUP($B90,'B-EmEC'!$A:$DC,MATCH(AL$1,'B-EmEC'!$A$1:$DC$1,0),FALSE)&lt;&gt;"",VLOOKUP($B90,'B-EmEC'!$A:$DC,MATCH(AL$1,'B-EmEC'!$A$1:$DC$1,0),FALSE),NA())</f>
        <v>#N/A</v>
      </c>
      <c r="AM90" s="164" t="e">
        <f>IF(VLOOKUP($B90,'B-EmEC'!$A:$DC,MATCH(AM$1,'B-EmEC'!$A$1:$DC$1,0),FALSE)&lt;&gt;"",VLOOKUP($B90,'B-EmEC'!$A:$DC,MATCH(AM$1,'B-EmEC'!$A$1:$DC$1,0),FALSE),NA())</f>
        <v>#N/A</v>
      </c>
      <c r="AN90" s="164" t="e">
        <f>IF(VLOOKUP($B90,'B-EmEC'!$A:$DC,MATCH(AN$1,'B-EmEC'!$A$1:$DC$1,0),FALSE)&lt;&gt;"",VLOOKUP($B90,'B-EmEC'!$A:$DC,MATCH(AN$1,'B-EmEC'!$A$1:$DC$1,0),FALSE),NA())</f>
        <v>#N/A</v>
      </c>
      <c r="AO90" s="164" t="e">
        <f>IF(VLOOKUP($B90,'B-EmEC'!$A:$DC,MATCH(AO$1,'B-EmEC'!$A$1:$DC$1,0),FALSE)&lt;&gt;"",VLOOKUP($B90,'B-EmEC'!$A:$DC,MATCH(AO$1,'B-EmEC'!$A$1:$DC$1,0),FALSE),NA())</f>
        <v>#N/A</v>
      </c>
      <c r="AP90" s="164" t="e">
        <f>IF(VLOOKUP($B90,'B-EmEC'!$A:$DC,MATCH(AP$1,'B-EmEC'!$A$1:$DC$1,0),FALSE)&lt;&gt;"",VLOOKUP($B90,'B-EmEC'!$A:$DC,MATCH(AP$1,'B-EmEC'!$A$1:$DC$1,0),FALSE),NA())</f>
        <v>#N/A</v>
      </c>
      <c r="AQ90" s="164" t="e">
        <f>IF(VLOOKUP($B90,'B-EmEC'!$A:$DC,MATCH(AQ$1,'B-EmEC'!$A$1:$DC$1,0),FALSE)&lt;&gt;"",VLOOKUP($B90,'B-EmEC'!$A:$DC,MATCH(AQ$1,'B-EmEC'!$A$1:$DC$1,0),FALSE),NA())</f>
        <v>#N/A</v>
      </c>
      <c r="AR90" s="164" t="e">
        <f>IF(VLOOKUP($B90,'B-EmEC'!$A:$DC,MATCH(AR$1,'B-EmEC'!$A$1:$DC$1,0),FALSE)&lt;&gt;"",VLOOKUP($B90,'B-EmEC'!$A:$DC,MATCH(AR$1,'B-EmEC'!$A$1:$DC$1,0),FALSE),NA())</f>
        <v>#N/A</v>
      </c>
      <c r="AS90" s="169" t="e" cm="1">
        <f t="array" ref="AS90">SUBSTITUTE(SUBSTITUTE(INDEX(AG$1:AR$1,0,MATCH(_xlfn.AGGREGATE(4,6,AG90:AR90),AG90:AR90,0)),"B-Emax",""),"&gt;1.4SD","")</f>
        <v>#N/A</v>
      </c>
      <c r="AT90" s="164"/>
      <c r="AU90" s="165" t="e">
        <f>IF(VLOOKUP($B90,'I-EmEC'!$A:$DD,MATCH(AU$1,'I-EmEC'!$A$1:$DD$1,0),FALSE)&lt;&gt;"",VLOOKUP($B90,'I-EmEC'!$A:$DD,MATCH(AU$1,'I-EmEC'!$A$1:$DD$1,0),FALSE),NA())</f>
        <v>#N/A</v>
      </c>
      <c r="AV90" s="166">
        <f>IF(VLOOKUP($B90,'I-EmEC'!$A:$DD,MATCH(AV$1,'I-EmEC'!$A$1:$DD$1,0),FALSE)&lt;&gt;"",VLOOKUP($B90,'I-EmEC'!$A:$DD,MATCH(AV$1,'I-EmEC'!$A$1:$DD$1,0),FALSE),NA())</f>
        <v>21.7</v>
      </c>
      <c r="AW90" s="166">
        <f>IF(VLOOKUP($B90,'I-EmEC'!$A:$DD,MATCH(AW$1,'I-EmEC'!$A$1:$DD$1,0),FALSE)&lt;&gt;"",VLOOKUP($B90,'I-EmEC'!$A:$DD,MATCH(AW$1,'I-EmEC'!$A$1:$DD$1,0),FALSE),NA())</f>
        <v>21.7</v>
      </c>
      <c r="AX90" s="166">
        <f>IF(VLOOKUP($B90,'I-EmEC'!$A:$DD,MATCH(AX$1,'I-EmEC'!$A$1:$DD$1,0),FALSE)&lt;&gt;"",VLOOKUP($B90,'I-EmEC'!$A:$DD,MATCH(AX$1,'I-EmEC'!$A$1:$DD$1,0),FALSE),NA())</f>
        <v>15.3</v>
      </c>
      <c r="AY90" s="166">
        <f>IF(VLOOKUP($B90,'I-EmEC'!$A:$DD,MATCH(AY$1,'I-EmEC'!$A$1:$DD$1,0),FALSE)&lt;&gt;"",VLOOKUP($B90,'I-EmEC'!$A:$DD,MATCH(AY$1,'I-EmEC'!$A$1:$DD$1,0),FALSE),NA())</f>
        <v>15.3</v>
      </c>
      <c r="AZ90" s="166" t="e">
        <f>IF(VLOOKUP($B90,'I-EmEC'!$A:$DD,MATCH(AZ$1,'I-EmEC'!$A$1:$DD$1,0),FALSE)&lt;&gt;"",VLOOKUP($B90,'I-EmEC'!$A:$DD,MATCH(AZ$1,'I-EmEC'!$A$1:$DD$1,0),FALSE),NA())</f>
        <v>#N/A</v>
      </c>
      <c r="BA90" s="166">
        <f>IF(VLOOKUP($B90,'I-EmEC'!$A:$DD,MATCH(BA$1,'I-EmEC'!$A$1:$DD$1,0),FALSE)&lt;&gt;"",VLOOKUP($B90,'I-EmEC'!$A:$DD,MATCH(BA$1,'I-EmEC'!$A$1:$DD$1,0),FALSE),NA())</f>
        <v>25.1</v>
      </c>
      <c r="BB90" s="166">
        <f>IF(VLOOKUP($B90,'I-EmEC'!$A:$DD,MATCH(BB$1,'I-EmEC'!$A$1:$DD$1,0),FALSE)&lt;&gt;"",VLOOKUP($B90,'I-EmEC'!$A:$DD,MATCH(BB$1,'I-EmEC'!$A$1:$DD$1,0),FALSE),NA())</f>
        <v>25.1</v>
      </c>
      <c r="BC90" s="166">
        <f>IF(VLOOKUP($B90,'I-EmEC'!$A:$DD,MATCH(BC$1,'I-EmEC'!$A$1:$DD$1,0),FALSE)&lt;&gt;"",VLOOKUP($B90,'I-EmEC'!$A:$DD,MATCH(BC$1,'I-EmEC'!$A$1:$DD$1,0),FALSE),NA())</f>
        <v>23.1</v>
      </c>
      <c r="BD90" s="166">
        <f>IF(VLOOKUP($B90,'I-EmEC'!$A:$DD,MATCH(BD$1,'I-EmEC'!$A$1:$DD$1,0),FALSE)&lt;&gt;"",VLOOKUP($B90,'I-EmEC'!$A:$DD,MATCH(BD$1,'I-EmEC'!$A$1:$DD$1,0),FALSE),NA())</f>
        <v>19.7</v>
      </c>
      <c r="BE90" s="166">
        <f>IF(VLOOKUP($B90,'I-EmEC'!$A:$DD,MATCH(BE$1,'I-EmEC'!$A$1:$DD$1,0),FALSE)&lt;&gt;"",VLOOKUP($B90,'I-EmEC'!$A:$DD,MATCH(BE$1,'I-EmEC'!$A$1:$DD$1,0),FALSE),NA())</f>
        <v>27.4</v>
      </c>
      <c r="BF90" s="166">
        <f>IF(VLOOKUP($B90,'I-EmEC'!$A:$DD,MATCH(BF$1,'I-EmEC'!$A$1:$DD$1,0),FALSE)&lt;&gt;"",VLOOKUP($B90,'I-EmEC'!$A:$DD,MATCH(BF$1,'I-EmEC'!$A$1:$DD$1,0),FALSE),NA())</f>
        <v>18.7</v>
      </c>
      <c r="BG90" s="161" t="str" cm="1">
        <f t="array" ref="BG90">SUBSTITUTE(SUBSTITUTE(INDEX(AU$1:BF$1,0,MATCH(_xlfn.AGGREGATE(4,6,AU90:BF90),AU90:BF90,0)),"I-Emax",""),"&gt;1.4SD","")</f>
        <v xml:space="preserve">
G12</v>
      </c>
      <c r="BH90" s="159"/>
      <c r="BI90" s="167" t="e">
        <f>IF(VLOOKUP($B90,'B-EmEC'!$A:$DC,MATCH(BI$1,'B-EmEC'!$A$1:$DC$1,0),FALSE)="",NA(),VLOOKUP($B90,'B-EmEC'!$A:$DC,MATCH(BI$1,'B-EmEC'!$A$1:$DC$1,0),FALSE))</f>
        <v>#N/A</v>
      </c>
      <c r="BJ90" s="168" t="e">
        <f>IF(VLOOKUP($B90,'B-EmEC'!$A:$DC,MATCH(BJ$1,'B-EmEC'!$A$1:$DC$1,0),FALSE)="",NA(),VLOOKUP($B90,'B-EmEC'!$A:$DC,MATCH(BJ$1,'B-EmEC'!$A$1:$DC$1,0),FALSE))</f>
        <v>#N/A</v>
      </c>
      <c r="BK90" s="168" t="e">
        <f>IF(VLOOKUP($B90,'B-EmEC'!$A:$DC,MATCH(BK$1,'B-EmEC'!$A$1:$DC$1,0),FALSE)="",NA(),VLOOKUP($B90,'B-EmEC'!$A:$DC,MATCH(BK$1,'B-EmEC'!$A$1:$DC$1,0),FALSE))</f>
        <v>#N/A</v>
      </c>
      <c r="BL90" s="168" t="e">
        <f>IF(VLOOKUP($B90,'B-EmEC'!$A:$DC,MATCH(BL$1,'B-EmEC'!$A$1:$DC$1,0),FALSE)="",NA(),VLOOKUP($B90,'B-EmEC'!$A:$DC,MATCH(BL$1,'B-EmEC'!$A$1:$DC$1,0),FALSE))</f>
        <v>#N/A</v>
      </c>
      <c r="BM90" s="168" t="e">
        <f>IF(VLOOKUP($B90,'B-EmEC'!$A:$DC,MATCH(BM$1,'B-EmEC'!$A$1:$DC$1,0),FALSE)="",NA(),VLOOKUP($B90,'B-EmEC'!$A:$DC,MATCH(BM$1,'B-EmEC'!$A$1:$DC$1,0),FALSE))</f>
        <v>#N/A</v>
      </c>
      <c r="BN90" s="168" t="e">
        <f>IF(VLOOKUP($B90,'B-EmEC'!$A:$DC,MATCH(BN$1,'B-EmEC'!$A$1:$DC$1,0),FALSE)="",NA(),VLOOKUP($B90,'B-EmEC'!$A:$DC,MATCH(BN$1,'B-EmEC'!$A$1:$DC$1,0),FALSE))</f>
        <v>#N/A</v>
      </c>
      <c r="BO90" s="168" t="e">
        <f>IF(VLOOKUP($B90,'B-EmEC'!$A:$DC,MATCH(BO$1,'B-EmEC'!$A$1:$DC$1,0),FALSE)="",NA(),VLOOKUP($B90,'B-EmEC'!$A:$DC,MATCH(BO$1,'B-EmEC'!$A$1:$DC$1,0),FALSE))</f>
        <v>#N/A</v>
      </c>
      <c r="BP90" s="168" t="e">
        <f>IF(VLOOKUP($B90,'B-EmEC'!$A:$DC,MATCH(BP$1,'B-EmEC'!$A$1:$DC$1,0),FALSE)="",NA(),VLOOKUP($B90,'B-EmEC'!$A:$DC,MATCH(BP$1,'B-EmEC'!$A$1:$DC$1,0),FALSE))</f>
        <v>#N/A</v>
      </c>
      <c r="BQ90" s="168" t="e">
        <f>IF(VLOOKUP($B90,'B-EmEC'!$A:$DC,MATCH(BQ$1,'B-EmEC'!$A$1:$DC$1,0),FALSE)="",NA(),VLOOKUP($B90,'B-EmEC'!$A:$DC,MATCH(BQ$1,'B-EmEC'!$A$1:$DC$1,0),FALSE))</f>
        <v>#N/A</v>
      </c>
      <c r="BR90" s="168" t="e">
        <f>IF(VLOOKUP($B90,'B-EmEC'!$A:$DC,MATCH(BR$1,'B-EmEC'!$A$1:$DC$1,0),FALSE)="",NA(),VLOOKUP($B90,'B-EmEC'!$A:$DC,MATCH(BR$1,'B-EmEC'!$A$1:$DC$1,0),FALSE))</f>
        <v>#N/A</v>
      </c>
      <c r="BS90" s="168" t="e">
        <f>IF(VLOOKUP($B90,'B-EmEC'!$A:$DC,MATCH(BS$1,'B-EmEC'!$A$1:$DC$1,0),FALSE)="",NA(),VLOOKUP($B90,'B-EmEC'!$A:$DC,MATCH(BS$1,'B-EmEC'!$A$1:$DC$1,0),FALSE))</f>
        <v>#N/A</v>
      </c>
      <c r="BT90" s="168" t="e">
        <f>IF(VLOOKUP($B90,'B-EmEC'!$A:$DC,MATCH(BT$1,'B-EmEC'!$A$1:$DC$1,0),FALSE)="",NA(),VLOOKUP($B90,'B-EmEC'!$A:$DC,MATCH(BT$1,'B-EmEC'!$A$1:$DC$1,0),FALSE))</f>
        <v>#N/A</v>
      </c>
      <c r="BU90" s="161" t="e" cm="1">
        <f t="array" ref="BU90">SUBSTITUTE(SUBSTITUTE(SUBSTITUTE(INDEX(BI$1:BT$1,0,MATCH(_xlfn.AGGREGATE(4,6,BI90:BT90),BI90:BT90,0)),"B-Emax",""),"Min",""),"Max","")</f>
        <v>#N/A</v>
      </c>
      <c r="BV90" s="168"/>
      <c r="BW90" s="165" t="e">
        <f>IF(VLOOKUP($B90,'I-EmEC'!$A:$DD,MATCH(BW$1,'I-EmEC'!$A$1:$DD$1,0),FALSE)&lt;&gt;"",VLOOKUP($B90,'I-EmEC'!$A:$DD,MATCH(BW$1,'I-EmEC'!$A$1:$DD$1,0),FALSE),NA())</f>
        <v>#N/A</v>
      </c>
      <c r="BX90" s="166">
        <f>IF(VLOOKUP($B90,'I-EmEC'!$A:$DD,MATCH(BX$1,'I-EmEC'!$A$1:$DD$1,0),FALSE)&lt;&gt;"",VLOOKUP($B90,'I-EmEC'!$A:$DD,MATCH(BX$1,'I-EmEC'!$A$1:$DD$1,0),FALSE),NA())</f>
        <v>41.972920696324948</v>
      </c>
      <c r="BY90" s="166">
        <f>IF(VLOOKUP($B90,'I-EmEC'!$A:$DD,MATCH(BY$1,'I-EmEC'!$A$1:$DD$1,0),FALSE)&lt;&gt;"",VLOOKUP($B90,'I-EmEC'!$A:$DD,MATCH(BY$1,'I-EmEC'!$A$1:$DD$1,0),FALSE),NA())</f>
        <v>41.972920696324948</v>
      </c>
      <c r="BZ90" s="166">
        <f>IF(VLOOKUP($B90,'I-EmEC'!$A:$DD,MATCH(BZ$1,'I-EmEC'!$A$1:$DD$1,0),FALSE)&lt;&gt;"",VLOOKUP($B90,'I-EmEC'!$A:$DD,MATCH(BZ$1,'I-EmEC'!$A$1:$DD$1,0),FALSE),NA())</f>
        <v>31.677018633540374</v>
      </c>
      <c r="CA90" s="166">
        <f>IF(VLOOKUP($B90,'I-EmEC'!$A:$DD,MATCH(CA$1,'I-EmEC'!$A$1:$DD$1,0),FALSE)&lt;&gt;"",VLOOKUP($B90,'I-EmEC'!$A:$DD,MATCH(CA$1,'I-EmEC'!$A$1:$DD$1,0),FALSE),NA())</f>
        <v>31.677018633540374</v>
      </c>
      <c r="CB90" s="166" t="e">
        <f>IF(VLOOKUP($B90,'I-EmEC'!$A:$DD,MATCH(CB$1,'I-EmEC'!$A$1:$DD$1,0),FALSE)&lt;&gt;"",VLOOKUP($B90,'I-EmEC'!$A:$DD,MATCH(CB$1,'I-EmEC'!$A$1:$DD$1,0),FALSE),NA())</f>
        <v>#N/A</v>
      </c>
      <c r="CC90" s="166">
        <f>IF(VLOOKUP($B90,'I-EmEC'!$A:$DD,MATCH(CC$1,'I-EmEC'!$A$1:$DD$1,0),FALSE)&lt;&gt;"",VLOOKUP($B90,'I-EmEC'!$A:$DD,MATCH(CC$1,'I-EmEC'!$A$1:$DD$1,0),FALSE),NA())</f>
        <v>51.540041067761805</v>
      </c>
      <c r="CD90" s="166">
        <f>IF(VLOOKUP($B90,'I-EmEC'!$A:$DD,MATCH(CD$1,'I-EmEC'!$A$1:$DD$1,0),FALSE)&lt;&gt;"",VLOOKUP($B90,'I-EmEC'!$A:$DD,MATCH(CD$1,'I-EmEC'!$A$1:$DD$1,0),FALSE),NA())</f>
        <v>51.540041067761805</v>
      </c>
      <c r="CE90" s="166">
        <f>IF(VLOOKUP($B90,'I-EmEC'!$A:$DD,MATCH(CE$1,'I-EmEC'!$A$1:$DD$1,0),FALSE)&lt;&gt;"",VLOOKUP($B90,'I-EmEC'!$A:$DD,MATCH(CE$1,'I-EmEC'!$A$1:$DD$1,0),FALSE),NA())</f>
        <v>51.91011235955056</v>
      </c>
      <c r="CF90" s="166">
        <f>IF(VLOOKUP($B90,'I-EmEC'!$A:$DD,MATCH(CF$1,'I-EmEC'!$A$1:$DD$1,0),FALSE)&lt;&gt;"",VLOOKUP($B90,'I-EmEC'!$A:$DD,MATCH(CF$1,'I-EmEC'!$A$1:$DD$1,0),FALSE),NA())</f>
        <v>38.856015779092701</v>
      </c>
      <c r="CG90" s="166">
        <f>IF(VLOOKUP($B90,'I-EmEC'!$A:$DD,MATCH(CG$1,'I-EmEC'!$A$1:$DD$1,0),FALSE)&lt;&gt;"",VLOOKUP($B90,'I-EmEC'!$A:$DD,MATCH(CG$1,'I-EmEC'!$A$1:$DD$1,0),FALSE),NA())</f>
        <v>52.19047619047619</v>
      </c>
      <c r="CH90" s="166">
        <f>IF(VLOOKUP($B90,'I-EmEC'!$A:$DD,MATCH(CH$1,'I-EmEC'!$A$1:$DD$1,0),FALSE)&lt;&gt;"",VLOOKUP($B90,'I-EmEC'!$A:$DD,MATCH(CH$1,'I-EmEC'!$A$1:$DD$1,0),FALSE),NA())</f>
        <v>36.956521739130437</v>
      </c>
      <c r="CI90" s="161" t="str" cm="1">
        <f t="array" ref="CI90">SUBSTITUTE(SUBSTITUTE(SUBSTITUTE(INDEX(BW$1:CH$1,0,MATCH(_xlfn.AGGREGATE(4,6,BW90:CH90),BW90:CH90,0)),"I-Emax",""),"Min",""),"Max","")</f>
        <v xml:space="preserve">
G12</v>
      </c>
      <c r="CJ90" s="155"/>
      <c r="CK90" s="155"/>
      <c r="CL90" s="155"/>
      <c r="CM90" s="155"/>
      <c r="CN90" s="155"/>
      <c r="CO90" s="155"/>
      <c r="CP90" s="155"/>
      <c r="CQ90" s="155"/>
      <c r="CR90" s="155"/>
      <c r="CS90" s="155"/>
      <c r="CT90" s="155"/>
      <c r="CU90" s="155"/>
      <c r="CV90" s="155"/>
      <c r="CW90" s="155"/>
      <c r="CX90" s="155"/>
      <c r="CY90" s="155"/>
      <c r="CZ90" s="155"/>
      <c r="DA90" s="155"/>
      <c r="DB90" s="155"/>
      <c r="DC90" s="155"/>
      <c r="DD90" s="155"/>
      <c r="DE90" s="155"/>
      <c r="DF90" s="155"/>
      <c r="DG90" s="155"/>
    </row>
    <row r="91" spans="1:111" s="170" customFormat="1" x14ac:dyDescent="0.15">
      <c r="A91" s="155" t="str" cm="1">
        <f t="array" ref="A91">_xlfn.IFS(AND(SUMIF(E91:P91,"&lt;&gt;#N/A",E91:P91)&gt;0,SUMIF(S91:AD91,"&lt;&gt;#N/A",S91:AD91)&gt;0),"BI",AND(SUMIF(E91:P91,"&lt;&gt;#N/A",E91:P91)&gt;0,SUMIF(S91:AD91,"&lt;&gt;#N/A",S91:AD91)=0),"-B",AND(SUMIF(E91:P91,"&lt;&gt;#N/A",E91:P91)=0,SUMIF(S91:AD91,"&lt;&gt;#N/A",S91:AD91)&gt;0),"-I")</f>
        <v>-I</v>
      </c>
      <c r="B91" s="90" t="s">
        <v>480</v>
      </c>
      <c r="C91" s="156" t="str">
        <f>VLOOKUP(B91,RecNamesAll!A:E,5,FALSE)</f>
        <v>A</v>
      </c>
      <c r="D91" s="157" t="b">
        <f>VLOOKUP(B91,Ligands!A:B,2,FALSE)</f>
        <v>0</v>
      </c>
      <c r="E91" s="158" t="e">
        <f>IF(VLOOKUP($B91,'B-EmEC'!$A:$DC,MATCH(E$1,'B-EmEC'!$A$1:$DC$1,0),FALSE)&lt;&gt;"",VLOOKUP($B91,'B-EmEC'!$A:$DC,MATCH(E$1,'B-EmEC'!$A$1:$DC$1,0),FALSE),NA())</f>
        <v>#N/A</v>
      </c>
      <c r="F91" s="159" t="e">
        <f>IF(VLOOKUP($B91,'B-EmEC'!$A:$DC,MATCH(F$1,'B-EmEC'!$A$1:$DC$1,0),FALSE)&lt;&gt;"",VLOOKUP($B91,'B-EmEC'!$A:$DC,MATCH(F$1,'B-EmEC'!$A$1:$DC$1,0),FALSE),NA())</f>
        <v>#N/A</v>
      </c>
      <c r="G91" s="159" t="e">
        <f>IF(VLOOKUP($B91,'B-EmEC'!$A:$DC,MATCH(G$1,'B-EmEC'!$A$1:$DC$1,0),FALSE)&lt;&gt;"",VLOOKUP($B91,'B-EmEC'!$A:$DC,MATCH(G$1,'B-EmEC'!$A$1:$DC$1,0),FALSE),NA())</f>
        <v>#N/A</v>
      </c>
      <c r="H91" s="159" t="e">
        <f>IF(VLOOKUP($B91,'B-EmEC'!$A:$DC,MATCH(H$1,'B-EmEC'!$A$1:$DC$1,0),FALSE)&lt;&gt;"",VLOOKUP($B91,'B-EmEC'!$A:$DC,MATCH(H$1,'B-EmEC'!$A$1:$DC$1,0),FALSE),NA())</f>
        <v>#N/A</v>
      </c>
      <c r="I91" s="159" t="e">
        <f>IF(VLOOKUP($B91,'B-EmEC'!$A:$DC,MATCH(I$1,'B-EmEC'!$A$1:$DC$1,0),FALSE)&lt;&gt;"",VLOOKUP($B91,'B-EmEC'!$A:$DC,MATCH(I$1,'B-EmEC'!$A$1:$DC$1,0),FALSE),NA())</f>
        <v>#N/A</v>
      </c>
      <c r="J91" s="159" t="e">
        <f>IF(VLOOKUP($B91,'B-EmEC'!$A:$DC,MATCH(J$1,'B-EmEC'!$A$1:$DC$1,0),FALSE)&lt;&gt;"",VLOOKUP($B91,'B-EmEC'!$A:$DC,MATCH(J$1,'B-EmEC'!$A$1:$DC$1,0),FALSE),NA())</f>
        <v>#N/A</v>
      </c>
      <c r="K91" s="160" t="e">
        <f>IF(VLOOKUP($B91,'B-EmEC'!$A:$DC,MATCH(K$1,'B-EmEC'!$A$1:$DC$1,0),FALSE)&lt;&gt;"",VLOOKUP($B91,'B-EmEC'!$A:$DC,MATCH(K$1,'B-EmEC'!$A$1:$DC$1,0),FALSE),NA())</f>
        <v>#N/A</v>
      </c>
      <c r="L91" s="160" t="e">
        <f>IF(VLOOKUP($B91,'B-EmEC'!$A:$DC,MATCH(L$1,'B-EmEC'!$A$1:$DC$1,0),FALSE)&lt;&gt;"",VLOOKUP($B91,'B-EmEC'!$A:$DC,MATCH(L$1,'B-EmEC'!$A$1:$DC$1,0),FALSE),NA())</f>
        <v>#N/A</v>
      </c>
      <c r="M91" s="160" t="e">
        <f>IF(VLOOKUP($B91,'B-EmEC'!$A:$DC,MATCH(M$1,'B-EmEC'!$A$1:$DC$1,0),FALSE)&lt;&gt;"",VLOOKUP($B91,'B-EmEC'!$A:$DC,MATCH(M$1,'B-EmEC'!$A$1:$DC$1,0),FALSE),NA())</f>
        <v>#N/A</v>
      </c>
      <c r="N91" s="159" t="e">
        <f>IF(VLOOKUP($B91,'B-EmEC'!$A:$DC,MATCH(N$1,'B-EmEC'!$A$1:$DC$1,0),FALSE)&lt;&gt;"",VLOOKUP($B91,'B-EmEC'!$A:$DC,MATCH(N$1,'B-EmEC'!$A$1:$DC$1,0),FALSE),NA())</f>
        <v>#N/A</v>
      </c>
      <c r="O91" s="160" t="e">
        <f>IF(VLOOKUP($B91,'B-EmEC'!$A:$DC,MATCH(O$1,'B-EmEC'!$A$1:$DC$1,0),FALSE)&lt;&gt;"",VLOOKUP($B91,'B-EmEC'!$A:$DC,MATCH(O$1,'B-EmEC'!$A$1:$DC$1,0),FALSE),NA())</f>
        <v>#N/A</v>
      </c>
      <c r="P91" s="160" t="e">
        <f>IF(VLOOKUP($B91,'B-EmEC'!$A:$DC,MATCH(P$1,'B-EmEC'!$A$1:$DC$1,0),FALSE)&lt;&gt;"",VLOOKUP($B91,'B-EmEC'!$A:$DC,MATCH(P$1,'B-EmEC'!$A$1:$DC$1,0),FALSE),NA())</f>
        <v>#N/A</v>
      </c>
      <c r="Q91" s="161" t="e" cm="1">
        <f t="array" ref="Q91">SUBSTITUTE(SUBSTITUTE(INDEX(E$1:P$1,0,MATCH(_xlfn.AGGREGATE(4,6,E91:P91),E91:P91,0)),"B-pEC50",""),"&gt;1.4SD","")</f>
        <v>#N/A</v>
      </c>
      <c r="R91" s="159"/>
      <c r="S91" s="162" t="e">
        <f>IF(VLOOKUP($B91,'I-EmEC'!$A:$DD,MATCH(S$1,'I-EmEC'!$A$1:$DD$1,0),FALSE)&lt;&gt;"",VLOOKUP($B91,'I-EmEC'!$A:$DD,MATCH(S$1,'I-EmEC'!$A$1:$DD$1,0),FALSE),NA())</f>
        <v>#N/A</v>
      </c>
      <c r="T91" s="159">
        <f>IF(VLOOKUP($B91,'I-EmEC'!$A:$DD,MATCH(T$1,'I-EmEC'!$A$1:$DD$1,0),FALSE)&lt;&gt;"",VLOOKUP($B91,'I-EmEC'!$A:$DD,MATCH(T$1,'I-EmEC'!$A$1:$DD$1,0),FALSE),NA())</f>
        <v>6.32</v>
      </c>
      <c r="U91" s="159">
        <f>IF(VLOOKUP($B91,'I-EmEC'!$A:$DD,MATCH(U$1,'I-EmEC'!$A$1:$DD$1,0),FALSE)&lt;&gt;"",VLOOKUP($B91,'I-EmEC'!$A:$DD,MATCH(U$1,'I-EmEC'!$A$1:$DD$1,0),FALSE),NA())</f>
        <v>6.32</v>
      </c>
      <c r="V91" s="159">
        <f>IF(VLOOKUP($B91,'I-EmEC'!$A:$DD,MATCH(V$1,'I-EmEC'!$A$1:$DD$1,0),FALSE)&lt;&gt;"",VLOOKUP($B91,'I-EmEC'!$A:$DD,MATCH(V$1,'I-EmEC'!$A$1:$DD$1,0),FALSE),NA())</f>
        <v>6.43</v>
      </c>
      <c r="W91" s="159">
        <f>IF(VLOOKUP($B91,'I-EmEC'!$A:$DD,MATCH(W$1,'I-EmEC'!$A$1:$DD$1,0),FALSE)&lt;&gt;"",VLOOKUP($B91,'I-EmEC'!$A:$DD,MATCH(W$1,'I-EmEC'!$A$1:$DD$1,0),FALSE),NA())</f>
        <v>6.43</v>
      </c>
      <c r="X91" s="159">
        <f>IF(VLOOKUP($B91,'I-EmEC'!$A:$DD,MATCH(X$1,'I-EmEC'!$A$1:$DD$1,0),FALSE)&lt;&gt;"",VLOOKUP($B91,'I-EmEC'!$A:$DD,MATCH(X$1,'I-EmEC'!$A$1:$DD$1,0),FALSE),NA())</f>
        <v>6.34</v>
      </c>
      <c r="Y91" s="159" t="e">
        <f>IF(VLOOKUP($B91,'I-EmEC'!$A:$DD,MATCH(Y$1,'I-EmEC'!$A$1:$DD$1,0),FALSE)&lt;&gt;"",VLOOKUP($B91,'I-EmEC'!$A:$DD,MATCH(Y$1,'I-EmEC'!$A$1:$DD$1,0),FALSE),NA())</f>
        <v>#N/A</v>
      </c>
      <c r="Z91" s="159" t="e">
        <f>IF(VLOOKUP($B91,'I-EmEC'!$A:$DD,MATCH(Z$1,'I-EmEC'!$A$1:$DD$1,0),FALSE)&lt;&gt;"",VLOOKUP($B91,'I-EmEC'!$A:$DD,MATCH(Z$1,'I-EmEC'!$A$1:$DD$1,0),FALSE),NA())</f>
        <v>#N/A</v>
      </c>
      <c r="AA91" s="159" t="e">
        <f>IF(VLOOKUP($B91,'I-EmEC'!$A:$DD,MATCH(AA$1,'I-EmEC'!$A$1:$DD$1,0),FALSE)&lt;&gt;"",VLOOKUP($B91,'I-EmEC'!$A:$DD,MATCH(AA$1,'I-EmEC'!$A$1:$DD$1,0),FALSE),NA())</f>
        <v>#N/A</v>
      </c>
      <c r="AB91" s="159" t="e">
        <f>IF(VLOOKUP($B91,'I-EmEC'!$A:$DD,MATCH(AB$1,'I-EmEC'!$A$1:$DD$1,0),FALSE)&lt;&gt;"",VLOOKUP($B91,'I-EmEC'!$A:$DD,MATCH(AB$1,'I-EmEC'!$A$1:$DD$1,0),FALSE),NA())</f>
        <v>#N/A</v>
      </c>
      <c r="AC91" s="159" t="e">
        <f>IF(VLOOKUP($B91,'I-EmEC'!$A:$DD,MATCH(AC$1,'I-EmEC'!$A$1:$DD$1,0),FALSE)&lt;&gt;"",VLOOKUP($B91,'I-EmEC'!$A:$DD,MATCH(AC$1,'I-EmEC'!$A$1:$DD$1,0),FALSE),NA())</f>
        <v>#N/A</v>
      </c>
      <c r="AD91" s="159" t="e">
        <f>IF(VLOOKUP($B91,'I-EmEC'!$A:$DD,MATCH(AD$1,'I-EmEC'!$A$1:$DD$1,0),FALSE)&lt;&gt;"",VLOOKUP($B91,'I-EmEC'!$A:$DD,MATCH(AD$1,'I-EmEC'!$A$1:$DD$1,0),FALSE),NA())</f>
        <v>#N/A</v>
      </c>
      <c r="AE91" s="161" t="str" cm="1">
        <f t="array" ref="AE91">SUBSTITUTE(SUBSTITUTE(INDEX(S$1:AD$1,0,MATCH(_xlfn.AGGREGATE(4,6,S91:AD91),S91:AD91,0)),"I-pEC50",""),"&gt;1.4SD","")</f>
        <v xml:space="preserve">
GoA</v>
      </c>
      <c r="AF91" s="159"/>
      <c r="AG91" s="163" t="e">
        <f>IF(VLOOKUP($B91,'B-EmEC'!$A:$DC,MATCH(AG$1,'B-EmEC'!$A$1:$DC$1,0),FALSE)&lt;&gt;"",VLOOKUP($B91,'B-EmEC'!$A:$DC,MATCH(AG$1,'B-EmEC'!$A$1:$DC$1,0),FALSE),NA())</f>
        <v>#N/A</v>
      </c>
      <c r="AH91" s="164" t="e">
        <f>IF(VLOOKUP($B91,'B-EmEC'!$A:$DC,MATCH(AH$1,'B-EmEC'!$A$1:$DC$1,0),FALSE)&lt;&gt;"",VLOOKUP($B91,'B-EmEC'!$A:$DC,MATCH(AH$1,'B-EmEC'!$A$1:$DC$1,0),FALSE),NA())</f>
        <v>#N/A</v>
      </c>
      <c r="AI91" s="164" t="e">
        <f>IF(VLOOKUP($B91,'B-EmEC'!$A:$DC,MATCH(AI$1,'B-EmEC'!$A$1:$DC$1,0),FALSE)&lt;&gt;"",VLOOKUP($B91,'B-EmEC'!$A:$DC,MATCH(AI$1,'B-EmEC'!$A$1:$DC$1,0),FALSE),NA())</f>
        <v>#N/A</v>
      </c>
      <c r="AJ91" s="164" t="e">
        <f>IF(VLOOKUP($B91,'B-EmEC'!$A:$DC,MATCH(AJ$1,'B-EmEC'!$A$1:$DC$1,0),FALSE)&lt;&gt;"",VLOOKUP($B91,'B-EmEC'!$A:$DC,MATCH(AJ$1,'B-EmEC'!$A$1:$DC$1,0),FALSE),NA())</f>
        <v>#N/A</v>
      </c>
      <c r="AK91" s="164" t="e">
        <f>IF(VLOOKUP($B91,'B-EmEC'!$A:$DC,MATCH(AK$1,'B-EmEC'!$A$1:$DC$1,0),FALSE)&lt;&gt;"",VLOOKUP($B91,'B-EmEC'!$A:$DC,MATCH(AK$1,'B-EmEC'!$A$1:$DC$1,0),FALSE),NA())</f>
        <v>#N/A</v>
      </c>
      <c r="AL91" s="164" t="e">
        <f>IF(VLOOKUP($B91,'B-EmEC'!$A:$DC,MATCH(AL$1,'B-EmEC'!$A$1:$DC$1,0),FALSE)&lt;&gt;"",VLOOKUP($B91,'B-EmEC'!$A:$DC,MATCH(AL$1,'B-EmEC'!$A$1:$DC$1,0),FALSE),NA())</f>
        <v>#N/A</v>
      </c>
      <c r="AM91" s="164" t="e">
        <f>IF(VLOOKUP($B91,'B-EmEC'!$A:$DC,MATCH(AM$1,'B-EmEC'!$A$1:$DC$1,0),FALSE)&lt;&gt;"",VLOOKUP($B91,'B-EmEC'!$A:$DC,MATCH(AM$1,'B-EmEC'!$A$1:$DC$1,0),FALSE),NA())</f>
        <v>#N/A</v>
      </c>
      <c r="AN91" s="164" t="e">
        <f>IF(VLOOKUP($B91,'B-EmEC'!$A:$DC,MATCH(AN$1,'B-EmEC'!$A$1:$DC$1,0),FALSE)&lt;&gt;"",VLOOKUP($B91,'B-EmEC'!$A:$DC,MATCH(AN$1,'B-EmEC'!$A$1:$DC$1,0),FALSE),NA())</f>
        <v>#N/A</v>
      </c>
      <c r="AO91" s="164" t="e">
        <f>IF(VLOOKUP($B91,'B-EmEC'!$A:$DC,MATCH(AO$1,'B-EmEC'!$A$1:$DC$1,0),FALSE)&lt;&gt;"",VLOOKUP($B91,'B-EmEC'!$A:$DC,MATCH(AO$1,'B-EmEC'!$A$1:$DC$1,0),FALSE),NA())</f>
        <v>#N/A</v>
      </c>
      <c r="AP91" s="164" t="e">
        <f>IF(VLOOKUP($B91,'B-EmEC'!$A:$DC,MATCH(AP$1,'B-EmEC'!$A$1:$DC$1,0),FALSE)&lt;&gt;"",VLOOKUP($B91,'B-EmEC'!$A:$DC,MATCH(AP$1,'B-EmEC'!$A$1:$DC$1,0),FALSE),NA())</f>
        <v>#N/A</v>
      </c>
      <c r="AQ91" s="164" t="e">
        <f>IF(VLOOKUP($B91,'B-EmEC'!$A:$DC,MATCH(AQ$1,'B-EmEC'!$A$1:$DC$1,0),FALSE)&lt;&gt;"",VLOOKUP($B91,'B-EmEC'!$A:$DC,MATCH(AQ$1,'B-EmEC'!$A$1:$DC$1,0),FALSE),NA())</f>
        <v>#N/A</v>
      </c>
      <c r="AR91" s="164" t="e">
        <f>IF(VLOOKUP($B91,'B-EmEC'!$A:$DC,MATCH(AR$1,'B-EmEC'!$A$1:$DC$1,0),FALSE)&lt;&gt;"",VLOOKUP($B91,'B-EmEC'!$A:$DC,MATCH(AR$1,'B-EmEC'!$A$1:$DC$1,0),FALSE),NA())</f>
        <v>#N/A</v>
      </c>
      <c r="AS91" s="169" t="e" cm="1">
        <f t="array" ref="AS91">SUBSTITUTE(SUBSTITUTE(INDEX(AG$1:AR$1,0,MATCH(_xlfn.AGGREGATE(4,6,AG91:AR91),AG91:AR91,0)),"B-Emax",""),"&gt;1.4SD","")</f>
        <v>#N/A</v>
      </c>
      <c r="AT91" s="164"/>
      <c r="AU91" s="165" t="e">
        <f>IF(VLOOKUP($B91,'I-EmEC'!$A:$DD,MATCH(AU$1,'I-EmEC'!$A$1:$DD$1,0),FALSE)&lt;&gt;"",VLOOKUP($B91,'I-EmEC'!$A:$DD,MATCH(AU$1,'I-EmEC'!$A$1:$DD$1,0),FALSE),NA())</f>
        <v>#N/A</v>
      </c>
      <c r="AV91" s="166">
        <f>IF(VLOOKUP($B91,'I-EmEC'!$A:$DD,MATCH(AV$1,'I-EmEC'!$A$1:$DD$1,0),FALSE)&lt;&gt;"",VLOOKUP($B91,'I-EmEC'!$A:$DD,MATCH(AV$1,'I-EmEC'!$A$1:$DD$1,0),FALSE),NA())</f>
        <v>7.5</v>
      </c>
      <c r="AW91" s="166">
        <f>IF(VLOOKUP($B91,'I-EmEC'!$A:$DD,MATCH(AW$1,'I-EmEC'!$A$1:$DD$1,0),FALSE)&lt;&gt;"",VLOOKUP($B91,'I-EmEC'!$A:$DD,MATCH(AW$1,'I-EmEC'!$A$1:$DD$1,0),FALSE),NA())</f>
        <v>7.5</v>
      </c>
      <c r="AX91" s="166">
        <f>IF(VLOOKUP($B91,'I-EmEC'!$A:$DD,MATCH(AX$1,'I-EmEC'!$A$1:$DD$1,0),FALSE)&lt;&gt;"",VLOOKUP($B91,'I-EmEC'!$A:$DD,MATCH(AX$1,'I-EmEC'!$A$1:$DD$1,0),FALSE),NA())</f>
        <v>9.4</v>
      </c>
      <c r="AY91" s="166">
        <f>IF(VLOOKUP($B91,'I-EmEC'!$A:$DD,MATCH(AY$1,'I-EmEC'!$A$1:$DD$1,0),FALSE)&lt;&gt;"",VLOOKUP($B91,'I-EmEC'!$A:$DD,MATCH(AY$1,'I-EmEC'!$A$1:$DD$1,0),FALSE),NA())</f>
        <v>9.4</v>
      </c>
      <c r="AZ91" s="166">
        <f>IF(VLOOKUP($B91,'I-EmEC'!$A:$DD,MATCH(AZ$1,'I-EmEC'!$A$1:$DD$1,0),FALSE)&lt;&gt;"",VLOOKUP($B91,'I-EmEC'!$A:$DD,MATCH(AZ$1,'I-EmEC'!$A$1:$DD$1,0),FALSE),NA())</f>
        <v>9.6</v>
      </c>
      <c r="BA91" s="166" t="e">
        <f>IF(VLOOKUP($B91,'I-EmEC'!$A:$DD,MATCH(BA$1,'I-EmEC'!$A$1:$DD$1,0),FALSE)&lt;&gt;"",VLOOKUP($B91,'I-EmEC'!$A:$DD,MATCH(BA$1,'I-EmEC'!$A$1:$DD$1,0),FALSE),NA())</f>
        <v>#N/A</v>
      </c>
      <c r="BB91" s="166" t="e">
        <f>IF(VLOOKUP($B91,'I-EmEC'!$A:$DD,MATCH(BB$1,'I-EmEC'!$A$1:$DD$1,0),FALSE)&lt;&gt;"",VLOOKUP($B91,'I-EmEC'!$A:$DD,MATCH(BB$1,'I-EmEC'!$A$1:$DD$1,0),FALSE),NA())</f>
        <v>#N/A</v>
      </c>
      <c r="BC91" s="166" t="e">
        <f>IF(VLOOKUP($B91,'I-EmEC'!$A:$DD,MATCH(BC$1,'I-EmEC'!$A$1:$DD$1,0),FALSE)&lt;&gt;"",VLOOKUP($B91,'I-EmEC'!$A:$DD,MATCH(BC$1,'I-EmEC'!$A$1:$DD$1,0),FALSE),NA())</f>
        <v>#N/A</v>
      </c>
      <c r="BD91" s="166" t="e">
        <f>IF(VLOOKUP($B91,'I-EmEC'!$A:$DD,MATCH(BD$1,'I-EmEC'!$A$1:$DD$1,0),FALSE)&lt;&gt;"",VLOOKUP($B91,'I-EmEC'!$A:$DD,MATCH(BD$1,'I-EmEC'!$A$1:$DD$1,0),FALSE),NA())</f>
        <v>#N/A</v>
      </c>
      <c r="BE91" s="166" t="e">
        <f>IF(VLOOKUP($B91,'I-EmEC'!$A:$DD,MATCH(BE$1,'I-EmEC'!$A$1:$DD$1,0),FALSE)&lt;&gt;"",VLOOKUP($B91,'I-EmEC'!$A:$DD,MATCH(BE$1,'I-EmEC'!$A$1:$DD$1,0),FALSE),NA())</f>
        <v>#N/A</v>
      </c>
      <c r="BF91" s="166" t="e">
        <f>IF(VLOOKUP($B91,'I-EmEC'!$A:$DD,MATCH(BF$1,'I-EmEC'!$A$1:$DD$1,0),FALSE)&lt;&gt;"",VLOOKUP($B91,'I-EmEC'!$A:$DD,MATCH(BF$1,'I-EmEC'!$A$1:$DD$1,0),FALSE),NA())</f>
        <v>#N/A</v>
      </c>
      <c r="BG91" s="161" t="str" cm="1">
        <f t="array" ref="BG91">SUBSTITUTE(SUBSTITUTE(INDEX(AU$1:BF$1,0,MATCH(_xlfn.AGGREGATE(4,6,AU91:BF91),AU91:BF91,0)),"I-Emax",""),"&gt;1.4SD","")</f>
        <v xml:space="preserve">
Gz</v>
      </c>
      <c r="BH91" s="159"/>
      <c r="BI91" s="167" t="e">
        <f>IF(VLOOKUP($B91,'B-EmEC'!$A:$DC,MATCH(BI$1,'B-EmEC'!$A$1:$DC$1,0),FALSE)="",NA(),VLOOKUP($B91,'B-EmEC'!$A:$DC,MATCH(BI$1,'B-EmEC'!$A$1:$DC$1,0),FALSE))</f>
        <v>#N/A</v>
      </c>
      <c r="BJ91" s="168" t="e">
        <f>IF(VLOOKUP($B91,'B-EmEC'!$A:$DC,MATCH(BJ$1,'B-EmEC'!$A$1:$DC$1,0),FALSE)="",NA(),VLOOKUP($B91,'B-EmEC'!$A:$DC,MATCH(BJ$1,'B-EmEC'!$A$1:$DC$1,0),FALSE))</f>
        <v>#N/A</v>
      </c>
      <c r="BK91" s="168" t="e">
        <f>IF(VLOOKUP($B91,'B-EmEC'!$A:$DC,MATCH(BK$1,'B-EmEC'!$A$1:$DC$1,0),FALSE)="",NA(),VLOOKUP($B91,'B-EmEC'!$A:$DC,MATCH(BK$1,'B-EmEC'!$A$1:$DC$1,0),FALSE))</f>
        <v>#N/A</v>
      </c>
      <c r="BL91" s="168" t="e">
        <f>IF(VLOOKUP($B91,'B-EmEC'!$A:$DC,MATCH(BL$1,'B-EmEC'!$A$1:$DC$1,0),FALSE)="",NA(),VLOOKUP($B91,'B-EmEC'!$A:$DC,MATCH(BL$1,'B-EmEC'!$A$1:$DC$1,0),FALSE))</f>
        <v>#N/A</v>
      </c>
      <c r="BM91" s="168" t="e">
        <f>IF(VLOOKUP($B91,'B-EmEC'!$A:$DC,MATCH(BM$1,'B-EmEC'!$A$1:$DC$1,0),FALSE)="",NA(),VLOOKUP($B91,'B-EmEC'!$A:$DC,MATCH(BM$1,'B-EmEC'!$A$1:$DC$1,0),FALSE))</f>
        <v>#N/A</v>
      </c>
      <c r="BN91" s="168" t="e">
        <f>IF(VLOOKUP($B91,'B-EmEC'!$A:$DC,MATCH(BN$1,'B-EmEC'!$A$1:$DC$1,0),FALSE)="",NA(),VLOOKUP($B91,'B-EmEC'!$A:$DC,MATCH(BN$1,'B-EmEC'!$A$1:$DC$1,0),FALSE))</f>
        <v>#N/A</v>
      </c>
      <c r="BO91" s="168" t="e">
        <f>IF(VLOOKUP($B91,'B-EmEC'!$A:$DC,MATCH(BO$1,'B-EmEC'!$A$1:$DC$1,0),FALSE)="",NA(),VLOOKUP($B91,'B-EmEC'!$A:$DC,MATCH(BO$1,'B-EmEC'!$A$1:$DC$1,0),FALSE))</f>
        <v>#N/A</v>
      </c>
      <c r="BP91" s="168" t="e">
        <f>IF(VLOOKUP($B91,'B-EmEC'!$A:$DC,MATCH(BP$1,'B-EmEC'!$A$1:$DC$1,0),FALSE)="",NA(),VLOOKUP($B91,'B-EmEC'!$A:$DC,MATCH(BP$1,'B-EmEC'!$A$1:$DC$1,0),FALSE))</f>
        <v>#N/A</v>
      </c>
      <c r="BQ91" s="168" t="e">
        <f>IF(VLOOKUP($B91,'B-EmEC'!$A:$DC,MATCH(BQ$1,'B-EmEC'!$A$1:$DC$1,0),FALSE)="",NA(),VLOOKUP($B91,'B-EmEC'!$A:$DC,MATCH(BQ$1,'B-EmEC'!$A$1:$DC$1,0),FALSE))</f>
        <v>#N/A</v>
      </c>
      <c r="BR91" s="168" t="e">
        <f>IF(VLOOKUP($B91,'B-EmEC'!$A:$DC,MATCH(BR$1,'B-EmEC'!$A$1:$DC$1,0),FALSE)="",NA(),VLOOKUP($B91,'B-EmEC'!$A:$DC,MATCH(BR$1,'B-EmEC'!$A$1:$DC$1,0),FALSE))</f>
        <v>#N/A</v>
      </c>
      <c r="BS91" s="168" t="e">
        <f>IF(VLOOKUP($B91,'B-EmEC'!$A:$DC,MATCH(BS$1,'B-EmEC'!$A$1:$DC$1,0),FALSE)="",NA(),VLOOKUP($B91,'B-EmEC'!$A:$DC,MATCH(BS$1,'B-EmEC'!$A$1:$DC$1,0),FALSE))</f>
        <v>#N/A</v>
      </c>
      <c r="BT91" s="168" t="e">
        <f>IF(VLOOKUP($B91,'B-EmEC'!$A:$DC,MATCH(BT$1,'B-EmEC'!$A$1:$DC$1,0),FALSE)="",NA(),VLOOKUP($B91,'B-EmEC'!$A:$DC,MATCH(BT$1,'B-EmEC'!$A$1:$DC$1,0),FALSE))</f>
        <v>#N/A</v>
      </c>
      <c r="BU91" s="161" t="e" cm="1">
        <f t="array" ref="BU91">SUBSTITUTE(SUBSTITUTE(SUBSTITUTE(INDEX(BI$1:BT$1,0,MATCH(_xlfn.AGGREGATE(4,6,BI91:BT91),BI91:BT91,0)),"B-Emax",""),"Min",""),"Max","")</f>
        <v>#N/A</v>
      </c>
      <c r="BV91" s="168"/>
      <c r="BW91" s="165" t="e">
        <f>IF(VLOOKUP($B91,'I-EmEC'!$A:$DD,MATCH(BW$1,'I-EmEC'!$A$1:$DD$1,0),FALSE)&lt;&gt;"",VLOOKUP($B91,'I-EmEC'!$A:$DD,MATCH(BW$1,'I-EmEC'!$A$1:$DD$1,0),FALSE),NA())</f>
        <v>#N/A</v>
      </c>
      <c r="BX91" s="166">
        <f>IF(VLOOKUP($B91,'I-EmEC'!$A:$DD,MATCH(BX$1,'I-EmEC'!$A$1:$DD$1,0),FALSE)&lt;&gt;"",VLOOKUP($B91,'I-EmEC'!$A:$DD,MATCH(BX$1,'I-EmEC'!$A$1:$DD$1,0),FALSE),NA())</f>
        <v>14.506769825918761</v>
      </c>
      <c r="BY91" s="166">
        <f>IF(VLOOKUP($B91,'I-EmEC'!$A:$DD,MATCH(BY$1,'I-EmEC'!$A$1:$DD$1,0),FALSE)&lt;&gt;"",VLOOKUP($B91,'I-EmEC'!$A:$DD,MATCH(BY$1,'I-EmEC'!$A$1:$DD$1,0),FALSE),NA())</f>
        <v>14.506769825918761</v>
      </c>
      <c r="BZ91" s="166">
        <f>IF(VLOOKUP($B91,'I-EmEC'!$A:$DD,MATCH(BZ$1,'I-EmEC'!$A$1:$DD$1,0),FALSE)&lt;&gt;"",VLOOKUP($B91,'I-EmEC'!$A:$DD,MATCH(BZ$1,'I-EmEC'!$A$1:$DD$1,0),FALSE),NA())</f>
        <v>19.46169772256729</v>
      </c>
      <c r="CA91" s="166">
        <f>IF(VLOOKUP($B91,'I-EmEC'!$A:$DD,MATCH(CA$1,'I-EmEC'!$A$1:$DD$1,0),FALSE)&lt;&gt;"",VLOOKUP($B91,'I-EmEC'!$A:$DD,MATCH(CA$1,'I-EmEC'!$A$1:$DD$1,0),FALSE),NA())</f>
        <v>19.46169772256729</v>
      </c>
      <c r="CB91" s="166">
        <f>IF(VLOOKUP($B91,'I-EmEC'!$A:$DD,MATCH(CB$1,'I-EmEC'!$A$1:$DD$1,0),FALSE)&lt;&gt;"",VLOOKUP($B91,'I-EmEC'!$A:$DD,MATCH(CB$1,'I-EmEC'!$A$1:$DD$1,0),FALSE),NA())</f>
        <v>27.826086956521738</v>
      </c>
      <c r="CC91" s="166" t="e">
        <f>IF(VLOOKUP($B91,'I-EmEC'!$A:$DD,MATCH(CC$1,'I-EmEC'!$A$1:$DD$1,0),FALSE)&lt;&gt;"",VLOOKUP($B91,'I-EmEC'!$A:$DD,MATCH(CC$1,'I-EmEC'!$A$1:$DD$1,0),FALSE),NA())</f>
        <v>#N/A</v>
      </c>
      <c r="CD91" s="166" t="e">
        <f>IF(VLOOKUP($B91,'I-EmEC'!$A:$DD,MATCH(CD$1,'I-EmEC'!$A$1:$DD$1,0),FALSE)&lt;&gt;"",VLOOKUP($B91,'I-EmEC'!$A:$DD,MATCH(CD$1,'I-EmEC'!$A$1:$DD$1,0),FALSE),NA())</f>
        <v>#N/A</v>
      </c>
      <c r="CE91" s="166" t="e">
        <f>IF(VLOOKUP($B91,'I-EmEC'!$A:$DD,MATCH(CE$1,'I-EmEC'!$A$1:$DD$1,0),FALSE)&lt;&gt;"",VLOOKUP($B91,'I-EmEC'!$A:$DD,MATCH(CE$1,'I-EmEC'!$A$1:$DD$1,0),FALSE),NA())</f>
        <v>#N/A</v>
      </c>
      <c r="CF91" s="166" t="e">
        <f>IF(VLOOKUP($B91,'I-EmEC'!$A:$DD,MATCH(CF$1,'I-EmEC'!$A$1:$DD$1,0),FALSE)&lt;&gt;"",VLOOKUP($B91,'I-EmEC'!$A:$DD,MATCH(CF$1,'I-EmEC'!$A$1:$DD$1,0),FALSE),NA())</f>
        <v>#N/A</v>
      </c>
      <c r="CG91" s="166" t="e">
        <f>IF(VLOOKUP($B91,'I-EmEC'!$A:$DD,MATCH(CG$1,'I-EmEC'!$A$1:$DD$1,0),FALSE)&lt;&gt;"",VLOOKUP($B91,'I-EmEC'!$A:$DD,MATCH(CG$1,'I-EmEC'!$A$1:$DD$1,0),FALSE),NA())</f>
        <v>#N/A</v>
      </c>
      <c r="CH91" s="166" t="e">
        <f>IF(VLOOKUP($B91,'I-EmEC'!$A:$DD,MATCH(CH$1,'I-EmEC'!$A$1:$DD$1,0),FALSE)&lt;&gt;"",VLOOKUP($B91,'I-EmEC'!$A:$DD,MATCH(CH$1,'I-EmEC'!$A$1:$DD$1,0),FALSE),NA())</f>
        <v>#N/A</v>
      </c>
      <c r="CI91" s="161" t="str" cm="1">
        <f t="array" ref="CI91">SUBSTITUTE(SUBSTITUTE(SUBSTITUTE(INDEX(BW$1:CH$1,0,MATCH(_xlfn.AGGREGATE(4,6,BW91:CH91),BW91:CH91,0)),"I-Emax",""),"Min",""),"Max","")</f>
        <v xml:space="preserve">
Gz</v>
      </c>
      <c r="CJ91" s="155"/>
      <c r="CK91" s="155"/>
      <c r="CL91" s="155"/>
      <c r="CM91" s="155"/>
      <c r="CN91" s="155"/>
      <c r="CO91" s="155"/>
      <c r="CP91" s="155"/>
      <c r="CQ91" s="155"/>
      <c r="CR91" s="155"/>
      <c r="CS91" s="155"/>
      <c r="CT91" s="155"/>
      <c r="CU91" s="155"/>
      <c r="CV91" s="155"/>
      <c r="CW91" s="155"/>
      <c r="CX91" s="155"/>
      <c r="CY91" s="155"/>
      <c r="CZ91" s="155"/>
      <c r="DA91" s="155"/>
      <c r="DB91" s="155"/>
      <c r="DC91" s="155"/>
      <c r="DD91" s="155"/>
      <c r="DE91" s="155"/>
      <c r="DF91" s="155"/>
      <c r="DG91" s="155"/>
    </row>
    <row r="92" spans="1:111" s="170" customFormat="1" x14ac:dyDescent="0.15">
      <c r="A92" s="155" t="str" cm="1">
        <f t="array" ref="A92">_xlfn.IFS(AND(SUMIF(E92:P92,"&lt;&gt;#N/A",E92:P92)&gt;0,SUMIF(S92:AD92,"&lt;&gt;#N/A",S92:AD92)&gt;0),"BI",AND(SUMIF(E92:P92,"&lt;&gt;#N/A",E92:P92)&gt;0,SUMIF(S92:AD92,"&lt;&gt;#N/A",S92:AD92)=0),"-B",AND(SUMIF(E92:P92,"&lt;&gt;#N/A",E92:P92)=0,SUMIF(S92:AD92,"&lt;&gt;#N/A",S92:AD92)&gt;0),"-I")</f>
        <v>-I</v>
      </c>
      <c r="B92" s="90" t="s">
        <v>327</v>
      </c>
      <c r="C92" s="156" t="str">
        <f>VLOOKUP(B92,RecNamesAll!A:E,5,FALSE)</f>
        <v>A</v>
      </c>
      <c r="D92" s="157" t="b">
        <f>VLOOKUP(B92,Ligands!A:B,2,FALSE)</f>
        <v>0</v>
      </c>
      <c r="E92" s="158" t="e">
        <f>IF(VLOOKUP($B92,'B-EmEC'!$A:$DC,MATCH(E$1,'B-EmEC'!$A$1:$DC$1,0),FALSE)&lt;&gt;"",VLOOKUP($B92,'B-EmEC'!$A:$DC,MATCH(E$1,'B-EmEC'!$A$1:$DC$1,0),FALSE),NA())</f>
        <v>#N/A</v>
      </c>
      <c r="F92" s="159" t="e">
        <f>IF(VLOOKUP($B92,'B-EmEC'!$A:$DC,MATCH(F$1,'B-EmEC'!$A$1:$DC$1,0),FALSE)&lt;&gt;"",VLOOKUP($B92,'B-EmEC'!$A:$DC,MATCH(F$1,'B-EmEC'!$A$1:$DC$1,0),FALSE),NA())</f>
        <v>#N/A</v>
      </c>
      <c r="G92" s="159" t="e">
        <f>IF(VLOOKUP($B92,'B-EmEC'!$A:$DC,MATCH(G$1,'B-EmEC'!$A$1:$DC$1,0),FALSE)&lt;&gt;"",VLOOKUP($B92,'B-EmEC'!$A:$DC,MATCH(G$1,'B-EmEC'!$A$1:$DC$1,0),FALSE),NA())</f>
        <v>#N/A</v>
      </c>
      <c r="H92" s="159" t="e">
        <f>IF(VLOOKUP($B92,'B-EmEC'!$A:$DC,MATCH(H$1,'B-EmEC'!$A$1:$DC$1,0),FALSE)&lt;&gt;"",VLOOKUP($B92,'B-EmEC'!$A:$DC,MATCH(H$1,'B-EmEC'!$A$1:$DC$1,0),FALSE),NA())</f>
        <v>#N/A</v>
      </c>
      <c r="I92" s="159" t="e">
        <f>IF(VLOOKUP($B92,'B-EmEC'!$A:$DC,MATCH(I$1,'B-EmEC'!$A$1:$DC$1,0),FALSE)&lt;&gt;"",VLOOKUP($B92,'B-EmEC'!$A:$DC,MATCH(I$1,'B-EmEC'!$A$1:$DC$1,0),FALSE),NA())</f>
        <v>#N/A</v>
      </c>
      <c r="J92" s="159" t="e">
        <f>IF(VLOOKUP($B92,'B-EmEC'!$A:$DC,MATCH(J$1,'B-EmEC'!$A$1:$DC$1,0),FALSE)&lt;&gt;"",VLOOKUP($B92,'B-EmEC'!$A:$DC,MATCH(J$1,'B-EmEC'!$A$1:$DC$1,0),FALSE),NA())</f>
        <v>#N/A</v>
      </c>
      <c r="K92" s="160" t="e">
        <f>IF(VLOOKUP($B92,'B-EmEC'!$A:$DC,MATCH(K$1,'B-EmEC'!$A$1:$DC$1,0),FALSE)&lt;&gt;"",VLOOKUP($B92,'B-EmEC'!$A:$DC,MATCH(K$1,'B-EmEC'!$A$1:$DC$1,0),FALSE),NA())</f>
        <v>#N/A</v>
      </c>
      <c r="L92" s="160" t="e">
        <f>IF(VLOOKUP($B92,'B-EmEC'!$A:$DC,MATCH(L$1,'B-EmEC'!$A$1:$DC$1,0),FALSE)&lt;&gt;"",VLOOKUP($B92,'B-EmEC'!$A:$DC,MATCH(L$1,'B-EmEC'!$A$1:$DC$1,0),FALSE),NA())</f>
        <v>#N/A</v>
      </c>
      <c r="M92" s="160" t="e">
        <f>IF(VLOOKUP($B92,'B-EmEC'!$A:$DC,MATCH(M$1,'B-EmEC'!$A$1:$DC$1,0),FALSE)&lt;&gt;"",VLOOKUP($B92,'B-EmEC'!$A:$DC,MATCH(M$1,'B-EmEC'!$A$1:$DC$1,0),FALSE),NA())</f>
        <v>#N/A</v>
      </c>
      <c r="N92" s="159" t="e">
        <f>IF(VLOOKUP($B92,'B-EmEC'!$A:$DC,MATCH(N$1,'B-EmEC'!$A$1:$DC$1,0),FALSE)&lt;&gt;"",VLOOKUP($B92,'B-EmEC'!$A:$DC,MATCH(N$1,'B-EmEC'!$A$1:$DC$1,0),FALSE),NA())</f>
        <v>#N/A</v>
      </c>
      <c r="O92" s="160" t="e">
        <f>IF(VLOOKUP($B92,'B-EmEC'!$A:$DC,MATCH(O$1,'B-EmEC'!$A$1:$DC$1,0),FALSE)&lt;&gt;"",VLOOKUP($B92,'B-EmEC'!$A:$DC,MATCH(O$1,'B-EmEC'!$A$1:$DC$1,0),FALSE),NA())</f>
        <v>#N/A</v>
      </c>
      <c r="P92" s="160" t="e">
        <f>IF(VLOOKUP($B92,'B-EmEC'!$A:$DC,MATCH(P$1,'B-EmEC'!$A$1:$DC$1,0),FALSE)&lt;&gt;"",VLOOKUP($B92,'B-EmEC'!$A:$DC,MATCH(P$1,'B-EmEC'!$A$1:$DC$1,0),FALSE),NA())</f>
        <v>#N/A</v>
      </c>
      <c r="Q92" s="161" t="e" cm="1">
        <f t="array" ref="Q92">SUBSTITUTE(SUBSTITUTE(INDEX(E$1:P$1,0,MATCH(_xlfn.AGGREGATE(4,6,E92:P92),E92:P92,0)),"B-pEC50",""),"&gt;1.4SD","")</f>
        <v>#N/A</v>
      </c>
      <c r="R92" s="159"/>
      <c r="S92" s="162">
        <f>IF(VLOOKUP($B92,'I-EmEC'!$A:$DD,MATCH(S$1,'I-EmEC'!$A$1:$DD$1,0),FALSE)&lt;&gt;"",VLOOKUP($B92,'I-EmEC'!$A:$DD,MATCH(S$1,'I-EmEC'!$A$1:$DD$1,0),FALSE),NA())</f>
        <v>9.98</v>
      </c>
      <c r="T92" s="159">
        <f>IF(VLOOKUP($B92,'I-EmEC'!$A:$DD,MATCH(T$1,'I-EmEC'!$A$1:$DD$1,0),FALSE)&lt;&gt;"",VLOOKUP($B92,'I-EmEC'!$A:$DD,MATCH(T$1,'I-EmEC'!$A$1:$DD$1,0),FALSE),NA())</f>
        <v>10.09</v>
      </c>
      <c r="U92" s="159">
        <f>IF(VLOOKUP($B92,'I-EmEC'!$A:$DD,MATCH(U$1,'I-EmEC'!$A$1:$DD$1,0),FALSE)&lt;&gt;"",VLOOKUP($B92,'I-EmEC'!$A:$DD,MATCH(U$1,'I-EmEC'!$A$1:$DD$1,0),FALSE),NA())</f>
        <v>10.09</v>
      </c>
      <c r="V92" s="159">
        <f>IF(VLOOKUP($B92,'I-EmEC'!$A:$DD,MATCH(V$1,'I-EmEC'!$A$1:$DD$1,0),FALSE)&lt;&gt;"",VLOOKUP($B92,'I-EmEC'!$A:$DD,MATCH(V$1,'I-EmEC'!$A$1:$DD$1,0),FALSE),NA())</f>
        <v>9.58</v>
      </c>
      <c r="W92" s="159">
        <f>IF(VLOOKUP($B92,'I-EmEC'!$A:$DD,MATCH(W$1,'I-EmEC'!$A$1:$DD$1,0),FALSE)&lt;&gt;"",VLOOKUP($B92,'I-EmEC'!$A:$DD,MATCH(W$1,'I-EmEC'!$A$1:$DD$1,0),FALSE),NA())</f>
        <v>9.58</v>
      </c>
      <c r="X92" s="159">
        <f>IF(VLOOKUP($B92,'I-EmEC'!$A:$DD,MATCH(X$1,'I-EmEC'!$A$1:$DD$1,0),FALSE)&lt;&gt;"",VLOOKUP($B92,'I-EmEC'!$A:$DD,MATCH(X$1,'I-EmEC'!$A$1:$DD$1,0),FALSE),NA())</f>
        <v>9.4600000000000009</v>
      </c>
      <c r="Y92" s="159">
        <f>IF(VLOOKUP($B92,'I-EmEC'!$A:$DD,MATCH(Y$1,'I-EmEC'!$A$1:$DD$1,0),FALSE)&lt;&gt;"",VLOOKUP($B92,'I-EmEC'!$A:$DD,MATCH(Y$1,'I-EmEC'!$A$1:$DD$1,0),FALSE),NA())</f>
        <v>10.48</v>
      </c>
      <c r="Z92" s="159">
        <f>IF(VLOOKUP($B92,'I-EmEC'!$A:$DD,MATCH(Z$1,'I-EmEC'!$A$1:$DD$1,0),FALSE)&lt;&gt;"",VLOOKUP($B92,'I-EmEC'!$A:$DD,MATCH(Z$1,'I-EmEC'!$A$1:$DD$1,0),FALSE),NA())</f>
        <v>10.48</v>
      </c>
      <c r="AA92" s="159">
        <f>IF(VLOOKUP($B92,'I-EmEC'!$A:$DD,MATCH(AA$1,'I-EmEC'!$A$1:$DD$1,0),FALSE)&lt;&gt;"",VLOOKUP($B92,'I-EmEC'!$A:$DD,MATCH(AA$1,'I-EmEC'!$A$1:$DD$1,0),FALSE),NA())</f>
        <v>10.63</v>
      </c>
      <c r="AB92" s="159">
        <f>IF(VLOOKUP($B92,'I-EmEC'!$A:$DD,MATCH(AB$1,'I-EmEC'!$A$1:$DD$1,0),FALSE)&lt;&gt;"",VLOOKUP($B92,'I-EmEC'!$A:$DD,MATCH(AB$1,'I-EmEC'!$A$1:$DD$1,0),FALSE),NA())</f>
        <v>9.64</v>
      </c>
      <c r="AC92" s="159">
        <f>IF(VLOOKUP($B92,'I-EmEC'!$A:$DD,MATCH(AC$1,'I-EmEC'!$A$1:$DD$1,0),FALSE)&lt;&gt;"",VLOOKUP($B92,'I-EmEC'!$A:$DD,MATCH(AC$1,'I-EmEC'!$A$1:$DD$1,0),FALSE),NA())</f>
        <v>9.74</v>
      </c>
      <c r="AD92" s="159">
        <f>IF(VLOOKUP($B92,'I-EmEC'!$A:$DD,MATCH(AD$1,'I-EmEC'!$A$1:$DD$1,0),FALSE)&lt;&gt;"",VLOOKUP($B92,'I-EmEC'!$A:$DD,MATCH(AD$1,'I-EmEC'!$A$1:$DD$1,0),FALSE),NA())</f>
        <v>9.68</v>
      </c>
      <c r="AE92" s="161" t="str" cm="1">
        <f t="array" ref="AE92">SUBSTITUTE(SUBSTITUTE(INDEX(S$1:AD$1,0,MATCH(_xlfn.AGGREGATE(4,6,S92:AD92),S92:AD92,0)),"I-pEC50",""),"&gt;1.4SD","")</f>
        <v xml:space="preserve">
G14</v>
      </c>
      <c r="AF92" s="159"/>
      <c r="AG92" s="163" t="e">
        <f>IF(VLOOKUP($B92,'B-EmEC'!$A:$DC,MATCH(AG$1,'B-EmEC'!$A$1:$DC$1,0),FALSE)&lt;&gt;"",VLOOKUP($B92,'B-EmEC'!$A:$DC,MATCH(AG$1,'B-EmEC'!$A$1:$DC$1,0),FALSE),NA())</f>
        <v>#N/A</v>
      </c>
      <c r="AH92" s="164" t="e">
        <f>IF(VLOOKUP($B92,'B-EmEC'!$A:$DC,MATCH(AH$1,'B-EmEC'!$A$1:$DC$1,0),FALSE)&lt;&gt;"",VLOOKUP($B92,'B-EmEC'!$A:$DC,MATCH(AH$1,'B-EmEC'!$A$1:$DC$1,0),FALSE),NA())</f>
        <v>#N/A</v>
      </c>
      <c r="AI92" s="164" t="e">
        <f>IF(VLOOKUP($B92,'B-EmEC'!$A:$DC,MATCH(AI$1,'B-EmEC'!$A$1:$DC$1,0),FALSE)&lt;&gt;"",VLOOKUP($B92,'B-EmEC'!$A:$DC,MATCH(AI$1,'B-EmEC'!$A$1:$DC$1,0),FALSE),NA())</f>
        <v>#N/A</v>
      </c>
      <c r="AJ92" s="164" t="e">
        <f>IF(VLOOKUP($B92,'B-EmEC'!$A:$DC,MATCH(AJ$1,'B-EmEC'!$A$1:$DC$1,0),FALSE)&lt;&gt;"",VLOOKUP($B92,'B-EmEC'!$A:$DC,MATCH(AJ$1,'B-EmEC'!$A$1:$DC$1,0),FALSE),NA())</f>
        <v>#N/A</v>
      </c>
      <c r="AK92" s="164" t="e">
        <f>IF(VLOOKUP($B92,'B-EmEC'!$A:$DC,MATCH(AK$1,'B-EmEC'!$A$1:$DC$1,0),FALSE)&lt;&gt;"",VLOOKUP($B92,'B-EmEC'!$A:$DC,MATCH(AK$1,'B-EmEC'!$A$1:$DC$1,0),FALSE),NA())</f>
        <v>#N/A</v>
      </c>
      <c r="AL92" s="164" t="e">
        <f>IF(VLOOKUP($B92,'B-EmEC'!$A:$DC,MATCH(AL$1,'B-EmEC'!$A$1:$DC$1,0),FALSE)&lt;&gt;"",VLOOKUP($B92,'B-EmEC'!$A:$DC,MATCH(AL$1,'B-EmEC'!$A$1:$DC$1,0),FALSE),NA())</f>
        <v>#N/A</v>
      </c>
      <c r="AM92" s="164" t="e">
        <f>IF(VLOOKUP($B92,'B-EmEC'!$A:$DC,MATCH(AM$1,'B-EmEC'!$A$1:$DC$1,0),FALSE)&lt;&gt;"",VLOOKUP($B92,'B-EmEC'!$A:$DC,MATCH(AM$1,'B-EmEC'!$A$1:$DC$1,0),FALSE),NA())</f>
        <v>#N/A</v>
      </c>
      <c r="AN92" s="164" t="e">
        <f>IF(VLOOKUP($B92,'B-EmEC'!$A:$DC,MATCH(AN$1,'B-EmEC'!$A$1:$DC$1,0),FALSE)&lt;&gt;"",VLOOKUP($B92,'B-EmEC'!$A:$DC,MATCH(AN$1,'B-EmEC'!$A$1:$DC$1,0),FALSE),NA())</f>
        <v>#N/A</v>
      </c>
      <c r="AO92" s="164" t="e">
        <f>IF(VLOOKUP($B92,'B-EmEC'!$A:$DC,MATCH(AO$1,'B-EmEC'!$A$1:$DC$1,0),FALSE)&lt;&gt;"",VLOOKUP($B92,'B-EmEC'!$A:$DC,MATCH(AO$1,'B-EmEC'!$A$1:$DC$1,0),FALSE),NA())</f>
        <v>#N/A</v>
      </c>
      <c r="AP92" s="164" t="e">
        <f>IF(VLOOKUP($B92,'B-EmEC'!$A:$DC,MATCH(AP$1,'B-EmEC'!$A$1:$DC$1,0),FALSE)&lt;&gt;"",VLOOKUP($B92,'B-EmEC'!$A:$DC,MATCH(AP$1,'B-EmEC'!$A$1:$DC$1,0),FALSE),NA())</f>
        <v>#N/A</v>
      </c>
      <c r="AQ92" s="164" t="e">
        <f>IF(VLOOKUP($B92,'B-EmEC'!$A:$DC,MATCH(AQ$1,'B-EmEC'!$A$1:$DC$1,0),FALSE)&lt;&gt;"",VLOOKUP($B92,'B-EmEC'!$A:$DC,MATCH(AQ$1,'B-EmEC'!$A$1:$DC$1,0),FALSE),NA())</f>
        <v>#N/A</v>
      </c>
      <c r="AR92" s="164" t="e">
        <f>IF(VLOOKUP($B92,'B-EmEC'!$A:$DC,MATCH(AR$1,'B-EmEC'!$A$1:$DC$1,0),FALSE)&lt;&gt;"",VLOOKUP($B92,'B-EmEC'!$A:$DC,MATCH(AR$1,'B-EmEC'!$A$1:$DC$1,0),FALSE),NA())</f>
        <v>#N/A</v>
      </c>
      <c r="AS92" s="169" t="e" cm="1">
        <f t="array" ref="AS92">SUBSTITUTE(SUBSTITUTE(INDEX(AG$1:AR$1,0,MATCH(_xlfn.AGGREGATE(4,6,AG92:AR92),AG92:AR92,0)),"B-Emax",""),"&gt;1.4SD","")</f>
        <v>#N/A</v>
      </c>
      <c r="AT92" s="164"/>
      <c r="AU92" s="165">
        <f>IF(VLOOKUP($B92,'I-EmEC'!$A:$DD,MATCH(AU$1,'I-EmEC'!$A$1:$DD$1,0),FALSE)&lt;&gt;"",VLOOKUP($B92,'I-EmEC'!$A:$DD,MATCH(AU$1,'I-EmEC'!$A$1:$DD$1,0),FALSE),NA())</f>
        <v>39.299999999999997</v>
      </c>
      <c r="AV92" s="166">
        <f>IF(VLOOKUP($B92,'I-EmEC'!$A:$DD,MATCH(AV$1,'I-EmEC'!$A$1:$DD$1,0),FALSE)&lt;&gt;"",VLOOKUP($B92,'I-EmEC'!$A:$DD,MATCH(AV$1,'I-EmEC'!$A$1:$DD$1,0),FALSE),NA())</f>
        <v>40.6</v>
      </c>
      <c r="AW92" s="166">
        <f>IF(VLOOKUP($B92,'I-EmEC'!$A:$DD,MATCH(AW$1,'I-EmEC'!$A$1:$DD$1,0),FALSE)&lt;&gt;"",VLOOKUP($B92,'I-EmEC'!$A:$DD,MATCH(AW$1,'I-EmEC'!$A$1:$DD$1,0),FALSE),NA())</f>
        <v>40.6</v>
      </c>
      <c r="AX92" s="166">
        <f>IF(VLOOKUP($B92,'I-EmEC'!$A:$DD,MATCH(AX$1,'I-EmEC'!$A$1:$DD$1,0),FALSE)&lt;&gt;"",VLOOKUP($B92,'I-EmEC'!$A:$DD,MATCH(AX$1,'I-EmEC'!$A$1:$DD$1,0),FALSE),NA())</f>
        <v>31.8</v>
      </c>
      <c r="AY92" s="166">
        <f>IF(VLOOKUP($B92,'I-EmEC'!$A:$DD,MATCH(AY$1,'I-EmEC'!$A$1:$DD$1,0),FALSE)&lt;&gt;"",VLOOKUP($B92,'I-EmEC'!$A:$DD,MATCH(AY$1,'I-EmEC'!$A$1:$DD$1,0),FALSE),NA())</f>
        <v>31.8</v>
      </c>
      <c r="AZ92" s="166">
        <f>IF(VLOOKUP($B92,'I-EmEC'!$A:$DD,MATCH(AZ$1,'I-EmEC'!$A$1:$DD$1,0),FALSE)&lt;&gt;"",VLOOKUP($B92,'I-EmEC'!$A:$DD,MATCH(AZ$1,'I-EmEC'!$A$1:$DD$1,0),FALSE),NA())</f>
        <v>18.2</v>
      </c>
      <c r="BA92" s="166">
        <f>IF(VLOOKUP($B92,'I-EmEC'!$A:$DD,MATCH(BA$1,'I-EmEC'!$A$1:$DD$1,0),FALSE)&lt;&gt;"",VLOOKUP($B92,'I-EmEC'!$A:$DD,MATCH(BA$1,'I-EmEC'!$A$1:$DD$1,0),FALSE),NA())</f>
        <v>34.6</v>
      </c>
      <c r="BB92" s="166">
        <f>IF(VLOOKUP($B92,'I-EmEC'!$A:$DD,MATCH(BB$1,'I-EmEC'!$A$1:$DD$1,0),FALSE)&lt;&gt;"",VLOOKUP($B92,'I-EmEC'!$A:$DD,MATCH(BB$1,'I-EmEC'!$A$1:$DD$1,0),FALSE),NA())</f>
        <v>34.6</v>
      </c>
      <c r="BC92" s="166">
        <f>IF(VLOOKUP($B92,'I-EmEC'!$A:$DD,MATCH(BC$1,'I-EmEC'!$A$1:$DD$1,0),FALSE)&lt;&gt;"",VLOOKUP($B92,'I-EmEC'!$A:$DD,MATCH(BC$1,'I-EmEC'!$A$1:$DD$1,0),FALSE),NA())</f>
        <v>28</v>
      </c>
      <c r="BD92" s="166">
        <f>IF(VLOOKUP($B92,'I-EmEC'!$A:$DD,MATCH(BD$1,'I-EmEC'!$A$1:$DD$1,0),FALSE)&lt;&gt;"",VLOOKUP($B92,'I-EmEC'!$A:$DD,MATCH(BD$1,'I-EmEC'!$A$1:$DD$1,0),FALSE),NA())</f>
        <v>32.4</v>
      </c>
      <c r="BE92" s="166">
        <f>IF(VLOOKUP($B92,'I-EmEC'!$A:$DD,MATCH(BE$1,'I-EmEC'!$A$1:$DD$1,0),FALSE)&lt;&gt;"",VLOOKUP($B92,'I-EmEC'!$A:$DD,MATCH(BE$1,'I-EmEC'!$A$1:$DD$1,0),FALSE),NA())</f>
        <v>39</v>
      </c>
      <c r="BF92" s="166">
        <f>IF(VLOOKUP($B92,'I-EmEC'!$A:$DD,MATCH(BF$1,'I-EmEC'!$A$1:$DD$1,0),FALSE)&lt;&gt;"",VLOOKUP($B92,'I-EmEC'!$A:$DD,MATCH(BF$1,'I-EmEC'!$A$1:$DD$1,0),FALSE),NA())</f>
        <v>35.299999999999997</v>
      </c>
      <c r="BG92" s="161" t="str" cm="1">
        <f t="array" ref="BG92">SUBSTITUTE(SUBSTITUTE(INDEX(AU$1:BF$1,0,MATCH(_xlfn.AGGREGATE(4,6,AU92:BF92),AU92:BF92,0)),"I-Emax",""),"&gt;1.4SD","")</f>
        <v xml:space="preserve">
Gi1</v>
      </c>
      <c r="BH92" s="159"/>
      <c r="BI92" s="167" t="e">
        <f>IF(VLOOKUP($B92,'B-EmEC'!$A:$DC,MATCH(BI$1,'B-EmEC'!$A$1:$DC$1,0),FALSE)="",NA(),VLOOKUP($B92,'B-EmEC'!$A:$DC,MATCH(BI$1,'B-EmEC'!$A$1:$DC$1,0),FALSE))</f>
        <v>#N/A</v>
      </c>
      <c r="BJ92" s="168" t="e">
        <f>IF(VLOOKUP($B92,'B-EmEC'!$A:$DC,MATCH(BJ$1,'B-EmEC'!$A$1:$DC$1,0),FALSE)="",NA(),VLOOKUP($B92,'B-EmEC'!$A:$DC,MATCH(BJ$1,'B-EmEC'!$A$1:$DC$1,0),FALSE))</f>
        <v>#N/A</v>
      </c>
      <c r="BK92" s="168" t="e">
        <f>IF(VLOOKUP($B92,'B-EmEC'!$A:$DC,MATCH(BK$1,'B-EmEC'!$A$1:$DC$1,0),FALSE)="",NA(),VLOOKUP($B92,'B-EmEC'!$A:$DC,MATCH(BK$1,'B-EmEC'!$A$1:$DC$1,0),FALSE))</f>
        <v>#N/A</v>
      </c>
      <c r="BL92" s="168" t="e">
        <f>IF(VLOOKUP($B92,'B-EmEC'!$A:$DC,MATCH(BL$1,'B-EmEC'!$A$1:$DC$1,0),FALSE)="",NA(),VLOOKUP($B92,'B-EmEC'!$A:$DC,MATCH(BL$1,'B-EmEC'!$A$1:$DC$1,0),FALSE))</f>
        <v>#N/A</v>
      </c>
      <c r="BM92" s="168" t="e">
        <f>IF(VLOOKUP($B92,'B-EmEC'!$A:$DC,MATCH(BM$1,'B-EmEC'!$A$1:$DC$1,0),FALSE)="",NA(),VLOOKUP($B92,'B-EmEC'!$A:$DC,MATCH(BM$1,'B-EmEC'!$A$1:$DC$1,0),FALSE))</f>
        <v>#N/A</v>
      </c>
      <c r="BN92" s="168" t="e">
        <f>IF(VLOOKUP($B92,'B-EmEC'!$A:$DC,MATCH(BN$1,'B-EmEC'!$A$1:$DC$1,0),FALSE)="",NA(),VLOOKUP($B92,'B-EmEC'!$A:$DC,MATCH(BN$1,'B-EmEC'!$A$1:$DC$1,0),FALSE))</f>
        <v>#N/A</v>
      </c>
      <c r="BO92" s="168" t="e">
        <f>IF(VLOOKUP($B92,'B-EmEC'!$A:$DC,MATCH(BO$1,'B-EmEC'!$A$1:$DC$1,0),FALSE)="",NA(),VLOOKUP($B92,'B-EmEC'!$A:$DC,MATCH(BO$1,'B-EmEC'!$A$1:$DC$1,0),FALSE))</f>
        <v>#N/A</v>
      </c>
      <c r="BP92" s="168" t="e">
        <f>IF(VLOOKUP($B92,'B-EmEC'!$A:$DC,MATCH(BP$1,'B-EmEC'!$A$1:$DC$1,0),FALSE)="",NA(),VLOOKUP($B92,'B-EmEC'!$A:$DC,MATCH(BP$1,'B-EmEC'!$A$1:$DC$1,0),FALSE))</f>
        <v>#N/A</v>
      </c>
      <c r="BQ92" s="168" t="e">
        <f>IF(VLOOKUP($B92,'B-EmEC'!$A:$DC,MATCH(BQ$1,'B-EmEC'!$A$1:$DC$1,0),FALSE)="",NA(),VLOOKUP($B92,'B-EmEC'!$A:$DC,MATCH(BQ$1,'B-EmEC'!$A$1:$DC$1,0),FALSE))</f>
        <v>#N/A</v>
      </c>
      <c r="BR92" s="168" t="e">
        <f>IF(VLOOKUP($B92,'B-EmEC'!$A:$DC,MATCH(BR$1,'B-EmEC'!$A$1:$DC$1,0),FALSE)="",NA(),VLOOKUP($B92,'B-EmEC'!$A:$DC,MATCH(BR$1,'B-EmEC'!$A$1:$DC$1,0),FALSE))</f>
        <v>#N/A</v>
      </c>
      <c r="BS92" s="168" t="e">
        <f>IF(VLOOKUP($B92,'B-EmEC'!$A:$DC,MATCH(BS$1,'B-EmEC'!$A$1:$DC$1,0),FALSE)="",NA(),VLOOKUP($B92,'B-EmEC'!$A:$DC,MATCH(BS$1,'B-EmEC'!$A$1:$DC$1,0),FALSE))</f>
        <v>#N/A</v>
      </c>
      <c r="BT92" s="168" t="e">
        <f>IF(VLOOKUP($B92,'B-EmEC'!$A:$DC,MATCH(BT$1,'B-EmEC'!$A$1:$DC$1,0),FALSE)="",NA(),VLOOKUP($B92,'B-EmEC'!$A:$DC,MATCH(BT$1,'B-EmEC'!$A$1:$DC$1,0),FALSE))</f>
        <v>#N/A</v>
      </c>
      <c r="BU92" s="161" t="e" cm="1">
        <f t="array" ref="BU92">SUBSTITUTE(SUBSTITUTE(SUBSTITUTE(INDEX(BI$1:BT$1,0,MATCH(_xlfn.AGGREGATE(4,6,BI92:BT92),BI92:BT92,0)),"B-Emax",""),"Min",""),"Max","")</f>
        <v>#N/A</v>
      </c>
      <c r="BV92" s="168"/>
      <c r="BW92" s="165">
        <f>IF(VLOOKUP($B92,'I-EmEC'!$A:$DD,MATCH(BW$1,'I-EmEC'!$A$1:$DD$1,0),FALSE)&lt;&gt;"",VLOOKUP($B92,'I-EmEC'!$A:$DD,MATCH(BW$1,'I-EmEC'!$A$1:$DD$1,0),FALSE),NA())</f>
        <v>72.242647058823522</v>
      </c>
      <c r="BX92" s="166">
        <f>IF(VLOOKUP($B92,'I-EmEC'!$A:$DD,MATCH(BX$1,'I-EmEC'!$A$1:$DD$1,0),FALSE)&lt;&gt;"",VLOOKUP($B92,'I-EmEC'!$A:$DD,MATCH(BX$1,'I-EmEC'!$A$1:$DD$1,0),FALSE),NA())</f>
        <v>78.529980657640223</v>
      </c>
      <c r="BY92" s="166">
        <f>IF(VLOOKUP($B92,'I-EmEC'!$A:$DD,MATCH(BY$1,'I-EmEC'!$A$1:$DD$1,0),FALSE)&lt;&gt;"",VLOOKUP($B92,'I-EmEC'!$A:$DD,MATCH(BY$1,'I-EmEC'!$A$1:$DD$1,0),FALSE),NA())</f>
        <v>78.529980657640223</v>
      </c>
      <c r="BZ92" s="166">
        <f>IF(VLOOKUP($B92,'I-EmEC'!$A:$DD,MATCH(BZ$1,'I-EmEC'!$A$1:$DD$1,0),FALSE)&lt;&gt;"",VLOOKUP($B92,'I-EmEC'!$A:$DD,MATCH(BZ$1,'I-EmEC'!$A$1:$DD$1,0),FALSE),NA())</f>
        <v>65.838509316770185</v>
      </c>
      <c r="CA92" s="166">
        <f>IF(VLOOKUP($B92,'I-EmEC'!$A:$DD,MATCH(CA$1,'I-EmEC'!$A$1:$DD$1,0),FALSE)&lt;&gt;"",VLOOKUP($B92,'I-EmEC'!$A:$DD,MATCH(CA$1,'I-EmEC'!$A$1:$DD$1,0),FALSE),NA())</f>
        <v>65.838509316770185</v>
      </c>
      <c r="CB92" s="166">
        <f>IF(VLOOKUP($B92,'I-EmEC'!$A:$DD,MATCH(CB$1,'I-EmEC'!$A$1:$DD$1,0),FALSE)&lt;&gt;"",VLOOKUP($B92,'I-EmEC'!$A:$DD,MATCH(CB$1,'I-EmEC'!$A$1:$DD$1,0),FALSE),NA())</f>
        <v>52.753623188405797</v>
      </c>
      <c r="CC92" s="166">
        <f>IF(VLOOKUP($B92,'I-EmEC'!$A:$DD,MATCH(CC$1,'I-EmEC'!$A$1:$DD$1,0),FALSE)&lt;&gt;"",VLOOKUP($B92,'I-EmEC'!$A:$DD,MATCH(CC$1,'I-EmEC'!$A$1:$DD$1,0),FALSE),NA())</f>
        <v>71.047227926078023</v>
      </c>
      <c r="CD92" s="166">
        <f>IF(VLOOKUP($B92,'I-EmEC'!$A:$DD,MATCH(CD$1,'I-EmEC'!$A$1:$DD$1,0),FALSE)&lt;&gt;"",VLOOKUP($B92,'I-EmEC'!$A:$DD,MATCH(CD$1,'I-EmEC'!$A$1:$DD$1,0),FALSE),NA())</f>
        <v>71.047227926078023</v>
      </c>
      <c r="CE92" s="166">
        <f>IF(VLOOKUP($B92,'I-EmEC'!$A:$DD,MATCH(CE$1,'I-EmEC'!$A$1:$DD$1,0),FALSE)&lt;&gt;"",VLOOKUP($B92,'I-EmEC'!$A:$DD,MATCH(CE$1,'I-EmEC'!$A$1:$DD$1,0),FALSE),NA())</f>
        <v>62.921348314606739</v>
      </c>
      <c r="CF92" s="166">
        <f>IF(VLOOKUP($B92,'I-EmEC'!$A:$DD,MATCH(CF$1,'I-EmEC'!$A$1:$DD$1,0),FALSE)&lt;&gt;"",VLOOKUP($B92,'I-EmEC'!$A:$DD,MATCH(CF$1,'I-EmEC'!$A$1:$DD$1,0),FALSE),NA())</f>
        <v>63.905325443786978</v>
      </c>
      <c r="CG92" s="166">
        <f>IF(VLOOKUP($B92,'I-EmEC'!$A:$DD,MATCH(CG$1,'I-EmEC'!$A$1:$DD$1,0),FALSE)&lt;&gt;"",VLOOKUP($B92,'I-EmEC'!$A:$DD,MATCH(CG$1,'I-EmEC'!$A$1:$DD$1,0),FALSE),NA())</f>
        <v>74.285714285714292</v>
      </c>
      <c r="CH92" s="166">
        <f>IF(VLOOKUP($B92,'I-EmEC'!$A:$DD,MATCH(CH$1,'I-EmEC'!$A$1:$DD$1,0),FALSE)&lt;&gt;"",VLOOKUP($B92,'I-EmEC'!$A:$DD,MATCH(CH$1,'I-EmEC'!$A$1:$DD$1,0),FALSE),NA())</f>
        <v>69.76284584980236</v>
      </c>
      <c r="CI92" s="161" t="str" cm="1">
        <f t="array" ref="CI92">SUBSTITUTE(SUBSTITUTE(SUBSTITUTE(INDEX(BW$1:CH$1,0,MATCH(_xlfn.AGGREGATE(4,6,BW92:CH92),BW92:CH92,0)),"I-Emax",""),"Min",""),"Max","")</f>
        <v xml:space="preserve">
Gi1</v>
      </c>
      <c r="CJ92" s="155"/>
      <c r="CK92" s="155"/>
      <c r="CL92" s="155"/>
      <c r="CM92" s="155"/>
      <c r="CN92" s="155"/>
      <c r="CO92" s="155"/>
      <c r="CP92" s="155"/>
      <c r="CQ92" s="155"/>
      <c r="CR92" s="155"/>
      <c r="CS92" s="155"/>
      <c r="CT92" s="155"/>
      <c r="CU92" s="155"/>
      <c r="CV92" s="155"/>
      <c r="CW92" s="155"/>
      <c r="CX92" s="155"/>
      <c r="CY92" s="155"/>
      <c r="CZ92" s="155"/>
      <c r="DA92" s="155"/>
      <c r="DB92" s="155"/>
      <c r="DC92" s="155"/>
      <c r="DD92" s="155"/>
      <c r="DE92" s="155"/>
      <c r="DF92" s="155"/>
      <c r="DG92" s="155"/>
    </row>
    <row r="93" spans="1:111" s="170" customFormat="1" x14ac:dyDescent="0.15">
      <c r="A93" s="155" t="str" cm="1">
        <f t="array" ref="A93">_xlfn.IFS(AND(SUMIF(E93:P93,"&lt;&gt;#N/A",E93:P93)&gt;0,SUMIF(S93:AD93,"&lt;&gt;#N/A",S93:AD93)&gt;0),"BI",AND(SUMIF(E93:P93,"&lt;&gt;#N/A",E93:P93)&gt;0,SUMIF(S93:AD93,"&lt;&gt;#N/A",S93:AD93)=0),"-B",AND(SUMIF(E93:P93,"&lt;&gt;#N/A",E93:P93)=0,SUMIF(S93:AD93,"&lt;&gt;#N/A",S93:AD93)&gt;0),"-I")</f>
        <v>-I</v>
      </c>
      <c r="B93" s="90" t="s">
        <v>500</v>
      </c>
      <c r="C93" s="156" t="str">
        <f>VLOOKUP(B93,RecNamesAll!A:E,5,FALSE)</f>
        <v>A</v>
      </c>
      <c r="D93" s="157" t="b">
        <f>VLOOKUP(B93,Ligands!A:B,2,FALSE)</f>
        <v>0</v>
      </c>
      <c r="E93" s="158" t="e">
        <f>IF(VLOOKUP($B93,'B-EmEC'!$A:$DC,MATCH(E$1,'B-EmEC'!$A$1:$DC$1,0),FALSE)&lt;&gt;"",VLOOKUP($B93,'B-EmEC'!$A:$DC,MATCH(E$1,'B-EmEC'!$A$1:$DC$1,0),FALSE),NA())</f>
        <v>#N/A</v>
      </c>
      <c r="F93" s="159" t="e">
        <f>IF(VLOOKUP($B93,'B-EmEC'!$A:$DC,MATCH(F$1,'B-EmEC'!$A$1:$DC$1,0),FALSE)&lt;&gt;"",VLOOKUP($B93,'B-EmEC'!$A:$DC,MATCH(F$1,'B-EmEC'!$A$1:$DC$1,0),FALSE),NA())</f>
        <v>#N/A</v>
      </c>
      <c r="G93" s="159" t="e">
        <f>IF(VLOOKUP($B93,'B-EmEC'!$A:$DC,MATCH(G$1,'B-EmEC'!$A$1:$DC$1,0),FALSE)&lt;&gt;"",VLOOKUP($B93,'B-EmEC'!$A:$DC,MATCH(G$1,'B-EmEC'!$A$1:$DC$1,0),FALSE),NA())</f>
        <v>#N/A</v>
      </c>
      <c r="H93" s="159" t="e">
        <f>IF(VLOOKUP($B93,'B-EmEC'!$A:$DC,MATCH(H$1,'B-EmEC'!$A$1:$DC$1,0),FALSE)&lt;&gt;"",VLOOKUP($B93,'B-EmEC'!$A:$DC,MATCH(H$1,'B-EmEC'!$A$1:$DC$1,0),FALSE),NA())</f>
        <v>#N/A</v>
      </c>
      <c r="I93" s="159" t="e">
        <f>IF(VLOOKUP($B93,'B-EmEC'!$A:$DC,MATCH(I$1,'B-EmEC'!$A$1:$DC$1,0),FALSE)&lt;&gt;"",VLOOKUP($B93,'B-EmEC'!$A:$DC,MATCH(I$1,'B-EmEC'!$A$1:$DC$1,0),FALSE),NA())</f>
        <v>#N/A</v>
      </c>
      <c r="J93" s="159" t="e">
        <f>IF(VLOOKUP($B93,'B-EmEC'!$A:$DC,MATCH(J$1,'B-EmEC'!$A$1:$DC$1,0),FALSE)&lt;&gt;"",VLOOKUP($B93,'B-EmEC'!$A:$DC,MATCH(J$1,'B-EmEC'!$A$1:$DC$1,0),FALSE),NA())</f>
        <v>#N/A</v>
      </c>
      <c r="K93" s="160" t="e">
        <f>IF(VLOOKUP($B93,'B-EmEC'!$A:$DC,MATCH(K$1,'B-EmEC'!$A$1:$DC$1,0),FALSE)&lt;&gt;"",VLOOKUP($B93,'B-EmEC'!$A:$DC,MATCH(K$1,'B-EmEC'!$A$1:$DC$1,0),FALSE),NA())</f>
        <v>#N/A</v>
      </c>
      <c r="L93" s="160" t="e">
        <f>IF(VLOOKUP($B93,'B-EmEC'!$A:$DC,MATCH(L$1,'B-EmEC'!$A$1:$DC$1,0),FALSE)&lt;&gt;"",VLOOKUP($B93,'B-EmEC'!$A:$DC,MATCH(L$1,'B-EmEC'!$A$1:$DC$1,0),FALSE),NA())</f>
        <v>#N/A</v>
      </c>
      <c r="M93" s="160" t="e">
        <f>IF(VLOOKUP($B93,'B-EmEC'!$A:$DC,MATCH(M$1,'B-EmEC'!$A$1:$DC$1,0),FALSE)&lt;&gt;"",VLOOKUP($B93,'B-EmEC'!$A:$DC,MATCH(M$1,'B-EmEC'!$A$1:$DC$1,0),FALSE),NA())</f>
        <v>#N/A</v>
      </c>
      <c r="N93" s="159" t="e">
        <f>IF(VLOOKUP($B93,'B-EmEC'!$A:$DC,MATCH(N$1,'B-EmEC'!$A$1:$DC$1,0),FALSE)&lt;&gt;"",VLOOKUP($B93,'B-EmEC'!$A:$DC,MATCH(N$1,'B-EmEC'!$A$1:$DC$1,0),FALSE),NA())</f>
        <v>#N/A</v>
      </c>
      <c r="O93" s="160" t="e">
        <f>IF(VLOOKUP($B93,'B-EmEC'!$A:$DC,MATCH(O$1,'B-EmEC'!$A$1:$DC$1,0),FALSE)&lt;&gt;"",VLOOKUP($B93,'B-EmEC'!$A:$DC,MATCH(O$1,'B-EmEC'!$A$1:$DC$1,0),FALSE),NA())</f>
        <v>#N/A</v>
      </c>
      <c r="P93" s="160" t="e">
        <f>IF(VLOOKUP($B93,'B-EmEC'!$A:$DC,MATCH(P$1,'B-EmEC'!$A$1:$DC$1,0),FALSE)&lt;&gt;"",VLOOKUP($B93,'B-EmEC'!$A:$DC,MATCH(P$1,'B-EmEC'!$A$1:$DC$1,0),FALSE),NA())</f>
        <v>#N/A</v>
      </c>
      <c r="Q93" s="161" t="e" cm="1">
        <f t="array" ref="Q93">SUBSTITUTE(SUBSTITUTE(INDEX(E$1:P$1,0,MATCH(_xlfn.AGGREGATE(4,6,E93:P93),E93:P93,0)),"B-pEC50",""),"&gt;1.4SD","")</f>
        <v>#N/A</v>
      </c>
      <c r="R93" s="159"/>
      <c r="S93" s="162">
        <f>IF(VLOOKUP($B93,'I-EmEC'!$A:$DD,MATCH(S$1,'I-EmEC'!$A$1:$DD$1,0),FALSE)&lt;&gt;"",VLOOKUP($B93,'I-EmEC'!$A:$DD,MATCH(S$1,'I-EmEC'!$A$1:$DD$1,0),FALSE),NA())</f>
        <v>8.23</v>
      </c>
      <c r="T93" s="159">
        <f>IF(VLOOKUP($B93,'I-EmEC'!$A:$DD,MATCH(T$1,'I-EmEC'!$A$1:$DD$1,0),FALSE)&lt;&gt;"",VLOOKUP($B93,'I-EmEC'!$A:$DD,MATCH(T$1,'I-EmEC'!$A$1:$DD$1,0),FALSE),NA())</f>
        <v>7.58</v>
      </c>
      <c r="U93" s="159">
        <f>IF(VLOOKUP($B93,'I-EmEC'!$A:$DD,MATCH(U$1,'I-EmEC'!$A$1:$DD$1,0),FALSE)&lt;&gt;"",VLOOKUP($B93,'I-EmEC'!$A:$DD,MATCH(U$1,'I-EmEC'!$A$1:$DD$1,0),FALSE),NA())</f>
        <v>7.58</v>
      </c>
      <c r="V93" s="159">
        <f>IF(VLOOKUP($B93,'I-EmEC'!$A:$DD,MATCH(V$1,'I-EmEC'!$A$1:$DD$1,0),FALSE)&lt;&gt;"",VLOOKUP($B93,'I-EmEC'!$A:$DD,MATCH(V$1,'I-EmEC'!$A$1:$DD$1,0),FALSE),NA())</f>
        <v>7.87</v>
      </c>
      <c r="W93" s="159">
        <f>IF(VLOOKUP($B93,'I-EmEC'!$A:$DD,MATCH(W$1,'I-EmEC'!$A$1:$DD$1,0),FALSE)&lt;&gt;"",VLOOKUP($B93,'I-EmEC'!$A:$DD,MATCH(W$1,'I-EmEC'!$A$1:$DD$1,0),FALSE),NA())</f>
        <v>7.87</v>
      </c>
      <c r="X93" s="159">
        <f>IF(VLOOKUP($B93,'I-EmEC'!$A:$DD,MATCH(X$1,'I-EmEC'!$A$1:$DD$1,0),FALSE)&lt;&gt;"",VLOOKUP($B93,'I-EmEC'!$A:$DD,MATCH(X$1,'I-EmEC'!$A$1:$DD$1,0),FALSE),NA())</f>
        <v>8.35</v>
      </c>
      <c r="Y93" s="159">
        <f>IF(VLOOKUP($B93,'I-EmEC'!$A:$DD,MATCH(Y$1,'I-EmEC'!$A$1:$DD$1,0),FALSE)&lt;&gt;"",VLOOKUP($B93,'I-EmEC'!$A:$DD,MATCH(Y$1,'I-EmEC'!$A$1:$DD$1,0),FALSE),NA())</f>
        <v>8.11</v>
      </c>
      <c r="Z93" s="159">
        <f>IF(VLOOKUP($B93,'I-EmEC'!$A:$DD,MATCH(Z$1,'I-EmEC'!$A$1:$DD$1,0),FALSE)&lt;&gt;"",VLOOKUP($B93,'I-EmEC'!$A:$DD,MATCH(Z$1,'I-EmEC'!$A$1:$DD$1,0),FALSE),NA())</f>
        <v>8.11</v>
      </c>
      <c r="AA93" s="159">
        <f>IF(VLOOKUP($B93,'I-EmEC'!$A:$DD,MATCH(AA$1,'I-EmEC'!$A$1:$DD$1,0),FALSE)&lt;&gt;"",VLOOKUP($B93,'I-EmEC'!$A:$DD,MATCH(AA$1,'I-EmEC'!$A$1:$DD$1,0),FALSE),NA())</f>
        <v>8.2799999999999994</v>
      </c>
      <c r="AB93" s="159">
        <f>IF(VLOOKUP($B93,'I-EmEC'!$A:$DD,MATCH(AB$1,'I-EmEC'!$A$1:$DD$1,0),FALSE)&lt;&gt;"",VLOOKUP($B93,'I-EmEC'!$A:$DD,MATCH(AB$1,'I-EmEC'!$A$1:$DD$1,0),FALSE),NA())</f>
        <v>6.55</v>
      </c>
      <c r="AC93" s="159">
        <f>IF(VLOOKUP($B93,'I-EmEC'!$A:$DD,MATCH(AC$1,'I-EmEC'!$A$1:$DD$1,0),FALSE)&lt;&gt;"",VLOOKUP($B93,'I-EmEC'!$A:$DD,MATCH(AC$1,'I-EmEC'!$A$1:$DD$1,0),FALSE),NA())</f>
        <v>6.73</v>
      </c>
      <c r="AD93" s="159">
        <f>IF(VLOOKUP($B93,'I-EmEC'!$A:$DD,MATCH(AD$1,'I-EmEC'!$A$1:$DD$1,0),FALSE)&lt;&gt;"",VLOOKUP($B93,'I-EmEC'!$A:$DD,MATCH(AD$1,'I-EmEC'!$A$1:$DD$1,0),FALSE),NA())</f>
        <v>7.35</v>
      </c>
      <c r="AE93" s="161" t="str" cm="1">
        <f t="array" ref="AE93">SUBSTITUTE(SUBSTITUTE(INDEX(S$1:AD$1,0,MATCH(_xlfn.AGGREGATE(4,6,S93:AD93),S93:AD93,0)),"I-pEC50",""),"&gt;1.4SD","")</f>
        <v xml:space="preserve">
Gz</v>
      </c>
      <c r="AF93" s="159"/>
      <c r="AG93" s="163" t="e">
        <f>IF(VLOOKUP($B93,'B-EmEC'!$A:$DC,MATCH(AG$1,'B-EmEC'!$A$1:$DC$1,0),FALSE)&lt;&gt;"",VLOOKUP($B93,'B-EmEC'!$A:$DC,MATCH(AG$1,'B-EmEC'!$A$1:$DC$1,0),FALSE),NA())</f>
        <v>#N/A</v>
      </c>
      <c r="AH93" s="164" t="e">
        <f>IF(VLOOKUP($B93,'B-EmEC'!$A:$DC,MATCH(AH$1,'B-EmEC'!$A$1:$DC$1,0),FALSE)&lt;&gt;"",VLOOKUP($B93,'B-EmEC'!$A:$DC,MATCH(AH$1,'B-EmEC'!$A$1:$DC$1,0),FALSE),NA())</f>
        <v>#N/A</v>
      </c>
      <c r="AI93" s="164" t="e">
        <f>IF(VLOOKUP($B93,'B-EmEC'!$A:$DC,MATCH(AI$1,'B-EmEC'!$A$1:$DC$1,0),FALSE)&lt;&gt;"",VLOOKUP($B93,'B-EmEC'!$A:$DC,MATCH(AI$1,'B-EmEC'!$A$1:$DC$1,0),FALSE),NA())</f>
        <v>#N/A</v>
      </c>
      <c r="AJ93" s="164" t="e">
        <f>IF(VLOOKUP($B93,'B-EmEC'!$A:$DC,MATCH(AJ$1,'B-EmEC'!$A$1:$DC$1,0),FALSE)&lt;&gt;"",VLOOKUP($B93,'B-EmEC'!$A:$DC,MATCH(AJ$1,'B-EmEC'!$A$1:$DC$1,0),FALSE),NA())</f>
        <v>#N/A</v>
      </c>
      <c r="AK93" s="164" t="e">
        <f>IF(VLOOKUP($B93,'B-EmEC'!$A:$DC,MATCH(AK$1,'B-EmEC'!$A$1:$DC$1,0),FALSE)&lt;&gt;"",VLOOKUP($B93,'B-EmEC'!$A:$DC,MATCH(AK$1,'B-EmEC'!$A$1:$DC$1,0),FALSE),NA())</f>
        <v>#N/A</v>
      </c>
      <c r="AL93" s="164" t="e">
        <f>IF(VLOOKUP($B93,'B-EmEC'!$A:$DC,MATCH(AL$1,'B-EmEC'!$A$1:$DC$1,0),FALSE)&lt;&gt;"",VLOOKUP($B93,'B-EmEC'!$A:$DC,MATCH(AL$1,'B-EmEC'!$A$1:$DC$1,0),FALSE),NA())</f>
        <v>#N/A</v>
      </c>
      <c r="AM93" s="164" t="e">
        <f>IF(VLOOKUP($B93,'B-EmEC'!$A:$DC,MATCH(AM$1,'B-EmEC'!$A$1:$DC$1,0),FALSE)&lt;&gt;"",VLOOKUP($B93,'B-EmEC'!$A:$DC,MATCH(AM$1,'B-EmEC'!$A$1:$DC$1,0),FALSE),NA())</f>
        <v>#N/A</v>
      </c>
      <c r="AN93" s="164" t="e">
        <f>IF(VLOOKUP($B93,'B-EmEC'!$A:$DC,MATCH(AN$1,'B-EmEC'!$A$1:$DC$1,0),FALSE)&lt;&gt;"",VLOOKUP($B93,'B-EmEC'!$A:$DC,MATCH(AN$1,'B-EmEC'!$A$1:$DC$1,0),FALSE),NA())</f>
        <v>#N/A</v>
      </c>
      <c r="AO93" s="164" t="e">
        <f>IF(VLOOKUP($B93,'B-EmEC'!$A:$DC,MATCH(AO$1,'B-EmEC'!$A$1:$DC$1,0),FALSE)&lt;&gt;"",VLOOKUP($B93,'B-EmEC'!$A:$DC,MATCH(AO$1,'B-EmEC'!$A$1:$DC$1,0),FALSE),NA())</f>
        <v>#N/A</v>
      </c>
      <c r="AP93" s="164" t="e">
        <f>IF(VLOOKUP($B93,'B-EmEC'!$A:$DC,MATCH(AP$1,'B-EmEC'!$A$1:$DC$1,0),FALSE)&lt;&gt;"",VLOOKUP($B93,'B-EmEC'!$A:$DC,MATCH(AP$1,'B-EmEC'!$A$1:$DC$1,0),FALSE),NA())</f>
        <v>#N/A</v>
      </c>
      <c r="AQ93" s="164" t="e">
        <f>IF(VLOOKUP($B93,'B-EmEC'!$A:$DC,MATCH(AQ$1,'B-EmEC'!$A$1:$DC$1,0),FALSE)&lt;&gt;"",VLOOKUP($B93,'B-EmEC'!$A:$DC,MATCH(AQ$1,'B-EmEC'!$A$1:$DC$1,0),FALSE),NA())</f>
        <v>#N/A</v>
      </c>
      <c r="AR93" s="164" t="e">
        <f>IF(VLOOKUP($B93,'B-EmEC'!$A:$DC,MATCH(AR$1,'B-EmEC'!$A$1:$DC$1,0),FALSE)&lt;&gt;"",VLOOKUP($B93,'B-EmEC'!$A:$DC,MATCH(AR$1,'B-EmEC'!$A$1:$DC$1,0),FALSE),NA())</f>
        <v>#N/A</v>
      </c>
      <c r="AS93" s="169" t="e" cm="1">
        <f t="array" ref="AS93">SUBSTITUTE(SUBSTITUTE(INDEX(AG$1:AR$1,0,MATCH(_xlfn.AGGREGATE(4,6,AG93:AR93),AG93:AR93,0)),"B-Emax",""),"&gt;1.4SD","")</f>
        <v>#N/A</v>
      </c>
      <c r="AT93" s="164"/>
      <c r="AU93" s="165">
        <f>IF(VLOOKUP($B93,'I-EmEC'!$A:$DD,MATCH(AU$1,'I-EmEC'!$A$1:$DD$1,0),FALSE)&lt;&gt;"",VLOOKUP($B93,'I-EmEC'!$A:$DD,MATCH(AU$1,'I-EmEC'!$A$1:$DD$1,0),FALSE),NA())</f>
        <v>19.8</v>
      </c>
      <c r="AV93" s="166">
        <f>IF(VLOOKUP($B93,'I-EmEC'!$A:$DD,MATCH(AV$1,'I-EmEC'!$A$1:$DD$1,0),FALSE)&lt;&gt;"",VLOOKUP($B93,'I-EmEC'!$A:$DD,MATCH(AV$1,'I-EmEC'!$A$1:$DD$1,0),FALSE),NA())</f>
        <v>8.8000000000000007</v>
      </c>
      <c r="AW93" s="166">
        <f>IF(VLOOKUP($B93,'I-EmEC'!$A:$DD,MATCH(AW$1,'I-EmEC'!$A$1:$DD$1,0),FALSE)&lt;&gt;"",VLOOKUP($B93,'I-EmEC'!$A:$DD,MATCH(AW$1,'I-EmEC'!$A$1:$DD$1,0),FALSE),NA())</f>
        <v>8.8000000000000007</v>
      </c>
      <c r="AX93" s="166">
        <f>IF(VLOOKUP($B93,'I-EmEC'!$A:$DD,MATCH(AX$1,'I-EmEC'!$A$1:$DD$1,0),FALSE)&lt;&gt;"",VLOOKUP($B93,'I-EmEC'!$A:$DD,MATCH(AX$1,'I-EmEC'!$A$1:$DD$1,0),FALSE),NA())</f>
        <v>14.1</v>
      </c>
      <c r="AY93" s="166">
        <f>IF(VLOOKUP($B93,'I-EmEC'!$A:$DD,MATCH(AY$1,'I-EmEC'!$A$1:$DD$1,0),FALSE)&lt;&gt;"",VLOOKUP($B93,'I-EmEC'!$A:$DD,MATCH(AY$1,'I-EmEC'!$A$1:$DD$1,0),FALSE),NA())</f>
        <v>14.1</v>
      </c>
      <c r="AZ93" s="166">
        <f>IF(VLOOKUP($B93,'I-EmEC'!$A:$DD,MATCH(AZ$1,'I-EmEC'!$A$1:$DD$1,0),FALSE)&lt;&gt;"",VLOOKUP($B93,'I-EmEC'!$A:$DD,MATCH(AZ$1,'I-EmEC'!$A$1:$DD$1,0),FALSE),NA())</f>
        <v>13.2</v>
      </c>
      <c r="BA93" s="166">
        <f>IF(VLOOKUP($B93,'I-EmEC'!$A:$DD,MATCH(BA$1,'I-EmEC'!$A$1:$DD$1,0),FALSE)&lt;&gt;"",VLOOKUP($B93,'I-EmEC'!$A:$DD,MATCH(BA$1,'I-EmEC'!$A$1:$DD$1,0),FALSE),NA())</f>
        <v>16.2</v>
      </c>
      <c r="BB93" s="166">
        <f>IF(VLOOKUP($B93,'I-EmEC'!$A:$DD,MATCH(BB$1,'I-EmEC'!$A$1:$DD$1,0),FALSE)&lt;&gt;"",VLOOKUP($B93,'I-EmEC'!$A:$DD,MATCH(BB$1,'I-EmEC'!$A$1:$DD$1,0),FALSE),NA())</f>
        <v>16.2</v>
      </c>
      <c r="BC93" s="166">
        <f>IF(VLOOKUP($B93,'I-EmEC'!$A:$DD,MATCH(BC$1,'I-EmEC'!$A$1:$DD$1,0),FALSE)&lt;&gt;"",VLOOKUP($B93,'I-EmEC'!$A:$DD,MATCH(BC$1,'I-EmEC'!$A$1:$DD$1,0),FALSE),NA())</f>
        <v>14.8</v>
      </c>
      <c r="BD93" s="166">
        <f>IF(VLOOKUP($B93,'I-EmEC'!$A:$DD,MATCH(BD$1,'I-EmEC'!$A$1:$DD$1,0),FALSE)&lt;&gt;"",VLOOKUP($B93,'I-EmEC'!$A:$DD,MATCH(BD$1,'I-EmEC'!$A$1:$DD$1,0),FALSE),NA())</f>
        <v>7.5</v>
      </c>
      <c r="BE93" s="166">
        <f>IF(VLOOKUP($B93,'I-EmEC'!$A:$DD,MATCH(BE$1,'I-EmEC'!$A$1:$DD$1,0),FALSE)&lt;&gt;"",VLOOKUP($B93,'I-EmEC'!$A:$DD,MATCH(BE$1,'I-EmEC'!$A$1:$DD$1,0),FALSE),NA())</f>
        <v>6.9</v>
      </c>
      <c r="BF93" s="166">
        <f>IF(VLOOKUP($B93,'I-EmEC'!$A:$DD,MATCH(BF$1,'I-EmEC'!$A$1:$DD$1,0),FALSE)&lt;&gt;"",VLOOKUP($B93,'I-EmEC'!$A:$DD,MATCH(BF$1,'I-EmEC'!$A$1:$DD$1,0),FALSE),NA())</f>
        <v>6.1</v>
      </c>
      <c r="BG93" s="161" t="str" cm="1">
        <f t="array" ref="BG93">SUBSTITUTE(SUBSTITUTE(INDEX(AU$1:BF$1,0,MATCH(_xlfn.AGGREGATE(4,6,AU93:BF93),AU93:BF93,0)),"I-Emax",""),"&gt;1.4SD","")</f>
        <v xml:space="preserve">
Gs</v>
      </c>
      <c r="BH93" s="159"/>
      <c r="BI93" s="167" t="e">
        <f>IF(VLOOKUP($B93,'B-EmEC'!$A:$DC,MATCH(BI$1,'B-EmEC'!$A$1:$DC$1,0),FALSE)="",NA(),VLOOKUP($B93,'B-EmEC'!$A:$DC,MATCH(BI$1,'B-EmEC'!$A$1:$DC$1,0),FALSE))</f>
        <v>#N/A</v>
      </c>
      <c r="BJ93" s="168" t="e">
        <f>IF(VLOOKUP($B93,'B-EmEC'!$A:$DC,MATCH(BJ$1,'B-EmEC'!$A$1:$DC$1,0),FALSE)="",NA(),VLOOKUP($B93,'B-EmEC'!$A:$DC,MATCH(BJ$1,'B-EmEC'!$A$1:$DC$1,0),FALSE))</f>
        <v>#N/A</v>
      </c>
      <c r="BK93" s="168" t="e">
        <f>IF(VLOOKUP($B93,'B-EmEC'!$A:$DC,MATCH(BK$1,'B-EmEC'!$A$1:$DC$1,0),FALSE)="",NA(),VLOOKUP($B93,'B-EmEC'!$A:$DC,MATCH(BK$1,'B-EmEC'!$A$1:$DC$1,0),FALSE))</f>
        <v>#N/A</v>
      </c>
      <c r="BL93" s="168" t="e">
        <f>IF(VLOOKUP($B93,'B-EmEC'!$A:$DC,MATCH(BL$1,'B-EmEC'!$A$1:$DC$1,0),FALSE)="",NA(),VLOOKUP($B93,'B-EmEC'!$A:$DC,MATCH(BL$1,'B-EmEC'!$A$1:$DC$1,0),FALSE))</f>
        <v>#N/A</v>
      </c>
      <c r="BM93" s="168" t="e">
        <f>IF(VLOOKUP($B93,'B-EmEC'!$A:$DC,MATCH(BM$1,'B-EmEC'!$A$1:$DC$1,0),FALSE)="",NA(),VLOOKUP($B93,'B-EmEC'!$A:$DC,MATCH(BM$1,'B-EmEC'!$A$1:$DC$1,0),FALSE))</f>
        <v>#N/A</v>
      </c>
      <c r="BN93" s="168" t="e">
        <f>IF(VLOOKUP($B93,'B-EmEC'!$A:$DC,MATCH(BN$1,'B-EmEC'!$A$1:$DC$1,0),FALSE)="",NA(),VLOOKUP($B93,'B-EmEC'!$A:$DC,MATCH(BN$1,'B-EmEC'!$A$1:$DC$1,0),FALSE))</f>
        <v>#N/A</v>
      </c>
      <c r="BO93" s="168" t="e">
        <f>IF(VLOOKUP($B93,'B-EmEC'!$A:$DC,MATCH(BO$1,'B-EmEC'!$A$1:$DC$1,0),FALSE)="",NA(),VLOOKUP($B93,'B-EmEC'!$A:$DC,MATCH(BO$1,'B-EmEC'!$A$1:$DC$1,0),FALSE))</f>
        <v>#N/A</v>
      </c>
      <c r="BP93" s="168" t="e">
        <f>IF(VLOOKUP($B93,'B-EmEC'!$A:$DC,MATCH(BP$1,'B-EmEC'!$A$1:$DC$1,0),FALSE)="",NA(),VLOOKUP($B93,'B-EmEC'!$A:$DC,MATCH(BP$1,'B-EmEC'!$A$1:$DC$1,0),FALSE))</f>
        <v>#N/A</v>
      </c>
      <c r="BQ93" s="168" t="e">
        <f>IF(VLOOKUP($B93,'B-EmEC'!$A:$DC,MATCH(BQ$1,'B-EmEC'!$A$1:$DC$1,0),FALSE)="",NA(),VLOOKUP($B93,'B-EmEC'!$A:$DC,MATCH(BQ$1,'B-EmEC'!$A$1:$DC$1,0),FALSE))</f>
        <v>#N/A</v>
      </c>
      <c r="BR93" s="168" t="e">
        <f>IF(VLOOKUP($B93,'B-EmEC'!$A:$DC,MATCH(BR$1,'B-EmEC'!$A$1:$DC$1,0),FALSE)="",NA(),VLOOKUP($B93,'B-EmEC'!$A:$DC,MATCH(BR$1,'B-EmEC'!$A$1:$DC$1,0),FALSE))</f>
        <v>#N/A</v>
      </c>
      <c r="BS93" s="168" t="e">
        <f>IF(VLOOKUP($B93,'B-EmEC'!$A:$DC,MATCH(BS$1,'B-EmEC'!$A$1:$DC$1,0),FALSE)="",NA(),VLOOKUP($B93,'B-EmEC'!$A:$DC,MATCH(BS$1,'B-EmEC'!$A$1:$DC$1,0),FALSE))</f>
        <v>#N/A</v>
      </c>
      <c r="BT93" s="168" t="e">
        <f>IF(VLOOKUP($B93,'B-EmEC'!$A:$DC,MATCH(BT$1,'B-EmEC'!$A$1:$DC$1,0),FALSE)="",NA(),VLOOKUP($B93,'B-EmEC'!$A:$DC,MATCH(BT$1,'B-EmEC'!$A$1:$DC$1,0),FALSE))</f>
        <v>#N/A</v>
      </c>
      <c r="BU93" s="161" t="e" cm="1">
        <f t="array" ref="BU93">SUBSTITUTE(SUBSTITUTE(SUBSTITUTE(INDEX(BI$1:BT$1,0,MATCH(_xlfn.AGGREGATE(4,6,BI93:BT93),BI93:BT93,0)),"B-Emax",""),"Min",""),"Max","")</f>
        <v>#N/A</v>
      </c>
      <c r="BV93" s="168"/>
      <c r="BW93" s="165">
        <f>IF(VLOOKUP($B93,'I-EmEC'!$A:$DD,MATCH(BW$1,'I-EmEC'!$A$1:$DD$1,0),FALSE)&lt;&gt;"",VLOOKUP($B93,'I-EmEC'!$A:$DD,MATCH(BW$1,'I-EmEC'!$A$1:$DD$1,0),FALSE),NA())</f>
        <v>36.397058823529413</v>
      </c>
      <c r="BX93" s="166">
        <f>IF(VLOOKUP($B93,'I-EmEC'!$A:$DD,MATCH(BX$1,'I-EmEC'!$A$1:$DD$1,0),FALSE)&lt;&gt;"",VLOOKUP($B93,'I-EmEC'!$A:$DD,MATCH(BX$1,'I-EmEC'!$A$1:$DD$1,0),FALSE),NA())</f>
        <v>17.021276595744681</v>
      </c>
      <c r="BY93" s="166">
        <f>IF(VLOOKUP($B93,'I-EmEC'!$A:$DD,MATCH(BY$1,'I-EmEC'!$A$1:$DD$1,0),FALSE)&lt;&gt;"",VLOOKUP($B93,'I-EmEC'!$A:$DD,MATCH(BY$1,'I-EmEC'!$A$1:$DD$1,0),FALSE),NA())</f>
        <v>17.021276595744681</v>
      </c>
      <c r="BZ93" s="166">
        <f>IF(VLOOKUP($B93,'I-EmEC'!$A:$DD,MATCH(BZ$1,'I-EmEC'!$A$1:$DD$1,0),FALSE)&lt;&gt;"",VLOOKUP($B93,'I-EmEC'!$A:$DD,MATCH(BZ$1,'I-EmEC'!$A$1:$DD$1,0),FALSE),NA())</f>
        <v>29.192546583850934</v>
      </c>
      <c r="CA93" s="166">
        <f>IF(VLOOKUP($B93,'I-EmEC'!$A:$DD,MATCH(CA$1,'I-EmEC'!$A$1:$DD$1,0),FALSE)&lt;&gt;"",VLOOKUP($B93,'I-EmEC'!$A:$DD,MATCH(CA$1,'I-EmEC'!$A$1:$DD$1,0),FALSE),NA())</f>
        <v>29.192546583850934</v>
      </c>
      <c r="CB93" s="166">
        <f>IF(VLOOKUP($B93,'I-EmEC'!$A:$DD,MATCH(CB$1,'I-EmEC'!$A$1:$DD$1,0),FALSE)&lt;&gt;"",VLOOKUP($B93,'I-EmEC'!$A:$DD,MATCH(CB$1,'I-EmEC'!$A$1:$DD$1,0),FALSE),NA())</f>
        <v>38.260869565217391</v>
      </c>
      <c r="CC93" s="166">
        <f>IF(VLOOKUP($B93,'I-EmEC'!$A:$DD,MATCH(CC$1,'I-EmEC'!$A$1:$DD$1,0),FALSE)&lt;&gt;"",VLOOKUP($B93,'I-EmEC'!$A:$DD,MATCH(CC$1,'I-EmEC'!$A$1:$DD$1,0),FALSE),NA())</f>
        <v>33.264887063655031</v>
      </c>
      <c r="CD93" s="166">
        <f>IF(VLOOKUP($B93,'I-EmEC'!$A:$DD,MATCH(CD$1,'I-EmEC'!$A$1:$DD$1,0),FALSE)&lt;&gt;"",VLOOKUP($B93,'I-EmEC'!$A:$DD,MATCH(CD$1,'I-EmEC'!$A$1:$DD$1,0),FALSE),NA())</f>
        <v>33.264887063655031</v>
      </c>
      <c r="CE93" s="166">
        <f>IF(VLOOKUP($B93,'I-EmEC'!$A:$DD,MATCH(CE$1,'I-EmEC'!$A$1:$DD$1,0),FALSE)&lt;&gt;"",VLOOKUP($B93,'I-EmEC'!$A:$DD,MATCH(CE$1,'I-EmEC'!$A$1:$DD$1,0),FALSE),NA())</f>
        <v>33.258426966292134</v>
      </c>
      <c r="CF93" s="166">
        <f>IF(VLOOKUP($B93,'I-EmEC'!$A:$DD,MATCH(CF$1,'I-EmEC'!$A$1:$DD$1,0),FALSE)&lt;&gt;"",VLOOKUP($B93,'I-EmEC'!$A:$DD,MATCH(CF$1,'I-EmEC'!$A$1:$DD$1,0),FALSE),NA())</f>
        <v>14.792899408284024</v>
      </c>
      <c r="CG93" s="166">
        <f>IF(VLOOKUP($B93,'I-EmEC'!$A:$DD,MATCH(CG$1,'I-EmEC'!$A$1:$DD$1,0),FALSE)&lt;&gt;"",VLOOKUP($B93,'I-EmEC'!$A:$DD,MATCH(CG$1,'I-EmEC'!$A$1:$DD$1,0),FALSE),NA())</f>
        <v>13.142857142857142</v>
      </c>
      <c r="CH93" s="166">
        <f>IF(VLOOKUP($B93,'I-EmEC'!$A:$DD,MATCH(CH$1,'I-EmEC'!$A$1:$DD$1,0),FALSE)&lt;&gt;"",VLOOKUP($B93,'I-EmEC'!$A:$DD,MATCH(CH$1,'I-EmEC'!$A$1:$DD$1,0),FALSE),NA())</f>
        <v>12.055335968379445</v>
      </c>
      <c r="CI93" s="161" t="str" cm="1">
        <f t="array" ref="CI93">SUBSTITUTE(SUBSTITUTE(SUBSTITUTE(INDEX(BW$1:CH$1,0,MATCH(_xlfn.AGGREGATE(4,6,BW93:CH93),BW93:CH93,0)),"I-Emax",""),"Min",""),"Max","")</f>
        <v xml:space="preserve">
Gz</v>
      </c>
      <c r="CJ93" s="155"/>
      <c r="CK93" s="155"/>
      <c r="CL93" s="155"/>
      <c r="CM93" s="155"/>
      <c r="CN93" s="155"/>
      <c r="CO93" s="155"/>
      <c r="CP93" s="155"/>
      <c r="CQ93" s="155"/>
      <c r="CR93" s="155"/>
      <c r="CS93" s="155"/>
      <c r="CT93" s="155"/>
      <c r="CU93" s="155"/>
      <c r="CV93" s="155"/>
      <c r="CW93" s="155"/>
      <c r="CX93" s="155"/>
      <c r="CY93" s="155"/>
      <c r="CZ93" s="155"/>
      <c r="DA93" s="155"/>
      <c r="DB93" s="155"/>
      <c r="DC93" s="155"/>
      <c r="DD93" s="155"/>
      <c r="DE93" s="155"/>
      <c r="DF93" s="155"/>
      <c r="DG93" s="155"/>
    </row>
    <row r="94" spans="1:111" s="170" customFormat="1" x14ac:dyDescent="0.15">
      <c r="A94" s="155" t="str" cm="1">
        <f t="array" ref="A94">_xlfn.IFS(AND(SUMIF(E94:P94,"&lt;&gt;#N/A",E94:P94)&gt;0,SUMIF(S94:AD94,"&lt;&gt;#N/A",S94:AD94)&gt;0),"BI",AND(SUMIF(E94:P94,"&lt;&gt;#N/A",E94:P94)&gt;0,SUMIF(S94:AD94,"&lt;&gt;#N/A",S94:AD94)=0),"-B",AND(SUMIF(E94:P94,"&lt;&gt;#N/A",E94:P94)=0,SUMIF(S94:AD94,"&lt;&gt;#N/A",S94:AD94)&gt;0),"-I")</f>
        <v>-I</v>
      </c>
      <c r="B94" s="90" t="s">
        <v>331</v>
      </c>
      <c r="C94" s="156" t="str">
        <f>VLOOKUP(B94,RecNamesAll!A:E,5,FALSE)</f>
        <v>A</v>
      </c>
      <c r="D94" s="157" t="b">
        <f>VLOOKUP(B94,Ligands!A:B,2,FALSE)</f>
        <v>0</v>
      </c>
      <c r="E94" s="158" t="e">
        <f>IF(VLOOKUP($B94,'B-EmEC'!$A:$DC,MATCH(E$1,'B-EmEC'!$A$1:$DC$1,0),FALSE)&lt;&gt;"",VLOOKUP($B94,'B-EmEC'!$A:$DC,MATCH(E$1,'B-EmEC'!$A$1:$DC$1,0),FALSE),NA())</f>
        <v>#N/A</v>
      </c>
      <c r="F94" s="159" t="e">
        <f>IF(VLOOKUP($B94,'B-EmEC'!$A:$DC,MATCH(F$1,'B-EmEC'!$A$1:$DC$1,0),FALSE)&lt;&gt;"",VLOOKUP($B94,'B-EmEC'!$A:$DC,MATCH(F$1,'B-EmEC'!$A$1:$DC$1,0),FALSE),NA())</f>
        <v>#N/A</v>
      </c>
      <c r="G94" s="159" t="e">
        <f>IF(VLOOKUP($B94,'B-EmEC'!$A:$DC,MATCH(G$1,'B-EmEC'!$A$1:$DC$1,0),FALSE)&lt;&gt;"",VLOOKUP($B94,'B-EmEC'!$A:$DC,MATCH(G$1,'B-EmEC'!$A$1:$DC$1,0),FALSE),NA())</f>
        <v>#N/A</v>
      </c>
      <c r="H94" s="159" t="e">
        <f>IF(VLOOKUP($B94,'B-EmEC'!$A:$DC,MATCH(H$1,'B-EmEC'!$A$1:$DC$1,0),FALSE)&lt;&gt;"",VLOOKUP($B94,'B-EmEC'!$A:$DC,MATCH(H$1,'B-EmEC'!$A$1:$DC$1,0),FALSE),NA())</f>
        <v>#N/A</v>
      </c>
      <c r="I94" s="159" t="e">
        <f>IF(VLOOKUP($B94,'B-EmEC'!$A:$DC,MATCH(I$1,'B-EmEC'!$A$1:$DC$1,0),FALSE)&lt;&gt;"",VLOOKUP($B94,'B-EmEC'!$A:$DC,MATCH(I$1,'B-EmEC'!$A$1:$DC$1,0),FALSE),NA())</f>
        <v>#N/A</v>
      </c>
      <c r="J94" s="159" t="e">
        <f>IF(VLOOKUP($B94,'B-EmEC'!$A:$DC,MATCH(J$1,'B-EmEC'!$A$1:$DC$1,0),FALSE)&lt;&gt;"",VLOOKUP($B94,'B-EmEC'!$A:$DC,MATCH(J$1,'B-EmEC'!$A$1:$DC$1,0),FALSE),NA())</f>
        <v>#N/A</v>
      </c>
      <c r="K94" s="160" t="e">
        <f>IF(VLOOKUP($B94,'B-EmEC'!$A:$DC,MATCH(K$1,'B-EmEC'!$A$1:$DC$1,0),FALSE)&lt;&gt;"",VLOOKUP($B94,'B-EmEC'!$A:$DC,MATCH(K$1,'B-EmEC'!$A$1:$DC$1,0),FALSE),NA())</f>
        <v>#N/A</v>
      </c>
      <c r="L94" s="160" t="e">
        <f>IF(VLOOKUP($B94,'B-EmEC'!$A:$DC,MATCH(L$1,'B-EmEC'!$A$1:$DC$1,0),FALSE)&lt;&gt;"",VLOOKUP($B94,'B-EmEC'!$A:$DC,MATCH(L$1,'B-EmEC'!$A$1:$DC$1,0),FALSE),NA())</f>
        <v>#N/A</v>
      </c>
      <c r="M94" s="160" t="e">
        <f>IF(VLOOKUP($B94,'B-EmEC'!$A:$DC,MATCH(M$1,'B-EmEC'!$A$1:$DC$1,0),FALSE)&lt;&gt;"",VLOOKUP($B94,'B-EmEC'!$A:$DC,MATCH(M$1,'B-EmEC'!$A$1:$DC$1,0),FALSE),NA())</f>
        <v>#N/A</v>
      </c>
      <c r="N94" s="159" t="e">
        <f>IF(VLOOKUP($B94,'B-EmEC'!$A:$DC,MATCH(N$1,'B-EmEC'!$A$1:$DC$1,0),FALSE)&lt;&gt;"",VLOOKUP($B94,'B-EmEC'!$A:$DC,MATCH(N$1,'B-EmEC'!$A$1:$DC$1,0),FALSE),NA())</f>
        <v>#N/A</v>
      </c>
      <c r="O94" s="160" t="e">
        <f>IF(VLOOKUP($B94,'B-EmEC'!$A:$DC,MATCH(O$1,'B-EmEC'!$A$1:$DC$1,0),FALSE)&lt;&gt;"",VLOOKUP($B94,'B-EmEC'!$A:$DC,MATCH(O$1,'B-EmEC'!$A$1:$DC$1,0),FALSE),NA())</f>
        <v>#N/A</v>
      </c>
      <c r="P94" s="160" t="e">
        <f>IF(VLOOKUP($B94,'B-EmEC'!$A:$DC,MATCH(P$1,'B-EmEC'!$A$1:$DC$1,0),FALSE)&lt;&gt;"",VLOOKUP($B94,'B-EmEC'!$A:$DC,MATCH(P$1,'B-EmEC'!$A$1:$DC$1,0),FALSE),NA())</f>
        <v>#N/A</v>
      </c>
      <c r="Q94" s="161" t="e" cm="1">
        <f t="array" ref="Q94">SUBSTITUTE(SUBSTITUTE(INDEX(E$1:P$1,0,MATCH(_xlfn.AGGREGATE(4,6,E94:P94),E94:P94,0)),"B-pEC50",""),"&gt;1.4SD","")</f>
        <v>#N/A</v>
      </c>
      <c r="R94" s="159"/>
      <c r="S94" s="162">
        <f>IF(VLOOKUP($B94,'I-EmEC'!$A:$DD,MATCH(S$1,'I-EmEC'!$A$1:$DD$1,0),FALSE)&lt;&gt;"",VLOOKUP($B94,'I-EmEC'!$A:$DD,MATCH(S$1,'I-EmEC'!$A$1:$DD$1,0),FALSE),NA())</f>
        <v>5.49</v>
      </c>
      <c r="T94" s="159" t="e">
        <f>IF(VLOOKUP($B94,'I-EmEC'!$A:$DD,MATCH(T$1,'I-EmEC'!$A$1:$DD$1,0),FALSE)&lt;&gt;"",VLOOKUP($B94,'I-EmEC'!$A:$DD,MATCH(T$1,'I-EmEC'!$A$1:$DD$1,0),FALSE),NA())</f>
        <v>#N/A</v>
      </c>
      <c r="U94" s="159" t="e">
        <f>IF(VLOOKUP($B94,'I-EmEC'!$A:$DD,MATCH(U$1,'I-EmEC'!$A$1:$DD$1,0),FALSE)&lt;&gt;"",VLOOKUP($B94,'I-EmEC'!$A:$DD,MATCH(U$1,'I-EmEC'!$A$1:$DD$1,0),FALSE),NA())</f>
        <v>#N/A</v>
      </c>
      <c r="V94" s="159" t="e">
        <f>IF(VLOOKUP($B94,'I-EmEC'!$A:$DD,MATCH(V$1,'I-EmEC'!$A$1:$DD$1,0),FALSE)&lt;&gt;"",VLOOKUP($B94,'I-EmEC'!$A:$DD,MATCH(V$1,'I-EmEC'!$A$1:$DD$1,0),FALSE),NA())</f>
        <v>#N/A</v>
      </c>
      <c r="W94" s="159" t="e">
        <f>IF(VLOOKUP($B94,'I-EmEC'!$A:$DD,MATCH(W$1,'I-EmEC'!$A$1:$DD$1,0),FALSE)&lt;&gt;"",VLOOKUP($B94,'I-EmEC'!$A:$DD,MATCH(W$1,'I-EmEC'!$A$1:$DD$1,0),FALSE),NA())</f>
        <v>#N/A</v>
      </c>
      <c r="X94" s="159" t="e">
        <f>IF(VLOOKUP($B94,'I-EmEC'!$A:$DD,MATCH(X$1,'I-EmEC'!$A$1:$DD$1,0),FALSE)&lt;&gt;"",VLOOKUP($B94,'I-EmEC'!$A:$DD,MATCH(X$1,'I-EmEC'!$A$1:$DD$1,0),FALSE),NA())</f>
        <v>#N/A</v>
      </c>
      <c r="Y94" s="159">
        <f>IF(VLOOKUP($B94,'I-EmEC'!$A:$DD,MATCH(Y$1,'I-EmEC'!$A$1:$DD$1,0),FALSE)&lt;&gt;"",VLOOKUP($B94,'I-EmEC'!$A:$DD,MATCH(Y$1,'I-EmEC'!$A$1:$DD$1,0),FALSE),NA())</f>
        <v>5.64</v>
      </c>
      <c r="Z94" s="159">
        <f>IF(VLOOKUP($B94,'I-EmEC'!$A:$DD,MATCH(Z$1,'I-EmEC'!$A$1:$DD$1,0),FALSE)&lt;&gt;"",VLOOKUP($B94,'I-EmEC'!$A:$DD,MATCH(Z$1,'I-EmEC'!$A$1:$DD$1,0),FALSE),NA())</f>
        <v>5.64</v>
      </c>
      <c r="AA94" s="159" t="e">
        <f>IF(VLOOKUP($B94,'I-EmEC'!$A:$DD,MATCH(AA$1,'I-EmEC'!$A$1:$DD$1,0),FALSE)&lt;&gt;"",VLOOKUP($B94,'I-EmEC'!$A:$DD,MATCH(AA$1,'I-EmEC'!$A$1:$DD$1,0),FALSE),NA())</f>
        <v>#N/A</v>
      </c>
      <c r="AB94" s="159" t="e">
        <f>IF(VLOOKUP($B94,'I-EmEC'!$A:$DD,MATCH(AB$1,'I-EmEC'!$A$1:$DD$1,0),FALSE)&lt;&gt;"",VLOOKUP($B94,'I-EmEC'!$A:$DD,MATCH(AB$1,'I-EmEC'!$A$1:$DD$1,0),FALSE),NA())</f>
        <v>#N/A</v>
      </c>
      <c r="AC94" s="159" t="e">
        <f>IF(VLOOKUP($B94,'I-EmEC'!$A:$DD,MATCH(AC$1,'I-EmEC'!$A$1:$DD$1,0),FALSE)&lt;&gt;"",VLOOKUP($B94,'I-EmEC'!$A:$DD,MATCH(AC$1,'I-EmEC'!$A$1:$DD$1,0),FALSE),NA())</f>
        <v>#N/A</v>
      </c>
      <c r="AD94" s="159" t="e">
        <f>IF(VLOOKUP($B94,'I-EmEC'!$A:$DD,MATCH(AD$1,'I-EmEC'!$A$1:$DD$1,0),FALSE)&lt;&gt;"",VLOOKUP($B94,'I-EmEC'!$A:$DD,MATCH(AD$1,'I-EmEC'!$A$1:$DD$1,0),FALSE),NA())</f>
        <v>#N/A</v>
      </c>
      <c r="AE94" s="161" t="str" cm="1">
        <f t="array" ref="AE94">SUBSTITUTE(SUBSTITUTE(INDEX(S$1:AD$1,0,MATCH(_xlfn.AGGREGATE(4,6,S94:AD94),S94:AD94,0)),"I-pEC50",""),"&gt;1.4SD","")</f>
        <v xml:space="preserve">
Gq</v>
      </c>
      <c r="AF94" s="159"/>
      <c r="AG94" s="163" t="e">
        <f>IF(VLOOKUP($B94,'B-EmEC'!$A:$DC,MATCH(AG$1,'B-EmEC'!$A$1:$DC$1,0),FALSE)&lt;&gt;"",VLOOKUP($B94,'B-EmEC'!$A:$DC,MATCH(AG$1,'B-EmEC'!$A$1:$DC$1,0),FALSE),NA())</f>
        <v>#N/A</v>
      </c>
      <c r="AH94" s="164" t="e">
        <f>IF(VLOOKUP($B94,'B-EmEC'!$A:$DC,MATCH(AH$1,'B-EmEC'!$A$1:$DC$1,0),FALSE)&lt;&gt;"",VLOOKUP($B94,'B-EmEC'!$A:$DC,MATCH(AH$1,'B-EmEC'!$A$1:$DC$1,0),FALSE),NA())</f>
        <v>#N/A</v>
      </c>
      <c r="AI94" s="164" t="e">
        <f>IF(VLOOKUP($B94,'B-EmEC'!$A:$DC,MATCH(AI$1,'B-EmEC'!$A$1:$DC$1,0),FALSE)&lt;&gt;"",VLOOKUP($B94,'B-EmEC'!$A:$DC,MATCH(AI$1,'B-EmEC'!$A$1:$DC$1,0),FALSE),NA())</f>
        <v>#N/A</v>
      </c>
      <c r="AJ94" s="164" t="e">
        <f>IF(VLOOKUP($B94,'B-EmEC'!$A:$DC,MATCH(AJ$1,'B-EmEC'!$A$1:$DC$1,0),FALSE)&lt;&gt;"",VLOOKUP($B94,'B-EmEC'!$A:$DC,MATCH(AJ$1,'B-EmEC'!$A$1:$DC$1,0),FALSE),NA())</f>
        <v>#N/A</v>
      </c>
      <c r="AK94" s="164" t="e">
        <f>IF(VLOOKUP($B94,'B-EmEC'!$A:$DC,MATCH(AK$1,'B-EmEC'!$A$1:$DC$1,0),FALSE)&lt;&gt;"",VLOOKUP($B94,'B-EmEC'!$A:$DC,MATCH(AK$1,'B-EmEC'!$A$1:$DC$1,0),FALSE),NA())</f>
        <v>#N/A</v>
      </c>
      <c r="AL94" s="164" t="e">
        <f>IF(VLOOKUP($B94,'B-EmEC'!$A:$DC,MATCH(AL$1,'B-EmEC'!$A$1:$DC$1,0),FALSE)&lt;&gt;"",VLOOKUP($B94,'B-EmEC'!$A:$DC,MATCH(AL$1,'B-EmEC'!$A$1:$DC$1,0),FALSE),NA())</f>
        <v>#N/A</v>
      </c>
      <c r="AM94" s="164" t="e">
        <f>IF(VLOOKUP($B94,'B-EmEC'!$A:$DC,MATCH(AM$1,'B-EmEC'!$A$1:$DC$1,0),FALSE)&lt;&gt;"",VLOOKUP($B94,'B-EmEC'!$A:$DC,MATCH(AM$1,'B-EmEC'!$A$1:$DC$1,0),FALSE),NA())</f>
        <v>#N/A</v>
      </c>
      <c r="AN94" s="164" t="e">
        <f>IF(VLOOKUP($B94,'B-EmEC'!$A:$DC,MATCH(AN$1,'B-EmEC'!$A$1:$DC$1,0),FALSE)&lt;&gt;"",VLOOKUP($B94,'B-EmEC'!$A:$DC,MATCH(AN$1,'B-EmEC'!$A$1:$DC$1,0),FALSE),NA())</f>
        <v>#N/A</v>
      </c>
      <c r="AO94" s="164" t="e">
        <f>IF(VLOOKUP($B94,'B-EmEC'!$A:$DC,MATCH(AO$1,'B-EmEC'!$A$1:$DC$1,0),FALSE)&lt;&gt;"",VLOOKUP($B94,'B-EmEC'!$A:$DC,MATCH(AO$1,'B-EmEC'!$A$1:$DC$1,0),FALSE),NA())</f>
        <v>#N/A</v>
      </c>
      <c r="AP94" s="164" t="e">
        <f>IF(VLOOKUP($B94,'B-EmEC'!$A:$DC,MATCH(AP$1,'B-EmEC'!$A$1:$DC$1,0),FALSE)&lt;&gt;"",VLOOKUP($B94,'B-EmEC'!$A:$DC,MATCH(AP$1,'B-EmEC'!$A$1:$DC$1,0),FALSE),NA())</f>
        <v>#N/A</v>
      </c>
      <c r="AQ94" s="164" t="e">
        <f>IF(VLOOKUP($B94,'B-EmEC'!$A:$DC,MATCH(AQ$1,'B-EmEC'!$A$1:$DC$1,0),FALSE)&lt;&gt;"",VLOOKUP($B94,'B-EmEC'!$A:$DC,MATCH(AQ$1,'B-EmEC'!$A$1:$DC$1,0),FALSE),NA())</f>
        <v>#N/A</v>
      </c>
      <c r="AR94" s="164" t="e">
        <f>IF(VLOOKUP($B94,'B-EmEC'!$A:$DC,MATCH(AR$1,'B-EmEC'!$A$1:$DC$1,0),FALSE)&lt;&gt;"",VLOOKUP($B94,'B-EmEC'!$A:$DC,MATCH(AR$1,'B-EmEC'!$A$1:$DC$1,0),FALSE),NA())</f>
        <v>#N/A</v>
      </c>
      <c r="AS94" s="169" t="e" cm="1">
        <f t="array" ref="AS94">SUBSTITUTE(SUBSTITUTE(INDEX(AG$1:AR$1,0,MATCH(_xlfn.AGGREGATE(4,6,AG94:AR94),AG94:AR94,0)),"B-Emax",""),"&gt;1.4SD","")</f>
        <v>#N/A</v>
      </c>
      <c r="AT94" s="164"/>
      <c r="AU94" s="165">
        <f>IF(VLOOKUP($B94,'I-EmEC'!$A:$DD,MATCH(AU$1,'I-EmEC'!$A$1:$DD$1,0),FALSE)&lt;&gt;"",VLOOKUP($B94,'I-EmEC'!$A:$DD,MATCH(AU$1,'I-EmEC'!$A$1:$DD$1,0),FALSE),NA())</f>
        <v>25.1</v>
      </c>
      <c r="AV94" s="166" t="e">
        <f>IF(VLOOKUP($B94,'I-EmEC'!$A:$DD,MATCH(AV$1,'I-EmEC'!$A$1:$DD$1,0),FALSE)&lt;&gt;"",VLOOKUP($B94,'I-EmEC'!$A:$DD,MATCH(AV$1,'I-EmEC'!$A$1:$DD$1,0),FALSE),NA())</f>
        <v>#N/A</v>
      </c>
      <c r="AW94" s="166" t="e">
        <f>IF(VLOOKUP($B94,'I-EmEC'!$A:$DD,MATCH(AW$1,'I-EmEC'!$A$1:$DD$1,0),FALSE)&lt;&gt;"",VLOOKUP($B94,'I-EmEC'!$A:$DD,MATCH(AW$1,'I-EmEC'!$A$1:$DD$1,0),FALSE),NA())</f>
        <v>#N/A</v>
      </c>
      <c r="AX94" s="166" t="e">
        <f>IF(VLOOKUP($B94,'I-EmEC'!$A:$DD,MATCH(AX$1,'I-EmEC'!$A$1:$DD$1,0),FALSE)&lt;&gt;"",VLOOKUP($B94,'I-EmEC'!$A:$DD,MATCH(AX$1,'I-EmEC'!$A$1:$DD$1,0),FALSE),NA())</f>
        <v>#N/A</v>
      </c>
      <c r="AY94" s="166" t="e">
        <f>IF(VLOOKUP($B94,'I-EmEC'!$A:$DD,MATCH(AY$1,'I-EmEC'!$A$1:$DD$1,0),FALSE)&lt;&gt;"",VLOOKUP($B94,'I-EmEC'!$A:$DD,MATCH(AY$1,'I-EmEC'!$A$1:$DD$1,0),FALSE),NA())</f>
        <v>#N/A</v>
      </c>
      <c r="AZ94" s="166" t="e">
        <f>IF(VLOOKUP($B94,'I-EmEC'!$A:$DD,MATCH(AZ$1,'I-EmEC'!$A$1:$DD$1,0),FALSE)&lt;&gt;"",VLOOKUP($B94,'I-EmEC'!$A:$DD,MATCH(AZ$1,'I-EmEC'!$A$1:$DD$1,0),FALSE),NA())</f>
        <v>#N/A</v>
      </c>
      <c r="BA94" s="166">
        <f>IF(VLOOKUP($B94,'I-EmEC'!$A:$DD,MATCH(BA$1,'I-EmEC'!$A$1:$DD$1,0),FALSE)&lt;&gt;"",VLOOKUP($B94,'I-EmEC'!$A:$DD,MATCH(BA$1,'I-EmEC'!$A$1:$DD$1,0),FALSE),NA())</f>
        <v>17.7</v>
      </c>
      <c r="BB94" s="166">
        <f>IF(VLOOKUP($B94,'I-EmEC'!$A:$DD,MATCH(BB$1,'I-EmEC'!$A$1:$DD$1,0),FALSE)&lt;&gt;"",VLOOKUP($B94,'I-EmEC'!$A:$DD,MATCH(BB$1,'I-EmEC'!$A$1:$DD$1,0),FALSE),NA())</f>
        <v>17.7</v>
      </c>
      <c r="BC94" s="166" t="e">
        <f>IF(VLOOKUP($B94,'I-EmEC'!$A:$DD,MATCH(BC$1,'I-EmEC'!$A$1:$DD$1,0),FALSE)&lt;&gt;"",VLOOKUP($B94,'I-EmEC'!$A:$DD,MATCH(BC$1,'I-EmEC'!$A$1:$DD$1,0),FALSE),NA())</f>
        <v>#N/A</v>
      </c>
      <c r="BD94" s="166" t="e">
        <f>IF(VLOOKUP($B94,'I-EmEC'!$A:$DD,MATCH(BD$1,'I-EmEC'!$A$1:$DD$1,0),FALSE)&lt;&gt;"",VLOOKUP($B94,'I-EmEC'!$A:$DD,MATCH(BD$1,'I-EmEC'!$A$1:$DD$1,0),FALSE),NA())</f>
        <v>#N/A</v>
      </c>
      <c r="BE94" s="166" t="e">
        <f>IF(VLOOKUP($B94,'I-EmEC'!$A:$DD,MATCH(BE$1,'I-EmEC'!$A$1:$DD$1,0),FALSE)&lt;&gt;"",VLOOKUP($B94,'I-EmEC'!$A:$DD,MATCH(BE$1,'I-EmEC'!$A$1:$DD$1,0),FALSE),NA())</f>
        <v>#N/A</v>
      </c>
      <c r="BF94" s="166" t="e">
        <f>IF(VLOOKUP($B94,'I-EmEC'!$A:$DD,MATCH(BF$1,'I-EmEC'!$A$1:$DD$1,0),FALSE)&lt;&gt;"",VLOOKUP($B94,'I-EmEC'!$A:$DD,MATCH(BF$1,'I-EmEC'!$A$1:$DD$1,0),FALSE),NA())</f>
        <v>#N/A</v>
      </c>
      <c r="BG94" s="161" t="str" cm="1">
        <f t="array" ref="BG94">SUBSTITUTE(SUBSTITUTE(INDEX(AU$1:BF$1,0,MATCH(_xlfn.AGGREGATE(4,6,AU94:BF94),AU94:BF94,0)),"I-Emax",""),"&gt;1.4SD","")</f>
        <v xml:space="preserve">
Gs</v>
      </c>
      <c r="BH94" s="159"/>
      <c r="BI94" s="167" t="e">
        <f>IF(VLOOKUP($B94,'B-EmEC'!$A:$DC,MATCH(BI$1,'B-EmEC'!$A$1:$DC$1,0),FALSE)="",NA(),VLOOKUP($B94,'B-EmEC'!$A:$DC,MATCH(BI$1,'B-EmEC'!$A$1:$DC$1,0),FALSE))</f>
        <v>#N/A</v>
      </c>
      <c r="BJ94" s="168" t="e">
        <f>IF(VLOOKUP($B94,'B-EmEC'!$A:$DC,MATCH(BJ$1,'B-EmEC'!$A$1:$DC$1,0),FALSE)="",NA(),VLOOKUP($B94,'B-EmEC'!$A:$DC,MATCH(BJ$1,'B-EmEC'!$A$1:$DC$1,0),FALSE))</f>
        <v>#N/A</v>
      </c>
      <c r="BK94" s="168" t="e">
        <f>IF(VLOOKUP($B94,'B-EmEC'!$A:$DC,MATCH(BK$1,'B-EmEC'!$A$1:$DC$1,0),FALSE)="",NA(),VLOOKUP($B94,'B-EmEC'!$A:$DC,MATCH(BK$1,'B-EmEC'!$A$1:$DC$1,0),FALSE))</f>
        <v>#N/A</v>
      </c>
      <c r="BL94" s="168" t="e">
        <f>IF(VLOOKUP($B94,'B-EmEC'!$A:$DC,MATCH(BL$1,'B-EmEC'!$A$1:$DC$1,0),FALSE)="",NA(),VLOOKUP($B94,'B-EmEC'!$A:$DC,MATCH(BL$1,'B-EmEC'!$A$1:$DC$1,0),FALSE))</f>
        <v>#N/A</v>
      </c>
      <c r="BM94" s="168" t="e">
        <f>IF(VLOOKUP($B94,'B-EmEC'!$A:$DC,MATCH(BM$1,'B-EmEC'!$A$1:$DC$1,0),FALSE)="",NA(),VLOOKUP($B94,'B-EmEC'!$A:$DC,MATCH(BM$1,'B-EmEC'!$A$1:$DC$1,0),FALSE))</f>
        <v>#N/A</v>
      </c>
      <c r="BN94" s="168" t="e">
        <f>IF(VLOOKUP($B94,'B-EmEC'!$A:$DC,MATCH(BN$1,'B-EmEC'!$A$1:$DC$1,0),FALSE)="",NA(),VLOOKUP($B94,'B-EmEC'!$A:$DC,MATCH(BN$1,'B-EmEC'!$A$1:$DC$1,0),FALSE))</f>
        <v>#N/A</v>
      </c>
      <c r="BO94" s="168" t="e">
        <f>IF(VLOOKUP($B94,'B-EmEC'!$A:$DC,MATCH(BO$1,'B-EmEC'!$A$1:$DC$1,0),FALSE)="",NA(),VLOOKUP($B94,'B-EmEC'!$A:$DC,MATCH(BO$1,'B-EmEC'!$A$1:$DC$1,0),FALSE))</f>
        <v>#N/A</v>
      </c>
      <c r="BP94" s="168" t="e">
        <f>IF(VLOOKUP($B94,'B-EmEC'!$A:$DC,MATCH(BP$1,'B-EmEC'!$A$1:$DC$1,0),FALSE)="",NA(),VLOOKUP($B94,'B-EmEC'!$A:$DC,MATCH(BP$1,'B-EmEC'!$A$1:$DC$1,0),FALSE))</f>
        <v>#N/A</v>
      </c>
      <c r="BQ94" s="168" t="e">
        <f>IF(VLOOKUP($B94,'B-EmEC'!$A:$DC,MATCH(BQ$1,'B-EmEC'!$A$1:$DC$1,0),FALSE)="",NA(),VLOOKUP($B94,'B-EmEC'!$A:$DC,MATCH(BQ$1,'B-EmEC'!$A$1:$DC$1,0),FALSE))</f>
        <v>#N/A</v>
      </c>
      <c r="BR94" s="168" t="e">
        <f>IF(VLOOKUP($B94,'B-EmEC'!$A:$DC,MATCH(BR$1,'B-EmEC'!$A$1:$DC$1,0),FALSE)="",NA(),VLOOKUP($B94,'B-EmEC'!$A:$DC,MATCH(BR$1,'B-EmEC'!$A$1:$DC$1,0),FALSE))</f>
        <v>#N/A</v>
      </c>
      <c r="BS94" s="168" t="e">
        <f>IF(VLOOKUP($B94,'B-EmEC'!$A:$DC,MATCH(BS$1,'B-EmEC'!$A$1:$DC$1,0),FALSE)="",NA(),VLOOKUP($B94,'B-EmEC'!$A:$DC,MATCH(BS$1,'B-EmEC'!$A$1:$DC$1,0),FALSE))</f>
        <v>#N/A</v>
      </c>
      <c r="BT94" s="168" t="e">
        <f>IF(VLOOKUP($B94,'B-EmEC'!$A:$DC,MATCH(BT$1,'B-EmEC'!$A$1:$DC$1,0),FALSE)="",NA(),VLOOKUP($B94,'B-EmEC'!$A:$DC,MATCH(BT$1,'B-EmEC'!$A$1:$DC$1,0),FALSE))</f>
        <v>#N/A</v>
      </c>
      <c r="BU94" s="161" t="e" cm="1">
        <f t="array" ref="BU94">SUBSTITUTE(SUBSTITUTE(SUBSTITUTE(INDEX(BI$1:BT$1,0,MATCH(_xlfn.AGGREGATE(4,6,BI94:BT94),BI94:BT94,0)),"B-Emax",""),"Min",""),"Max","")</f>
        <v>#N/A</v>
      </c>
      <c r="BV94" s="168"/>
      <c r="BW94" s="165">
        <f>IF(VLOOKUP($B94,'I-EmEC'!$A:$DD,MATCH(BW$1,'I-EmEC'!$A$1:$DD$1,0),FALSE)&lt;&gt;"",VLOOKUP($B94,'I-EmEC'!$A:$DD,MATCH(BW$1,'I-EmEC'!$A$1:$DD$1,0),FALSE),NA())</f>
        <v>46.139705882352942</v>
      </c>
      <c r="BX94" s="166" t="e">
        <f>IF(VLOOKUP($B94,'I-EmEC'!$A:$DD,MATCH(BX$1,'I-EmEC'!$A$1:$DD$1,0),FALSE)&lt;&gt;"",VLOOKUP($B94,'I-EmEC'!$A:$DD,MATCH(BX$1,'I-EmEC'!$A$1:$DD$1,0),FALSE),NA())</f>
        <v>#N/A</v>
      </c>
      <c r="BY94" s="166" t="e">
        <f>IF(VLOOKUP($B94,'I-EmEC'!$A:$DD,MATCH(BY$1,'I-EmEC'!$A$1:$DD$1,0),FALSE)&lt;&gt;"",VLOOKUP($B94,'I-EmEC'!$A:$DD,MATCH(BY$1,'I-EmEC'!$A$1:$DD$1,0),FALSE),NA())</f>
        <v>#N/A</v>
      </c>
      <c r="BZ94" s="166" t="e">
        <f>IF(VLOOKUP($B94,'I-EmEC'!$A:$DD,MATCH(BZ$1,'I-EmEC'!$A$1:$DD$1,0),FALSE)&lt;&gt;"",VLOOKUP($B94,'I-EmEC'!$A:$DD,MATCH(BZ$1,'I-EmEC'!$A$1:$DD$1,0),FALSE),NA())</f>
        <v>#N/A</v>
      </c>
      <c r="CA94" s="166" t="e">
        <f>IF(VLOOKUP($B94,'I-EmEC'!$A:$DD,MATCH(CA$1,'I-EmEC'!$A$1:$DD$1,0),FALSE)&lt;&gt;"",VLOOKUP($B94,'I-EmEC'!$A:$DD,MATCH(CA$1,'I-EmEC'!$A$1:$DD$1,0),FALSE),NA())</f>
        <v>#N/A</v>
      </c>
      <c r="CB94" s="166" t="e">
        <f>IF(VLOOKUP($B94,'I-EmEC'!$A:$DD,MATCH(CB$1,'I-EmEC'!$A$1:$DD$1,0),FALSE)&lt;&gt;"",VLOOKUP($B94,'I-EmEC'!$A:$DD,MATCH(CB$1,'I-EmEC'!$A$1:$DD$1,0),FALSE),NA())</f>
        <v>#N/A</v>
      </c>
      <c r="CC94" s="166">
        <f>IF(VLOOKUP($B94,'I-EmEC'!$A:$DD,MATCH(CC$1,'I-EmEC'!$A$1:$DD$1,0),FALSE)&lt;&gt;"",VLOOKUP($B94,'I-EmEC'!$A:$DD,MATCH(CC$1,'I-EmEC'!$A$1:$DD$1,0),FALSE),NA())</f>
        <v>36.344969199178642</v>
      </c>
      <c r="CD94" s="166">
        <f>IF(VLOOKUP($B94,'I-EmEC'!$A:$DD,MATCH(CD$1,'I-EmEC'!$A$1:$DD$1,0),FALSE)&lt;&gt;"",VLOOKUP($B94,'I-EmEC'!$A:$DD,MATCH(CD$1,'I-EmEC'!$A$1:$DD$1,0),FALSE),NA())</f>
        <v>36.344969199178642</v>
      </c>
      <c r="CE94" s="166" t="e">
        <f>IF(VLOOKUP($B94,'I-EmEC'!$A:$DD,MATCH(CE$1,'I-EmEC'!$A$1:$DD$1,0),FALSE)&lt;&gt;"",VLOOKUP($B94,'I-EmEC'!$A:$DD,MATCH(CE$1,'I-EmEC'!$A$1:$DD$1,0),FALSE),NA())</f>
        <v>#N/A</v>
      </c>
      <c r="CF94" s="166" t="e">
        <f>IF(VLOOKUP($B94,'I-EmEC'!$A:$DD,MATCH(CF$1,'I-EmEC'!$A$1:$DD$1,0),FALSE)&lt;&gt;"",VLOOKUP($B94,'I-EmEC'!$A:$DD,MATCH(CF$1,'I-EmEC'!$A$1:$DD$1,0),FALSE),NA())</f>
        <v>#N/A</v>
      </c>
      <c r="CG94" s="166" t="e">
        <f>IF(VLOOKUP($B94,'I-EmEC'!$A:$DD,MATCH(CG$1,'I-EmEC'!$A$1:$DD$1,0),FALSE)&lt;&gt;"",VLOOKUP($B94,'I-EmEC'!$A:$DD,MATCH(CG$1,'I-EmEC'!$A$1:$DD$1,0),FALSE),NA())</f>
        <v>#N/A</v>
      </c>
      <c r="CH94" s="166" t="e">
        <f>IF(VLOOKUP($B94,'I-EmEC'!$A:$DD,MATCH(CH$1,'I-EmEC'!$A$1:$DD$1,0),FALSE)&lt;&gt;"",VLOOKUP($B94,'I-EmEC'!$A:$DD,MATCH(CH$1,'I-EmEC'!$A$1:$DD$1,0),FALSE),NA())</f>
        <v>#N/A</v>
      </c>
      <c r="CI94" s="161" t="str" cm="1">
        <f t="array" ref="CI94">SUBSTITUTE(SUBSTITUTE(SUBSTITUTE(INDEX(BW$1:CH$1,0,MATCH(_xlfn.AGGREGATE(4,6,BW94:CH94),BW94:CH94,0)),"I-Emax",""),"Min",""),"Max","")</f>
        <v xml:space="preserve">
Gs</v>
      </c>
      <c r="CJ94" s="155"/>
      <c r="CK94" s="155"/>
      <c r="CL94" s="155"/>
      <c r="CM94" s="155"/>
      <c r="CN94" s="155"/>
      <c r="CO94" s="155"/>
      <c r="CP94" s="155"/>
      <c r="CQ94" s="155"/>
      <c r="CR94" s="155"/>
      <c r="CS94" s="155"/>
      <c r="CT94" s="155"/>
      <c r="CU94" s="155"/>
      <c r="CV94" s="155"/>
      <c r="CW94" s="155"/>
      <c r="CX94" s="155"/>
      <c r="CY94" s="155"/>
      <c r="CZ94" s="155"/>
      <c r="DA94" s="155"/>
      <c r="DB94" s="155"/>
      <c r="DC94" s="155"/>
      <c r="DD94" s="155"/>
      <c r="DE94" s="155"/>
      <c r="DF94" s="155"/>
      <c r="DG94" s="155"/>
    </row>
    <row r="95" spans="1:111" s="170" customFormat="1" x14ac:dyDescent="0.15">
      <c r="A95" s="155" t="str" cm="1">
        <f t="array" ref="A95">_xlfn.IFS(AND(SUMIF(E95:P95,"&lt;&gt;#N/A",E95:P95)&gt;0,SUMIF(S95:AD95,"&lt;&gt;#N/A",S95:AD95)&gt;0),"BI",AND(SUMIF(E95:P95,"&lt;&gt;#N/A",E95:P95)&gt;0,SUMIF(S95:AD95,"&lt;&gt;#N/A",S95:AD95)=0),"-B",AND(SUMIF(E95:P95,"&lt;&gt;#N/A",E95:P95)=0,SUMIF(S95:AD95,"&lt;&gt;#N/A",S95:AD95)&gt;0),"-I")</f>
        <v>-I</v>
      </c>
      <c r="B95" s="90" t="s">
        <v>349</v>
      </c>
      <c r="C95" s="156" t="str">
        <f>VLOOKUP(B95,RecNamesAll!A:E,5,FALSE)</f>
        <v>A</v>
      </c>
      <c r="D95" s="157" t="b">
        <f>VLOOKUP(B95,Ligands!A:B,2,FALSE)</f>
        <v>0</v>
      </c>
      <c r="E95" s="158" t="e">
        <f>IF(VLOOKUP($B95,'B-EmEC'!$A:$DC,MATCH(E$1,'B-EmEC'!$A$1:$DC$1,0),FALSE)&lt;&gt;"",VLOOKUP($B95,'B-EmEC'!$A:$DC,MATCH(E$1,'B-EmEC'!$A$1:$DC$1,0),FALSE),NA())</f>
        <v>#N/A</v>
      </c>
      <c r="F95" s="159" t="e">
        <f>IF(VLOOKUP($B95,'B-EmEC'!$A:$DC,MATCH(F$1,'B-EmEC'!$A$1:$DC$1,0),FALSE)&lt;&gt;"",VLOOKUP($B95,'B-EmEC'!$A:$DC,MATCH(F$1,'B-EmEC'!$A$1:$DC$1,0),FALSE),NA())</f>
        <v>#N/A</v>
      </c>
      <c r="G95" s="159" t="e">
        <f>IF(VLOOKUP($B95,'B-EmEC'!$A:$DC,MATCH(G$1,'B-EmEC'!$A$1:$DC$1,0),FALSE)&lt;&gt;"",VLOOKUP($B95,'B-EmEC'!$A:$DC,MATCH(G$1,'B-EmEC'!$A$1:$DC$1,0),FALSE),NA())</f>
        <v>#N/A</v>
      </c>
      <c r="H95" s="159" t="e">
        <f>IF(VLOOKUP($B95,'B-EmEC'!$A:$DC,MATCH(H$1,'B-EmEC'!$A$1:$DC$1,0),FALSE)&lt;&gt;"",VLOOKUP($B95,'B-EmEC'!$A:$DC,MATCH(H$1,'B-EmEC'!$A$1:$DC$1,0),FALSE),NA())</f>
        <v>#N/A</v>
      </c>
      <c r="I95" s="159" t="e">
        <f>IF(VLOOKUP($B95,'B-EmEC'!$A:$DC,MATCH(I$1,'B-EmEC'!$A$1:$DC$1,0),FALSE)&lt;&gt;"",VLOOKUP($B95,'B-EmEC'!$A:$DC,MATCH(I$1,'B-EmEC'!$A$1:$DC$1,0),FALSE),NA())</f>
        <v>#N/A</v>
      </c>
      <c r="J95" s="159" t="e">
        <f>IF(VLOOKUP($B95,'B-EmEC'!$A:$DC,MATCH(J$1,'B-EmEC'!$A$1:$DC$1,0),FALSE)&lt;&gt;"",VLOOKUP($B95,'B-EmEC'!$A:$DC,MATCH(J$1,'B-EmEC'!$A$1:$DC$1,0),FALSE),NA())</f>
        <v>#N/A</v>
      </c>
      <c r="K95" s="160" t="e">
        <f>IF(VLOOKUP($B95,'B-EmEC'!$A:$DC,MATCH(K$1,'B-EmEC'!$A$1:$DC$1,0),FALSE)&lt;&gt;"",VLOOKUP($B95,'B-EmEC'!$A:$DC,MATCH(K$1,'B-EmEC'!$A$1:$DC$1,0),FALSE),NA())</f>
        <v>#N/A</v>
      </c>
      <c r="L95" s="160" t="e">
        <f>IF(VLOOKUP($B95,'B-EmEC'!$A:$DC,MATCH(L$1,'B-EmEC'!$A$1:$DC$1,0),FALSE)&lt;&gt;"",VLOOKUP($B95,'B-EmEC'!$A:$DC,MATCH(L$1,'B-EmEC'!$A$1:$DC$1,0),FALSE),NA())</f>
        <v>#N/A</v>
      </c>
      <c r="M95" s="160" t="e">
        <f>IF(VLOOKUP($B95,'B-EmEC'!$A:$DC,MATCH(M$1,'B-EmEC'!$A$1:$DC$1,0),FALSE)&lt;&gt;"",VLOOKUP($B95,'B-EmEC'!$A:$DC,MATCH(M$1,'B-EmEC'!$A$1:$DC$1,0),FALSE),NA())</f>
        <v>#N/A</v>
      </c>
      <c r="N95" s="159" t="e">
        <f>IF(VLOOKUP($B95,'B-EmEC'!$A:$DC,MATCH(N$1,'B-EmEC'!$A$1:$DC$1,0),FALSE)&lt;&gt;"",VLOOKUP($B95,'B-EmEC'!$A:$DC,MATCH(N$1,'B-EmEC'!$A$1:$DC$1,0),FALSE),NA())</f>
        <v>#N/A</v>
      </c>
      <c r="O95" s="160" t="e">
        <f>IF(VLOOKUP($B95,'B-EmEC'!$A:$DC,MATCH(O$1,'B-EmEC'!$A$1:$DC$1,0),FALSE)&lt;&gt;"",VLOOKUP($B95,'B-EmEC'!$A:$DC,MATCH(O$1,'B-EmEC'!$A$1:$DC$1,0),FALSE),NA())</f>
        <v>#N/A</v>
      </c>
      <c r="P95" s="160" t="e">
        <f>IF(VLOOKUP($B95,'B-EmEC'!$A:$DC,MATCH(P$1,'B-EmEC'!$A$1:$DC$1,0),FALSE)&lt;&gt;"",VLOOKUP($B95,'B-EmEC'!$A:$DC,MATCH(P$1,'B-EmEC'!$A$1:$DC$1,0),FALSE),NA())</f>
        <v>#N/A</v>
      </c>
      <c r="Q95" s="161" t="e" cm="1">
        <f t="array" ref="Q95">SUBSTITUTE(SUBSTITUTE(INDEX(E$1:P$1,0,MATCH(_xlfn.AGGREGATE(4,6,E95:P95),E95:P95,0)),"B-pEC50",""),"&gt;1.4SD","")</f>
        <v>#N/A</v>
      </c>
      <c r="R95" s="159"/>
      <c r="S95" s="162">
        <f>IF(VLOOKUP($B95,'I-EmEC'!$A:$DD,MATCH(S$1,'I-EmEC'!$A$1:$DD$1,0),FALSE)&lt;&gt;"",VLOOKUP($B95,'I-EmEC'!$A:$DD,MATCH(S$1,'I-EmEC'!$A$1:$DD$1,0),FALSE),NA())</f>
        <v>7.96</v>
      </c>
      <c r="T95" s="159" t="e">
        <f>IF(VLOOKUP($B95,'I-EmEC'!$A:$DD,MATCH(T$1,'I-EmEC'!$A$1:$DD$1,0),FALSE)&lt;&gt;"",VLOOKUP($B95,'I-EmEC'!$A:$DD,MATCH(T$1,'I-EmEC'!$A$1:$DD$1,0),FALSE),NA())</f>
        <v>#N/A</v>
      </c>
      <c r="U95" s="159" t="e">
        <f>IF(VLOOKUP($B95,'I-EmEC'!$A:$DD,MATCH(U$1,'I-EmEC'!$A$1:$DD$1,0),FALSE)&lt;&gt;"",VLOOKUP($B95,'I-EmEC'!$A:$DD,MATCH(U$1,'I-EmEC'!$A$1:$DD$1,0),FALSE),NA())</f>
        <v>#N/A</v>
      </c>
      <c r="V95" s="159" t="e">
        <f>IF(VLOOKUP($B95,'I-EmEC'!$A:$DD,MATCH(V$1,'I-EmEC'!$A$1:$DD$1,0),FALSE)&lt;&gt;"",VLOOKUP($B95,'I-EmEC'!$A:$DD,MATCH(V$1,'I-EmEC'!$A$1:$DD$1,0),FALSE),NA())</f>
        <v>#N/A</v>
      </c>
      <c r="W95" s="159" t="e">
        <f>IF(VLOOKUP($B95,'I-EmEC'!$A:$DD,MATCH(W$1,'I-EmEC'!$A$1:$DD$1,0),FALSE)&lt;&gt;"",VLOOKUP($B95,'I-EmEC'!$A:$DD,MATCH(W$1,'I-EmEC'!$A$1:$DD$1,0),FALSE),NA())</f>
        <v>#N/A</v>
      </c>
      <c r="X95" s="159" t="e">
        <f>IF(VLOOKUP($B95,'I-EmEC'!$A:$DD,MATCH(X$1,'I-EmEC'!$A$1:$DD$1,0),FALSE)&lt;&gt;"",VLOOKUP($B95,'I-EmEC'!$A:$DD,MATCH(X$1,'I-EmEC'!$A$1:$DD$1,0),FALSE),NA())</f>
        <v>#N/A</v>
      </c>
      <c r="Y95" s="159" t="e">
        <f>IF(VLOOKUP($B95,'I-EmEC'!$A:$DD,MATCH(Y$1,'I-EmEC'!$A$1:$DD$1,0),FALSE)&lt;&gt;"",VLOOKUP($B95,'I-EmEC'!$A:$DD,MATCH(Y$1,'I-EmEC'!$A$1:$DD$1,0),FALSE),NA())</f>
        <v>#N/A</v>
      </c>
      <c r="Z95" s="159" t="e">
        <f>IF(VLOOKUP($B95,'I-EmEC'!$A:$DD,MATCH(Z$1,'I-EmEC'!$A$1:$DD$1,0),FALSE)&lt;&gt;"",VLOOKUP($B95,'I-EmEC'!$A:$DD,MATCH(Z$1,'I-EmEC'!$A$1:$DD$1,0),FALSE),NA())</f>
        <v>#N/A</v>
      </c>
      <c r="AA95" s="159" t="e">
        <f>IF(VLOOKUP($B95,'I-EmEC'!$A:$DD,MATCH(AA$1,'I-EmEC'!$A$1:$DD$1,0),FALSE)&lt;&gt;"",VLOOKUP($B95,'I-EmEC'!$A:$DD,MATCH(AA$1,'I-EmEC'!$A$1:$DD$1,0),FALSE),NA())</f>
        <v>#N/A</v>
      </c>
      <c r="AB95" s="159" t="e">
        <f>IF(VLOOKUP($B95,'I-EmEC'!$A:$DD,MATCH(AB$1,'I-EmEC'!$A$1:$DD$1,0),FALSE)&lt;&gt;"",VLOOKUP($B95,'I-EmEC'!$A:$DD,MATCH(AB$1,'I-EmEC'!$A$1:$DD$1,0),FALSE),NA())</f>
        <v>#N/A</v>
      </c>
      <c r="AC95" s="159" t="e">
        <f>IF(VLOOKUP($B95,'I-EmEC'!$A:$DD,MATCH(AC$1,'I-EmEC'!$A$1:$DD$1,0),FALSE)&lt;&gt;"",VLOOKUP($B95,'I-EmEC'!$A:$DD,MATCH(AC$1,'I-EmEC'!$A$1:$DD$1,0),FALSE),NA())</f>
        <v>#N/A</v>
      </c>
      <c r="AD95" s="159">
        <f>IF(VLOOKUP($B95,'I-EmEC'!$A:$DD,MATCH(AD$1,'I-EmEC'!$A$1:$DD$1,0),FALSE)&lt;&gt;"",VLOOKUP($B95,'I-EmEC'!$A:$DD,MATCH(AD$1,'I-EmEC'!$A$1:$DD$1,0),FALSE),NA())</f>
        <v>7.25</v>
      </c>
      <c r="AE95" s="161" t="str" cm="1">
        <f t="array" ref="AE95">SUBSTITUTE(SUBSTITUTE(INDEX(S$1:AD$1,0,MATCH(_xlfn.AGGREGATE(4,6,S95:AD95),S95:AD95,0)),"I-pEC50",""),"&gt;1.4SD","")</f>
        <v xml:space="preserve">
Gs</v>
      </c>
      <c r="AF95" s="159"/>
      <c r="AG95" s="163" t="e">
        <f>IF(VLOOKUP($B95,'B-EmEC'!$A:$DC,MATCH(AG$1,'B-EmEC'!$A$1:$DC$1,0),FALSE)&lt;&gt;"",VLOOKUP($B95,'B-EmEC'!$A:$DC,MATCH(AG$1,'B-EmEC'!$A$1:$DC$1,0),FALSE),NA())</f>
        <v>#N/A</v>
      </c>
      <c r="AH95" s="164" t="e">
        <f>IF(VLOOKUP($B95,'B-EmEC'!$A:$DC,MATCH(AH$1,'B-EmEC'!$A$1:$DC$1,0),FALSE)&lt;&gt;"",VLOOKUP($B95,'B-EmEC'!$A:$DC,MATCH(AH$1,'B-EmEC'!$A$1:$DC$1,0),FALSE),NA())</f>
        <v>#N/A</v>
      </c>
      <c r="AI95" s="164" t="e">
        <f>IF(VLOOKUP($B95,'B-EmEC'!$A:$DC,MATCH(AI$1,'B-EmEC'!$A$1:$DC$1,0),FALSE)&lt;&gt;"",VLOOKUP($B95,'B-EmEC'!$A:$DC,MATCH(AI$1,'B-EmEC'!$A$1:$DC$1,0),FALSE),NA())</f>
        <v>#N/A</v>
      </c>
      <c r="AJ95" s="164" t="e">
        <f>IF(VLOOKUP($B95,'B-EmEC'!$A:$DC,MATCH(AJ$1,'B-EmEC'!$A$1:$DC$1,0),FALSE)&lt;&gt;"",VLOOKUP($B95,'B-EmEC'!$A:$DC,MATCH(AJ$1,'B-EmEC'!$A$1:$DC$1,0),FALSE),NA())</f>
        <v>#N/A</v>
      </c>
      <c r="AK95" s="164" t="e">
        <f>IF(VLOOKUP($B95,'B-EmEC'!$A:$DC,MATCH(AK$1,'B-EmEC'!$A$1:$DC$1,0),FALSE)&lt;&gt;"",VLOOKUP($B95,'B-EmEC'!$A:$DC,MATCH(AK$1,'B-EmEC'!$A$1:$DC$1,0),FALSE),NA())</f>
        <v>#N/A</v>
      </c>
      <c r="AL95" s="164" t="e">
        <f>IF(VLOOKUP($B95,'B-EmEC'!$A:$DC,MATCH(AL$1,'B-EmEC'!$A$1:$DC$1,0),FALSE)&lt;&gt;"",VLOOKUP($B95,'B-EmEC'!$A:$DC,MATCH(AL$1,'B-EmEC'!$A$1:$DC$1,0),FALSE),NA())</f>
        <v>#N/A</v>
      </c>
      <c r="AM95" s="164" t="e">
        <f>IF(VLOOKUP($B95,'B-EmEC'!$A:$DC,MATCH(AM$1,'B-EmEC'!$A$1:$DC$1,0),FALSE)&lt;&gt;"",VLOOKUP($B95,'B-EmEC'!$A:$DC,MATCH(AM$1,'B-EmEC'!$A$1:$DC$1,0),FALSE),NA())</f>
        <v>#N/A</v>
      </c>
      <c r="AN95" s="164" t="e">
        <f>IF(VLOOKUP($B95,'B-EmEC'!$A:$DC,MATCH(AN$1,'B-EmEC'!$A$1:$DC$1,0),FALSE)&lt;&gt;"",VLOOKUP($B95,'B-EmEC'!$A:$DC,MATCH(AN$1,'B-EmEC'!$A$1:$DC$1,0),FALSE),NA())</f>
        <v>#N/A</v>
      </c>
      <c r="AO95" s="164" t="e">
        <f>IF(VLOOKUP($B95,'B-EmEC'!$A:$DC,MATCH(AO$1,'B-EmEC'!$A$1:$DC$1,0),FALSE)&lt;&gt;"",VLOOKUP($B95,'B-EmEC'!$A:$DC,MATCH(AO$1,'B-EmEC'!$A$1:$DC$1,0),FALSE),NA())</f>
        <v>#N/A</v>
      </c>
      <c r="AP95" s="164" t="e">
        <f>IF(VLOOKUP($B95,'B-EmEC'!$A:$DC,MATCH(AP$1,'B-EmEC'!$A$1:$DC$1,0),FALSE)&lt;&gt;"",VLOOKUP($B95,'B-EmEC'!$A:$DC,MATCH(AP$1,'B-EmEC'!$A$1:$DC$1,0),FALSE),NA())</f>
        <v>#N/A</v>
      </c>
      <c r="AQ95" s="164" t="e">
        <f>IF(VLOOKUP($B95,'B-EmEC'!$A:$DC,MATCH(AQ$1,'B-EmEC'!$A$1:$DC$1,0),FALSE)&lt;&gt;"",VLOOKUP($B95,'B-EmEC'!$A:$DC,MATCH(AQ$1,'B-EmEC'!$A$1:$DC$1,0),FALSE),NA())</f>
        <v>#N/A</v>
      </c>
      <c r="AR95" s="164" t="e">
        <f>IF(VLOOKUP($B95,'B-EmEC'!$A:$DC,MATCH(AR$1,'B-EmEC'!$A$1:$DC$1,0),FALSE)&lt;&gt;"",VLOOKUP($B95,'B-EmEC'!$A:$DC,MATCH(AR$1,'B-EmEC'!$A$1:$DC$1,0),FALSE),NA())</f>
        <v>#N/A</v>
      </c>
      <c r="AS95" s="169" t="e" cm="1">
        <f t="array" ref="AS95">SUBSTITUTE(SUBSTITUTE(INDEX(AG$1:AR$1,0,MATCH(_xlfn.AGGREGATE(4,6,AG95:AR95),AG95:AR95,0)),"B-Emax",""),"&gt;1.4SD","")</f>
        <v>#N/A</v>
      </c>
      <c r="AT95" s="164"/>
      <c r="AU95" s="165">
        <f>IF(VLOOKUP($B95,'I-EmEC'!$A:$DD,MATCH(AU$1,'I-EmEC'!$A$1:$DD$1,0),FALSE)&lt;&gt;"",VLOOKUP($B95,'I-EmEC'!$A:$DD,MATCH(AU$1,'I-EmEC'!$A$1:$DD$1,0),FALSE),NA())</f>
        <v>10.9</v>
      </c>
      <c r="AV95" s="166" t="e">
        <f>IF(VLOOKUP($B95,'I-EmEC'!$A:$DD,MATCH(AV$1,'I-EmEC'!$A$1:$DD$1,0),FALSE)&lt;&gt;"",VLOOKUP($B95,'I-EmEC'!$A:$DD,MATCH(AV$1,'I-EmEC'!$A$1:$DD$1,0),FALSE),NA())</f>
        <v>#N/A</v>
      </c>
      <c r="AW95" s="166" t="e">
        <f>IF(VLOOKUP($B95,'I-EmEC'!$A:$DD,MATCH(AW$1,'I-EmEC'!$A$1:$DD$1,0),FALSE)&lt;&gt;"",VLOOKUP($B95,'I-EmEC'!$A:$DD,MATCH(AW$1,'I-EmEC'!$A$1:$DD$1,0),FALSE),NA())</f>
        <v>#N/A</v>
      </c>
      <c r="AX95" s="166" t="e">
        <f>IF(VLOOKUP($B95,'I-EmEC'!$A:$DD,MATCH(AX$1,'I-EmEC'!$A$1:$DD$1,0),FALSE)&lt;&gt;"",VLOOKUP($B95,'I-EmEC'!$A:$DD,MATCH(AX$1,'I-EmEC'!$A$1:$DD$1,0),FALSE),NA())</f>
        <v>#N/A</v>
      </c>
      <c r="AY95" s="166" t="e">
        <f>IF(VLOOKUP($B95,'I-EmEC'!$A:$DD,MATCH(AY$1,'I-EmEC'!$A$1:$DD$1,0),FALSE)&lt;&gt;"",VLOOKUP($B95,'I-EmEC'!$A:$DD,MATCH(AY$1,'I-EmEC'!$A$1:$DD$1,0),FALSE),NA())</f>
        <v>#N/A</v>
      </c>
      <c r="AZ95" s="166" t="e">
        <f>IF(VLOOKUP($B95,'I-EmEC'!$A:$DD,MATCH(AZ$1,'I-EmEC'!$A$1:$DD$1,0),FALSE)&lt;&gt;"",VLOOKUP($B95,'I-EmEC'!$A:$DD,MATCH(AZ$1,'I-EmEC'!$A$1:$DD$1,0),FALSE),NA())</f>
        <v>#N/A</v>
      </c>
      <c r="BA95" s="166" t="e">
        <f>IF(VLOOKUP($B95,'I-EmEC'!$A:$DD,MATCH(BA$1,'I-EmEC'!$A$1:$DD$1,0),FALSE)&lt;&gt;"",VLOOKUP($B95,'I-EmEC'!$A:$DD,MATCH(BA$1,'I-EmEC'!$A$1:$DD$1,0),FALSE),NA())</f>
        <v>#N/A</v>
      </c>
      <c r="BB95" s="166" t="e">
        <f>IF(VLOOKUP($B95,'I-EmEC'!$A:$DD,MATCH(BB$1,'I-EmEC'!$A$1:$DD$1,0),FALSE)&lt;&gt;"",VLOOKUP($B95,'I-EmEC'!$A:$DD,MATCH(BB$1,'I-EmEC'!$A$1:$DD$1,0),FALSE),NA())</f>
        <v>#N/A</v>
      </c>
      <c r="BC95" s="166" t="e">
        <f>IF(VLOOKUP($B95,'I-EmEC'!$A:$DD,MATCH(BC$1,'I-EmEC'!$A$1:$DD$1,0),FALSE)&lt;&gt;"",VLOOKUP($B95,'I-EmEC'!$A:$DD,MATCH(BC$1,'I-EmEC'!$A$1:$DD$1,0),FALSE),NA())</f>
        <v>#N/A</v>
      </c>
      <c r="BD95" s="166" t="e">
        <f>IF(VLOOKUP($B95,'I-EmEC'!$A:$DD,MATCH(BD$1,'I-EmEC'!$A$1:$DD$1,0),FALSE)&lt;&gt;"",VLOOKUP($B95,'I-EmEC'!$A:$DD,MATCH(BD$1,'I-EmEC'!$A$1:$DD$1,0),FALSE),NA())</f>
        <v>#N/A</v>
      </c>
      <c r="BE95" s="166" t="e">
        <f>IF(VLOOKUP($B95,'I-EmEC'!$A:$DD,MATCH(BE$1,'I-EmEC'!$A$1:$DD$1,0),FALSE)&lt;&gt;"",VLOOKUP($B95,'I-EmEC'!$A:$DD,MATCH(BE$1,'I-EmEC'!$A$1:$DD$1,0),FALSE),NA())</f>
        <v>#N/A</v>
      </c>
      <c r="BF95" s="166">
        <f>IF(VLOOKUP($B95,'I-EmEC'!$A:$DD,MATCH(BF$1,'I-EmEC'!$A$1:$DD$1,0),FALSE)&lt;&gt;"",VLOOKUP($B95,'I-EmEC'!$A:$DD,MATCH(BF$1,'I-EmEC'!$A$1:$DD$1,0),FALSE),NA())</f>
        <v>14</v>
      </c>
      <c r="BG95" s="161" t="str" cm="1">
        <f t="array" ref="BG95">SUBSTITUTE(SUBSTITUTE(INDEX(AU$1:BF$1,0,MATCH(_xlfn.AGGREGATE(4,6,AU95:BF95),AU95:BF95,0)),"I-Emax",""),"&gt;1.4SD","")</f>
        <v xml:space="preserve">
G13</v>
      </c>
      <c r="BH95" s="159"/>
      <c r="BI95" s="167" t="e">
        <f>IF(VLOOKUP($B95,'B-EmEC'!$A:$DC,MATCH(BI$1,'B-EmEC'!$A$1:$DC$1,0),FALSE)="",NA(),VLOOKUP($B95,'B-EmEC'!$A:$DC,MATCH(BI$1,'B-EmEC'!$A$1:$DC$1,0),FALSE))</f>
        <v>#N/A</v>
      </c>
      <c r="BJ95" s="168" t="e">
        <f>IF(VLOOKUP($B95,'B-EmEC'!$A:$DC,MATCH(BJ$1,'B-EmEC'!$A$1:$DC$1,0),FALSE)="",NA(),VLOOKUP($B95,'B-EmEC'!$A:$DC,MATCH(BJ$1,'B-EmEC'!$A$1:$DC$1,0),FALSE))</f>
        <v>#N/A</v>
      </c>
      <c r="BK95" s="168" t="e">
        <f>IF(VLOOKUP($B95,'B-EmEC'!$A:$DC,MATCH(BK$1,'B-EmEC'!$A$1:$DC$1,0),FALSE)="",NA(),VLOOKUP($B95,'B-EmEC'!$A:$DC,MATCH(BK$1,'B-EmEC'!$A$1:$DC$1,0),FALSE))</f>
        <v>#N/A</v>
      </c>
      <c r="BL95" s="168" t="e">
        <f>IF(VLOOKUP($B95,'B-EmEC'!$A:$DC,MATCH(BL$1,'B-EmEC'!$A$1:$DC$1,0),FALSE)="",NA(),VLOOKUP($B95,'B-EmEC'!$A:$DC,MATCH(BL$1,'B-EmEC'!$A$1:$DC$1,0),FALSE))</f>
        <v>#N/A</v>
      </c>
      <c r="BM95" s="168" t="e">
        <f>IF(VLOOKUP($B95,'B-EmEC'!$A:$DC,MATCH(BM$1,'B-EmEC'!$A$1:$DC$1,0),FALSE)="",NA(),VLOOKUP($B95,'B-EmEC'!$A:$DC,MATCH(BM$1,'B-EmEC'!$A$1:$DC$1,0),FALSE))</f>
        <v>#N/A</v>
      </c>
      <c r="BN95" s="168" t="e">
        <f>IF(VLOOKUP($B95,'B-EmEC'!$A:$DC,MATCH(BN$1,'B-EmEC'!$A$1:$DC$1,0),FALSE)="",NA(),VLOOKUP($B95,'B-EmEC'!$A:$DC,MATCH(BN$1,'B-EmEC'!$A$1:$DC$1,0),FALSE))</f>
        <v>#N/A</v>
      </c>
      <c r="BO95" s="168" t="e">
        <f>IF(VLOOKUP($B95,'B-EmEC'!$A:$DC,MATCH(BO$1,'B-EmEC'!$A$1:$DC$1,0),FALSE)="",NA(),VLOOKUP($B95,'B-EmEC'!$A:$DC,MATCH(BO$1,'B-EmEC'!$A$1:$DC$1,0),FALSE))</f>
        <v>#N/A</v>
      </c>
      <c r="BP95" s="168" t="e">
        <f>IF(VLOOKUP($B95,'B-EmEC'!$A:$DC,MATCH(BP$1,'B-EmEC'!$A$1:$DC$1,0),FALSE)="",NA(),VLOOKUP($B95,'B-EmEC'!$A:$DC,MATCH(BP$1,'B-EmEC'!$A$1:$DC$1,0),FALSE))</f>
        <v>#N/A</v>
      </c>
      <c r="BQ95" s="168" t="e">
        <f>IF(VLOOKUP($B95,'B-EmEC'!$A:$DC,MATCH(BQ$1,'B-EmEC'!$A$1:$DC$1,0),FALSE)="",NA(),VLOOKUP($B95,'B-EmEC'!$A:$DC,MATCH(BQ$1,'B-EmEC'!$A$1:$DC$1,0),FALSE))</f>
        <v>#N/A</v>
      </c>
      <c r="BR95" s="168" t="e">
        <f>IF(VLOOKUP($B95,'B-EmEC'!$A:$DC,MATCH(BR$1,'B-EmEC'!$A$1:$DC$1,0),FALSE)="",NA(),VLOOKUP($B95,'B-EmEC'!$A:$DC,MATCH(BR$1,'B-EmEC'!$A$1:$DC$1,0),FALSE))</f>
        <v>#N/A</v>
      </c>
      <c r="BS95" s="168" t="e">
        <f>IF(VLOOKUP($B95,'B-EmEC'!$A:$DC,MATCH(BS$1,'B-EmEC'!$A$1:$DC$1,0),FALSE)="",NA(),VLOOKUP($B95,'B-EmEC'!$A:$DC,MATCH(BS$1,'B-EmEC'!$A$1:$DC$1,0),FALSE))</f>
        <v>#N/A</v>
      </c>
      <c r="BT95" s="168" t="e">
        <f>IF(VLOOKUP($B95,'B-EmEC'!$A:$DC,MATCH(BT$1,'B-EmEC'!$A$1:$DC$1,0),FALSE)="",NA(),VLOOKUP($B95,'B-EmEC'!$A:$DC,MATCH(BT$1,'B-EmEC'!$A$1:$DC$1,0),FALSE))</f>
        <v>#N/A</v>
      </c>
      <c r="BU95" s="161" t="e" cm="1">
        <f t="array" ref="BU95">SUBSTITUTE(SUBSTITUTE(SUBSTITUTE(INDEX(BI$1:BT$1,0,MATCH(_xlfn.AGGREGATE(4,6,BI95:BT95),BI95:BT95,0)),"B-Emax",""),"Min",""),"Max","")</f>
        <v>#N/A</v>
      </c>
      <c r="BV95" s="168"/>
      <c r="BW95" s="165">
        <f>IF(VLOOKUP($B95,'I-EmEC'!$A:$DD,MATCH(BW$1,'I-EmEC'!$A$1:$DD$1,0),FALSE)&lt;&gt;"",VLOOKUP($B95,'I-EmEC'!$A:$DD,MATCH(BW$1,'I-EmEC'!$A$1:$DD$1,0),FALSE),NA())</f>
        <v>20.036764705882355</v>
      </c>
      <c r="BX95" s="166" t="e">
        <f>IF(VLOOKUP($B95,'I-EmEC'!$A:$DD,MATCH(BX$1,'I-EmEC'!$A$1:$DD$1,0),FALSE)&lt;&gt;"",VLOOKUP($B95,'I-EmEC'!$A:$DD,MATCH(BX$1,'I-EmEC'!$A$1:$DD$1,0),FALSE),NA())</f>
        <v>#N/A</v>
      </c>
      <c r="BY95" s="166" t="e">
        <f>IF(VLOOKUP($B95,'I-EmEC'!$A:$DD,MATCH(BY$1,'I-EmEC'!$A$1:$DD$1,0),FALSE)&lt;&gt;"",VLOOKUP($B95,'I-EmEC'!$A:$DD,MATCH(BY$1,'I-EmEC'!$A$1:$DD$1,0),FALSE),NA())</f>
        <v>#N/A</v>
      </c>
      <c r="BZ95" s="166" t="e">
        <f>IF(VLOOKUP($B95,'I-EmEC'!$A:$DD,MATCH(BZ$1,'I-EmEC'!$A$1:$DD$1,0),FALSE)&lt;&gt;"",VLOOKUP($B95,'I-EmEC'!$A:$DD,MATCH(BZ$1,'I-EmEC'!$A$1:$DD$1,0),FALSE),NA())</f>
        <v>#N/A</v>
      </c>
      <c r="CA95" s="166" t="e">
        <f>IF(VLOOKUP($B95,'I-EmEC'!$A:$DD,MATCH(CA$1,'I-EmEC'!$A$1:$DD$1,0),FALSE)&lt;&gt;"",VLOOKUP($B95,'I-EmEC'!$A:$DD,MATCH(CA$1,'I-EmEC'!$A$1:$DD$1,0),FALSE),NA())</f>
        <v>#N/A</v>
      </c>
      <c r="CB95" s="166" t="e">
        <f>IF(VLOOKUP($B95,'I-EmEC'!$A:$DD,MATCH(CB$1,'I-EmEC'!$A$1:$DD$1,0),FALSE)&lt;&gt;"",VLOOKUP($B95,'I-EmEC'!$A:$DD,MATCH(CB$1,'I-EmEC'!$A$1:$DD$1,0),FALSE),NA())</f>
        <v>#N/A</v>
      </c>
      <c r="CC95" s="166" t="e">
        <f>IF(VLOOKUP($B95,'I-EmEC'!$A:$DD,MATCH(CC$1,'I-EmEC'!$A$1:$DD$1,0),FALSE)&lt;&gt;"",VLOOKUP($B95,'I-EmEC'!$A:$DD,MATCH(CC$1,'I-EmEC'!$A$1:$DD$1,0),FALSE),NA())</f>
        <v>#N/A</v>
      </c>
      <c r="CD95" s="166" t="e">
        <f>IF(VLOOKUP($B95,'I-EmEC'!$A:$DD,MATCH(CD$1,'I-EmEC'!$A$1:$DD$1,0),FALSE)&lt;&gt;"",VLOOKUP($B95,'I-EmEC'!$A:$DD,MATCH(CD$1,'I-EmEC'!$A$1:$DD$1,0),FALSE),NA())</f>
        <v>#N/A</v>
      </c>
      <c r="CE95" s="166" t="e">
        <f>IF(VLOOKUP($B95,'I-EmEC'!$A:$DD,MATCH(CE$1,'I-EmEC'!$A$1:$DD$1,0),FALSE)&lt;&gt;"",VLOOKUP($B95,'I-EmEC'!$A:$DD,MATCH(CE$1,'I-EmEC'!$A$1:$DD$1,0),FALSE),NA())</f>
        <v>#N/A</v>
      </c>
      <c r="CF95" s="166" t="e">
        <f>IF(VLOOKUP($B95,'I-EmEC'!$A:$DD,MATCH(CF$1,'I-EmEC'!$A$1:$DD$1,0),FALSE)&lt;&gt;"",VLOOKUP($B95,'I-EmEC'!$A:$DD,MATCH(CF$1,'I-EmEC'!$A$1:$DD$1,0),FALSE),NA())</f>
        <v>#N/A</v>
      </c>
      <c r="CG95" s="166" t="e">
        <f>IF(VLOOKUP($B95,'I-EmEC'!$A:$DD,MATCH(CG$1,'I-EmEC'!$A$1:$DD$1,0),FALSE)&lt;&gt;"",VLOOKUP($B95,'I-EmEC'!$A:$DD,MATCH(CG$1,'I-EmEC'!$A$1:$DD$1,0),FALSE),NA())</f>
        <v>#N/A</v>
      </c>
      <c r="CH95" s="166">
        <f>IF(VLOOKUP($B95,'I-EmEC'!$A:$DD,MATCH(CH$1,'I-EmEC'!$A$1:$DD$1,0),FALSE)&lt;&gt;"",VLOOKUP($B95,'I-EmEC'!$A:$DD,MATCH(CH$1,'I-EmEC'!$A$1:$DD$1,0),FALSE),NA())</f>
        <v>27.66798418972332</v>
      </c>
      <c r="CI95" s="161" t="str" cm="1">
        <f t="array" ref="CI95">SUBSTITUTE(SUBSTITUTE(SUBSTITUTE(INDEX(BW$1:CH$1,0,MATCH(_xlfn.AGGREGATE(4,6,BW95:CH95),BW95:CH95,0)),"I-Emax",""),"Min",""),"Max","")</f>
        <v xml:space="preserve">
G13</v>
      </c>
      <c r="CJ95" s="155"/>
      <c r="CK95" s="155"/>
      <c r="CL95" s="155"/>
      <c r="CM95" s="155"/>
      <c r="CN95" s="155"/>
      <c r="CO95" s="155"/>
      <c r="CP95" s="155"/>
      <c r="CQ95" s="155"/>
      <c r="CR95" s="155"/>
      <c r="CS95" s="155"/>
      <c r="CT95" s="155"/>
      <c r="CU95" s="155"/>
      <c r="CV95" s="155"/>
      <c r="CW95" s="155"/>
      <c r="CX95" s="155"/>
      <c r="CY95" s="155"/>
      <c r="CZ95" s="155"/>
      <c r="DA95" s="155"/>
      <c r="DB95" s="155"/>
      <c r="DC95" s="155"/>
      <c r="DD95" s="155"/>
      <c r="DE95" s="155"/>
      <c r="DF95" s="155"/>
      <c r="DG95" s="155"/>
    </row>
    <row r="96" spans="1:111" s="170" customFormat="1" x14ac:dyDescent="0.15">
      <c r="A96" s="155" t="str" cm="1">
        <f t="array" ref="A96">_xlfn.IFS(AND(SUMIF(E96:P96,"&lt;&gt;#N/A",E96:P96)&gt;0,SUMIF(S96:AD96,"&lt;&gt;#N/A",S96:AD96)&gt;0),"BI",AND(SUMIF(E96:P96,"&lt;&gt;#N/A",E96:P96)&gt;0,SUMIF(S96:AD96,"&lt;&gt;#N/A",S96:AD96)=0),"-B",AND(SUMIF(E96:P96,"&lt;&gt;#N/A",E96:P96)=0,SUMIF(S96:AD96,"&lt;&gt;#N/A",S96:AD96)&gt;0),"-I")</f>
        <v>-I</v>
      </c>
      <c r="B96" s="90" t="s">
        <v>358</v>
      </c>
      <c r="C96" s="156" t="str">
        <f>VLOOKUP(B96,RecNamesAll!A:E,5,FALSE)</f>
        <v>A</v>
      </c>
      <c r="D96" s="157" t="b">
        <f>VLOOKUP(B96,Ligands!A:B,2,FALSE)</f>
        <v>0</v>
      </c>
      <c r="E96" s="158" t="e">
        <f>IF(VLOOKUP($B96,'B-EmEC'!$A:$DC,MATCH(E$1,'B-EmEC'!$A$1:$DC$1,0),FALSE)&lt;&gt;"",VLOOKUP($B96,'B-EmEC'!$A:$DC,MATCH(E$1,'B-EmEC'!$A$1:$DC$1,0),FALSE),NA())</f>
        <v>#N/A</v>
      </c>
      <c r="F96" s="159" t="e">
        <f>IF(VLOOKUP($B96,'B-EmEC'!$A:$DC,MATCH(F$1,'B-EmEC'!$A$1:$DC$1,0),FALSE)&lt;&gt;"",VLOOKUP($B96,'B-EmEC'!$A:$DC,MATCH(F$1,'B-EmEC'!$A$1:$DC$1,0),FALSE),NA())</f>
        <v>#N/A</v>
      </c>
      <c r="G96" s="159" t="e">
        <f>IF(VLOOKUP($B96,'B-EmEC'!$A:$DC,MATCH(G$1,'B-EmEC'!$A$1:$DC$1,0),FALSE)&lt;&gt;"",VLOOKUP($B96,'B-EmEC'!$A:$DC,MATCH(G$1,'B-EmEC'!$A$1:$DC$1,0),FALSE),NA())</f>
        <v>#N/A</v>
      </c>
      <c r="H96" s="159" t="e">
        <f>IF(VLOOKUP($B96,'B-EmEC'!$A:$DC,MATCH(H$1,'B-EmEC'!$A$1:$DC$1,0),FALSE)&lt;&gt;"",VLOOKUP($B96,'B-EmEC'!$A:$DC,MATCH(H$1,'B-EmEC'!$A$1:$DC$1,0),FALSE),NA())</f>
        <v>#N/A</v>
      </c>
      <c r="I96" s="159" t="e">
        <f>IF(VLOOKUP($B96,'B-EmEC'!$A:$DC,MATCH(I$1,'B-EmEC'!$A$1:$DC$1,0),FALSE)&lt;&gt;"",VLOOKUP($B96,'B-EmEC'!$A:$DC,MATCH(I$1,'B-EmEC'!$A$1:$DC$1,0),FALSE),NA())</f>
        <v>#N/A</v>
      </c>
      <c r="J96" s="159" t="e">
        <f>IF(VLOOKUP($B96,'B-EmEC'!$A:$DC,MATCH(J$1,'B-EmEC'!$A$1:$DC$1,0),FALSE)&lt;&gt;"",VLOOKUP($B96,'B-EmEC'!$A:$DC,MATCH(J$1,'B-EmEC'!$A$1:$DC$1,0),FALSE),NA())</f>
        <v>#N/A</v>
      </c>
      <c r="K96" s="160" t="e">
        <f>IF(VLOOKUP($B96,'B-EmEC'!$A:$DC,MATCH(K$1,'B-EmEC'!$A$1:$DC$1,0),FALSE)&lt;&gt;"",VLOOKUP($B96,'B-EmEC'!$A:$DC,MATCH(K$1,'B-EmEC'!$A$1:$DC$1,0),FALSE),NA())</f>
        <v>#N/A</v>
      </c>
      <c r="L96" s="160" t="e">
        <f>IF(VLOOKUP($B96,'B-EmEC'!$A:$DC,MATCH(L$1,'B-EmEC'!$A$1:$DC$1,0),FALSE)&lt;&gt;"",VLOOKUP($B96,'B-EmEC'!$A:$DC,MATCH(L$1,'B-EmEC'!$A$1:$DC$1,0),FALSE),NA())</f>
        <v>#N/A</v>
      </c>
      <c r="M96" s="160" t="e">
        <f>IF(VLOOKUP($B96,'B-EmEC'!$A:$DC,MATCH(M$1,'B-EmEC'!$A$1:$DC$1,0),FALSE)&lt;&gt;"",VLOOKUP($B96,'B-EmEC'!$A:$DC,MATCH(M$1,'B-EmEC'!$A$1:$DC$1,0),FALSE),NA())</f>
        <v>#N/A</v>
      </c>
      <c r="N96" s="159" t="e">
        <f>IF(VLOOKUP($B96,'B-EmEC'!$A:$DC,MATCH(N$1,'B-EmEC'!$A$1:$DC$1,0),FALSE)&lt;&gt;"",VLOOKUP($B96,'B-EmEC'!$A:$DC,MATCH(N$1,'B-EmEC'!$A$1:$DC$1,0),FALSE),NA())</f>
        <v>#N/A</v>
      </c>
      <c r="O96" s="160" t="e">
        <f>IF(VLOOKUP($B96,'B-EmEC'!$A:$DC,MATCH(O$1,'B-EmEC'!$A$1:$DC$1,0),FALSE)&lt;&gt;"",VLOOKUP($B96,'B-EmEC'!$A:$DC,MATCH(O$1,'B-EmEC'!$A$1:$DC$1,0),FALSE),NA())</f>
        <v>#N/A</v>
      </c>
      <c r="P96" s="160" t="e">
        <f>IF(VLOOKUP($B96,'B-EmEC'!$A:$DC,MATCH(P$1,'B-EmEC'!$A$1:$DC$1,0),FALSE)&lt;&gt;"",VLOOKUP($B96,'B-EmEC'!$A:$DC,MATCH(P$1,'B-EmEC'!$A$1:$DC$1,0),FALSE),NA())</f>
        <v>#N/A</v>
      </c>
      <c r="Q96" s="161" t="e" cm="1">
        <f t="array" ref="Q96">SUBSTITUTE(SUBSTITUTE(INDEX(E$1:P$1,0,MATCH(_xlfn.AGGREGATE(4,6,E96:P96),E96:P96,0)),"B-pEC50",""),"&gt;1.4SD","")</f>
        <v>#N/A</v>
      </c>
      <c r="R96" s="159"/>
      <c r="S96" s="162" t="e">
        <f>IF(VLOOKUP($B96,'I-EmEC'!$A:$DD,MATCH(S$1,'I-EmEC'!$A$1:$DD$1,0),FALSE)&lt;&gt;"",VLOOKUP($B96,'I-EmEC'!$A:$DD,MATCH(S$1,'I-EmEC'!$A$1:$DD$1,0),FALSE),NA())</f>
        <v>#N/A</v>
      </c>
      <c r="T96" s="159">
        <f>IF(VLOOKUP($B96,'I-EmEC'!$A:$DD,MATCH(T$1,'I-EmEC'!$A$1:$DD$1,0),FALSE)&lt;&gt;"",VLOOKUP($B96,'I-EmEC'!$A:$DD,MATCH(T$1,'I-EmEC'!$A$1:$DD$1,0),FALSE),NA())</f>
        <v>7.31</v>
      </c>
      <c r="U96" s="159">
        <f>IF(VLOOKUP($B96,'I-EmEC'!$A:$DD,MATCH(U$1,'I-EmEC'!$A$1:$DD$1,0),FALSE)&lt;&gt;"",VLOOKUP($B96,'I-EmEC'!$A:$DD,MATCH(U$1,'I-EmEC'!$A$1:$DD$1,0),FALSE),NA())</f>
        <v>7.31</v>
      </c>
      <c r="V96" s="159">
        <f>IF(VLOOKUP($B96,'I-EmEC'!$A:$DD,MATCH(V$1,'I-EmEC'!$A$1:$DD$1,0),FALSE)&lt;&gt;"",VLOOKUP($B96,'I-EmEC'!$A:$DD,MATCH(V$1,'I-EmEC'!$A$1:$DD$1,0),FALSE),NA())</f>
        <v>6.42</v>
      </c>
      <c r="W96" s="159">
        <f>IF(VLOOKUP($B96,'I-EmEC'!$A:$DD,MATCH(W$1,'I-EmEC'!$A$1:$DD$1,0),FALSE)&lt;&gt;"",VLOOKUP($B96,'I-EmEC'!$A:$DD,MATCH(W$1,'I-EmEC'!$A$1:$DD$1,0),FALSE),NA())</f>
        <v>6.42</v>
      </c>
      <c r="X96" s="159">
        <f>IF(VLOOKUP($B96,'I-EmEC'!$A:$DD,MATCH(X$1,'I-EmEC'!$A$1:$DD$1,0),FALSE)&lt;&gt;"",VLOOKUP($B96,'I-EmEC'!$A:$DD,MATCH(X$1,'I-EmEC'!$A$1:$DD$1,0),FALSE),NA())</f>
        <v>5.45</v>
      </c>
      <c r="Y96" s="159">
        <f>IF(VLOOKUP($B96,'I-EmEC'!$A:$DD,MATCH(Y$1,'I-EmEC'!$A$1:$DD$1,0),FALSE)&lt;&gt;"",VLOOKUP($B96,'I-EmEC'!$A:$DD,MATCH(Y$1,'I-EmEC'!$A$1:$DD$1,0),FALSE),NA())</f>
        <v>7.09</v>
      </c>
      <c r="Z96" s="159">
        <f>IF(VLOOKUP($B96,'I-EmEC'!$A:$DD,MATCH(Z$1,'I-EmEC'!$A$1:$DD$1,0),FALSE)&lt;&gt;"",VLOOKUP($B96,'I-EmEC'!$A:$DD,MATCH(Z$1,'I-EmEC'!$A$1:$DD$1,0),FALSE),NA())</f>
        <v>7.09</v>
      </c>
      <c r="AA96" s="159">
        <f>IF(VLOOKUP($B96,'I-EmEC'!$A:$DD,MATCH(AA$1,'I-EmEC'!$A$1:$DD$1,0),FALSE)&lt;&gt;"",VLOOKUP($B96,'I-EmEC'!$A:$DD,MATCH(AA$1,'I-EmEC'!$A$1:$DD$1,0),FALSE),NA())</f>
        <v>6.12</v>
      </c>
      <c r="AB96" s="159" t="e">
        <f>IF(VLOOKUP($B96,'I-EmEC'!$A:$DD,MATCH(AB$1,'I-EmEC'!$A$1:$DD$1,0),FALSE)&lt;&gt;"",VLOOKUP($B96,'I-EmEC'!$A:$DD,MATCH(AB$1,'I-EmEC'!$A$1:$DD$1,0),FALSE),NA())</f>
        <v>#N/A</v>
      </c>
      <c r="AC96" s="159">
        <f>IF(VLOOKUP($B96,'I-EmEC'!$A:$DD,MATCH(AC$1,'I-EmEC'!$A$1:$DD$1,0),FALSE)&lt;&gt;"",VLOOKUP($B96,'I-EmEC'!$A:$DD,MATCH(AC$1,'I-EmEC'!$A$1:$DD$1,0),FALSE),NA())</f>
        <v>5.62</v>
      </c>
      <c r="AD96" s="159">
        <f>IF(VLOOKUP($B96,'I-EmEC'!$A:$DD,MATCH(AD$1,'I-EmEC'!$A$1:$DD$1,0),FALSE)&lt;&gt;"",VLOOKUP($B96,'I-EmEC'!$A:$DD,MATCH(AD$1,'I-EmEC'!$A$1:$DD$1,0),FALSE),NA())</f>
        <v>5.39</v>
      </c>
      <c r="AE96" s="161" t="str" cm="1">
        <f t="array" ref="AE96">SUBSTITUTE(SUBSTITUTE(INDEX(S$1:AD$1,0,MATCH(_xlfn.AGGREGATE(4,6,S96:AD96),S96:AD96,0)),"I-pEC50",""),"&gt;1.4SD","")</f>
        <v xml:space="preserve">
Gi1</v>
      </c>
      <c r="AF96" s="159"/>
      <c r="AG96" s="163" t="e">
        <f>IF(VLOOKUP($B96,'B-EmEC'!$A:$DC,MATCH(AG$1,'B-EmEC'!$A$1:$DC$1,0),FALSE)&lt;&gt;"",VLOOKUP($B96,'B-EmEC'!$A:$DC,MATCH(AG$1,'B-EmEC'!$A$1:$DC$1,0),FALSE),NA())</f>
        <v>#N/A</v>
      </c>
      <c r="AH96" s="164" t="e">
        <f>IF(VLOOKUP($B96,'B-EmEC'!$A:$DC,MATCH(AH$1,'B-EmEC'!$A$1:$DC$1,0),FALSE)&lt;&gt;"",VLOOKUP($B96,'B-EmEC'!$A:$DC,MATCH(AH$1,'B-EmEC'!$A$1:$DC$1,0),FALSE),NA())</f>
        <v>#N/A</v>
      </c>
      <c r="AI96" s="164" t="e">
        <f>IF(VLOOKUP($B96,'B-EmEC'!$A:$DC,MATCH(AI$1,'B-EmEC'!$A$1:$DC$1,0),FALSE)&lt;&gt;"",VLOOKUP($B96,'B-EmEC'!$A:$DC,MATCH(AI$1,'B-EmEC'!$A$1:$DC$1,0),FALSE),NA())</f>
        <v>#N/A</v>
      </c>
      <c r="AJ96" s="164" t="e">
        <f>IF(VLOOKUP($B96,'B-EmEC'!$A:$DC,MATCH(AJ$1,'B-EmEC'!$A$1:$DC$1,0),FALSE)&lt;&gt;"",VLOOKUP($B96,'B-EmEC'!$A:$DC,MATCH(AJ$1,'B-EmEC'!$A$1:$DC$1,0),FALSE),NA())</f>
        <v>#N/A</v>
      </c>
      <c r="AK96" s="164" t="e">
        <f>IF(VLOOKUP($B96,'B-EmEC'!$A:$DC,MATCH(AK$1,'B-EmEC'!$A$1:$DC$1,0),FALSE)&lt;&gt;"",VLOOKUP($B96,'B-EmEC'!$A:$DC,MATCH(AK$1,'B-EmEC'!$A$1:$DC$1,0),FALSE),NA())</f>
        <v>#N/A</v>
      </c>
      <c r="AL96" s="164" t="e">
        <f>IF(VLOOKUP($B96,'B-EmEC'!$A:$DC,MATCH(AL$1,'B-EmEC'!$A$1:$DC$1,0),FALSE)&lt;&gt;"",VLOOKUP($B96,'B-EmEC'!$A:$DC,MATCH(AL$1,'B-EmEC'!$A$1:$DC$1,0),FALSE),NA())</f>
        <v>#N/A</v>
      </c>
      <c r="AM96" s="164" t="e">
        <f>IF(VLOOKUP($B96,'B-EmEC'!$A:$DC,MATCH(AM$1,'B-EmEC'!$A$1:$DC$1,0),FALSE)&lt;&gt;"",VLOOKUP($B96,'B-EmEC'!$A:$DC,MATCH(AM$1,'B-EmEC'!$A$1:$DC$1,0),FALSE),NA())</f>
        <v>#N/A</v>
      </c>
      <c r="AN96" s="164" t="e">
        <f>IF(VLOOKUP($B96,'B-EmEC'!$A:$DC,MATCH(AN$1,'B-EmEC'!$A$1:$DC$1,0),FALSE)&lt;&gt;"",VLOOKUP($B96,'B-EmEC'!$A:$DC,MATCH(AN$1,'B-EmEC'!$A$1:$DC$1,0),FALSE),NA())</f>
        <v>#N/A</v>
      </c>
      <c r="AO96" s="164" t="e">
        <f>IF(VLOOKUP($B96,'B-EmEC'!$A:$DC,MATCH(AO$1,'B-EmEC'!$A$1:$DC$1,0),FALSE)&lt;&gt;"",VLOOKUP($B96,'B-EmEC'!$A:$DC,MATCH(AO$1,'B-EmEC'!$A$1:$DC$1,0),FALSE),NA())</f>
        <v>#N/A</v>
      </c>
      <c r="AP96" s="164" t="e">
        <f>IF(VLOOKUP($B96,'B-EmEC'!$A:$DC,MATCH(AP$1,'B-EmEC'!$A$1:$DC$1,0),FALSE)&lt;&gt;"",VLOOKUP($B96,'B-EmEC'!$A:$DC,MATCH(AP$1,'B-EmEC'!$A$1:$DC$1,0),FALSE),NA())</f>
        <v>#N/A</v>
      </c>
      <c r="AQ96" s="164" t="e">
        <f>IF(VLOOKUP($B96,'B-EmEC'!$A:$DC,MATCH(AQ$1,'B-EmEC'!$A$1:$DC$1,0),FALSE)&lt;&gt;"",VLOOKUP($B96,'B-EmEC'!$A:$DC,MATCH(AQ$1,'B-EmEC'!$A$1:$DC$1,0),FALSE),NA())</f>
        <v>#N/A</v>
      </c>
      <c r="AR96" s="164" t="e">
        <f>IF(VLOOKUP($B96,'B-EmEC'!$A:$DC,MATCH(AR$1,'B-EmEC'!$A$1:$DC$1,0),FALSE)&lt;&gt;"",VLOOKUP($B96,'B-EmEC'!$A:$DC,MATCH(AR$1,'B-EmEC'!$A$1:$DC$1,0),FALSE),NA())</f>
        <v>#N/A</v>
      </c>
      <c r="AS96" s="169" t="e" cm="1">
        <f t="array" ref="AS96">SUBSTITUTE(SUBSTITUTE(INDEX(AG$1:AR$1,0,MATCH(_xlfn.AGGREGATE(4,6,AG96:AR96),AG96:AR96,0)),"B-Emax",""),"&gt;1.4SD","")</f>
        <v>#N/A</v>
      </c>
      <c r="AT96" s="164"/>
      <c r="AU96" s="165" t="e">
        <f>IF(VLOOKUP($B96,'I-EmEC'!$A:$DD,MATCH(AU$1,'I-EmEC'!$A$1:$DD$1,0),FALSE)&lt;&gt;"",VLOOKUP($B96,'I-EmEC'!$A:$DD,MATCH(AU$1,'I-EmEC'!$A$1:$DD$1,0),FALSE),NA())</f>
        <v>#N/A</v>
      </c>
      <c r="AV96" s="166">
        <f>IF(VLOOKUP($B96,'I-EmEC'!$A:$DD,MATCH(AV$1,'I-EmEC'!$A$1:$DD$1,0),FALSE)&lt;&gt;"",VLOOKUP($B96,'I-EmEC'!$A:$DD,MATCH(AV$1,'I-EmEC'!$A$1:$DD$1,0),FALSE),NA())</f>
        <v>31.2</v>
      </c>
      <c r="AW96" s="166">
        <f>IF(VLOOKUP($B96,'I-EmEC'!$A:$DD,MATCH(AW$1,'I-EmEC'!$A$1:$DD$1,0),FALSE)&lt;&gt;"",VLOOKUP($B96,'I-EmEC'!$A:$DD,MATCH(AW$1,'I-EmEC'!$A$1:$DD$1,0),FALSE),NA())</f>
        <v>31.2</v>
      </c>
      <c r="AX96" s="166">
        <f>IF(VLOOKUP($B96,'I-EmEC'!$A:$DD,MATCH(AX$1,'I-EmEC'!$A$1:$DD$1,0),FALSE)&lt;&gt;"",VLOOKUP($B96,'I-EmEC'!$A:$DD,MATCH(AX$1,'I-EmEC'!$A$1:$DD$1,0),FALSE),NA())</f>
        <v>37.1</v>
      </c>
      <c r="AY96" s="166">
        <f>IF(VLOOKUP($B96,'I-EmEC'!$A:$DD,MATCH(AY$1,'I-EmEC'!$A$1:$DD$1,0),FALSE)&lt;&gt;"",VLOOKUP($B96,'I-EmEC'!$A:$DD,MATCH(AY$1,'I-EmEC'!$A$1:$DD$1,0),FALSE),NA())</f>
        <v>37.1</v>
      </c>
      <c r="AZ96" s="166">
        <f>IF(VLOOKUP($B96,'I-EmEC'!$A:$DD,MATCH(AZ$1,'I-EmEC'!$A$1:$DD$1,0),FALSE)&lt;&gt;"",VLOOKUP($B96,'I-EmEC'!$A:$DD,MATCH(AZ$1,'I-EmEC'!$A$1:$DD$1,0),FALSE),NA())</f>
        <v>17.5</v>
      </c>
      <c r="BA96" s="166">
        <f>IF(VLOOKUP($B96,'I-EmEC'!$A:$DD,MATCH(BA$1,'I-EmEC'!$A$1:$DD$1,0),FALSE)&lt;&gt;"",VLOOKUP($B96,'I-EmEC'!$A:$DD,MATCH(BA$1,'I-EmEC'!$A$1:$DD$1,0),FALSE),NA())</f>
        <v>31.1</v>
      </c>
      <c r="BB96" s="166">
        <f>IF(VLOOKUP($B96,'I-EmEC'!$A:$DD,MATCH(BB$1,'I-EmEC'!$A$1:$DD$1,0),FALSE)&lt;&gt;"",VLOOKUP($B96,'I-EmEC'!$A:$DD,MATCH(BB$1,'I-EmEC'!$A$1:$DD$1,0),FALSE),NA())</f>
        <v>31.1</v>
      </c>
      <c r="BC96" s="166">
        <f>IF(VLOOKUP($B96,'I-EmEC'!$A:$DD,MATCH(BC$1,'I-EmEC'!$A$1:$DD$1,0),FALSE)&lt;&gt;"",VLOOKUP($B96,'I-EmEC'!$A:$DD,MATCH(BC$1,'I-EmEC'!$A$1:$DD$1,0),FALSE),NA())</f>
        <v>20.7</v>
      </c>
      <c r="BD96" s="166" t="e">
        <f>IF(VLOOKUP($B96,'I-EmEC'!$A:$DD,MATCH(BD$1,'I-EmEC'!$A$1:$DD$1,0),FALSE)&lt;&gt;"",VLOOKUP($B96,'I-EmEC'!$A:$DD,MATCH(BD$1,'I-EmEC'!$A$1:$DD$1,0),FALSE),NA())</f>
        <v>#N/A</v>
      </c>
      <c r="BE96" s="166">
        <f>IF(VLOOKUP($B96,'I-EmEC'!$A:$DD,MATCH(BE$1,'I-EmEC'!$A$1:$DD$1,0),FALSE)&lt;&gt;"",VLOOKUP($B96,'I-EmEC'!$A:$DD,MATCH(BE$1,'I-EmEC'!$A$1:$DD$1,0),FALSE),NA())</f>
        <v>37.700000000000003</v>
      </c>
      <c r="BF96" s="166">
        <f>IF(VLOOKUP($B96,'I-EmEC'!$A:$DD,MATCH(BF$1,'I-EmEC'!$A$1:$DD$1,0),FALSE)&lt;&gt;"",VLOOKUP($B96,'I-EmEC'!$A:$DD,MATCH(BF$1,'I-EmEC'!$A$1:$DD$1,0),FALSE),NA())</f>
        <v>30.3</v>
      </c>
      <c r="BG96" s="161" t="str" cm="1">
        <f t="array" ref="BG96">SUBSTITUTE(SUBSTITUTE(INDEX(AU$1:BF$1,0,MATCH(_xlfn.AGGREGATE(4,6,AU96:BF96),AU96:BF96,0)),"I-Emax",""),"&gt;1.4SD","")</f>
        <v xml:space="preserve">
G12</v>
      </c>
      <c r="BH96" s="159"/>
      <c r="BI96" s="167" t="e">
        <f>IF(VLOOKUP($B96,'B-EmEC'!$A:$DC,MATCH(BI$1,'B-EmEC'!$A$1:$DC$1,0),FALSE)="",NA(),VLOOKUP($B96,'B-EmEC'!$A:$DC,MATCH(BI$1,'B-EmEC'!$A$1:$DC$1,0),FALSE))</f>
        <v>#N/A</v>
      </c>
      <c r="BJ96" s="168" t="e">
        <f>IF(VLOOKUP($B96,'B-EmEC'!$A:$DC,MATCH(BJ$1,'B-EmEC'!$A$1:$DC$1,0),FALSE)="",NA(),VLOOKUP($B96,'B-EmEC'!$A:$DC,MATCH(BJ$1,'B-EmEC'!$A$1:$DC$1,0),FALSE))</f>
        <v>#N/A</v>
      </c>
      <c r="BK96" s="168" t="e">
        <f>IF(VLOOKUP($B96,'B-EmEC'!$A:$DC,MATCH(BK$1,'B-EmEC'!$A$1:$DC$1,0),FALSE)="",NA(),VLOOKUP($B96,'B-EmEC'!$A:$DC,MATCH(BK$1,'B-EmEC'!$A$1:$DC$1,0),FALSE))</f>
        <v>#N/A</v>
      </c>
      <c r="BL96" s="168" t="e">
        <f>IF(VLOOKUP($B96,'B-EmEC'!$A:$DC,MATCH(BL$1,'B-EmEC'!$A$1:$DC$1,0),FALSE)="",NA(),VLOOKUP($B96,'B-EmEC'!$A:$DC,MATCH(BL$1,'B-EmEC'!$A$1:$DC$1,0),FALSE))</f>
        <v>#N/A</v>
      </c>
      <c r="BM96" s="168" t="e">
        <f>IF(VLOOKUP($B96,'B-EmEC'!$A:$DC,MATCH(BM$1,'B-EmEC'!$A$1:$DC$1,0),FALSE)="",NA(),VLOOKUP($B96,'B-EmEC'!$A:$DC,MATCH(BM$1,'B-EmEC'!$A$1:$DC$1,0),FALSE))</f>
        <v>#N/A</v>
      </c>
      <c r="BN96" s="168" t="e">
        <f>IF(VLOOKUP($B96,'B-EmEC'!$A:$DC,MATCH(BN$1,'B-EmEC'!$A$1:$DC$1,0),FALSE)="",NA(),VLOOKUP($B96,'B-EmEC'!$A:$DC,MATCH(BN$1,'B-EmEC'!$A$1:$DC$1,0),FALSE))</f>
        <v>#N/A</v>
      </c>
      <c r="BO96" s="168" t="e">
        <f>IF(VLOOKUP($B96,'B-EmEC'!$A:$DC,MATCH(BO$1,'B-EmEC'!$A$1:$DC$1,0),FALSE)="",NA(),VLOOKUP($B96,'B-EmEC'!$A:$DC,MATCH(BO$1,'B-EmEC'!$A$1:$DC$1,0),FALSE))</f>
        <v>#N/A</v>
      </c>
      <c r="BP96" s="168" t="e">
        <f>IF(VLOOKUP($B96,'B-EmEC'!$A:$DC,MATCH(BP$1,'B-EmEC'!$A$1:$DC$1,0),FALSE)="",NA(),VLOOKUP($B96,'B-EmEC'!$A:$DC,MATCH(BP$1,'B-EmEC'!$A$1:$DC$1,0),FALSE))</f>
        <v>#N/A</v>
      </c>
      <c r="BQ96" s="168" t="e">
        <f>IF(VLOOKUP($B96,'B-EmEC'!$A:$DC,MATCH(BQ$1,'B-EmEC'!$A$1:$DC$1,0),FALSE)="",NA(),VLOOKUP($B96,'B-EmEC'!$A:$DC,MATCH(BQ$1,'B-EmEC'!$A$1:$DC$1,0),FALSE))</f>
        <v>#N/A</v>
      </c>
      <c r="BR96" s="168" t="e">
        <f>IF(VLOOKUP($B96,'B-EmEC'!$A:$DC,MATCH(BR$1,'B-EmEC'!$A$1:$DC$1,0),FALSE)="",NA(),VLOOKUP($B96,'B-EmEC'!$A:$DC,MATCH(BR$1,'B-EmEC'!$A$1:$DC$1,0),FALSE))</f>
        <v>#N/A</v>
      </c>
      <c r="BS96" s="168" t="e">
        <f>IF(VLOOKUP($B96,'B-EmEC'!$A:$DC,MATCH(BS$1,'B-EmEC'!$A$1:$DC$1,0),FALSE)="",NA(),VLOOKUP($B96,'B-EmEC'!$A:$DC,MATCH(BS$1,'B-EmEC'!$A$1:$DC$1,0),FALSE))</f>
        <v>#N/A</v>
      </c>
      <c r="BT96" s="168" t="e">
        <f>IF(VLOOKUP($B96,'B-EmEC'!$A:$DC,MATCH(BT$1,'B-EmEC'!$A$1:$DC$1,0),FALSE)="",NA(),VLOOKUP($B96,'B-EmEC'!$A:$DC,MATCH(BT$1,'B-EmEC'!$A$1:$DC$1,0),FALSE))</f>
        <v>#N/A</v>
      </c>
      <c r="BU96" s="161" t="e" cm="1">
        <f t="array" ref="BU96">SUBSTITUTE(SUBSTITUTE(SUBSTITUTE(INDEX(BI$1:BT$1,0,MATCH(_xlfn.AGGREGATE(4,6,BI96:BT96),BI96:BT96,0)),"B-Emax",""),"Min",""),"Max","")</f>
        <v>#N/A</v>
      </c>
      <c r="BV96" s="168"/>
      <c r="BW96" s="165" t="e">
        <f>IF(VLOOKUP($B96,'I-EmEC'!$A:$DD,MATCH(BW$1,'I-EmEC'!$A$1:$DD$1,0),FALSE)&lt;&gt;"",VLOOKUP($B96,'I-EmEC'!$A:$DD,MATCH(BW$1,'I-EmEC'!$A$1:$DD$1,0),FALSE),NA())</f>
        <v>#N/A</v>
      </c>
      <c r="BX96" s="166">
        <f>IF(VLOOKUP($B96,'I-EmEC'!$A:$DD,MATCH(BX$1,'I-EmEC'!$A$1:$DD$1,0),FALSE)&lt;&gt;"",VLOOKUP($B96,'I-EmEC'!$A:$DD,MATCH(BX$1,'I-EmEC'!$A$1:$DD$1,0),FALSE),NA())</f>
        <v>60.348162475822051</v>
      </c>
      <c r="BY96" s="166">
        <f>IF(VLOOKUP($B96,'I-EmEC'!$A:$DD,MATCH(BY$1,'I-EmEC'!$A$1:$DD$1,0),FALSE)&lt;&gt;"",VLOOKUP($B96,'I-EmEC'!$A:$DD,MATCH(BY$1,'I-EmEC'!$A$1:$DD$1,0),FALSE),NA())</f>
        <v>60.348162475822051</v>
      </c>
      <c r="BZ96" s="166">
        <f>IF(VLOOKUP($B96,'I-EmEC'!$A:$DD,MATCH(BZ$1,'I-EmEC'!$A$1:$DD$1,0),FALSE)&lt;&gt;"",VLOOKUP($B96,'I-EmEC'!$A:$DD,MATCH(BZ$1,'I-EmEC'!$A$1:$DD$1,0),FALSE),NA())</f>
        <v>76.811594202898561</v>
      </c>
      <c r="CA96" s="166">
        <f>IF(VLOOKUP($B96,'I-EmEC'!$A:$DD,MATCH(CA$1,'I-EmEC'!$A$1:$DD$1,0),FALSE)&lt;&gt;"",VLOOKUP($B96,'I-EmEC'!$A:$DD,MATCH(CA$1,'I-EmEC'!$A$1:$DD$1,0),FALSE),NA())</f>
        <v>76.811594202898561</v>
      </c>
      <c r="CB96" s="166">
        <f>IF(VLOOKUP($B96,'I-EmEC'!$A:$DD,MATCH(CB$1,'I-EmEC'!$A$1:$DD$1,0),FALSE)&lt;&gt;"",VLOOKUP($B96,'I-EmEC'!$A:$DD,MATCH(CB$1,'I-EmEC'!$A$1:$DD$1,0),FALSE),NA())</f>
        <v>50.724637681159422</v>
      </c>
      <c r="CC96" s="166">
        <f>IF(VLOOKUP($B96,'I-EmEC'!$A:$DD,MATCH(CC$1,'I-EmEC'!$A$1:$DD$1,0),FALSE)&lt;&gt;"",VLOOKUP($B96,'I-EmEC'!$A:$DD,MATCH(CC$1,'I-EmEC'!$A$1:$DD$1,0),FALSE),NA())</f>
        <v>63.860369609856257</v>
      </c>
      <c r="CD96" s="166">
        <f>IF(VLOOKUP($B96,'I-EmEC'!$A:$DD,MATCH(CD$1,'I-EmEC'!$A$1:$DD$1,0),FALSE)&lt;&gt;"",VLOOKUP($B96,'I-EmEC'!$A:$DD,MATCH(CD$1,'I-EmEC'!$A$1:$DD$1,0),FALSE),NA())</f>
        <v>63.860369609856257</v>
      </c>
      <c r="CE96" s="166">
        <f>IF(VLOOKUP($B96,'I-EmEC'!$A:$DD,MATCH(CE$1,'I-EmEC'!$A$1:$DD$1,0),FALSE)&lt;&gt;"",VLOOKUP($B96,'I-EmEC'!$A:$DD,MATCH(CE$1,'I-EmEC'!$A$1:$DD$1,0),FALSE),NA())</f>
        <v>46.516853932584269</v>
      </c>
      <c r="CF96" s="166" t="e">
        <f>IF(VLOOKUP($B96,'I-EmEC'!$A:$DD,MATCH(CF$1,'I-EmEC'!$A$1:$DD$1,0),FALSE)&lt;&gt;"",VLOOKUP($B96,'I-EmEC'!$A:$DD,MATCH(CF$1,'I-EmEC'!$A$1:$DD$1,0),FALSE),NA())</f>
        <v>#N/A</v>
      </c>
      <c r="CG96" s="166">
        <f>IF(VLOOKUP($B96,'I-EmEC'!$A:$DD,MATCH(CG$1,'I-EmEC'!$A$1:$DD$1,0),FALSE)&lt;&gt;"",VLOOKUP($B96,'I-EmEC'!$A:$DD,MATCH(CG$1,'I-EmEC'!$A$1:$DD$1,0),FALSE),NA())</f>
        <v>71.809523809523824</v>
      </c>
      <c r="CH96" s="166">
        <f>IF(VLOOKUP($B96,'I-EmEC'!$A:$DD,MATCH(CH$1,'I-EmEC'!$A$1:$DD$1,0),FALSE)&lt;&gt;"",VLOOKUP($B96,'I-EmEC'!$A:$DD,MATCH(CH$1,'I-EmEC'!$A$1:$DD$1,0),FALSE),NA())</f>
        <v>59.881422924901187</v>
      </c>
      <c r="CI96" s="161" t="str" cm="1">
        <f t="array" ref="CI96">SUBSTITUTE(SUBSTITUTE(SUBSTITUTE(INDEX(BW$1:CH$1,0,MATCH(_xlfn.AGGREGATE(4,6,BW96:CH96),BW96:CH96,0)),"I-Emax",""),"Min",""),"Max","")</f>
        <v xml:space="preserve">
GoA</v>
      </c>
      <c r="CJ96" s="155"/>
      <c r="CK96" s="155"/>
      <c r="CL96" s="155"/>
      <c r="CM96" s="155"/>
      <c r="CN96" s="155"/>
      <c r="CO96" s="155"/>
      <c r="CP96" s="155"/>
      <c r="CQ96" s="155"/>
      <c r="CR96" s="155"/>
      <c r="CS96" s="155"/>
      <c r="CT96" s="155"/>
      <c r="CU96" s="155"/>
      <c r="CV96" s="155"/>
      <c r="CW96" s="155"/>
      <c r="CX96" s="155"/>
      <c r="CY96" s="155"/>
      <c r="CZ96" s="155"/>
      <c r="DA96" s="155"/>
      <c r="DB96" s="155"/>
      <c r="DC96" s="155"/>
      <c r="DD96" s="155"/>
      <c r="DE96" s="155"/>
      <c r="DF96" s="155"/>
      <c r="DG96" s="155"/>
    </row>
    <row r="97" spans="1:111" s="170" customFormat="1" x14ac:dyDescent="0.15">
      <c r="A97" s="155" t="str" cm="1">
        <f t="array" ref="A97">_xlfn.IFS(AND(SUMIF(E97:P97,"&lt;&gt;#N/A",E97:P97)&gt;0,SUMIF(S97:AD97,"&lt;&gt;#N/A",S97:AD97)&gt;0),"BI",AND(SUMIF(E97:P97,"&lt;&gt;#N/A",E97:P97)&gt;0,SUMIF(S97:AD97,"&lt;&gt;#N/A",S97:AD97)=0),"-B",AND(SUMIF(E97:P97,"&lt;&gt;#N/A",E97:P97)=0,SUMIF(S97:AD97,"&lt;&gt;#N/A",S97:AD97)&gt;0),"-I")</f>
        <v>-I</v>
      </c>
      <c r="B97" s="90" t="s">
        <v>370</v>
      </c>
      <c r="C97" s="156" t="str">
        <f>VLOOKUP(B97,RecNamesAll!A:E,5,FALSE)</f>
        <v>A</v>
      </c>
      <c r="D97" s="157" t="b">
        <f>VLOOKUP(B97,Ligands!A:B,2,FALSE)</f>
        <v>0</v>
      </c>
      <c r="E97" s="158" t="e">
        <f>IF(VLOOKUP($B97,'B-EmEC'!$A:$DC,MATCH(E$1,'B-EmEC'!$A$1:$DC$1,0),FALSE)&lt;&gt;"",VLOOKUP($B97,'B-EmEC'!$A:$DC,MATCH(E$1,'B-EmEC'!$A$1:$DC$1,0),FALSE),NA())</f>
        <v>#N/A</v>
      </c>
      <c r="F97" s="159" t="e">
        <f>IF(VLOOKUP($B97,'B-EmEC'!$A:$DC,MATCH(F$1,'B-EmEC'!$A$1:$DC$1,0),FALSE)&lt;&gt;"",VLOOKUP($B97,'B-EmEC'!$A:$DC,MATCH(F$1,'B-EmEC'!$A$1:$DC$1,0),FALSE),NA())</f>
        <v>#N/A</v>
      </c>
      <c r="G97" s="159" t="e">
        <f>IF(VLOOKUP($B97,'B-EmEC'!$A:$DC,MATCH(G$1,'B-EmEC'!$A$1:$DC$1,0),FALSE)&lt;&gt;"",VLOOKUP($B97,'B-EmEC'!$A:$DC,MATCH(G$1,'B-EmEC'!$A$1:$DC$1,0),FALSE),NA())</f>
        <v>#N/A</v>
      </c>
      <c r="H97" s="159" t="e">
        <f>IF(VLOOKUP($B97,'B-EmEC'!$A:$DC,MATCH(H$1,'B-EmEC'!$A$1:$DC$1,0),FALSE)&lt;&gt;"",VLOOKUP($B97,'B-EmEC'!$A:$DC,MATCH(H$1,'B-EmEC'!$A$1:$DC$1,0),FALSE),NA())</f>
        <v>#N/A</v>
      </c>
      <c r="I97" s="159" t="e">
        <f>IF(VLOOKUP($B97,'B-EmEC'!$A:$DC,MATCH(I$1,'B-EmEC'!$A$1:$DC$1,0),FALSE)&lt;&gt;"",VLOOKUP($B97,'B-EmEC'!$A:$DC,MATCH(I$1,'B-EmEC'!$A$1:$DC$1,0),FALSE),NA())</f>
        <v>#N/A</v>
      </c>
      <c r="J97" s="159" t="e">
        <f>IF(VLOOKUP($B97,'B-EmEC'!$A:$DC,MATCH(J$1,'B-EmEC'!$A$1:$DC$1,0),FALSE)&lt;&gt;"",VLOOKUP($B97,'B-EmEC'!$A:$DC,MATCH(J$1,'B-EmEC'!$A$1:$DC$1,0),FALSE),NA())</f>
        <v>#N/A</v>
      </c>
      <c r="K97" s="160" t="e">
        <f>IF(VLOOKUP($B97,'B-EmEC'!$A:$DC,MATCH(K$1,'B-EmEC'!$A$1:$DC$1,0),FALSE)&lt;&gt;"",VLOOKUP($B97,'B-EmEC'!$A:$DC,MATCH(K$1,'B-EmEC'!$A$1:$DC$1,0),FALSE),NA())</f>
        <v>#N/A</v>
      </c>
      <c r="L97" s="160" t="e">
        <f>IF(VLOOKUP($B97,'B-EmEC'!$A:$DC,MATCH(L$1,'B-EmEC'!$A$1:$DC$1,0),FALSE)&lt;&gt;"",VLOOKUP($B97,'B-EmEC'!$A:$DC,MATCH(L$1,'B-EmEC'!$A$1:$DC$1,0),FALSE),NA())</f>
        <v>#N/A</v>
      </c>
      <c r="M97" s="160" t="e">
        <f>IF(VLOOKUP($B97,'B-EmEC'!$A:$DC,MATCH(M$1,'B-EmEC'!$A$1:$DC$1,0),FALSE)&lt;&gt;"",VLOOKUP($B97,'B-EmEC'!$A:$DC,MATCH(M$1,'B-EmEC'!$A$1:$DC$1,0),FALSE),NA())</f>
        <v>#N/A</v>
      </c>
      <c r="N97" s="159" t="e">
        <f>IF(VLOOKUP($B97,'B-EmEC'!$A:$DC,MATCH(N$1,'B-EmEC'!$A$1:$DC$1,0),FALSE)&lt;&gt;"",VLOOKUP($B97,'B-EmEC'!$A:$DC,MATCH(N$1,'B-EmEC'!$A$1:$DC$1,0),FALSE),NA())</f>
        <v>#N/A</v>
      </c>
      <c r="O97" s="160" t="e">
        <f>IF(VLOOKUP($B97,'B-EmEC'!$A:$DC,MATCH(O$1,'B-EmEC'!$A$1:$DC$1,0),FALSE)&lt;&gt;"",VLOOKUP($B97,'B-EmEC'!$A:$DC,MATCH(O$1,'B-EmEC'!$A$1:$DC$1,0),FALSE),NA())</f>
        <v>#N/A</v>
      </c>
      <c r="P97" s="160" t="e">
        <f>IF(VLOOKUP($B97,'B-EmEC'!$A:$DC,MATCH(P$1,'B-EmEC'!$A$1:$DC$1,0),FALSE)&lt;&gt;"",VLOOKUP($B97,'B-EmEC'!$A:$DC,MATCH(P$1,'B-EmEC'!$A$1:$DC$1,0),FALSE),NA())</f>
        <v>#N/A</v>
      </c>
      <c r="Q97" s="161" t="e" cm="1">
        <f t="array" ref="Q97">SUBSTITUTE(SUBSTITUTE(INDEX(E$1:P$1,0,MATCH(_xlfn.AGGREGATE(4,6,E97:P97),E97:P97,0)),"B-pEC50",""),"&gt;1.4SD","")</f>
        <v>#N/A</v>
      </c>
      <c r="R97" s="159"/>
      <c r="S97" s="162" t="e">
        <f>IF(VLOOKUP($B97,'I-EmEC'!$A:$DD,MATCH(S$1,'I-EmEC'!$A$1:$DD$1,0),FALSE)&lt;&gt;"",VLOOKUP($B97,'I-EmEC'!$A:$DD,MATCH(S$1,'I-EmEC'!$A$1:$DD$1,0),FALSE),NA())</f>
        <v>#N/A</v>
      </c>
      <c r="T97" s="159">
        <f>IF(VLOOKUP($B97,'I-EmEC'!$A:$DD,MATCH(T$1,'I-EmEC'!$A$1:$DD$1,0),FALSE)&lt;&gt;"",VLOOKUP($B97,'I-EmEC'!$A:$DD,MATCH(T$1,'I-EmEC'!$A$1:$DD$1,0),FALSE),NA())</f>
        <v>6.77</v>
      </c>
      <c r="U97" s="159">
        <f>IF(VLOOKUP($B97,'I-EmEC'!$A:$DD,MATCH(U$1,'I-EmEC'!$A$1:$DD$1,0),FALSE)&lt;&gt;"",VLOOKUP($B97,'I-EmEC'!$A:$DD,MATCH(U$1,'I-EmEC'!$A$1:$DD$1,0),FALSE),NA())</f>
        <v>6.77</v>
      </c>
      <c r="V97" s="159">
        <f>IF(VLOOKUP($B97,'I-EmEC'!$A:$DD,MATCH(V$1,'I-EmEC'!$A$1:$DD$1,0),FALSE)&lt;&gt;"",VLOOKUP($B97,'I-EmEC'!$A:$DD,MATCH(V$1,'I-EmEC'!$A$1:$DD$1,0),FALSE),NA())</f>
        <v>6.41</v>
      </c>
      <c r="W97" s="159">
        <f>IF(VLOOKUP($B97,'I-EmEC'!$A:$DD,MATCH(W$1,'I-EmEC'!$A$1:$DD$1,0),FALSE)&lt;&gt;"",VLOOKUP($B97,'I-EmEC'!$A:$DD,MATCH(W$1,'I-EmEC'!$A$1:$DD$1,0),FALSE),NA())</f>
        <v>6.41</v>
      </c>
      <c r="X97" s="159" t="e">
        <f>IF(VLOOKUP($B97,'I-EmEC'!$A:$DD,MATCH(X$1,'I-EmEC'!$A$1:$DD$1,0),FALSE)&lt;&gt;"",VLOOKUP($B97,'I-EmEC'!$A:$DD,MATCH(X$1,'I-EmEC'!$A$1:$DD$1,0),FALSE),NA())</f>
        <v>#N/A</v>
      </c>
      <c r="Y97" s="159" t="e">
        <f>IF(VLOOKUP($B97,'I-EmEC'!$A:$DD,MATCH(Y$1,'I-EmEC'!$A$1:$DD$1,0),FALSE)&lt;&gt;"",VLOOKUP($B97,'I-EmEC'!$A:$DD,MATCH(Y$1,'I-EmEC'!$A$1:$DD$1,0),FALSE),NA())</f>
        <v>#N/A</v>
      </c>
      <c r="Z97" s="159" t="e">
        <f>IF(VLOOKUP($B97,'I-EmEC'!$A:$DD,MATCH(Z$1,'I-EmEC'!$A$1:$DD$1,0),FALSE)&lt;&gt;"",VLOOKUP($B97,'I-EmEC'!$A:$DD,MATCH(Z$1,'I-EmEC'!$A$1:$DD$1,0),FALSE),NA())</f>
        <v>#N/A</v>
      </c>
      <c r="AA97" s="159" t="e">
        <f>IF(VLOOKUP($B97,'I-EmEC'!$A:$DD,MATCH(AA$1,'I-EmEC'!$A$1:$DD$1,0),FALSE)&lt;&gt;"",VLOOKUP($B97,'I-EmEC'!$A:$DD,MATCH(AA$1,'I-EmEC'!$A$1:$DD$1,0),FALSE),NA())</f>
        <v>#N/A</v>
      </c>
      <c r="AB97" s="159" t="e">
        <f>IF(VLOOKUP($B97,'I-EmEC'!$A:$DD,MATCH(AB$1,'I-EmEC'!$A$1:$DD$1,0),FALSE)&lt;&gt;"",VLOOKUP($B97,'I-EmEC'!$A:$DD,MATCH(AB$1,'I-EmEC'!$A$1:$DD$1,0),FALSE),NA())</f>
        <v>#N/A</v>
      </c>
      <c r="AC97" s="159" t="e">
        <f>IF(VLOOKUP($B97,'I-EmEC'!$A:$DD,MATCH(AC$1,'I-EmEC'!$A$1:$DD$1,0),FALSE)&lt;&gt;"",VLOOKUP($B97,'I-EmEC'!$A:$DD,MATCH(AC$1,'I-EmEC'!$A$1:$DD$1,0),FALSE),NA())</f>
        <v>#N/A</v>
      </c>
      <c r="AD97" s="159" t="e">
        <f>IF(VLOOKUP($B97,'I-EmEC'!$A:$DD,MATCH(AD$1,'I-EmEC'!$A$1:$DD$1,0),FALSE)&lt;&gt;"",VLOOKUP($B97,'I-EmEC'!$A:$DD,MATCH(AD$1,'I-EmEC'!$A$1:$DD$1,0),FALSE),NA())</f>
        <v>#N/A</v>
      </c>
      <c r="AE97" s="161" t="str" cm="1">
        <f t="array" ref="AE97">SUBSTITUTE(SUBSTITUTE(INDEX(S$1:AD$1,0,MATCH(_xlfn.AGGREGATE(4,6,S97:AD97),S97:AD97,0)),"I-pEC50",""),"&gt;1.4SD","")</f>
        <v xml:space="preserve">
Gi1</v>
      </c>
      <c r="AF97" s="159"/>
      <c r="AG97" s="163" t="e">
        <f>IF(VLOOKUP($B97,'B-EmEC'!$A:$DC,MATCH(AG$1,'B-EmEC'!$A$1:$DC$1,0),FALSE)&lt;&gt;"",VLOOKUP($B97,'B-EmEC'!$A:$DC,MATCH(AG$1,'B-EmEC'!$A$1:$DC$1,0),FALSE),NA())</f>
        <v>#N/A</v>
      </c>
      <c r="AH97" s="164" t="e">
        <f>IF(VLOOKUP($B97,'B-EmEC'!$A:$DC,MATCH(AH$1,'B-EmEC'!$A$1:$DC$1,0),FALSE)&lt;&gt;"",VLOOKUP($B97,'B-EmEC'!$A:$DC,MATCH(AH$1,'B-EmEC'!$A$1:$DC$1,0),FALSE),NA())</f>
        <v>#N/A</v>
      </c>
      <c r="AI97" s="164" t="e">
        <f>IF(VLOOKUP($B97,'B-EmEC'!$A:$DC,MATCH(AI$1,'B-EmEC'!$A$1:$DC$1,0),FALSE)&lt;&gt;"",VLOOKUP($B97,'B-EmEC'!$A:$DC,MATCH(AI$1,'B-EmEC'!$A$1:$DC$1,0),FALSE),NA())</f>
        <v>#N/A</v>
      </c>
      <c r="AJ97" s="164" t="e">
        <f>IF(VLOOKUP($B97,'B-EmEC'!$A:$DC,MATCH(AJ$1,'B-EmEC'!$A$1:$DC$1,0),FALSE)&lt;&gt;"",VLOOKUP($B97,'B-EmEC'!$A:$DC,MATCH(AJ$1,'B-EmEC'!$A$1:$DC$1,0),FALSE),NA())</f>
        <v>#N/A</v>
      </c>
      <c r="AK97" s="164" t="e">
        <f>IF(VLOOKUP($B97,'B-EmEC'!$A:$DC,MATCH(AK$1,'B-EmEC'!$A$1:$DC$1,0),FALSE)&lt;&gt;"",VLOOKUP($B97,'B-EmEC'!$A:$DC,MATCH(AK$1,'B-EmEC'!$A$1:$DC$1,0),FALSE),NA())</f>
        <v>#N/A</v>
      </c>
      <c r="AL97" s="164" t="e">
        <f>IF(VLOOKUP($B97,'B-EmEC'!$A:$DC,MATCH(AL$1,'B-EmEC'!$A$1:$DC$1,0),FALSE)&lt;&gt;"",VLOOKUP($B97,'B-EmEC'!$A:$DC,MATCH(AL$1,'B-EmEC'!$A$1:$DC$1,0),FALSE),NA())</f>
        <v>#N/A</v>
      </c>
      <c r="AM97" s="164" t="e">
        <f>IF(VLOOKUP($B97,'B-EmEC'!$A:$DC,MATCH(AM$1,'B-EmEC'!$A$1:$DC$1,0),FALSE)&lt;&gt;"",VLOOKUP($B97,'B-EmEC'!$A:$DC,MATCH(AM$1,'B-EmEC'!$A$1:$DC$1,0),FALSE),NA())</f>
        <v>#N/A</v>
      </c>
      <c r="AN97" s="164" t="e">
        <f>IF(VLOOKUP($B97,'B-EmEC'!$A:$DC,MATCH(AN$1,'B-EmEC'!$A$1:$DC$1,0),FALSE)&lt;&gt;"",VLOOKUP($B97,'B-EmEC'!$A:$DC,MATCH(AN$1,'B-EmEC'!$A$1:$DC$1,0),FALSE),NA())</f>
        <v>#N/A</v>
      </c>
      <c r="AO97" s="164" t="e">
        <f>IF(VLOOKUP($B97,'B-EmEC'!$A:$DC,MATCH(AO$1,'B-EmEC'!$A$1:$DC$1,0),FALSE)&lt;&gt;"",VLOOKUP($B97,'B-EmEC'!$A:$DC,MATCH(AO$1,'B-EmEC'!$A$1:$DC$1,0),FALSE),NA())</f>
        <v>#N/A</v>
      </c>
      <c r="AP97" s="164" t="e">
        <f>IF(VLOOKUP($B97,'B-EmEC'!$A:$DC,MATCH(AP$1,'B-EmEC'!$A$1:$DC$1,0),FALSE)&lt;&gt;"",VLOOKUP($B97,'B-EmEC'!$A:$DC,MATCH(AP$1,'B-EmEC'!$A$1:$DC$1,0),FALSE),NA())</f>
        <v>#N/A</v>
      </c>
      <c r="AQ97" s="164" t="e">
        <f>IF(VLOOKUP($B97,'B-EmEC'!$A:$DC,MATCH(AQ$1,'B-EmEC'!$A$1:$DC$1,0),FALSE)&lt;&gt;"",VLOOKUP($B97,'B-EmEC'!$A:$DC,MATCH(AQ$1,'B-EmEC'!$A$1:$DC$1,0),FALSE),NA())</f>
        <v>#N/A</v>
      </c>
      <c r="AR97" s="164" t="e">
        <f>IF(VLOOKUP($B97,'B-EmEC'!$A:$DC,MATCH(AR$1,'B-EmEC'!$A$1:$DC$1,0),FALSE)&lt;&gt;"",VLOOKUP($B97,'B-EmEC'!$A:$DC,MATCH(AR$1,'B-EmEC'!$A$1:$DC$1,0),FALSE),NA())</f>
        <v>#N/A</v>
      </c>
      <c r="AS97" s="169" t="e" cm="1">
        <f t="array" ref="AS97">SUBSTITUTE(SUBSTITUTE(INDEX(AG$1:AR$1,0,MATCH(_xlfn.AGGREGATE(4,6,AG97:AR97),AG97:AR97,0)),"B-Emax",""),"&gt;1.4SD","")</f>
        <v>#N/A</v>
      </c>
      <c r="AT97" s="164"/>
      <c r="AU97" s="165" t="e">
        <f>IF(VLOOKUP($B97,'I-EmEC'!$A:$DD,MATCH(AU$1,'I-EmEC'!$A$1:$DD$1,0),FALSE)&lt;&gt;"",VLOOKUP($B97,'I-EmEC'!$A:$DD,MATCH(AU$1,'I-EmEC'!$A$1:$DD$1,0),FALSE),NA())</f>
        <v>#N/A</v>
      </c>
      <c r="AV97" s="166">
        <f>IF(VLOOKUP($B97,'I-EmEC'!$A:$DD,MATCH(AV$1,'I-EmEC'!$A$1:$DD$1,0),FALSE)&lt;&gt;"",VLOOKUP($B97,'I-EmEC'!$A:$DD,MATCH(AV$1,'I-EmEC'!$A$1:$DD$1,0),FALSE),NA())</f>
        <v>15.5</v>
      </c>
      <c r="AW97" s="166">
        <f>IF(VLOOKUP($B97,'I-EmEC'!$A:$DD,MATCH(AW$1,'I-EmEC'!$A$1:$DD$1,0),FALSE)&lt;&gt;"",VLOOKUP($B97,'I-EmEC'!$A:$DD,MATCH(AW$1,'I-EmEC'!$A$1:$DD$1,0),FALSE),NA())</f>
        <v>15.5</v>
      </c>
      <c r="AX97" s="166">
        <f>IF(VLOOKUP($B97,'I-EmEC'!$A:$DD,MATCH(AX$1,'I-EmEC'!$A$1:$DD$1,0),FALSE)&lt;&gt;"",VLOOKUP($B97,'I-EmEC'!$A:$DD,MATCH(AX$1,'I-EmEC'!$A$1:$DD$1,0),FALSE),NA())</f>
        <v>19.399999999999999</v>
      </c>
      <c r="AY97" s="166">
        <f>IF(VLOOKUP($B97,'I-EmEC'!$A:$DD,MATCH(AY$1,'I-EmEC'!$A$1:$DD$1,0),FALSE)&lt;&gt;"",VLOOKUP($B97,'I-EmEC'!$A:$DD,MATCH(AY$1,'I-EmEC'!$A$1:$DD$1,0),FALSE),NA())</f>
        <v>19.399999999999999</v>
      </c>
      <c r="AZ97" s="166" t="e">
        <f>IF(VLOOKUP($B97,'I-EmEC'!$A:$DD,MATCH(AZ$1,'I-EmEC'!$A$1:$DD$1,0),FALSE)&lt;&gt;"",VLOOKUP($B97,'I-EmEC'!$A:$DD,MATCH(AZ$1,'I-EmEC'!$A$1:$DD$1,0),FALSE),NA())</f>
        <v>#N/A</v>
      </c>
      <c r="BA97" s="166" t="e">
        <f>IF(VLOOKUP($B97,'I-EmEC'!$A:$DD,MATCH(BA$1,'I-EmEC'!$A$1:$DD$1,0),FALSE)&lt;&gt;"",VLOOKUP($B97,'I-EmEC'!$A:$DD,MATCH(BA$1,'I-EmEC'!$A$1:$DD$1,0),FALSE),NA())</f>
        <v>#N/A</v>
      </c>
      <c r="BB97" s="166" t="e">
        <f>IF(VLOOKUP($B97,'I-EmEC'!$A:$DD,MATCH(BB$1,'I-EmEC'!$A$1:$DD$1,0),FALSE)&lt;&gt;"",VLOOKUP($B97,'I-EmEC'!$A:$DD,MATCH(BB$1,'I-EmEC'!$A$1:$DD$1,0),FALSE),NA())</f>
        <v>#N/A</v>
      </c>
      <c r="BC97" s="166" t="e">
        <f>IF(VLOOKUP($B97,'I-EmEC'!$A:$DD,MATCH(BC$1,'I-EmEC'!$A$1:$DD$1,0),FALSE)&lt;&gt;"",VLOOKUP($B97,'I-EmEC'!$A:$DD,MATCH(BC$1,'I-EmEC'!$A$1:$DD$1,0),FALSE),NA())</f>
        <v>#N/A</v>
      </c>
      <c r="BD97" s="166" t="e">
        <f>IF(VLOOKUP($B97,'I-EmEC'!$A:$DD,MATCH(BD$1,'I-EmEC'!$A$1:$DD$1,0),FALSE)&lt;&gt;"",VLOOKUP($B97,'I-EmEC'!$A:$DD,MATCH(BD$1,'I-EmEC'!$A$1:$DD$1,0),FALSE),NA())</f>
        <v>#N/A</v>
      </c>
      <c r="BE97" s="166" t="e">
        <f>IF(VLOOKUP($B97,'I-EmEC'!$A:$DD,MATCH(BE$1,'I-EmEC'!$A$1:$DD$1,0),FALSE)&lt;&gt;"",VLOOKUP($B97,'I-EmEC'!$A:$DD,MATCH(BE$1,'I-EmEC'!$A$1:$DD$1,0),FALSE),NA())</f>
        <v>#N/A</v>
      </c>
      <c r="BF97" s="166" t="e">
        <f>IF(VLOOKUP($B97,'I-EmEC'!$A:$DD,MATCH(BF$1,'I-EmEC'!$A$1:$DD$1,0),FALSE)&lt;&gt;"",VLOOKUP($B97,'I-EmEC'!$A:$DD,MATCH(BF$1,'I-EmEC'!$A$1:$DD$1,0),FALSE),NA())</f>
        <v>#N/A</v>
      </c>
      <c r="BG97" s="161" t="str" cm="1">
        <f t="array" ref="BG97">SUBSTITUTE(SUBSTITUTE(INDEX(AU$1:BF$1,0,MATCH(_xlfn.AGGREGATE(4,6,AU97:BF97),AU97:BF97,0)),"I-Emax",""),"&gt;1.4SD","")</f>
        <v xml:space="preserve">
GoA</v>
      </c>
      <c r="BH97" s="159"/>
      <c r="BI97" s="167" t="e">
        <f>IF(VLOOKUP($B97,'B-EmEC'!$A:$DC,MATCH(BI$1,'B-EmEC'!$A$1:$DC$1,0),FALSE)="",NA(),VLOOKUP($B97,'B-EmEC'!$A:$DC,MATCH(BI$1,'B-EmEC'!$A$1:$DC$1,0),FALSE))</f>
        <v>#N/A</v>
      </c>
      <c r="BJ97" s="168" t="e">
        <f>IF(VLOOKUP($B97,'B-EmEC'!$A:$DC,MATCH(BJ$1,'B-EmEC'!$A$1:$DC$1,0),FALSE)="",NA(),VLOOKUP($B97,'B-EmEC'!$A:$DC,MATCH(BJ$1,'B-EmEC'!$A$1:$DC$1,0),FALSE))</f>
        <v>#N/A</v>
      </c>
      <c r="BK97" s="168" t="e">
        <f>IF(VLOOKUP($B97,'B-EmEC'!$A:$DC,MATCH(BK$1,'B-EmEC'!$A$1:$DC$1,0),FALSE)="",NA(),VLOOKUP($B97,'B-EmEC'!$A:$DC,MATCH(BK$1,'B-EmEC'!$A$1:$DC$1,0),FALSE))</f>
        <v>#N/A</v>
      </c>
      <c r="BL97" s="168" t="e">
        <f>IF(VLOOKUP($B97,'B-EmEC'!$A:$DC,MATCH(BL$1,'B-EmEC'!$A$1:$DC$1,0),FALSE)="",NA(),VLOOKUP($B97,'B-EmEC'!$A:$DC,MATCH(BL$1,'B-EmEC'!$A$1:$DC$1,0),FALSE))</f>
        <v>#N/A</v>
      </c>
      <c r="BM97" s="168" t="e">
        <f>IF(VLOOKUP($B97,'B-EmEC'!$A:$DC,MATCH(BM$1,'B-EmEC'!$A$1:$DC$1,0),FALSE)="",NA(),VLOOKUP($B97,'B-EmEC'!$A:$DC,MATCH(BM$1,'B-EmEC'!$A$1:$DC$1,0),FALSE))</f>
        <v>#N/A</v>
      </c>
      <c r="BN97" s="168" t="e">
        <f>IF(VLOOKUP($B97,'B-EmEC'!$A:$DC,MATCH(BN$1,'B-EmEC'!$A$1:$DC$1,0),FALSE)="",NA(),VLOOKUP($B97,'B-EmEC'!$A:$DC,MATCH(BN$1,'B-EmEC'!$A$1:$DC$1,0),FALSE))</f>
        <v>#N/A</v>
      </c>
      <c r="BO97" s="168" t="e">
        <f>IF(VLOOKUP($B97,'B-EmEC'!$A:$DC,MATCH(BO$1,'B-EmEC'!$A$1:$DC$1,0),FALSE)="",NA(),VLOOKUP($B97,'B-EmEC'!$A:$DC,MATCH(BO$1,'B-EmEC'!$A$1:$DC$1,0),FALSE))</f>
        <v>#N/A</v>
      </c>
      <c r="BP97" s="168" t="e">
        <f>IF(VLOOKUP($B97,'B-EmEC'!$A:$DC,MATCH(BP$1,'B-EmEC'!$A$1:$DC$1,0),FALSE)="",NA(),VLOOKUP($B97,'B-EmEC'!$A:$DC,MATCH(BP$1,'B-EmEC'!$A$1:$DC$1,0),FALSE))</f>
        <v>#N/A</v>
      </c>
      <c r="BQ97" s="168" t="e">
        <f>IF(VLOOKUP($B97,'B-EmEC'!$A:$DC,MATCH(BQ$1,'B-EmEC'!$A$1:$DC$1,0),FALSE)="",NA(),VLOOKUP($B97,'B-EmEC'!$A:$DC,MATCH(BQ$1,'B-EmEC'!$A$1:$DC$1,0),FALSE))</f>
        <v>#N/A</v>
      </c>
      <c r="BR97" s="168" t="e">
        <f>IF(VLOOKUP($B97,'B-EmEC'!$A:$DC,MATCH(BR$1,'B-EmEC'!$A$1:$DC$1,0),FALSE)="",NA(),VLOOKUP($B97,'B-EmEC'!$A:$DC,MATCH(BR$1,'B-EmEC'!$A$1:$DC$1,0),FALSE))</f>
        <v>#N/A</v>
      </c>
      <c r="BS97" s="168" t="e">
        <f>IF(VLOOKUP($B97,'B-EmEC'!$A:$DC,MATCH(BS$1,'B-EmEC'!$A$1:$DC$1,0),FALSE)="",NA(),VLOOKUP($B97,'B-EmEC'!$A:$DC,MATCH(BS$1,'B-EmEC'!$A$1:$DC$1,0),FALSE))</f>
        <v>#N/A</v>
      </c>
      <c r="BT97" s="168" t="e">
        <f>IF(VLOOKUP($B97,'B-EmEC'!$A:$DC,MATCH(BT$1,'B-EmEC'!$A$1:$DC$1,0),FALSE)="",NA(),VLOOKUP($B97,'B-EmEC'!$A:$DC,MATCH(BT$1,'B-EmEC'!$A$1:$DC$1,0),FALSE))</f>
        <v>#N/A</v>
      </c>
      <c r="BU97" s="161" t="e" cm="1">
        <f t="array" ref="BU97">SUBSTITUTE(SUBSTITUTE(SUBSTITUTE(INDEX(BI$1:BT$1,0,MATCH(_xlfn.AGGREGATE(4,6,BI97:BT97),BI97:BT97,0)),"B-Emax",""),"Min",""),"Max","")</f>
        <v>#N/A</v>
      </c>
      <c r="BV97" s="168"/>
      <c r="BW97" s="165" t="e">
        <f>IF(VLOOKUP($B97,'I-EmEC'!$A:$DD,MATCH(BW$1,'I-EmEC'!$A$1:$DD$1,0),FALSE)&lt;&gt;"",VLOOKUP($B97,'I-EmEC'!$A:$DD,MATCH(BW$1,'I-EmEC'!$A$1:$DD$1,0),FALSE),NA())</f>
        <v>#N/A</v>
      </c>
      <c r="BX97" s="166">
        <f>IF(VLOOKUP($B97,'I-EmEC'!$A:$DD,MATCH(BX$1,'I-EmEC'!$A$1:$DD$1,0),FALSE)&lt;&gt;"",VLOOKUP($B97,'I-EmEC'!$A:$DD,MATCH(BX$1,'I-EmEC'!$A$1:$DD$1,0),FALSE),NA())</f>
        <v>29.980657640232106</v>
      </c>
      <c r="BY97" s="166">
        <f>IF(VLOOKUP($B97,'I-EmEC'!$A:$DD,MATCH(BY$1,'I-EmEC'!$A$1:$DD$1,0),FALSE)&lt;&gt;"",VLOOKUP($B97,'I-EmEC'!$A:$DD,MATCH(BY$1,'I-EmEC'!$A$1:$DD$1,0),FALSE),NA())</f>
        <v>29.980657640232106</v>
      </c>
      <c r="BZ97" s="166">
        <f>IF(VLOOKUP($B97,'I-EmEC'!$A:$DD,MATCH(BZ$1,'I-EmEC'!$A$1:$DD$1,0),FALSE)&lt;&gt;"",VLOOKUP($B97,'I-EmEC'!$A:$DD,MATCH(BZ$1,'I-EmEC'!$A$1:$DD$1,0),FALSE),NA())</f>
        <v>40.165631469979296</v>
      </c>
      <c r="CA97" s="166">
        <f>IF(VLOOKUP($B97,'I-EmEC'!$A:$DD,MATCH(CA$1,'I-EmEC'!$A$1:$DD$1,0),FALSE)&lt;&gt;"",VLOOKUP($B97,'I-EmEC'!$A:$DD,MATCH(CA$1,'I-EmEC'!$A$1:$DD$1,0),FALSE),NA())</f>
        <v>40.165631469979296</v>
      </c>
      <c r="CB97" s="166" t="e">
        <f>IF(VLOOKUP($B97,'I-EmEC'!$A:$DD,MATCH(CB$1,'I-EmEC'!$A$1:$DD$1,0),FALSE)&lt;&gt;"",VLOOKUP($B97,'I-EmEC'!$A:$DD,MATCH(CB$1,'I-EmEC'!$A$1:$DD$1,0),FALSE),NA())</f>
        <v>#N/A</v>
      </c>
      <c r="CC97" s="166" t="e">
        <f>IF(VLOOKUP($B97,'I-EmEC'!$A:$DD,MATCH(CC$1,'I-EmEC'!$A$1:$DD$1,0),FALSE)&lt;&gt;"",VLOOKUP($B97,'I-EmEC'!$A:$DD,MATCH(CC$1,'I-EmEC'!$A$1:$DD$1,0),FALSE),NA())</f>
        <v>#N/A</v>
      </c>
      <c r="CD97" s="166" t="e">
        <f>IF(VLOOKUP($B97,'I-EmEC'!$A:$DD,MATCH(CD$1,'I-EmEC'!$A$1:$DD$1,0),FALSE)&lt;&gt;"",VLOOKUP($B97,'I-EmEC'!$A:$DD,MATCH(CD$1,'I-EmEC'!$A$1:$DD$1,0),FALSE),NA())</f>
        <v>#N/A</v>
      </c>
      <c r="CE97" s="166" t="e">
        <f>IF(VLOOKUP($B97,'I-EmEC'!$A:$DD,MATCH(CE$1,'I-EmEC'!$A$1:$DD$1,0),FALSE)&lt;&gt;"",VLOOKUP($B97,'I-EmEC'!$A:$DD,MATCH(CE$1,'I-EmEC'!$A$1:$DD$1,0),FALSE),NA())</f>
        <v>#N/A</v>
      </c>
      <c r="CF97" s="166" t="e">
        <f>IF(VLOOKUP($B97,'I-EmEC'!$A:$DD,MATCH(CF$1,'I-EmEC'!$A$1:$DD$1,0),FALSE)&lt;&gt;"",VLOOKUP($B97,'I-EmEC'!$A:$DD,MATCH(CF$1,'I-EmEC'!$A$1:$DD$1,0),FALSE),NA())</f>
        <v>#N/A</v>
      </c>
      <c r="CG97" s="166" t="e">
        <f>IF(VLOOKUP($B97,'I-EmEC'!$A:$DD,MATCH(CG$1,'I-EmEC'!$A$1:$DD$1,0),FALSE)&lt;&gt;"",VLOOKUP($B97,'I-EmEC'!$A:$DD,MATCH(CG$1,'I-EmEC'!$A$1:$DD$1,0),FALSE),NA())</f>
        <v>#N/A</v>
      </c>
      <c r="CH97" s="166" t="e">
        <f>IF(VLOOKUP($B97,'I-EmEC'!$A:$DD,MATCH(CH$1,'I-EmEC'!$A$1:$DD$1,0),FALSE)&lt;&gt;"",VLOOKUP($B97,'I-EmEC'!$A:$DD,MATCH(CH$1,'I-EmEC'!$A$1:$DD$1,0),FALSE),NA())</f>
        <v>#N/A</v>
      </c>
      <c r="CI97" s="161" t="str" cm="1">
        <f t="array" ref="CI97">SUBSTITUTE(SUBSTITUTE(SUBSTITUTE(INDEX(BW$1:CH$1,0,MATCH(_xlfn.AGGREGATE(4,6,BW97:CH97),BW97:CH97,0)),"I-Emax",""),"Min",""),"Max","")</f>
        <v xml:space="preserve">
GoA</v>
      </c>
      <c r="CJ97" s="155"/>
      <c r="CK97" s="155"/>
      <c r="CL97" s="155"/>
      <c r="CM97" s="155"/>
      <c r="CN97" s="155"/>
      <c r="CO97" s="155"/>
      <c r="CP97" s="155"/>
      <c r="CQ97" s="155"/>
      <c r="CR97" s="155"/>
      <c r="CS97" s="155"/>
      <c r="CT97" s="155"/>
      <c r="CU97" s="155"/>
      <c r="CV97" s="155"/>
      <c r="CW97" s="155"/>
      <c r="CX97" s="155"/>
      <c r="CY97" s="155"/>
      <c r="CZ97" s="155"/>
      <c r="DA97" s="155"/>
      <c r="DB97" s="155"/>
      <c r="DC97" s="155"/>
      <c r="DD97" s="155"/>
      <c r="DE97" s="155"/>
      <c r="DF97" s="155"/>
      <c r="DG97" s="155"/>
    </row>
    <row r="98" spans="1:111" s="170" customFormat="1" x14ac:dyDescent="0.15">
      <c r="A98" s="155" t="str" cm="1">
        <f t="array" ref="A98">_xlfn.IFS(AND(SUMIF(E98:P98,"&lt;&gt;#N/A",E98:P98)&gt;0,SUMIF(S98:AD98,"&lt;&gt;#N/A",S98:AD98)&gt;0),"BI",AND(SUMIF(E98:P98,"&lt;&gt;#N/A",E98:P98)&gt;0,SUMIF(S98:AD98,"&lt;&gt;#N/A",S98:AD98)=0),"-B",AND(SUMIF(E98:P98,"&lt;&gt;#N/A",E98:P98)=0,SUMIF(S98:AD98,"&lt;&gt;#N/A",S98:AD98)&gt;0),"-I")</f>
        <v>-I</v>
      </c>
      <c r="B98" s="90" t="s">
        <v>371</v>
      </c>
      <c r="C98" s="156" t="str">
        <f>VLOOKUP(B98,RecNamesAll!A:E,5,FALSE)</f>
        <v>A</v>
      </c>
      <c r="D98" s="157" t="b">
        <f>VLOOKUP(B98,Ligands!A:B,2,FALSE)</f>
        <v>0</v>
      </c>
      <c r="E98" s="158" t="e">
        <f>IF(VLOOKUP($B98,'B-EmEC'!$A:$DC,MATCH(E$1,'B-EmEC'!$A$1:$DC$1,0),FALSE)&lt;&gt;"",VLOOKUP($B98,'B-EmEC'!$A:$DC,MATCH(E$1,'B-EmEC'!$A$1:$DC$1,0),FALSE),NA())</f>
        <v>#N/A</v>
      </c>
      <c r="F98" s="159" t="e">
        <f>IF(VLOOKUP($B98,'B-EmEC'!$A:$DC,MATCH(F$1,'B-EmEC'!$A$1:$DC$1,0),FALSE)&lt;&gt;"",VLOOKUP($B98,'B-EmEC'!$A:$DC,MATCH(F$1,'B-EmEC'!$A$1:$DC$1,0),FALSE),NA())</f>
        <v>#N/A</v>
      </c>
      <c r="G98" s="159" t="e">
        <f>IF(VLOOKUP($B98,'B-EmEC'!$A:$DC,MATCH(G$1,'B-EmEC'!$A$1:$DC$1,0),FALSE)&lt;&gt;"",VLOOKUP($B98,'B-EmEC'!$A:$DC,MATCH(G$1,'B-EmEC'!$A$1:$DC$1,0),FALSE),NA())</f>
        <v>#N/A</v>
      </c>
      <c r="H98" s="159" t="e">
        <f>IF(VLOOKUP($B98,'B-EmEC'!$A:$DC,MATCH(H$1,'B-EmEC'!$A$1:$DC$1,0),FALSE)&lt;&gt;"",VLOOKUP($B98,'B-EmEC'!$A:$DC,MATCH(H$1,'B-EmEC'!$A$1:$DC$1,0),FALSE),NA())</f>
        <v>#N/A</v>
      </c>
      <c r="I98" s="159" t="e">
        <f>IF(VLOOKUP($B98,'B-EmEC'!$A:$DC,MATCH(I$1,'B-EmEC'!$A$1:$DC$1,0),FALSE)&lt;&gt;"",VLOOKUP($B98,'B-EmEC'!$A:$DC,MATCH(I$1,'B-EmEC'!$A$1:$DC$1,0),FALSE),NA())</f>
        <v>#N/A</v>
      </c>
      <c r="J98" s="159" t="e">
        <f>IF(VLOOKUP($B98,'B-EmEC'!$A:$DC,MATCH(J$1,'B-EmEC'!$A$1:$DC$1,0),FALSE)&lt;&gt;"",VLOOKUP($B98,'B-EmEC'!$A:$DC,MATCH(J$1,'B-EmEC'!$A$1:$DC$1,0),FALSE),NA())</f>
        <v>#N/A</v>
      </c>
      <c r="K98" s="160" t="e">
        <f>IF(VLOOKUP($B98,'B-EmEC'!$A:$DC,MATCH(K$1,'B-EmEC'!$A$1:$DC$1,0),FALSE)&lt;&gt;"",VLOOKUP($B98,'B-EmEC'!$A:$DC,MATCH(K$1,'B-EmEC'!$A$1:$DC$1,0),FALSE),NA())</f>
        <v>#N/A</v>
      </c>
      <c r="L98" s="160" t="e">
        <f>IF(VLOOKUP($B98,'B-EmEC'!$A:$DC,MATCH(L$1,'B-EmEC'!$A$1:$DC$1,0),FALSE)&lt;&gt;"",VLOOKUP($B98,'B-EmEC'!$A:$DC,MATCH(L$1,'B-EmEC'!$A$1:$DC$1,0),FALSE),NA())</f>
        <v>#N/A</v>
      </c>
      <c r="M98" s="160" t="e">
        <f>IF(VLOOKUP($B98,'B-EmEC'!$A:$DC,MATCH(M$1,'B-EmEC'!$A$1:$DC$1,0),FALSE)&lt;&gt;"",VLOOKUP($B98,'B-EmEC'!$A:$DC,MATCH(M$1,'B-EmEC'!$A$1:$DC$1,0),FALSE),NA())</f>
        <v>#N/A</v>
      </c>
      <c r="N98" s="159" t="e">
        <f>IF(VLOOKUP($B98,'B-EmEC'!$A:$DC,MATCH(N$1,'B-EmEC'!$A$1:$DC$1,0),FALSE)&lt;&gt;"",VLOOKUP($B98,'B-EmEC'!$A:$DC,MATCH(N$1,'B-EmEC'!$A$1:$DC$1,0),FALSE),NA())</f>
        <v>#N/A</v>
      </c>
      <c r="O98" s="160" t="e">
        <f>IF(VLOOKUP($B98,'B-EmEC'!$A:$DC,MATCH(O$1,'B-EmEC'!$A$1:$DC$1,0),FALSE)&lt;&gt;"",VLOOKUP($B98,'B-EmEC'!$A:$DC,MATCH(O$1,'B-EmEC'!$A$1:$DC$1,0),FALSE),NA())</f>
        <v>#N/A</v>
      </c>
      <c r="P98" s="160" t="e">
        <f>IF(VLOOKUP($B98,'B-EmEC'!$A:$DC,MATCH(P$1,'B-EmEC'!$A$1:$DC$1,0),FALSE)&lt;&gt;"",VLOOKUP($B98,'B-EmEC'!$A:$DC,MATCH(P$1,'B-EmEC'!$A$1:$DC$1,0),FALSE),NA())</f>
        <v>#N/A</v>
      </c>
      <c r="Q98" s="161" t="e" cm="1">
        <f t="array" ref="Q98">SUBSTITUTE(SUBSTITUTE(INDEX(E$1:P$1,0,MATCH(_xlfn.AGGREGATE(4,6,E98:P98),E98:P98,0)),"B-pEC50",""),"&gt;1.4SD","")</f>
        <v>#N/A</v>
      </c>
      <c r="R98" s="159"/>
      <c r="S98" s="162" t="e">
        <f>IF(VLOOKUP($B98,'I-EmEC'!$A:$DD,MATCH(S$1,'I-EmEC'!$A$1:$DD$1,0),FALSE)&lt;&gt;"",VLOOKUP($B98,'I-EmEC'!$A:$DD,MATCH(S$1,'I-EmEC'!$A$1:$DD$1,0),FALSE),NA())</f>
        <v>#N/A</v>
      </c>
      <c r="T98" s="159">
        <f>IF(VLOOKUP($B98,'I-EmEC'!$A:$DD,MATCH(T$1,'I-EmEC'!$A$1:$DD$1,0),FALSE)&lt;&gt;"",VLOOKUP($B98,'I-EmEC'!$A:$DD,MATCH(T$1,'I-EmEC'!$A$1:$DD$1,0),FALSE),NA())</f>
        <v>5.45</v>
      </c>
      <c r="U98" s="159">
        <f>IF(VLOOKUP($B98,'I-EmEC'!$A:$DD,MATCH(U$1,'I-EmEC'!$A$1:$DD$1,0),FALSE)&lt;&gt;"",VLOOKUP($B98,'I-EmEC'!$A:$DD,MATCH(U$1,'I-EmEC'!$A$1:$DD$1,0),FALSE),NA())</f>
        <v>5.45</v>
      </c>
      <c r="V98" s="159">
        <f>IF(VLOOKUP($B98,'I-EmEC'!$A:$DD,MATCH(V$1,'I-EmEC'!$A$1:$DD$1,0),FALSE)&lt;&gt;"",VLOOKUP($B98,'I-EmEC'!$A:$DD,MATCH(V$1,'I-EmEC'!$A$1:$DD$1,0),FALSE),NA())</f>
        <v>5.68</v>
      </c>
      <c r="W98" s="159">
        <f>IF(VLOOKUP($B98,'I-EmEC'!$A:$DD,MATCH(W$1,'I-EmEC'!$A$1:$DD$1,0),FALSE)&lt;&gt;"",VLOOKUP($B98,'I-EmEC'!$A:$DD,MATCH(W$1,'I-EmEC'!$A$1:$DD$1,0),FALSE),NA())</f>
        <v>5.68</v>
      </c>
      <c r="X98" s="159">
        <f>IF(VLOOKUP($B98,'I-EmEC'!$A:$DD,MATCH(X$1,'I-EmEC'!$A$1:$DD$1,0),FALSE)&lt;&gt;"",VLOOKUP($B98,'I-EmEC'!$A:$DD,MATCH(X$1,'I-EmEC'!$A$1:$DD$1,0),FALSE),NA())</f>
        <v>5.0999999999999996</v>
      </c>
      <c r="Y98" s="159" t="e">
        <f>IF(VLOOKUP($B98,'I-EmEC'!$A:$DD,MATCH(Y$1,'I-EmEC'!$A$1:$DD$1,0),FALSE)&lt;&gt;"",VLOOKUP($B98,'I-EmEC'!$A:$DD,MATCH(Y$1,'I-EmEC'!$A$1:$DD$1,0),FALSE),NA())</f>
        <v>#N/A</v>
      </c>
      <c r="Z98" s="159" t="e">
        <f>IF(VLOOKUP($B98,'I-EmEC'!$A:$DD,MATCH(Z$1,'I-EmEC'!$A$1:$DD$1,0),FALSE)&lt;&gt;"",VLOOKUP($B98,'I-EmEC'!$A:$DD,MATCH(Z$1,'I-EmEC'!$A$1:$DD$1,0),FALSE),NA())</f>
        <v>#N/A</v>
      </c>
      <c r="AA98" s="159" t="e">
        <f>IF(VLOOKUP($B98,'I-EmEC'!$A:$DD,MATCH(AA$1,'I-EmEC'!$A$1:$DD$1,0),FALSE)&lt;&gt;"",VLOOKUP($B98,'I-EmEC'!$A:$DD,MATCH(AA$1,'I-EmEC'!$A$1:$DD$1,0),FALSE),NA())</f>
        <v>#N/A</v>
      </c>
      <c r="AB98" s="159" t="e">
        <f>IF(VLOOKUP($B98,'I-EmEC'!$A:$DD,MATCH(AB$1,'I-EmEC'!$A$1:$DD$1,0),FALSE)&lt;&gt;"",VLOOKUP($B98,'I-EmEC'!$A:$DD,MATCH(AB$1,'I-EmEC'!$A$1:$DD$1,0),FALSE),NA())</f>
        <v>#N/A</v>
      </c>
      <c r="AC98" s="159">
        <f>IF(VLOOKUP($B98,'I-EmEC'!$A:$DD,MATCH(AC$1,'I-EmEC'!$A$1:$DD$1,0),FALSE)&lt;&gt;"",VLOOKUP($B98,'I-EmEC'!$A:$DD,MATCH(AC$1,'I-EmEC'!$A$1:$DD$1,0),FALSE),NA())</f>
        <v>5.74</v>
      </c>
      <c r="AD98" s="159">
        <f>IF(VLOOKUP($B98,'I-EmEC'!$A:$DD,MATCH(AD$1,'I-EmEC'!$A$1:$DD$1,0),FALSE)&lt;&gt;"",VLOOKUP($B98,'I-EmEC'!$A:$DD,MATCH(AD$1,'I-EmEC'!$A$1:$DD$1,0),FALSE),NA())</f>
        <v>5.68</v>
      </c>
      <c r="AE98" s="161" t="str" cm="1">
        <f t="array" ref="AE98">SUBSTITUTE(SUBSTITUTE(INDEX(S$1:AD$1,0,MATCH(_xlfn.AGGREGATE(4,6,S98:AD98),S98:AD98,0)),"I-pEC50",""),"&gt;1.4SD","")</f>
        <v xml:space="preserve">
G12</v>
      </c>
      <c r="AF98" s="159"/>
      <c r="AG98" s="163" t="e">
        <f>IF(VLOOKUP($B98,'B-EmEC'!$A:$DC,MATCH(AG$1,'B-EmEC'!$A$1:$DC$1,0),FALSE)&lt;&gt;"",VLOOKUP($B98,'B-EmEC'!$A:$DC,MATCH(AG$1,'B-EmEC'!$A$1:$DC$1,0),FALSE),NA())</f>
        <v>#N/A</v>
      </c>
      <c r="AH98" s="164" t="e">
        <f>IF(VLOOKUP($B98,'B-EmEC'!$A:$DC,MATCH(AH$1,'B-EmEC'!$A$1:$DC$1,0),FALSE)&lt;&gt;"",VLOOKUP($B98,'B-EmEC'!$A:$DC,MATCH(AH$1,'B-EmEC'!$A$1:$DC$1,0),FALSE),NA())</f>
        <v>#N/A</v>
      </c>
      <c r="AI98" s="164" t="e">
        <f>IF(VLOOKUP($B98,'B-EmEC'!$A:$DC,MATCH(AI$1,'B-EmEC'!$A$1:$DC$1,0),FALSE)&lt;&gt;"",VLOOKUP($B98,'B-EmEC'!$A:$DC,MATCH(AI$1,'B-EmEC'!$A$1:$DC$1,0),FALSE),NA())</f>
        <v>#N/A</v>
      </c>
      <c r="AJ98" s="164" t="e">
        <f>IF(VLOOKUP($B98,'B-EmEC'!$A:$DC,MATCH(AJ$1,'B-EmEC'!$A$1:$DC$1,0),FALSE)&lt;&gt;"",VLOOKUP($B98,'B-EmEC'!$A:$DC,MATCH(AJ$1,'B-EmEC'!$A$1:$DC$1,0),FALSE),NA())</f>
        <v>#N/A</v>
      </c>
      <c r="AK98" s="164" t="e">
        <f>IF(VLOOKUP($B98,'B-EmEC'!$A:$DC,MATCH(AK$1,'B-EmEC'!$A$1:$DC$1,0),FALSE)&lt;&gt;"",VLOOKUP($B98,'B-EmEC'!$A:$DC,MATCH(AK$1,'B-EmEC'!$A$1:$DC$1,0),FALSE),NA())</f>
        <v>#N/A</v>
      </c>
      <c r="AL98" s="164" t="e">
        <f>IF(VLOOKUP($B98,'B-EmEC'!$A:$DC,MATCH(AL$1,'B-EmEC'!$A$1:$DC$1,0),FALSE)&lt;&gt;"",VLOOKUP($B98,'B-EmEC'!$A:$DC,MATCH(AL$1,'B-EmEC'!$A$1:$DC$1,0),FALSE),NA())</f>
        <v>#N/A</v>
      </c>
      <c r="AM98" s="164" t="e">
        <f>IF(VLOOKUP($B98,'B-EmEC'!$A:$DC,MATCH(AM$1,'B-EmEC'!$A$1:$DC$1,0),FALSE)&lt;&gt;"",VLOOKUP($B98,'B-EmEC'!$A:$DC,MATCH(AM$1,'B-EmEC'!$A$1:$DC$1,0),FALSE),NA())</f>
        <v>#N/A</v>
      </c>
      <c r="AN98" s="164" t="e">
        <f>IF(VLOOKUP($B98,'B-EmEC'!$A:$DC,MATCH(AN$1,'B-EmEC'!$A$1:$DC$1,0),FALSE)&lt;&gt;"",VLOOKUP($B98,'B-EmEC'!$A:$DC,MATCH(AN$1,'B-EmEC'!$A$1:$DC$1,0),FALSE),NA())</f>
        <v>#N/A</v>
      </c>
      <c r="AO98" s="164" t="e">
        <f>IF(VLOOKUP($B98,'B-EmEC'!$A:$DC,MATCH(AO$1,'B-EmEC'!$A$1:$DC$1,0),FALSE)&lt;&gt;"",VLOOKUP($B98,'B-EmEC'!$A:$DC,MATCH(AO$1,'B-EmEC'!$A$1:$DC$1,0),FALSE),NA())</f>
        <v>#N/A</v>
      </c>
      <c r="AP98" s="164" t="e">
        <f>IF(VLOOKUP($B98,'B-EmEC'!$A:$DC,MATCH(AP$1,'B-EmEC'!$A$1:$DC$1,0),FALSE)&lt;&gt;"",VLOOKUP($B98,'B-EmEC'!$A:$DC,MATCH(AP$1,'B-EmEC'!$A$1:$DC$1,0),FALSE),NA())</f>
        <v>#N/A</v>
      </c>
      <c r="AQ98" s="164" t="e">
        <f>IF(VLOOKUP($B98,'B-EmEC'!$A:$DC,MATCH(AQ$1,'B-EmEC'!$A$1:$DC$1,0),FALSE)&lt;&gt;"",VLOOKUP($B98,'B-EmEC'!$A:$DC,MATCH(AQ$1,'B-EmEC'!$A$1:$DC$1,0),FALSE),NA())</f>
        <v>#N/A</v>
      </c>
      <c r="AR98" s="164" t="e">
        <f>IF(VLOOKUP($B98,'B-EmEC'!$A:$DC,MATCH(AR$1,'B-EmEC'!$A$1:$DC$1,0),FALSE)&lt;&gt;"",VLOOKUP($B98,'B-EmEC'!$A:$DC,MATCH(AR$1,'B-EmEC'!$A$1:$DC$1,0),FALSE),NA())</f>
        <v>#N/A</v>
      </c>
      <c r="AS98" s="169" t="e" cm="1">
        <f t="array" ref="AS98">SUBSTITUTE(SUBSTITUTE(INDEX(AG$1:AR$1,0,MATCH(_xlfn.AGGREGATE(4,6,AG98:AR98),AG98:AR98,0)),"B-Emax",""),"&gt;1.4SD","")</f>
        <v>#N/A</v>
      </c>
      <c r="AT98" s="164"/>
      <c r="AU98" s="165" t="e">
        <f>IF(VLOOKUP($B98,'I-EmEC'!$A:$DD,MATCH(AU$1,'I-EmEC'!$A$1:$DD$1,0),FALSE)&lt;&gt;"",VLOOKUP($B98,'I-EmEC'!$A:$DD,MATCH(AU$1,'I-EmEC'!$A$1:$DD$1,0),FALSE),NA())</f>
        <v>#N/A</v>
      </c>
      <c r="AV98" s="166">
        <f>IF(VLOOKUP($B98,'I-EmEC'!$A:$DD,MATCH(AV$1,'I-EmEC'!$A$1:$DD$1,0),FALSE)&lt;&gt;"",VLOOKUP($B98,'I-EmEC'!$A:$DD,MATCH(AV$1,'I-EmEC'!$A$1:$DD$1,0),FALSE),NA())</f>
        <v>24.1</v>
      </c>
      <c r="AW98" s="166">
        <f>IF(VLOOKUP($B98,'I-EmEC'!$A:$DD,MATCH(AW$1,'I-EmEC'!$A$1:$DD$1,0),FALSE)&lt;&gt;"",VLOOKUP($B98,'I-EmEC'!$A:$DD,MATCH(AW$1,'I-EmEC'!$A$1:$DD$1,0),FALSE),NA())</f>
        <v>24.1</v>
      </c>
      <c r="AX98" s="166">
        <f>IF(VLOOKUP($B98,'I-EmEC'!$A:$DD,MATCH(AX$1,'I-EmEC'!$A$1:$DD$1,0),FALSE)&lt;&gt;"",VLOOKUP($B98,'I-EmEC'!$A:$DD,MATCH(AX$1,'I-EmEC'!$A$1:$DD$1,0),FALSE),NA())</f>
        <v>23.1</v>
      </c>
      <c r="AY98" s="166">
        <f>IF(VLOOKUP($B98,'I-EmEC'!$A:$DD,MATCH(AY$1,'I-EmEC'!$A$1:$DD$1,0),FALSE)&lt;&gt;"",VLOOKUP($B98,'I-EmEC'!$A:$DD,MATCH(AY$1,'I-EmEC'!$A$1:$DD$1,0),FALSE),NA())</f>
        <v>23.1</v>
      </c>
      <c r="AZ98" s="166">
        <f>IF(VLOOKUP($B98,'I-EmEC'!$A:$DD,MATCH(AZ$1,'I-EmEC'!$A$1:$DD$1,0),FALSE)&lt;&gt;"",VLOOKUP($B98,'I-EmEC'!$A:$DD,MATCH(AZ$1,'I-EmEC'!$A$1:$DD$1,0),FALSE),NA())</f>
        <v>13</v>
      </c>
      <c r="BA98" s="166" t="e">
        <f>IF(VLOOKUP($B98,'I-EmEC'!$A:$DD,MATCH(BA$1,'I-EmEC'!$A$1:$DD$1,0),FALSE)&lt;&gt;"",VLOOKUP($B98,'I-EmEC'!$A:$DD,MATCH(BA$1,'I-EmEC'!$A$1:$DD$1,0),FALSE),NA())</f>
        <v>#N/A</v>
      </c>
      <c r="BB98" s="166" t="e">
        <f>IF(VLOOKUP($B98,'I-EmEC'!$A:$DD,MATCH(BB$1,'I-EmEC'!$A$1:$DD$1,0),FALSE)&lt;&gt;"",VLOOKUP($B98,'I-EmEC'!$A:$DD,MATCH(BB$1,'I-EmEC'!$A$1:$DD$1,0),FALSE),NA())</f>
        <v>#N/A</v>
      </c>
      <c r="BC98" s="166" t="e">
        <f>IF(VLOOKUP($B98,'I-EmEC'!$A:$DD,MATCH(BC$1,'I-EmEC'!$A$1:$DD$1,0),FALSE)&lt;&gt;"",VLOOKUP($B98,'I-EmEC'!$A:$DD,MATCH(BC$1,'I-EmEC'!$A$1:$DD$1,0),FALSE),NA())</f>
        <v>#N/A</v>
      </c>
      <c r="BD98" s="166" t="e">
        <f>IF(VLOOKUP($B98,'I-EmEC'!$A:$DD,MATCH(BD$1,'I-EmEC'!$A$1:$DD$1,0),FALSE)&lt;&gt;"",VLOOKUP($B98,'I-EmEC'!$A:$DD,MATCH(BD$1,'I-EmEC'!$A$1:$DD$1,0),FALSE),NA())</f>
        <v>#N/A</v>
      </c>
      <c r="BE98" s="166">
        <f>IF(VLOOKUP($B98,'I-EmEC'!$A:$DD,MATCH(BE$1,'I-EmEC'!$A$1:$DD$1,0),FALSE)&lt;&gt;"",VLOOKUP($B98,'I-EmEC'!$A:$DD,MATCH(BE$1,'I-EmEC'!$A$1:$DD$1,0),FALSE),NA())</f>
        <v>15.7</v>
      </c>
      <c r="BF98" s="166">
        <f>IF(VLOOKUP($B98,'I-EmEC'!$A:$DD,MATCH(BF$1,'I-EmEC'!$A$1:$DD$1,0),FALSE)&lt;&gt;"",VLOOKUP($B98,'I-EmEC'!$A:$DD,MATCH(BF$1,'I-EmEC'!$A$1:$DD$1,0),FALSE),NA())</f>
        <v>11.1</v>
      </c>
      <c r="BG98" s="161" t="str" cm="1">
        <f t="array" ref="BG98">SUBSTITUTE(SUBSTITUTE(INDEX(AU$1:BF$1,0,MATCH(_xlfn.AGGREGATE(4,6,AU98:BF98),AU98:BF98,0)),"I-Emax",""),"&gt;1.4SD","")</f>
        <v xml:space="preserve">
Gi1</v>
      </c>
      <c r="BH98" s="159"/>
      <c r="BI98" s="167" t="e">
        <f>IF(VLOOKUP($B98,'B-EmEC'!$A:$DC,MATCH(BI$1,'B-EmEC'!$A$1:$DC$1,0),FALSE)="",NA(),VLOOKUP($B98,'B-EmEC'!$A:$DC,MATCH(BI$1,'B-EmEC'!$A$1:$DC$1,0),FALSE))</f>
        <v>#N/A</v>
      </c>
      <c r="BJ98" s="168" t="e">
        <f>IF(VLOOKUP($B98,'B-EmEC'!$A:$DC,MATCH(BJ$1,'B-EmEC'!$A$1:$DC$1,0),FALSE)="",NA(),VLOOKUP($B98,'B-EmEC'!$A:$DC,MATCH(BJ$1,'B-EmEC'!$A$1:$DC$1,0),FALSE))</f>
        <v>#N/A</v>
      </c>
      <c r="BK98" s="168" t="e">
        <f>IF(VLOOKUP($B98,'B-EmEC'!$A:$DC,MATCH(BK$1,'B-EmEC'!$A$1:$DC$1,0),FALSE)="",NA(),VLOOKUP($B98,'B-EmEC'!$A:$DC,MATCH(BK$1,'B-EmEC'!$A$1:$DC$1,0),FALSE))</f>
        <v>#N/A</v>
      </c>
      <c r="BL98" s="168" t="e">
        <f>IF(VLOOKUP($B98,'B-EmEC'!$A:$DC,MATCH(BL$1,'B-EmEC'!$A$1:$DC$1,0),FALSE)="",NA(),VLOOKUP($B98,'B-EmEC'!$A:$DC,MATCH(BL$1,'B-EmEC'!$A$1:$DC$1,0),FALSE))</f>
        <v>#N/A</v>
      </c>
      <c r="BM98" s="168" t="e">
        <f>IF(VLOOKUP($B98,'B-EmEC'!$A:$DC,MATCH(BM$1,'B-EmEC'!$A$1:$DC$1,0),FALSE)="",NA(),VLOOKUP($B98,'B-EmEC'!$A:$DC,MATCH(BM$1,'B-EmEC'!$A$1:$DC$1,0),FALSE))</f>
        <v>#N/A</v>
      </c>
      <c r="BN98" s="168" t="e">
        <f>IF(VLOOKUP($B98,'B-EmEC'!$A:$DC,MATCH(BN$1,'B-EmEC'!$A$1:$DC$1,0),FALSE)="",NA(),VLOOKUP($B98,'B-EmEC'!$A:$DC,MATCH(BN$1,'B-EmEC'!$A$1:$DC$1,0),FALSE))</f>
        <v>#N/A</v>
      </c>
      <c r="BO98" s="168" t="e">
        <f>IF(VLOOKUP($B98,'B-EmEC'!$A:$DC,MATCH(BO$1,'B-EmEC'!$A$1:$DC$1,0),FALSE)="",NA(),VLOOKUP($B98,'B-EmEC'!$A:$DC,MATCH(BO$1,'B-EmEC'!$A$1:$DC$1,0),FALSE))</f>
        <v>#N/A</v>
      </c>
      <c r="BP98" s="168" t="e">
        <f>IF(VLOOKUP($B98,'B-EmEC'!$A:$DC,MATCH(BP$1,'B-EmEC'!$A$1:$DC$1,0),FALSE)="",NA(),VLOOKUP($B98,'B-EmEC'!$A:$DC,MATCH(BP$1,'B-EmEC'!$A$1:$DC$1,0),FALSE))</f>
        <v>#N/A</v>
      </c>
      <c r="BQ98" s="168" t="e">
        <f>IF(VLOOKUP($B98,'B-EmEC'!$A:$DC,MATCH(BQ$1,'B-EmEC'!$A$1:$DC$1,0),FALSE)="",NA(),VLOOKUP($B98,'B-EmEC'!$A:$DC,MATCH(BQ$1,'B-EmEC'!$A$1:$DC$1,0),FALSE))</f>
        <v>#N/A</v>
      </c>
      <c r="BR98" s="168" t="e">
        <f>IF(VLOOKUP($B98,'B-EmEC'!$A:$DC,MATCH(BR$1,'B-EmEC'!$A$1:$DC$1,0),FALSE)="",NA(),VLOOKUP($B98,'B-EmEC'!$A:$DC,MATCH(BR$1,'B-EmEC'!$A$1:$DC$1,0),FALSE))</f>
        <v>#N/A</v>
      </c>
      <c r="BS98" s="168" t="e">
        <f>IF(VLOOKUP($B98,'B-EmEC'!$A:$DC,MATCH(BS$1,'B-EmEC'!$A$1:$DC$1,0),FALSE)="",NA(),VLOOKUP($B98,'B-EmEC'!$A:$DC,MATCH(BS$1,'B-EmEC'!$A$1:$DC$1,0),FALSE))</f>
        <v>#N/A</v>
      </c>
      <c r="BT98" s="168" t="e">
        <f>IF(VLOOKUP($B98,'B-EmEC'!$A:$DC,MATCH(BT$1,'B-EmEC'!$A$1:$DC$1,0),FALSE)="",NA(),VLOOKUP($B98,'B-EmEC'!$A:$DC,MATCH(BT$1,'B-EmEC'!$A$1:$DC$1,0),FALSE))</f>
        <v>#N/A</v>
      </c>
      <c r="BU98" s="161" t="e" cm="1">
        <f t="array" ref="BU98">SUBSTITUTE(SUBSTITUTE(SUBSTITUTE(INDEX(BI$1:BT$1,0,MATCH(_xlfn.AGGREGATE(4,6,BI98:BT98),BI98:BT98,0)),"B-Emax",""),"Min",""),"Max","")</f>
        <v>#N/A</v>
      </c>
      <c r="BV98" s="168"/>
      <c r="BW98" s="165" t="e">
        <f>IF(VLOOKUP($B98,'I-EmEC'!$A:$DD,MATCH(BW$1,'I-EmEC'!$A$1:$DD$1,0),FALSE)&lt;&gt;"",VLOOKUP($B98,'I-EmEC'!$A:$DD,MATCH(BW$1,'I-EmEC'!$A$1:$DD$1,0),FALSE),NA())</f>
        <v>#N/A</v>
      </c>
      <c r="BX98" s="166">
        <f>IF(VLOOKUP($B98,'I-EmEC'!$A:$DD,MATCH(BX$1,'I-EmEC'!$A$1:$DD$1,0),FALSE)&lt;&gt;"",VLOOKUP($B98,'I-EmEC'!$A:$DD,MATCH(BX$1,'I-EmEC'!$A$1:$DD$1,0),FALSE),NA())</f>
        <v>46.615087040618953</v>
      </c>
      <c r="BY98" s="166">
        <f>IF(VLOOKUP($B98,'I-EmEC'!$A:$DD,MATCH(BY$1,'I-EmEC'!$A$1:$DD$1,0),FALSE)&lt;&gt;"",VLOOKUP($B98,'I-EmEC'!$A:$DD,MATCH(BY$1,'I-EmEC'!$A$1:$DD$1,0),FALSE),NA())</f>
        <v>46.615087040618953</v>
      </c>
      <c r="BZ98" s="166">
        <f>IF(VLOOKUP($B98,'I-EmEC'!$A:$DD,MATCH(BZ$1,'I-EmEC'!$A$1:$DD$1,0),FALSE)&lt;&gt;"",VLOOKUP($B98,'I-EmEC'!$A:$DD,MATCH(BZ$1,'I-EmEC'!$A$1:$DD$1,0),FALSE),NA())</f>
        <v>47.826086956521742</v>
      </c>
      <c r="CA98" s="166">
        <f>IF(VLOOKUP($B98,'I-EmEC'!$A:$DD,MATCH(CA$1,'I-EmEC'!$A$1:$DD$1,0),FALSE)&lt;&gt;"",VLOOKUP($B98,'I-EmEC'!$A:$DD,MATCH(CA$1,'I-EmEC'!$A$1:$DD$1,0),FALSE),NA())</f>
        <v>47.826086956521742</v>
      </c>
      <c r="CB98" s="166">
        <f>IF(VLOOKUP($B98,'I-EmEC'!$A:$DD,MATCH(CB$1,'I-EmEC'!$A$1:$DD$1,0),FALSE)&lt;&gt;"",VLOOKUP($B98,'I-EmEC'!$A:$DD,MATCH(CB$1,'I-EmEC'!$A$1:$DD$1,0),FALSE),NA())</f>
        <v>37.681159420289852</v>
      </c>
      <c r="CC98" s="166" t="e">
        <f>IF(VLOOKUP($B98,'I-EmEC'!$A:$DD,MATCH(CC$1,'I-EmEC'!$A$1:$DD$1,0),FALSE)&lt;&gt;"",VLOOKUP($B98,'I-EmEC'!$A:$DD,MATCH(CC$1,'I-EmEC'!$A$1:$DD$1,0),FALSE),NA())</f>
        <v>#N/A</v>
      </c>
      <c r="CD98" s="166" t="e">
        <f>IF(VLOOKUP($B98,'I-EmEC'!$A:$DD,MATCH(CD$1,'I-EmEC'!$A$1:$DD$1,0),FALSE)&lt;&gt;"",VLOOKUP($B98,'I-EmEC'!$A:$DD,MATCH(CD$1,'I-EmEC'!$A$1:$DD$1,0),FALSE),NA())</f>
        <v>#N/A</v>
      </c>
      <c r="CE98" s="166" t="e">
        <f>IF(VLOOKUP($B98,'I-EmEC'!$A:$DD,MATCH(CE$1,'I-EmEC'!$A$1:$DD$1,0),FALSE)&lt;&gt;"",VLOOKUP($B98,'I-EmEC'!$A:$DD,MATCH(CE$1,'I-EmEC'!$A$1:$DD$1,0),FALSE),NA())</f>
        <v>#N/A</v>
      </c>
      <c r="CF98" s="166" t="e">
        <f>IF(VLOOKUP($B98,'I-EmEC'!$A:$DD,MATCH(CF$1,'I-EmEC'!$A$1:$DD$1,0),FALSE)&lt;&gt;"",VLOOKUP($B98,'I-EmEC'!$A:$DD,MATCH(CF$1,'I-EmEC'!$A$1:$DD$1,0),FALSE),NA())</f>
        <v>#N/A</v>
      </c>
      <c r="CG98" s="166">
        <f>IF(VLOOKUP($B98,'I-EmEC'!$A:$DD,MATCH(CG$1,'I-EmEC'!$A$1:$DD$1,0),FALSE)&lt;&gt;"",VLOOKUP($B98,'I-EmEC'!$A:$DD,MATCH(CG$1,'I-EmEC'!$A$1:$DD$1,0),FALSE),NA())</f>
        <v>29.904761904761905</v>
      </c>
      <c r="CH98" s="166">
        <f>IF(VLOOKUP($B98,'I-EmEC'!$A:$DD,MATCH(CH$1,'I-EmEC'!$A$1:$DD$1,0),FALSE)&lt;&gt;"",VLOOKUP($B98,'I-EmEC'!$A:$DD,MATCH(CH$1,'I-EmEC'!$A$1:$DD$1,0),FALSE),NA())</f>
        <v>21.936758893280633</v>
      </c>
      <c r="CI98" s="161" t="str" cm="1">
        <f t="array" ref="CI98">SUBSTITUTE(SUBSTITUTE(SUBSTITUTE(INDEX(BW$1:CH$1,0,MATCH(_xlfn.AGGREGATE(4,6,BW98:CH98),BW98:CH98,0)),"I-Emax",""),"Min",""),"Max","")</f>
        <v xml:space="preserve">
GoA</v>
      </c>
      <c r="CJ98" s="155"/>
      <c r="CK98" s="155"/>
      <c r="CL98" s="155"/>
      <c r="CM98" s="155"/>
      <c r="CN98" s="155"/>
      <c r="CO98" s="155"/>
      <c r="CP98" s="155"/>
      <c r="CQ98" s="155"/>
      <c r="CR98" s="155"/>
      <c r="CS98" s="155"/>
      <c r="CT98" s="155"/>
      <c r="CU98" s="155"/>
      <c r="CV98" s="155"/>
      <c r="CW98" s="155"/>
      <c r="CX98" s="155"/>
      <c r="CY98" s="155"/>
      <c r="CZ98" s="155"/>
      <c r="DA98" s="155"/>
      <c r="DB98" s="155"/>
      <c r="DC98" s="155"/>
      <c r="DD98" s="155"/>
      <c r="DE98" s="155"/>
      <c r="DF98" s="155"/>
      <c r="DG98" s="155"/>
    </row>
    <row r="99" spans="1:111" s="170" customFormat="1" x14ac:dyDescent="0.15">
      <c r="A99" s="155" t="str" cm="1">
        <f t="array" ref="A99">_xlfn.IFS(AND(SUMIF(E99:P99,"&lt;&gt;#N/A",E99:P99)&gt;0,SUMIF(S99:AD99,"&lt;&gt;#N/A",S99:AD99)&gt;0),"BI",AND(SUMIF(E99:P99,"&lt;&gt;#N/A",E99:P99)&gt;0,SUMIF(S99:AD99,"&lt;&gt;#N/A",S99:AD99)=0),"-B",AND(SUMIF(E99:P99,"&lt;&gt;#N/A",E99:P99)=0,SUMIF(S99:AD99,"&lt;&gt;#N/A",S99:AD99)&gt;0),"-I")</f>
        <v>-I</v>
      </c>
      <c r="B99" s="90" t="s">
        <v>503</v>
      </c>
      <c r="C99" s="156" t="str">
        <f>VLOOKUP(B99,RecNamesAll!A:E,5,FALSE)</f>
        <v>A</v>
      </c>
      <c r="D99" s="157" t="b">
        <f>VLOOKUP(B99,Ligands!A:B,2,FALSE)</f>
        <v>0</v>
      </c>
      <c r="E99" s="158" t="e">
        <f>IF(VLOOKUP($B99,'B-EmEC'!$A:$DC,MATCH(E$1,'B-EmEC'!$A$1:$DC$1,0),FALSE)&lt;&gt;"",VLOOKUP($B99,'B-EmEC'!$A:$DC,MATCH(E$1,'B-EmEC'!$A$1:$DC$1,0),FALSE),NA())</f>
        <v>#N/A</v>
      </c>
      <c r="F99" s="159" t="e">
        <f>IF(VLOOKUP($B99,'B-EmEC'!$A:$DC,MATCH(F$1,'B-EmEC'!$A$1:$DC$1,0),FALSE)&lt;&gt;"",VLOOKUP($B99,'B-EmEC'!$A:$DC,MATCH(F$1,'B-EmEC'!$A$1:$DC$1,0),FALSE),NA())</f>
        <v>#N/A</v>
      </c>
      <c r="G99" s="159" t="e">
        <f>IF(VLOOKUP($B99,'B-EmEC'!$A:$DC,MATCH(G$1,'B-EmEC'!$A$1:$DC$1,0),FALSE)&lt;&gt;"",VLOOKUP($B99,'B-EmEC'!$A:$DC,MATCH(G$1,'B-EmEC'!$A$1:$DC$1,0),FALSE),NA())</f>
        <v>#N/A</v>
      </c>
      <c r="H99" s="159" t="e">
        <f>IF(VLOOKUP($B99,'B-EmEC'!$A:$DC,MATCH(H$1,'B-EmEC'!$A$1:$DC$1,0),FALSE)&lt;&gt;"",VLOOKUP($B99,'B-EmEC'!$A:$DC,MATCH(H$1,'B-EmEC'!$A$1:$DC$1,0),FALSE),NA())</f>
        <v>#N/A</v>
      </c>
      <c r="I99" s="159" t="e">
        <f>IF(VLOOKUP($B99,'B-EmEC'!$A:$DC,MATCH(I$1,'B-EmEC'!$A$1:$DC$1,0),FALSE)&lt;&gt;"",VLOOKUP($B99,'B-EmEC'!$A:$DC,MATCH(I$1,'B-EmEC'!$A$1:$DC$1,0),FALSE),NA())</f>
        <v>#N/A</v>
      </c>
      <c r="J99" s="159" t="e">
        <f>IF(VLOOKUP($B99,'B-EmEC'!$A:$DC,MATCH(J$1,'B-EmEC'!$A$1:$DC$1,0),FALSE)&lt;&gt;"",VLOOKUP($B99,'B-EmEC'!$A:$DC,MATCH(J$1,'B-EmEC'!$A$1:$DC$1,0),FALSE),NA())</f>
        <v>#N/A</v>
      </c>
      <c r="K99" s="160" t="e">
        <f>IF(VLOOKUP($B99,'B-EmEC'!$A:$DC,MATCH(K$1,'B-EmEC'!$A$1:$DC$1,0),FALSE)&lt;&gt;"",VLOOKUP($B99,'B-EmEC'!$A:$DC,MATCH(K$1,'B-EmEC'!$A$1:$DC$1,0),FALSE),NA())</f>
        <v>#N/A</v>
      </c>
      <c r="L99" s="160" t="e">
        <f>IF(VLOOKUP($B99,'B-EmEC'!$A:$DC,MATCH(L$1,'B-EmEC'!$A$1:$DC$1,0),FALSE)&lt;&gt;"",VLOOKUP($B99,'B-EmEC'!$A:$DC,MATCH(L$1,'B-EmEC'!$A$1:$DC$1,0),FALSE),NA())</f>
        <v>#N/A</v>
      </c>
      <c r="M99" s="160" t="e">
        <f>IF(VLOOKUP($B99,'B-EmEC'!$A:$DC,MATCH(M$1,'B-EmEC'!$A$1:$DC$1,0),FALSE)&lt;&gt;"",VLOOKUP($B99,'B-EmEC'!$A:$DC,MATCH(M$1,'B-EmEC'!$A$1:$DC$1,0),FALSE),NA())</f>
        <v>#N/A</v>
      </c>
      <c r="N99" s="159" t="e">
        <f>IF(VLOOKUP($B99,'B-EmEC'!$A:$DC,MATCH(N$1,'B-EmEC'!$A$1:$DC$1,0),FALSE)&lt;&gt;"",VLOOKUP($B99,'B-EmEC'!$A:$DC,MATCH(N$1,'B-EmEC'!$A$1:$DC$1,0),FALSE),NA())</f>
        <v>#N/A</v>
      </c>
      <c r="O99" s="160" t="e">
        <f>IF(VLOOKUP($B99,'B-EmEC'!$A:$DC,MATCH(O$1,'B-EmEC'!$A$1:$DC$1,0),FALSE)&lt;&gt;"",VLOOKUP($B99,'B-EmEC'!$A:$DC,MATCH(O$1,'B-EmEC'!$A$1:$DC$1,0),FALSE),NA())</f>
        <v>#N/A</v>
      </c>
      <c r="P99" s="160" t="e">
        <f>IF(VLOOKUP($B99,'B-EmEC'!$A:$DC,MATCH(P$1,'B-EmEC'!$A$1:$DC$1,0),FALSE)&lt;&gt;"",VLOOKUP($B99,'B-EmEC'!$A:$DC,MATCH(P$1,'B-EmEC'!$A$1:$DC$1,0),FALSE),NA())</f>
        <v>#N/A</v>
      </c>
      <c r="Q99" s="161" t="e" cm="1">
        <f t="array" ref="Q99">SUBSTITUTE(SUBSTITUTE(INDEX(E$1:P$1,0,MATCH(_xlfn.AGGREGATE(4,6,E99:P99),E99:P99,0)),"B-pEC50",""),"&gt;1.4SD","")</f>
        <v>#N/A</v>
      </c>
      <c r="R99" s="159"/>
      <c r="S99" s="162" t="e">
        <f>IF(VLOOKUP($B99,'I-EmEC'!$A:$DD,MATCH(S$1,'I-EmEC'!$A$1:$DD$1,0),FALSE)&lt;&gt;"",VLOOKUP($B99,'I-EmEC'!$A:$DD,MATCH(S$1,'I-EmEC'!$A$1:$DD$1,0),FALSE),NA())</f>
        <v>#N/A</v>
      </c>
      <c r="T99" s="159" t="e">
        <f>IF(VLOOKUP($B99,'I-EmEC'!$A:$DD,MATCH(T$1,'I-EmEC'!$A$1:$DD$1,0),FALSE)&lt;&gt;"",VLOOKUP($B99,'I-EmEC'!$A:$DD,MATCH(T$1,'I-EmEC'!$A$1:$DD$1,0),FALSE),NA())</f>
        <v>#N/A</v>
      </c>
      <c r="U99" s="159" t="e">
        <f>IF(VLOOKUP($B99,'I-EmEC'!$A:$DD,MATCH(U$1,'I-EmEC'!$A$1:$DD$1,0),FALSE)&lt;&gt;"",VLOOKUP($B99,'I-EmEC'!$A:$DD,MATCH(U$1,'I-EmEC'!$A$1:$DD$1,0),FALSE),NA())</f>
        <v>#N/A</v>
      </c>
      <c r="V99" s="159" t="e">
        <f>IF(VLOOKUP($B99,'I-EmEC'!$A:$DD,MATCH(V$1,'I-EmEC'!$A$1:$DD$1,0),FALSE)&lt;&gt;"",VLOOKUP($B99,'I-EmEC'!$A:$DD,MATCH(V$1,'I-EmEC'!$A$1:$DD$1,0),FALSE),NA())</f>
        <v>#N/A</v>
      </c>
      <c r="W99" s="159" t="e">
        <f>IF(VLOOKUP($B99,'I-EmEC'!$A:$DD,MATCH(W$1,'I-EmEC'!$A$1:$DD$1,0),FALSE)&lt;&gt;"",VLOOKUP($B99,'I-EmEC'!$A:$DD,MATCH(W$1,'I-EmEC'!$A$1:$DD$1,0),FALSE),NA())</f>
        <v>#N/A</v>
      </c>
      <c r="X99" s="159" t="e">
        <f>IF(VLOOKUP($B99,'I-EmEC'!$A:$DD,MATCH(X$1,'I-EmEC'!$A$1:$DD$1,0),FALSE)&lt;&gt;"",VLOOKUP($B99,'I-EmEC'!$A:$DD,MATCH(X$1,'I-EmEC'!$A$1:$DD$1,0),FALSE),NA())</f>
        <v>#N/A</v>
      </c>
      <c r="Y99" s="159" t="e">
        <f>IF(VLOOKUP($B99,'I-EmEC'!$A:$DD,MATCH(Y$1,'I-EmEC'!$A$1:$DD$1,0),FALSE)&lt;&gt;"",VLOOKUP($B99,'I-EmEC'!$A:$DD,MATCH(Y$1,'I-EmEC'!$A$1:$DD$1,0),FALSE),NA())</f>
        <v>#N/A</v>
      </c>
      <c r="Z99" s="159" t="e">
        <f>IF(VLOOKUP($B99,'I-EmEC'!$A:$DD,MATCH(Z$1,'I-EmEC'!$A$1:$DD$1,0),FALSE)&lt;&gt;"",VLOOKUP($B99,'I-EmEC'!$A:$DD,MATCH(Z$1,'I-EmEC'!$A$1:$DD$1,0),FALSE),NA())</f>
        <v>#N/A</v>
      </c>
      <c r="AA99" s="159" t="e">
        <f>IF(VLOOKUP($B99,'I-EmEC'!$A:$DD,MATCH(AA$1,'I-EmEC'!$A$1:$DD$1,0),FALSE)&lt;&gt;"",VLOOKUP($B99,'I-EmEC'!$A:$DD,MATCH(AA$1,'I-EmEC'!$A$1:$DD$1,0),FALSE),NA())</f>
        <v>#N/A</v>
      </c>
      <c r="AB99" s="159" t="e">
        <f>IF(VLOOKUP($B99,'I-EmEC'!$A:$DD,MATCH(AB$1,'I-EmEC'!$A$1:$DD$1,0),FALSE)&lt;&gt;"",VLOOKUP($B99,'I-EmEC'!$A:$DD,MATCH(AB$1,'I-EmEC'!$A$1:$DD$1,0),FALSE),NA())</f>
        <v>#N/A</v>
      </c>
      <c r="AC99" s="159" t="e">
        <f>IF(VLOOKUP($B99,'I-EmEC'!$A:$DD,MATCH(AC$1,'I-EmEC'!$A$1:$DD$1,0),FALSE)&lt;&gt;"",VLOOKUP($B99,'I-EmEC'!$A:$DD,MATCH(AC$1,'I-EmEC'!$A$1:$DD$1,0),FALSE),NA())</f>
        <v>#N/A</v>
      </c>
      <c r="AD99" s="159">
        <f>IF(VLOOKUP($B99,'I-EmEC'!$A:$DD,MATCH(AD$1,'I-EmEC'!$A$1:$DD$1,0),FALSE)&lt;&gt;"",VLOOKUP($B99,'I-EmEC'!$A:$DD,MATCH(AD$1,'I-EmEC'!$A$1:$DD$1,0),FALSE),NA())</f>
        <v>6.77</v>
      </c>
      <c r="AE99" s="161" t="str" cm="1">
        <f t="array" ref="AE99">SUBSTITUTE(SUBSTITUTE(INDEX(S$1:AD$1,0,MATCH(_xlfn.AGGREGATE(4,6,S99:AD99),S99:AD99,0)),"I-pEC50",""),"&gt;1.4SD","")</f>
        <v xml:space="preserve">
G13</v>
      </c>
      <c r="AF99" s="159"/>
      <c r="AG99" s="163" t="e">
        <f>IF(VLOOKUP($B99,'B-EmEC'!$A:$DC,MATCH(AG$1,'B-EmEC'!$A$1:$DC$1,0),FALSE)&lt;&gt;"",VLOOKUP($B99,'B-EmEC'!$A:$DC,MATCH(AG$1,'B-EmEC'!$A$1:$DC$1,0),FALSE),NA())</f>
        <v>#N/A</v>
      </c>
      <c r="AH99" s="164" t="e">
        <f>IF(VLOOKUP($B99,'B-EmEC'!$A:$DC,MATCH(AH$1,'B-EmEC'!$A$1:$DC$1,0),FALSE)&lt;&gt;"",VLOOKUP($B99,'B-EmEC'!$A:$DC,MATCH(AH$1,'B-EmEC'!$A$1:$DC$1,0),FALSE),NA())</f>
        <v>#N/A</v>
      </c>
      <c r="AI99" s="164" t="e">
        <f>IF(VLOOKUP($B99,'B-EmEC'!$A:$DC,MATCH(AI$1,'B-EmEC'!$A$1:$DC$1,0),FALSE)&lt;&gt;"",VLOOKUP($B99,'B-EmEC'!$A:$DC,MATCH(AI$1,'B-EmEC'!$A$1:$DC$1,0),FALSE),NA())</f>
        <v>#N/A</v>
      </c>
      <c r="AJ99" s="164" t="e">
        <f>IF(VLOOKUP($B99,'B-EmEC'!$A:$DC,MATCH(AJ$1,'B-EmEC'!$A$1:$DC$1,0),FALSE)&lt;&gt;"",VLOOKUP($B99,'B-EmEC'!$A:$DC,MATCH(AJ$1,'B-EmEC'!$A$1:$DC$1,0),FALSE),NA())</f>
        <v>#N/A</v>
      </c>
      <c r="AK99" s="164" t="e">
        <f>IF(VLOOKUP($B99,'B-EmEC'!$A:$DC,MATCH(AK$1,'B-EmEC'!$A$1:$DC$1,0),FALSE)&lt;&gt;"",VLOOKUP($B99,'B-EmEC'!$A:$DC,MATCH(AK$1,'B-EmEC'!$A$1:$DC$1,0),FALSE),NA())</f>
        <v>#N/A</v>
      </c>
      <c r="AL99" s="164" t="e">
        <f>IF(VLOOKUP($B99,'B-EmEC'!$A:$DC,MATCH(AL$1,'B-EmEC'!$A$1:$DC$1,0),FALSE)&lt;&gt;"",VLOOKUP($B99,'B-EmEC'!$A:$DC,MATCH(AL$1,'B-EmEC'!$A$1:$DC$1,0),FALSE),NA())</f>
        <v>#N/A</v>
      </c>
      <c r="AM99" s="164" t="e">
        <f>IF(VLOOKUP($B99,'B-EmEC'!$A:$DC,MATCH(AM$1,'B-EmEC'!$A$1:$DC$1,0),FALSE)&lt;&gt;"",VLOOKUP($B99,'B-EmEC'!$A:$DC,MATCH(AM$1,'B-EmEC'!$A$1:$DC$1,0),FALSE),NA())</f>
        <v>#N/A</v>
      </c>
      <c r="AN99" s="164" t="e">
        <f>IF(VLOOKUP($B99,'B-EmEC'!$A:$DC,MATCH(AN$1,'B-EmEC'!$A$1:$DC$1,0),FALSE)&lt;&gt;"",VLOOKUP($B99,'B-EmEC'!$A:$DC,MATCH(AN$1,'B-EmEC'!$A$1:$DC$1,0),FALSE),NA())</f>
        <v>#N/A</v>
      </c>
      <c r="AO99" s="164" t="e">
        <f>IF(VLOOKUP($B99,'B-EmEC'!$A:$DC,MATCH(AO$1,'B-EmEC'!$A$1:$DC$1,0),FALSE)&lt;&gt;"",VLOOKUP($B99,'B-EmEC'!$A:$DC,MATCH(AO$1,'B-EmEC'!$A$1:$DC$1,0),FALSE),NA())</f>
        <v>#N/A</v>
      </c>
      <c r="AP99" s="164" t="e">
        <f>IF(VLOOKUP($B99,'B-EmEC'!$A:$DC,MATCH(AP$1,'B-EmEC'!$A$1:$DC$1,0),FALSE)&lt;&gt;"",VLOOKUP($B99,'B-EmEC'!$A:$DC,MATCH(AP$1,'B-EmEC'!$A$1:$DC$1,0),FALSE),NA())</f>
        <v>#N/A</v>
      </c>
      <c r="AQ99" s="164" t="e">
        <f>IF(VLOOKUP($B99,'B-EmEC'!$A:$DC,MATCH(AQ$1,'B-EmEC'!$A$1:$DC$1,0),FALSE)&lt;&gt;"",VLOOKUP($B99,'B-EmEC'!$A:$DC,MATCH(AQ$1,'B-EmEC'!$A$1:$DC$1,0),FALSE),NA())</f>
        <v>#N/A</v>
      </c>
      <c r="AR99" s="164" t="e">
        <f>IF(VLOOKUP($B99,'B-EmEC'!$A:$DC,MATCH(AR$1,'B-EmEC'!$A$1:$DC$1,0),FALSE)&lt;&gt;"",VLOOKUP($B99,'B-EmEC'!$A:$DC,MATCH(AR$1,'B-EmEC'!$A$1:$DC$1,0),FALSE),NA())</f>
        <v>#N/A</v>
      </c>
      <c r="AS99" s="169" t="e" cm="1">
        <f t="array" ref="AS99">SUBSTITUTE(SUBSTITUTE(INDEX(AG$1:AR$1,0,MATCH(_xlfn.AGGREGATE(4,6,AG99:AR99),AG99:AR99,0)),"B-Emax",""),"&gt;1.4SD","")</f>
        <v>#N/A</v>
      </c>
      <c r="AT99" s="164"/>
      <c r="AU99" s="165" t="e">
        <f>IF(VLOOKUP($B99,'I-EmEC'!$A:$DD,MATCH(AU$1,'I-EmEC'!$A$1:$DD$1,0),FALSE)&lt;&gt;"",VLOOKUP($B99,'I-EmEC'!$A:$DD,MATCH(AU$1,'I-EmEC'!$A$1:$DD$1,0),FALSE),NA())</f>
        <v>#N/A</v>
      </c>
      <c r="AV99" s="166" t="e">
        <f>IF(VLOOKUP($B99,'I-EmEC'!$A:$DD,MATCH(AV$1,'I-EmEC'!$A$1:$DD$1,0),FALSE)&lt;&gt;"",VLOOKUP($B99,'I-EmEC'!$A:$DD,MATCH(AV$1,'I-EmEC'!$A$1:$DD$1,0),FALSE),NA())</f>
        <v>#N/A</v>
      </c>
      <c r="AW99" s="166" t="e">
        <f>IF(VLOOKUP($B99,'I-EmEC'!$A:$DD,MATCH(AW$1,'I-EmEC'!$A$1:$DD$1,0),FALSE)&lt;&gt;"",VLOOKUP($B99,'I-EmEC'!$A:$DD,MATCH(AW$1,'I-EmEC'!$A$1:$DD$1,0),FALSE),NA())</f>
        <v>#N/A</v>
      </c>
      <c r="AX99" s="166" t="e">
        <f>IF(VLOOKUP($B99,'I-EmEC'!$A:$DD,MATCH(AX$1,'I-EmEC'!$A$1:$DD$1,0),FALSE)&lt;&gt;"",VLOOKUP($B99,'I-EmEC'!$A:$DD,MATCH(AX$1,'I-EmEC'!$A$1:$DD$1,0),FALSE),NA())</f>
        <v>#N/A</v>
      </c>
      <c r="AY99" s="166" t="e">
        <f>IF(VLOOKUP($B99,'I-EmEC'!$A:$DD,MATCH(AY$1,'I-EmEC'!$A$1:$DD$1,0),FALSE)&lt;&gt;"",VLOOKUP($B99,'I-EmEC'!$A:$DD,MATCH(AY$1,'I-EmEC'!$A$1:$DD$1,0),FALSE),NA())</f>
        <v>#N/A</v>
      </c>
      <c r="AZ99" s="166" t="e">
        <f>IF(VLOOKUP($B99,'I-EmEC'!$A:$DD,MATCH(AZ$1,'I-EmEC'!$A$1:$DD$1,0),FALSE)&lt;&gt;"",VLOOKUP($B99,'I-EmEC'!$A:$DD,MATCH(AZ$1,'I-EmEC'!$A$1:$DD$1,0),FALSE),NA())</f>
        <v>#N/A</v>
      </c>
      <c r="BA99" s="166" t="e">
        <f>IF(VLOOKUP($B99,'I-EmEC'!$A:$DD,MATCH(BA$1,'I-EmEC'!$A$1:$DD$1,0),FALSE)&lt;&gt;"",VLOOKUP($B99,'I-EmEC'!$A:$DD,MATCH(BA$1,'I-EmEC'!$A$1:$DD$1,0),FALSE),NA())</f>
        <v>#N/A</v>
      </c>
      <c r="BB99" s="166" t="e">
        <f>IF(VLOOKUP($B99,'I-EmEC'!$A:$DD,MATCH(BB$1,'I-EmEC'!$A$1:$DD$1,0),FALSE)&lt;&gt;"",VLOOKUP($B99,'I-EmEC'!$A:$DD,MATCH(BB$1,'I-EmEC'!$A$1:$DD$1,0),FALSE),NA())</f>
        <v>#N/A</v>
      </c>
      <c r="BC99" s="166" t="e">
        <f>IF(VLOOKUP($B99,'I-EmEC'!$A:$DD,MATCH(BC$1,'I-EmEC'!$A$1:$DD$1,0),FALSE)&lt;&gt;"",VLOOKUP($B99,'I-EmEC'!$A:$DD,MATCH(BC$1,'I-EmEC'!$A$1:$DD$1,0),FALSE),NA())</f>
        <v>#N/A</v>
      </c>
      <c r="BD99" s="166" t="e">
        <f>IF(VLOOKUP($B99,'I-EmEC'!$A:$DD,MATCH(BD$1,'I-EmEC'!$A$1:$DD$1,0),FALSE)&lt;&gt;"",VLOOKUP($B99,'I-EmEC'!$A:$DD,MATCH(BD$1,'I-EmEC'!$A$1:$DD$1,0),FALSE),NA())</f>
        <v>#N/A</v>
      </c>
      <c r="BE99" s="166" t="e">
        <f>IF(VLOOKUP($B99,'I-EmEC'!$A:$DD,MATCH(BE$1,'I-EmEC'!$A$1:$DD$1,0),FALSE)&lt;&gt;"",VLOOKUP($B99,'I-EmEC'!$A:$DD,MATCH(BE$1,'I-EmEC'!$A$1:$DD$1,0),FALSE),NA())</f>
        <v>#N/A</v>
      </c>
      <c r="BF99" s="166">
        <f>IF(VLOOKUP($B99,'I-EmEC'!$A:$DD,MATCH(BF$1,'I-EmEC'!$A$1:$DD$1,0),FALSE)&lt;&gt;"",VLOOKUP($B99,'I-EmEC'!$A:$DD,MATCH(BF$1,'I-EmEC'!$A$1:$DD$1,0),FALSE),NA())</f>
        <v>35.4</v>
      </c>
      <c r="BG99" s="161" t="str" cm="1">
        <f t="array" ref="BG99">SUBSTITUTE(SUBSTITUTE(INDEX(AU$1:BF$1,0,MATCH(_xlfn.AGGREGATE(4,6,AU99:BF99),AU99:BF99,0)),"I-Emax",""),"&gt;1.4SD","")</f>
        <v xml:space="preserve">
G13</v>
      </c>
      <c r="BH99" s="159"/>
      <c r="BI99" s="167" t="e">
        <f>IF(VLOOKUP($B99,'B-EmEC'!$A:$DC,MATCH(BI$1,'B-EmEC'!$A$1:$DC$1,0),FALSE)="",NA(),VLOOKUP($B99,'B-EmEC'!$A:$DC,MATCH(BI$1,'B-EmEC'!$A$1:$DC$1,0),FALSE))</f>
        <v>#N/A</v>
      </c>
      <c r="BJ99" s="168" t="e">
        <f>IF(VLOOKUP($B99,'B-EmEC'!$A:$DC,MATCH(BJ$1,'B-EmEC'!$A$1:$DC$1,0),FALSE)="",NA(),VLOOKUP($B99,'B-EmEC'!$A:$DC,MATCH(BJ$1,'B-EmEC'!$A$1:$DC$1,0),FALSE))</f>
        <v>#N/A</v>
      </c>
      <c r="BK99" s="168" t="e">
        <f>IF(VLOOKUP($B99,'B-EmEC'!$A:$DC,MATCH(BK$1,'B-EmEC'!$A$1:$DC$1,0),FALSE)="",NA(),VLOOKUP($B99,'B-EmEC'!$A:$DC,MATCH(BK$1,'B-EmEC'!$A$1:$DC$1,0),FALSE))</f>
        <v>#N/A</v>
      </c>
      <c r="BL99" s="168" t="e">
        <f>IF(VLOOKUP($B99,'B-EmEC'!$A:$DC,MATCH(BL$1,'B-EmEC'!$A$1:$DC$1,0),FALSE)="",NA(),VLOOKUP($B99,'B-EmEC'!$A:$DC,MATCH(BL$1,'B-EmEC'!$A$1:$DC$1,0),FALSE))</f>
        <v>#N/A</v>
      </c>
      <c r="BM99" s="168" t="e">
        <f>IF(VLOOKUP($B99,'B-EmEC'!$A:$DC,MATCH(BM$1,'B-EmEC'!$A$1:$DC$1,0),FALSE)="",NA(),VLOOKUP($B99,'B-EmEC'!$A:$DC,MATCH(BM$1,'B-EmEC'!$A$1:$DC$1,0),FALSE))</f>
        <v>#N/A</v>
      </c>
      <c r="BN99" s="168" t="e">
        <f>IF(VLOOKUP($B99,'B-EmEC'!$A:$DC,MATCH(BN$1,'B-EmEC'!$A$1:$DC$1,0),FALSE)="",NA(),VLOOKUP($B99,'B-EmEC'!$A:$DC,MATCH(BN$1,'B-EmEC'!$A$1:$DC$1,0),FALSE))</f>
        <v>#N/A</v>
      </c>
      <c r="BO99" s="168" t="e">
        <f>IF(VLOOKUP($B99,'B-EmEC'!$A:$DC,MATCH(BO$1,'B-EmEC'!$A$1:$DC$1,0),FALSE)="",NA(),VLOOKUP($B99,'B-EmEC'!$A:$DC,MATCH(BO$1,'B-EmEC'!$A$1:$DC$1,0),FALSE))</f>
        <v>#N/A</v>
      </c>
      <c r="BP99" s="168" t="e">
        <f>IF(VLOOKUP($B99,'B-EmEC'!$A:$DC,MATCH(BP$1,'B-EmEC'!$A$1:$DC$1,0),FALSE)="",NA(),VLOOKUP($B99,'B-EmEC'!$A:$DC,MATCH(BP$1,'B-EmEC'!$A$1:$DC$1,0),FALSE))</f>
        <v>#N/A</v>
      </c>
      <c r="BQ99" s="168" t="e">
        <f>IF(VLOOKUP($B99,'B-EmEC'!$A:$DC,MATCH(BQ$1,'B-EmEC'!$A$1:$DC$1,0),FALSE)="",NA(),VLOOKUP($B99,'B-EmEC'!$A:$DC,MATCH(BQ$1,'B-EmEC'!$A$1:$DC$1,0),FALSE))</f>
        <v>#N/A</v>
      </c>
      <c r="BR99" s="168" t="e">
        <f>IF(VLOOKUP($B99,'B-EmEC'!$A:$DC,MATCH(BR$1,'B-EmEC'!$A$1:$DC$1,0),FALSE)="",NA(),VLOOKUP($B99,'B-EmEC'!$A:$DC,MATCH(BR$1,'B-EmEC'!$A$1:$DC$1,0),FALSE))</f>
        <v>#N/A</v>
      </c>
      <c r="BS99" s="168" t="e">
        <f>IF(VLOOKUP($B99,'B-EmEC'!$A:$DC,MATCH(BS$1,'B-EmEC'!$A$1:$DC$1,0),FALSE)="",NA(),VLOOKUP($B99,'B-EmEC'!$A:$DC,MATCH(BS$1,'B-EmEC'!$A$1:$DC$1,0),FALSE))</f>
        <v>#N/A</v>
      </c>
      <c r="BT99" s="168" t="e">
        <f>IF(VLOOKUP($B99,'B-EmEC'!$A:$DC,MATCH(BT$1,'B-EmEC'!$A$1:$DC$1,0),FALSE)="",NA(),VLOOKUP($B99,'B-EmEC'!$A:$DC,MATCH(BT$1,'B-EmEC'!$A$1:$DC$1,0),FALSE))</f>
        <v>#N/A</v>
      </c>
      <c r="BU99" s="161" t="e" cm="1">
        <f t="array" ref="BU99">SUBSTITUTE(SUBSTITUTE(SUBSTITUTE(INDEX(BI$1:BT$1,0,MATCH(_xlfn.AGGREGATE(4,6,BI99:BT99),BI99:BT99,0)),"B-Emax",""),"Min",""),"Max","")</f>
        <v>#N/A</v>
      </c>
      <c r="BV99" s="168"/>
      <c r="BW99" s="165" t="e">
        <f>IF(VLOOKUP($B99,'I-EmEC'!$A:$DD,MATCH(BW$1,'I-EmEC'!$A$1:$DD$1,0),FALSE)&lt;&gt;"",VLOOKUP($B99,'I-EmEC'!$A:$DD,MATCH(BW$1,'I-EmEC'!$A$1:$DD$1,0),FALSE),NA())</f>
        <v>#N/A</v>
      </c>
      <c r="BX99" s="166" t="e">
        <f>IF(VLOOKUP($B99,'I-EmEC'!$A:$DD,MATCH(BX$1,'I-EmEC'!$A$1:$DD$1,0),FALSE)&lt;&gt;"",VLOOKUP($B99,'I-EmEC'!$A:$DD,MATCH(BX$1,'I-EmEC'!$A$1:$DD$1,0),FALSE),NA())</f>
        <v>#N/A</v>
      </c>
      <c r="BY99" s="166" t="e">
        <f>IF(VLOOKUP($B99,'I-EmEC'!$A:$DD,MATCH(BY$1,'I-EmEC'!$A$1:$DD$1,0),FALSE)&lt;&gt;"",VLOOKUP($B99,'I-EmEC'!$A:$DD,MATCH(BY$1,'I-EmEC'!$A$1:$DD$1,0),FALSE),NA())</f>
        <v>#N/A</v>
      </c>
      <c r="BZ99" s="166" t="e">
        <f>IF(VLOOKUP($B99,'I-EmEC'!$A:$DD,MATCH(BZ$1,'I-EmEC'!$A$1:$DD$1,0),FALSE)&lt;&gt;"",VLOOKUP($B99,'I-EmEC'!$A:$DD,MATCH(BZ$1,'I-EmEC'!$A$1:$DD$1,0),FALSE),NA())</f>
        <v>#N/A</v>
      </c>
      <c r="CA99" s="166" t="e">
        <f>IF(VLOOKUP($B99,'I-EmEC'!$A:$DD,MATCH(CA$1,'I-EmEC'!$A$1:$DD$1,0),FALSE)&lt;&gt;"",VLOOKUP($B99,'I-EmEC'!$A:$DD,MATCH(CA$1,'I-EmEC'!$A$1:$DD$1,0),FALSE),NA())</f>
        <v>#N/A</v>
      </c>
      <c r="CB99" s="166" t="e">
        <f>IF(VLOOKUP($B99,'I-EmEC'!$A:$DD,MATCH(CB$1,'I-EmEC'!$A$1:$DD$1,0),FALSE)&lt;&gt;"",VLOOKUP($B99,'I-EmEC'!$A:$DD,MATCH(CB$1,'I-EmEC'!$A$1:$DD$1,0),FALSE),NA())</f>
        <v>#N/A</v>
      </c>
      <c r="CC99" s="166" t="e">
        <f>IF(VLOOKUP($B99,'I-EmEC'!$A:$DD,MATCH(CC$1,'I-EmEC'!$A$1:$DD$1,0),FALSE)&lt;&gt;"",VLOOKUP($B99,'I-EmEC'!$A:$DD,MATCH(CC$1,'I-EmEC'!$A$1:$DD$1,0),FALSE),NA())</f>
        <v>#N/A</v>
      </c>
      <c r="CD99" s="166" t="e">
        <f>IF(VLOOKUP($B99,'I-EmEC'!$A:$DD,MATCH(CD$1,'I-EmEC'!$A$1:$DD$1,0),FALSE)&lt;&gt;"",VLOOKUP($B99,'I-EmEC'!$A:$DD,MATCH(CD$1,'I-EmEC'!$A$1:$DD$1,0),FALSE),NA())</f>
        <v>#N/A</v>
      </c>
      <c r="CE99" s="166" t="e">
        <f>IF(VLOOKUP($B99,'I-EmEC'!$A:$DD,MATCH(CE$1,'I-EmEC'!$A$1:$DD$1,0),FALSE)&lt;&gt;"",VLOOKUP($B99,'I-EmEC'!$A:$DD,MATCH(CE$1,'I-EmEC'!$A$1:$DD$1,0),FALSE),NA())</f>
        <v>#N/A</v>
      </c>
      <c r="CF99" s="166" t="e">
        <f>IF(VLOOKUP($B99,'I-EmEC'!$A:$DD,MATCH(CF$1,'I-EmEC'!$A$1:$DD$1,0),FALSE)&lt;&gt;"",VLOOKUP($B99,'I-EmEC'!$A:$DD,MATCH(CF$1,'I-EmEC'!$A$1:$DD$1,0),FALSE),NA())</f>
        <v>#N/A</v>
      </c>
      <c r="CG99" s="166" t="e">
        <f>IF(VLOOKUP($B99,'I-EmEC'!$A:$DD,MATCH(CG$1,'I-EmEC'!$A$1:$DD$1,0),FALSE)&lt;&gt;"",VLOOKUP($B99,'I-EmEC'!$A:$DD,MATCH(CG$1,'I-EmEC'!$A$1:$DD$1,0),FALSE),NA())</f>
        <v>#N/A</v>
      </c>
      <c r="CH99" s="166">
        <f>IF(VLOOKUP($B99,'I-EmEC'!$A:$DD,MATCH(CH$1,'I-EmEC'!$A$1:$DD$1,0),FALSE)&lt;&gt;"",VLOOKUP($B99,'I-EmEC'!$A:$DD,MATCH(CH$1,'I-EmEC'!$A$1:$DD$1,0),FALSE),NA())</f>
        <v>69.960474308300391</v>
      </c>
      <c r="CI99" s="161" t="str" cm="1">
        <f t="array" ref="CI99">SUBSTITUTE(SUBSTITUTE(SUBSTITUTE(INDEX(BW$1:CH$1,0,MATCH(_xlfn.AGGREGATE(4,6,BW99:CH99),BW99:CH99,0)),"I-Emax",""),"Min",""),"Max","")</f>
        <v xml:space="preserve">
G13</v>
      </c>
      <c r="CJ99" s="155"/>
      <c r="CK99" s="155"/>
      <c r="CL99" s="155"/>
      <c r="CM99" s="155"/>
      <c r="CN99" s="155"/>
      <c r="CO99" s="155"/>
      <c r="CP99" s="155"/>
      <c r="CQ99" s="155"/>
      <c r="CR99" s="155"/>
      <c r="CS99" s="155"/>
      <c r="CT99" s="155"/>
      <c r="CU99" s="155"/>
      <c r="CV99" s="155"/>
      <c r="CW99" s="155"/>
      <c r="CX99" s="155"/>
      <c r="CY99" s="155"/>
      <c r="CZ99" s="155"/>
      <c r="DA99" s="155"/>
      <c r="DB99" s="155"/>
      <c r="DC99" s="155"/>
      <c r="DD99" s="155"/>
      <c r="DE99" s="155"/>
      <c r="DF99" s="155"/>
      <c r="DG99" s="155"/>
    </row>
    <row r="100" spans="1:111" s="170" customFormat="1" x14ac:dyDescent="0.15">
      <c r="A100" s="155" t="str" cm="1">
        <f t="array" ref="A100">_xlfn.IFS(AND(SUMIF(E100:P100,"&lt;&gt;#N/A",E100:P100)&gt;0,SUMIF(S100:AD100,"&lt;&gt;#N/A",S100:AD100)&gt;0),"BI",AND(SUMIF(E100:P100,"&lt;&gt;#N/A",E100:P100)&gt;0,SUMIF(S100:AD100,"&lt;&gt;#N/A",S100:AD100)=0),"-B",AND(SUMIF(E100:P100,"&lt;&gt;#N/A",E100:P100)=0,SUMIF(S100:AD100,"&lt;&gt;#N/A",S100:AD100)&gt;0),"-I")</f>
        <v>-I</v>
      </c>
      <c r="B100" s="90" t="s">
        <v>274</v>
      </c>
      <c r="C100" s="156" t="str">
        <f>VLOOKUP(B100,RecNamesAll!A:E,5,FALSE)</f>
        <v>A</v>
      </c>
      <c r="D100" s="157" t="b">
        <f>VLOOKUP(B100,Ligands!A:B,2,FALSE)</f>
        <v>0</v>
      </c>
      <c r="E100" s="158" t="e">
        <f>IF(VLOOKUP($B100,'B-EmEC'!$A:$DC,MATCH(E$1,'B-EmEC'!$A$1:$DC$1,0),FALSE)&lt;&gt;"",VLOOKUP($B100,'B-EmEC'!$A:$DC,MATCH(E$1,'B-EmEC'!$A$1:$DC$1,0),FALSE),NA())</f>
        <v>#N/A</v>
      </c>
      <c r="F100" s="159" t="e">
        <f>IF(VLOOKUP($B100,'B-EmEC'!$A:$DC,MATCH(F$1,'B-EmEC'!$A$1:$DC$1,0),FALSE)&lt;&gt;"",VLOOKUP($B100,'B-EmEC'!$A:$DC,MATCH(F$1,'B-EmEC'!$A$1:$DC$1,0),FALSE),NA())</f>
        <v>#N/A</v>
      </c>
      <c r="G100" s="159" t="e">
        <f>IF(VLOOKUP($B100,'B-EmEC'!$A:$DC,MATCH(G$1,'B-EmEC'!$A$1:$DC$1,0),FALSE)&lt;&gt;"",VLOOKUP($B100,'B-EmEC'!$A:$DC,MATCH(G$1,'B-EmEC'!$A$1:$DC$1,0),FALSE),NA())</f>
        <v>#N/A</v>
      </c>
      <c r="H100" s="159" t="e">
        <f>IF(VLOOKUP($B100,'B-EmEC'!$A:$DC,MATCH(H$1,'B-EmEC'!$A$1:$DC$1,0),FALSE)&lt;&gt;"",VLOOKUP($B100,'B-EmEC'!$A:$DC,MATCH(H$1,'B-EmEC'!$A$1:$DC$1,0),FALSE),NA())</f>
        <v>#N/A</v>
      </c>
      <c r="I100" s="159" t="e">
        <f>IF(VLOOKUP($B100,'B-EmEC'!$A:$DC,MATCH(I$1,'B-EmEC'!$A$1:$DC$1,0),FALSE)&lt;&gt;"",VLOOKUP($B100,'B-EmEC'!$A:$DC,MATCH(I$1,'B-EmEC'!$A$1:$DC$1,0),FALSE),NA())</f>
        <v>#N/A</v>
      </c>
      <c r="J100" s="159" t="e">
        <f>IF(VLOOKUP($B100,'B-EmEC'!$A:$DC,MATCH(J$1,'B-EmEC'!$A$1:$DC$1,0),FALSE)&lt;&gt;"",VLOOKUP($B100,'B-EmEC'!$A:$DC,MATCH(J$1,'B-EmEC'!$A$1:$DC$1,0),FALSE),NA())</f>
        <v>#N/A</v>
      </c>
      <c r="K100" s="160" t="e">
        <f>IF(VLOOKUP($B100,'B-EmEC'!$A:$DC,MATCH(K$1,'B-EmEC'!$A$1:$DC$1,0),FALSE)&lt;&gt;"",VLOOKUP($B100,'B-EmEC'!$A:$DC,MATCH(K$1,'B-EmEC'!$A$1:$DC$1,0),FALSE),NA())</f>
        <v>#N/A</v>
      </c>
      <c r="L100" s="160" t="e">
        <f>IF(VLOOKUP($B100,'B-EmEC'!$A:$DC,MATCH(L$1,'B-EmEC'!$A$1:$DC$1,0),FALSE)&lt;&gt;"",VLOOKUP($B100,'B-EmEC'!$A:$DC,MATCH(L$1,'B-EmEC'!$A$1:$DC$1,0),FALSE),NA())</f>
        <v>#N/A</v>
      </c>
      <c r="M100" s="160" t="e">
        <f>IF(VLOOKUP($B100,'B-EmEC'!$A:$DC,MATCH(M$1,'B-EmEC'!$A$1:$DC$1,0),FALSE)&lt;&gt;"",VLOOKUP($B100,'B-EmEC'!$A:$DC,MATCH(M$1,'B-EmEC'!$A$1:$DC$1,0),FALSE),NA())</f>
        <v>#N/A</v>
      </c>
      <c r="N100" s="159" t="e">
        <f>IF(VLOOKUP($B100,'B-EmEC'!$A:$DC,MATCH(N$1,'B-EmEC'!$A$1:$DC$1,0),FALSE)&lt;&gt;"",VLOOKUP($B100,'B-EmEC'!$A:$DC,MATCH(N$1,'B-EmEC'!$A$1:$DC$1,0),FALSE),NA())</f>
        <v>#N/A</v>
      </c>
      <c r="O100" s="160" t="e">
        <f>IF(VLOOKUP($B100,'B-EmEC'!$A:$DC,MATCH(O$1,'B-EmEC'!$A$1:$DC$1,0),FALSE)&lt;&gt;"",VLOOKUP($B100,'B-EmEC'!$A:$DC,MATCH(O$1,'B-EmEC'!$A$1:$DC$1,0),FALSE),NA())</f>
        <v>#N/A</v>
      </c>
      <c r="P100" s="160" t="e">
        <f>IF(VLOOKUP($B100,'B-EmEC'!$A:$DC,MATCH(P$1,'B-EmEC'!$A$1:$DC$1,0),FALSE)&lt;&gt;"",VLOOKUP($B100,'B-EmEC'!$A:$DC,MATCH(P$1,'B-EmEC'!$A$1:$DC$1,0),FALSE),NA())</f>
        <v>#N/A</v>
      </c>
      <c r="Q100" s="161" t="e" cm="1">
        <f t="array" ref="Q100">SUBSTITUTE(SUBSTITUTE(INDEX(E$1:P$1,0,MATCH(_xlfn.AGGREGATE(4,6,E100:P100),E100:P100,0)),"B-pEC50",""),"&gt;1.4SD","")</f>
        <v>#N/A</v>
      </c>
      <c r="R100" s="159"/>
      <c r="S100" s="162">
        <f>IF(VLOOKUP($B100,'I-EmEC'!$A:$DD,MATCH(S$1,'I-EmEC'!$A$1:$DD$1,0),FALSE)&lt;&gt;"",VLOOKUP($B100,'I-EmEC'!$A:$DD,MATCH(S$1,'I-EmEC'!$A$1:$DD$1,0),FALSE),NA())</f>
        <v>9.73</v>
      </c>
      <c r="T100" s="159">
        <f>IF(VLOOKUP($B100,'I-EmEC'!$A:$DD,MATCH(T$1,'I-EmEC'!$A$1:$DD$1,0),FALSE)&lt;&gt;"",VLOOKUP($B100,'I-EmEC'!$A:$DD,MATCH(T$1,'I-EmEC'!$A$1:$DD$1,0),FALSE),NA())</f>
        <v>9.66</v>
      </c>
      <c r="U100" s="159">
        <f>IF(VLOOKUP($B100,'I-EmEC'!$A:$DD,MATCH(U$1,'I-EmEC'!$A$1:$DD$1,0),FALSE)&lt;&gt;"",VLOOKUP($B100,'I-EmEC'!$A:$DD,MATCH(U$1,'I-EmEC'!$A$1:$DD$1,0),FALSE),NA())</f>
        <v>9.66</v>
      </c>
      <c r="V100" s="159">
        <f>IF(VLOOKUP($B100,'I-EmEC'!$A:$DD,MATCH(V$1,'I-EmEC'!$A$1:$DD$1,0),FALSE)&lt;&gt;"",VLOOKUP($B100,'I-EmEC'!$A:$DD,MATCH(V$1,'I-EmEC'!$A$1:$DD$1,0),FALSE),NA())</f>
        <v>9.58</v>
      </c>
      <c r="W100" s="159">
        <f>IF(VLOOKUP($B100,'I-EmEC'!$A:$DD,MATCH(W$1,'I-EmEC'!$A$1:$DD$1,0),FALSE)&lt;&gt;"",VLOOKUP($B100,'I-EmEC'!$A:$DD,MATCH(W$1,'I-EmEC'!$A$1:$DD$1,0),FALSE),NA())</f>
        <v>9.58</v>
      </c>
      <c r="X100" s="159">
        <f>IF(VLOOKUP($B100,'I-EmEC'!$A:$DD,MATCH(X$1,'I-EmEC'!$A$1:$DD$1,0),FALSE)&lt;&gt;"",VLOOKUP($B100,'I-EmEC'!$A:$DD,MATCH(X$1,'I-EmEC'!$A$1:$DD$1,0),FALSE),NA())</f>
        <v>9.7899999999999991</v>
      </c>
      <c r="Y100" s="159">
        <f>IF(VLOOKUP($B100,'I-EmEC'!$A:$DD,MATCH(Y$1,'I-EmEC'!$A$1:$DD$1,0),FALSE)&lt;&gt;"",VLOOKUP($B100,'I-EmEC'!$A:$DD,MATCH(Y$1,'I-EmEC'!$A$1:$DD$1,0),FALSE),NA())</f>
        <v>10.36</v>
      </c>
      <c r="Z100" s="159">
        <f>IF(VLOOKUP($B100,'I-EmEC'!$A:$DD,MATCH(Z$1,'I-EmEC'!$A$1:$DD$1,0),FALSE)&lt;&gt;"",VLOOKUP($B100,'I-EmEC'!$A:$DD,MATCH(Z$1,'I-EmEC'!$A$1:$DD$1,0),FALSE),NA())</f>
        <v>10.36</v>
      </c>
      <c r="AA100" s="159">
        <f>IF(VLOOKUP($B100,'I-EmEC'!$A:$DD,MATCH(AA$1,'I-EmEC'!$A$1:$DD$1,0),FALSE)&lt;&gt;"",VLOOKUP($B100,'I-EmEC'!$A:$DD,MATCH(AA$1,'I-EmEC'!$A$1:$DD$1,0),FALSE),NA())</f>
        <v>10.19</v>
      </c>
      <c r="AB100" s="159">
        <f>IF(VLOOKUP($B100,'I-EmEC'!$A:$DD,MATCH(AB$1,'I-EmEC'!$A$1:$DD$1,0),FALSE)&lt;&gt;"",VLOOKUP($B100,'I-EmEC'!$A:$DD,MATCH(AB$1,'I-EmEC'!$A$1:$DD$1,0),FALSE),NA())</f>
        <v>9.07</v>
      </c>
      <c r="AC100" s="159">
        <f>IF(VLOOKUP($B100,'I-EmEC'!$A:$DD,MATCH(AC$1,'I-EmEC'!$A$1:$DD$1,0),FALSE)&lt;&gt;"",VLOOKUP($B100,'I-EmEC'!$A:$DD,MATCH(AC$1,'I-EmEC'!$A$1:$DD$1,0),FALSE),NA())</f>
        <v>9.9600000000000009</v>
      </c>
      <c r="AD100" s="159">
        <f>IF(VLOOKUP($B100,'I-EmEC'!$A:$DD,MATCH(AD$1,'I-EmEC'!$A$1:$DD$1,0),FALSE)&lt;&gt;"",VLOOKUP($B100,'I-EmEC'!$A:$DD,MATCH(AD$1,'I-EmEC'!$A$1:$DD$1,0),FALSE),NA())</f>
        <v>10.119999999999999</v>
      </c>
      <c r="AE100" s="161" t="str" cm="1">
        <f t="array" ref="AE100">SUBSTITUTE(SUBSTITUTE(INDEX(S$1:AD$1,0,MATCH(_xlfn.AGGREGATE(4,6,S100:AD100),S100:AD100,0)),"I-pEC50",""),"&gt;1.4SD","")</f>
        <v xml:space="preserve">
Gq</v>
      </c>
      <c r="AF100" s="159"/>
      <c r="AG100" s="163" t="e">
        <f>IF(VLOOKUP($B100,'B-EmEC'!$A:$DC,MATCH(AG$1,'B-EmEC'!$A$1:$DC$1,0),FALSE)&lt;&gt;"",VLOOKUP($B100,'B-EmEC'!$A:$DC,MATCH(AG$1,'B-EmEC'!$A$1:$DC$1,0),FALSE),NA())</f>
        <v>#N/A</v>
      </c>
      <c r="AH100" s="164" t="e">
        <f>IF(VLOOKUP($B100,'B-EmEC'!$A:$DC,MATCH(AH$1,'B-EmEC'!$A$1:$DC$1,0),FALSE)&lt;&gt;"",VLOOKUP($B100,'B-EmEC'!$A:$DC,MATCH(AH$1,'B-EmEC'!$A$1:$DC$1,0),FALSE),NA())</f>
        <v>#N/A</v>
      </c>
      <c r="AI100" s="164" t="e">
        <f>IF(VLOOKUP($B100,'B-EmEC'!$A:$DC,MATCH(AI$1,'B-EmEC'!$A$1:$DC$1,0),FALSE)&lt;&gt;"",VLOOKUP($B100,'B-EmEC'!$A:$DC,MATCH(AI$1,'B-EmEC'!$A$1:$DC$1,0),FALSE),NA())</f>
        <v>#N/A</v>
      </c>
      <c r="AJ100" s="164" t="e">
        <f>IF(VLOOKUP($B100,'B-EmEC'!$A:$DC,MATCH(AJ$1,'B-EmEC'!$A$1:$DC$1,0),FALSE)&lt;&gt;"",VLOOKUP($B100,'B-EmEC'!$A:$DC,MATCH(AJ$1,'B-EmEC'!$A$1:$DC$1,0),FALSE),NA())</f>
        <v>#N/A</v>
      </c>
      <c r="AK100" s="164" t="e">
        <f>IF(VLOOKUP($B100,'B-EmEC'!$A:$DC,MATCH(AK$1,'B-EmEC'!$A$1:$DC$1,0),FALSE)&lt;&gt;"",VLOOKUP($B100,'B-EmEC'!$A:$DC,MATCH(AK$1,'B-EmEC'!$A$1:$DC$1,0),FALSE),NA())</f>
        <v>#N/A</v>
      </c>
      <c r="AL100" s="164" t="e">
        <f>IF(VLOOKUP($B100,'B-EmEC'!$A:$DC,MATCH(AL$1,'B-EmEC'!$A$1:$DC$1,0),FALSE)&lt;&gt;"",VLOOKUP($B100,'B-EmEC'!$A:$DC,MATCH(AL$1,'B-EmEC'!$A$1:$DC$1,0),FALSE),NA())</f>
        <v>#N/A</v>
      </c>
      <c r="AM100" s="164" t="e">
        <f>IF(VLOOKUP($B100,'B-EmEC'!$A:$DC,MATCH(AM$1,'B-EmEC'!$A$1:$DC$1,0),FALSE)&lt;&gt;"",VLOOKUP($B100,'B-EmEC'!$A:$DC,MATCH(AM$1,'B-EmEC'!$A$1:$DC$1,0),FALSE),NA())</f>
        <v>#N/A</v>
      </c>
      <c r="AN100" s="164" t="e">
        <f>IF(VLOOKUP($B100,'B-EmEC'!$A:$DC,MATCH(AN$1,'B-EmEC'!$A$1:$DC$1,0),FALSE)&lt;&gt;"",VLOOKUP($B100,'B-EmEC'!$A:$DC,MATCH(AN$1,'B-EmEC'!$A$1:$DC$1,0),FALSE),NA())</f>
        <v>#N/A</v>
      </c>
      <c r="AO100" s="164" t="e">
        <f>IF(VLOOKUP($B100,'B-EmEC'!$A:$DC,MATCH(AO$1,'B-EmEC'!$A$1:$DC$1,0),FALSE)&lt;&gt;"",VLOOKUP($B100,'B-EmEC'!$A:$DC,MATCH(AO$1,'B-EmEC'!$A$1:$DC$1,0),FALSE),NA())</f>
        <v>#N/A</v>
      </c>
      <c r="AP100" s="164" t="e">
        <f>IF(VLOOKUP($B100,'B-EmEC'!$A:$DC,MATCH(AP$1,'B-EmEC'!$A$1:$DC$1,0),FALSE)&lt;&gt;"",VLOOKUP($B100,'B-EmEC'!$A:$DC,MATCH(AP$1,'B-EmEC'!$A$1:$DC$1,0),FALSE),NA())</f>
        <v>#N/A</v>
      </c>
      <c r="AQ100" s="164" t="e">
        <f>IF(VLOOKUP($B100,'B-EmEC'!$A:$DC,MATCH(AQ$1,'B-EmEC'!$A$1:$DC$1,0),FALSE)&lt;&gt;"",VLOOKUP($B100,'B-EmEC'!$A:$DC,MATCH(AQ$1,'B-EmEC'!$A$1:$DC$1,0),FALSE),NA())</f>
        <v>#N/A</v>
      </c>
      <c r="AR100" s="164" t="e">
        <f>IF(VLOOKUP($B100,'B-EmEC'!$A:$DC,MATCH(AR$1,'B-EmEC'!$A$1:$DC$1,0),FALSE)&lt;&gt;"",VLOOKUP($B100,'B-EmEC'!$A:$DC,MATCH(AR$1,'B-EmEC'!$A$1:$DC$1,0),FALSE),NA())</f>
        <v>#N/A</v>
      </c>
      <c r="AS100" s="169" t="e" cm="1">
        <f t="array" ref="AS100">SUBSTITUTE(SUBSTITUTE(INDEX(AG$1:AR$1,0,MATCH(_xlfn.AGGREGATE(4,6,AG100:AR100),AG100:AR100,0)),"B-Emax",""),"&gt;1.4SD","")</f>
        <v>#N/A</v>
      </c>
      <c r="AT100" s="164"/>
      <c r="AU100" s="165">
        <f>IF(VLOOKUP($B100,'I-EmEC'!$A:$DD,MATCH(AU$1,'I-EmEC'!$A$1:$DD$1,0),FALSE)&lt;&gt;"",VLOOKUP($B100,'I-EmEC'!$A:$DD,MATCH(AU$1,'I-EmEC'!$A$1:$DD$1,0),FALSE),NA())</f>
        <v>42.4</v>
      </c>
      <c r="AV100" s="166">
        <f>IF(VLOOKUP($B100,'I-EmEC'!$A:$DD,MATCH(AV$1,'I-EmEC'!$A$1:$DD$1,0),FALSE)&lt;&gt;"",VLOOKUP($B100,'I-EmEC'!$A:$DD,MATCH(AV$1,'I-EmEC'!$A$1:$DD$1,0),FALSE),NA())</f>
        <v>35.5</v>
      </c>
      <c r="AW100" s="166">
        <f>IF(VLOOKUP($B100,'I-EmEC'!$A:$DD,MATCH(AW$1,'I-EmEC'!$A$1:$DD$1,0),FALSE)&lt;&gt;"",VLOOKUP($B100,'I-EmEC'!$A:$DD,MATCH(AW$1,'I-EmEC'!$A$1:$DD$1,0),FALSE),NA())</f>
        <v>35.5</v>
      </c>
      <c r="AX100" s="166">
        <f>IF(VLOOKUP($B100,'I-EmEC'!$A:$DD,MATCH(AX$1,'I-EmEC'!$A$1:$DD$1,0),FALSE)&lt;&gt;"",VLOOKUP($B100,'I-EmEC'!$A:$DD,MATCH(AX$1,'I-EmEC'!$A$1:$DD$1,0),FALSE),NA())</f>
        <v>36.6</v>
      </c>
      <c r="AY100" s="166">
        <f>IF(VLOOKUP($B100,'I-EmEC'!$A:$DD,MATCH(AY$1,'I-EmEC'!$A$1:$DD$1,0),FALSE)&lt;&gt;"",VLOOKUP($B100,'I-EmEC'!$A:$DD,MATCH(AY$1,'I-EmEC'!$A$1:$DD$1,0),FALSE),NA())</f>
        <v>36.6</v>
      </c>
      <c r="AZ100" s="166">
        <f>IF(VLOOKUP($B100,'I-EmEC'!$A:$DD,MATCH(AZ$1,'I-EmEC'!$A$1:$DD$1,0),FALSE)&lt;&gt;"",VLOOKUP($B100,'I-EmEC'!$A:$DD,MATCH(AZ$1,'I-EmEC'!$A$1:$DD$1,0),FALSE),NA())</f>
        <v>25.7</v>
      </c>
      <c r="BA100" s="166">
        <f>IF(VLOOKUP($B100,'I-EmEC'!$A:$DD,MATCH(BA$1,'I-EmEC'!$A$1:$DD$1,0),FALSE)&lt;&gt;"",VLOOKUP($B100,'I-EmEC'!$A:$DD,MATCH(BA$1,'I-EmEC'!$A$1:$DD$1,0),FALSE),NA())</f>
        <v>38.200000000000003</v>
      </c>
      <c r="BB100" s="166">
        <f>IF(VLOOKUP($B100,'I-EmEC'!$A:$DD,MATCH(BB$1,'I-EmEC'!$A$1:$DD$1,0),FALSE)&lt;&gt;"",VLOOKUP($B100,'I-EmEC'!$A:$DD,MATCH(BB$1,'I-EmEC'!$A$1:$DD$1,0),FALSE),NA())</f>
        <v>38.200000000000003</v>
      </c>
      <c r="BC100" s="166">
        <f>IF(VLOOKUP($B100,'I-EmEC'!$A:$DD,MATCH(BC$1,'I-EmEC'!$A$1:$DD$1,0),FALSE)&lt;&gt;"",VLOOKUP($B100,'I-EmEC'!$A:$DD,MATCH(BC$1,'I-EmEC'!$A$1:$DD$1,0),FALSE),NA())</f>
        <v>36.200000000000003</v>
      </c>
      <c r="BD100" s="166">
        <f>IF(VLOOKUP($B100,'I-EmEC'!$A:$DD,MATCH(BD$1,'I-EmEC'!$A$1:$DD$1,0),FALSE)&lt;&gt;"",VLOOKUP($B100,'I-EmEC'!$A:$DD,MATCH(BD$1,'I-EmEC'!$A$1:$DD$1,0),FALSE),NA())</f>
        <v>20.3</v>
      </c>
      <c r="BE100" s="166">
        <f>IF(VLOOKUP($B100,'I-EmEC'!$A:$DD,MATCH(BE$1,'I-EmEC'!$A$1:$DD$1,0),FALSE)&lt;&gt;"",VLOOKUP($B100,'I-EmEC'!$A:$DD,MATCH(BE$1,'I-EmEC'!$A$1:$DD$1,0),FALSE),NA())</f>
        <v>43</v>
      </c>
      <c r="BF100" s="166">
        <f>IF(VLOOKUP($B100,'I-EmEC'!$A:$DD,MATCH(BF$1,'I-EmEC'!$A$1:$DD$1,0),FALSE)&lt;&gt;"",VLOOKUP($B100,'I-EmEC'!$A:$DD,MATCH(BF$1,'I-EmEC'!$A$1:$DD$1,0),FALSE),NA())</f>
        <v>42.1</v>
      </c>
      <c r="BG100" s="161" t="str" cm="1">
        <f t="array" ref="BG100">SUBSTITUTE(SUBSTITUTE(INDEX(AU$1:BF$1,0,MATCH(_xlfn.AGGREGATE(4,6,AU100:BF100),AU100:BF100,0)),"I-Emax",""),"&gt;1.4SD","")</f>
        <v xml:space="preserve">
G12</v>
      </c>
      <c r="BH100" s="159"/>
      <c r="BI100" s="167" t="e">
        <f>IF(VLOOKUP($B100,'B-EmEC'!$A:$DC,MATCH(BI$1,'B-EmEC'!$A$1:$DC$1,0),FALSE)="",NA(),VLOOKUP($B100,'B-EmEC'!$A:$DC,MATCH(BI$1,'B-EmEC'!$A$1:$DC$1,0),FALSE))</f>
        <v>#N/A</v>
      </c>
      <c r="BJ100" s="168" t="e">
        <f>IF(VLOOKUP($B100,'B-EmEC'!$A:$DC,MATCH(BJ$1,'B-EmEC'!$A$1:$DC$1,0),FALSE)="",NA(),VLOOKUP($B100,'B-EmEC'!$A:$DC,MATCH(BJ$1,'B-EmEC'!$A$1:$DC$1,0),FALSE))</f>
        <v>#N/A</v>
      </c>
      <c r="BK100" s="168" t="e">
        <f>IF(VLOOKUP($B100,'B-EmEC'!$A:$DC,MATCH(BK$1,'B-EmEC'!$A$1:$DC$1,0),FALSE)="",NA(),VLOOKUP($B100,'B-EmEC'!$A:$DC,MATCH(BK$1,'B-EmEC'!$A$1:$DC$1,0),FALSE))</f>
        <v>#N/A</v>
      </c>
      <c r="BL100" s="168" t="e">
        <f>IF(VLOOKUP($B100,'B-EmEC'!$A:$DC,MATCH(BL$1,'B-EmEC'!$A$1:$DC$1,0),FALSE)="",NA(),VLOOKUP($B100,'B-EmEC'!$A:$DC,MATCH(BL$1,'B-EmEC'!$A$1:$DC$1,0),FALSE))</f>
        <v>#N/A</v>
      </c>
      <c r="BM100" s="168" t="e">
        <f>IF(VLOOKUP($B100,'B-EmEC'!$A:$DC,MATCH(BM$1,'B-EmEC'!$A$1:$DC$1,0),FALSE)="",NA(),VLOOKUP($B100,'B-EmEC'!$A:$DC,MATCH(BM$1,'B-EmEC'!$A$1:$DC$1,0),FALSE))</f>
        <v>#N/A</v>
      </c>
      <c r="BN100" s="168" t="e">
        <f>IF(VLOOKUP($B100,'B-EmEC'!$A:$DC,MATCH(BN$1,'B-EmEC'!$A$1:$DC$1,0),FALSE)="",NA(),VLOOKUP($B100,'B-EmEC'!$A:$DC,MATCH(BN$1,'B-EmEC'!$A$1:$DC$1,0),FALSE))</f>
        <v>#N/A</v>
      </c>
      <c r="BO100" s="168" t="e">
        <f>IF(VLOOKUP($B100,'B-EmEC'!$A:$DC,MATCH(BO$1,'B-EmEC'!$A$1:$DC$1,0),FALSE)="",NA(),VLOOKUP($B100,'B-EmEC'!$A:$DC,MATCH(BO$1,'B-EmEC'!$A$1:$DC$1,0),FALSE))</f>
        <v>#N/A</v>
      </c>
      <c r="BP100" s="168" t="e">
        <f>IF(VLOOKUP($B100,'B-EmEC'!$A:$DC,MATCH(BP$1,'B-EmEC'!$A$1:$DC$1,0),FALSE)="",NA(),VLOOKUP($B100,'B-EmEC'!$A:$DC,MATCH(BP$1,'B-EmEC'!$A$1:$DC$1,0),FALSE))</f>
        <v>#N/A</v>
      </c>
      <c r="BQ100" s="168" t="e">
        <f>IF(VLOOKUP($B100,'B-EmEC'!$A:$DC,MATCH(BQ$1,'B-EmEC'!$A$1:$DC$1,0),FALSE)="",NA(),VLOOKUP($B100,'B-EmEC'!$A:$DC,MATCH(BQ$1,'B-EmEC'!$A$1:$DC$1,0),FALSE))</f>
        <v>#N/A</v>
      </c>
      <c r="BR100" s="168" t="e">
        <f>IF(VLOOKUP($B100,'B-EmEC'!$A:$DC,MATCH(BR$1,'B-EmEC'!$A$1:$DC$1,0),FALSE)="",NA(),VLOOKUP($B100,'B-EmEC'!$A:$DC,MATCH(BR$1,'B-EmEC'!$A$1:$DC$1,0),FALSE))</f>
        <v>#N/A</v>
      </c>
      <c r="BS100" s="168" t="e">
        <f>IF(VLOOKUP($B100,'B-EmEC'!$A:$DC,MATCH(BS$1,'B-EmEC'!$A$1:$DC$1,0),FALSE)="",NA(),VLOOKUP($B100,'B-EmEC'!$A:$DC,MATCH(BS$1,'B-EmEC'!$A$1:$DC$1,0),FALSE))</f>
        <v>#N/A</v>
      </c>
      <c r="BT100" s="168" t="e">
        <f>IF(VLOOKUP($B100,'B-EmEC'!$A:$DC,MATCH(BT$1,'B-EmEC'!$A$1:$DC$1,0),FALSE)="",NA(),VLOOKUP($B100,'B-EmEC'!$A:$DC,MATCH(BT$1,'B-EmEC'!$A$1:$DC$1,0),FALSE))</f>
        <v>#N/A</v>
      </c>
      <c r="BU100" s="161" t="e" cm="1">
        <f t="array" ref="BU100">SUBSTITUTE(SUBSTITUTE(SUBSTITUTE(INDEX(BI$1:BT$1,0,MATCH(_xlfn.AGGREGATE(4,6,BI100:BT100),BI100:BT100,0)),"B-Emax",""),"Min",""),"Max","")</f>
        <v>#N/A</v>
      </c>
      <c r="BV100" s="168"/>
      <c r="BW100" s="165">
        <f>IF(VLOOKUP($B100,'I-EmEC'!$A:$DD,MATCH(BW$1,'I-EmEC'!$A$1:$DD$1,0),FALSE)&lt;&gt;"",VLOOKUP($B100,'I-EmEC'!$A:$DD,MATCH(BW$1,'I-EmEC'!$A$1:$DD$1,0),FALSE),NA())</f>
        <v>77.941176470588232</v>
      </c>
      <c r="BX100" s="166">
        <f>IF(VLOOKUP($B100,'I-EmEC'!$A:$DD,MATCH(BX$1,'I-EmEC'!$A$1:$DD$1,0),FALSE)&lt;&gt;"",VLOOKUP($B100,'I-EmEC'!$A:$DD,MATCH(BX$1,'I-EmEC'!$A$1:$DD$1,0),FALSE),NA())</f>
        <v>68.665377176015468</v>
      </c>
      <c r="BY100" s="166">
        <f>IF(VLOOKUP($B100,'I-EmEC'!$A:$DD,MATCH(BY$1,'I-EmEC'!$A$1:$DD$1,0),FALSE)&lt;&gt;"",VLOOKUP($B100,'I-EmEC'!$A:$DD,MATCH(BY$1,'I-EmEC'!$A$1:$DD$1,0),FALSE),NA())</f>
        <v>68.665377176015468</v>
      </c>
      <c r="BZ100" s="166">
        <f>IF(VLOOKUP($B100,'I-EmEC'!$A:$DD,MATCH(BZ$1,'I-EmEC'!$A$1:$DD$1,0),FALSE)&lt;&gt;"",VLOOKUP($B100,'I-EmEC'!$A:$DD,MATCH(BZ$1,'I-EmEC'!$A$1:$DD$1,0),FALSE),NA())</f>
        <v>75.776397515527961</v>
      </c>
      <c r="CA100" s="166">
        <f>IF(VLOOKUP($B100,'I-EmEC'!$A:$DD,MATCH(CA$1,'I-EmEC'!$A$1:$DD$1,0),FALSE)&lt;&gt;"",VLOOKUP($B100,'I-EmEC'!$A:$DD,MATCH(CA$1,'I-EmEC'!$A$1:$DD$1,0),FALSE),NA())</f>
        <v>75.776397515527961</v>
      </c>
      <c r="CB100" s="166">
        <f>IF(VLOOKUP($B100,'I-EmEC'!$A:$DD,MATCH(CB$1,'I-EmEC'!$A$1:$DD$1,0),FALSE)&lt;&gt;"",VLOOKUP($B100,'I-EmEC'!$A:$DD,MATCH(CB$1,'I-EmEC'!$A$1:$DD$1,0),FALSE),NA())</f>
        <v>74.492753623188406</v>
      </c>
      <c r="CC100" s="166">
        <f>IF(VLOOKUP($B100,'I-EmEC'!$A:$DD,MATCH(CC$1,'I-EmEC'!$A$1:$DD$1,0),FALSE)&lt;&gt;"",VLOOKUP($B100,'I-EmEC'!$A:$DD,MATCH(CC$1,'I-EmEC'!$A$1:$DD$1,0),FALSE),NA())</f>
        <v>78.439425051334709</v>
      </c>
      <c r="CD100" s="166">
        <f>IF(VLOOKUP($B100,'I-EmEC'!$A:$DD,MATCH(CD$1,'I-EmEC'!$A$1:$DD$1,0),FALSE)&lt;&gt;"",VLOOKUP($B100,'I-EmEC'!$A:$DD,MATCH(CD$1,'I-EmEC'!$A$1:$DD$1,0),FALSE),NA())</f>
        <v>78.439425051334709</v>
      </c>
      <c r="CE100" s="166">
        <f>IF(VLOOKUP($B100,'I-EmEC'!$A:$DD,MATCH(CE$1,'I-EmEC'!$A$1:$DD$1,0),FALSE)&lt;&gt;"",VLOOKUP($B100,'I-EmEC'!$A:$DD,MATCH(CE$1,'I-EmEC'!$A$1:$DD$1,0),FALSE),NA())</f>
        <v>81.348314606741582</v>
      </c>
      <c r="CF100" s="166">
        <f>IF(VLOOKUP($B100,'I-EmEC'!$A:$DD,MATCH(CF$1,'I-EmEC'!$A$1:$DD$1,0),FALSE)&lt;&gt;"",VLOOKUP($B100,'I-EmEC'!$A:$DD,MATCH(CF$1,'I-EmEC'!$A$1:$DD$1,0),FALSE),NA())</f>
        <v>40.039447731755423</v>
      </c>
      <c r="CG100" s="166">
        <f>IF(VLOOKUP($B100,'I-EmEC'!$A:$DD,MATCH(CG$1,'I-EmEC'!$A$1:$DD$1,0),FALSE)&lt;&gt;"",VLOOKUP($B100,'I-EmEC'!$A:$DD,MATCH(CG$1,'I-EmEC'!$A$1:$DD$1,0),FALSE),NA())</f>
        <v>81.904761904761898</v>
      </c>
      <c r="CH100" s="166">
        <f>IF(VLOOKUP($B100,'I-EmEC'!$A:$DD,MATCH(CH$1,'I-EmEC'!$A$1:$DD$1,0),FALSE)&lt;&gt;"",VLOOKUP($B100,'I-EmEC'!$A:$DD,MATCH(CH$1,'I-EmEC'!$A$1:$DD$1,0),FALSE),NA())</f>
        <v>83.201581027667984</v>
      </c>
      <c r="CI100" s="161" t="str" cm="1">
        <f t="array" ref="CI100">SUBSTITUTE(SUBSTITUTE(SUBSTITUTE(INDEX(BW$1:CH$1,0,MATCH(_xlfn.AGGREGATE(4,6,BW100:CH100),BW100:CH100,0)),"I-Emax",""),"Min",""),"Max","")</f>
        <v xml:space="preserve">
G13</v>
      </c>
      <c r="CJ100" s="155"/>
      <c r="CK100" s="155"/>
      <c r="CL100" s="155"/>
      <c r="CM100" s="155"/>
      <c r="CN100" s="155"/>
      <c r="CO100" s="155"/>
      <c r="CP100" s="155"/>
      <c r="CQ100" s="155"/>
      <c r="CR100" s="155"/>
      <c r="CS100" s="155"/>
      <c r="CT100" s="155"/>
      <c r="CU100" s="155"/>
      <c r="CV100" s="155"/>
      <c r="CW100" s="155"/>
      <c r="CX100" s="155"/>
      <c r="CY100" s="155"/>
      <c r="CZ100" s="155"/>
      <c r="DA100" s="155"/>
      <c r="DB100" s="155"/>
      <c r="DC100" s="155"/>
      <c r="DD100" s="155"/>
      <c r="DE100" s="155"/>
      <c r="DF100" s="155"/>
      <c r="DG100" s="155"/>
    </row>
    <row r="101" spans="1:111" s="170" customFormat="1" x14ac:dyDescent="0.15">
      <c r="A101" s="155" t="str" cm="1">
        <f t="array" ref="A101">_xlfn.IFS(AND(SUMIF(E101:P101,"&lt;&gt;#N/A",E101:P101)&gt;0,SUMIF(S101:AD101,"&lt;&gt;#N/A",S101:AD101)&gt;0),"BI",AND(SUMIF(E101:P101,"&lt;&gt;#N/A",E101:P101)&gt;0,SUMIF(S101:AD101,"&lt;&gt;#N/A",S101:AD101)=0),"-B",AND(SUMIF(E101:P101,"&lt;&gt;#N/A",E101:P101)=0,SUMIF(S101:AD101,"&lt;&gt;#N/A",S101:AD101)&gt;0),"-I")</f>
        <v>-I</v>
      </c>
      <c r="B101" s="90" t="s">
        <v>508</v>
      </c>
      <c r="C101" s="156" t="str">
        <f>VLOOKUP(B101,RecNamesAll!A:E,5,FALSE)</f>
        <v>A</v>
      </c>
      <c r="D101" s="157" t="b">
        <f>VLOOKUP(B101,Ligands!A:B,2,FALSE)</f>
        <v>0</v>
      </c>
      <c r="E101" s="158" t="e">
        <f>IF(VLOOKUP($B101,'B-EmEC'!$A:$DC,MATCH(E$1,'B-EmEC'!$A$1:$DC$1,0),FALSE)&lt;&gt;"",VLOOKUP($B101,'B-EmEC'!$A:$DC,MATCH(E$1,'B-EmEC'!$A$1:$DC$1,0),FALSE),NA())</f>
        <v>#N/A</v>
      </c>
      <c r="F101" s="159" t="e">
        <f>IF(VLOOKUP($B101,'B-EmEC'!$A:$DC,MATCH(F$1,'B-EmEC'!$A$1:$DC$1,0),FALSE)&lt;&gt;"",VLOOKUP($B101,'B-EmEC'!$A:$DC,MATCH(F$1,'B-EmEC'!$A$1:$DC$1,0),FALSE),NA())</f>
        <v>#N/A</v>
      </c>
      <c r="G101" s="159" t="e">
        <f>IF(VLOOKUP($B101,'B-EmEC'!$A:$DC,MATCH(G$1,'B-EmEC'!$A$1:$DC$1,0),FALSE)&lt;&gt;"",VLOOKUP($B101,'B-EmEC'!$A:$DC,MATCH(G$1,'B-EmEC'!$A$1:$DC$1,0),FALSE),NA())</f>
        <v>#N/A</v>
      </c>
      <c r="H101" s="159" t="e">
        <f>IF(VLOOKUP($B101,'B-EmEC'!$A:$DC,MATCH(H$1,'B-EmEC'!$A$1:$DC$1,0),FALSE)&lt;&gt;"",VLOOKUP($B101,'B-EmEC'!$A:$DC,MATCH(H$1,'B-EmEC'!$A$1:$DC$1,0),FALSE),NA())</f>
        <v>#N/A</v>
      </c>
      <c r="I101" s="159" t="e">
        <f>IF(VLOOKUP($B101,'B-EmEC'!$A:$DC,MATCH(I$1,'B-EmEC'!$A$1:$DC$1,0),FALSE)&lt;&gt;"",VLOOKUP($B101,'B-EmEC'!$A:$DC,MATCH(I$1,'B-EmEC'!$A$1:$DC$1,0),FALSE),NA())</f>
        <v>#N/A</v>
      </c>
      <c r="J101" s="159" t="e">
        <f>IF(VLOOKUP($B101,'B-EmEC'!$A:$DC,MATCH(J$1,'B-EmEC'!$A$1:$DC$1,0),FALSE)&lt;&gt;"",VLOOKUP($B101,'B-EmEC'!$A:$DC,MATCH(J$1,'B-EmEC'!$A$1:$DC$1,0),FALSE),NA())</f>
        <v>#N/A</v>
      </c>
      <c r="K101" s="160" t="e">
        <f>IF(VLOOKUP($B101,'B-EmEC'!$A:$DC,MATCH(K$1,'B-EmEC'!$A$1:$DC$1,0),FALSE)&lt;&gt;"",VLOOKUP($B101,'B-EmEC'!$A:$DC,MATCH(K$1,'B-EmEC'!$A$1:$DC$1,0),FALSE),NA())</f>
        <v>#N/A</v>
      </c>
      <c r="L101" s="160" t="e">
        <f>IF(VLOOKUP($B101,'B-EmEC'!$A:$DC,MATCH(L$1,'B-EmEC'!$A$1:$DC$1,0),FALSE)&lt;&gt;"",VLOOKUP($B101,'B-EmEC'!$A:$DC,MATCH(L$1,'B-EmEC'!$A$1:$DC$1,0),FALSE),NA())</f>
        <v>#N/A</v>
      </c>
      <c r="M101" s="160" t="e">
        <f>IF(VLOOKUP($B101,'B-EmEC'!$A:$DC,MATCH(M$1,'B-EmEC'!$A$1:$DC$1,0),FALSE)&lt;&gt;"",VLOOKUP($B101,'B-EmEC'!$A:$DC,MATCH(M$1,'B-EmEC'!$A$1:$DC$1,0),FALSE),NA())</f>
        <v>#N/A</v>
      </c>
      <c r="N101" s="159" t="e">
        <f>IF(VLOOKUP($B101,'B-EmEC'!$A:$DC,MATCH(N$1,'B-EmEC'!$A$1:$DC$1,0),FALSE)&lt;&gt;"",VLOOKUP($B101,'B-EmEC'!$A:$DC,MATCH(N$1,'B-EmEC'!$A$1:$DC$1,0),FALSE),NA())</f>
        <v>#N/A</v>
      </c>
      <c r="O101" s="160" t="e">
        <f>IF(VLOOKUP($B101,'B-EmEC'!$A:$DC,MATCH(O$1,'B-EmEC'!$A$1:$DC$1,0),FALSE)&lt;&gt;"",VLOOKUP($B101,'B-EmEC'!$A:$DC,MATCH(O$1,'B-EmEC'!$A$1:$DC$1,0),FALSE),NA())</f>
        <v>#N/A</v>
      </c>
      <c r="P101" s="160" t="e">
        <f>IF(VLOOKUP($B101,'B-EmEC'!$A:$DC,MATCH(P$1,'B-EmEC'!$A$1:$DC$1,0),FALSE)&lt;&gt;"",VLOOKUP($B101,'B-EmEC'!$A:$DC,MATCH(P$1,'B-EmEC'!$A$1:$DC$1,0),FALSE),NA())</f>
        <v>#N/A</v>
      </c>
      <c r="Q101" s="161" t="e" cm="1">
        <f t="array" ref="Q101">SUBSTITUTE(SUBSTITUTE(INDEX(E$1:P$1,0,MATCH(_xlfn.AGGREGATE(4,6,E101:P101),E101:P101,0)),"B-pEC50",""),"&gt;1.4SD","")</f>
        <v>#N/A</v>
      </c>
      <c r="R101" s="159"/>
      <c r="S101" s="162" t="e">
        <f>IF(VLOOKUP($B101,'I-EmEC'!$A:$DD,MATCH(S$1,'I-EmEC'!$A$1:$DD$1,0),FALSE)&lt;&gt;"",VLOOKUP($B101,'I-EmEC'!$A:$DD,MATCH(S$1,'I-EmEC'!$A$1:$DD$1,0),FALSE),NA())</f>
        <v>#N/A</v>
      </c>
      <c r="T101" s="159">
        <f>IF(VLOOKUP($B101,'I-EmEC'!$A:$DD,MATCH(T$1,'I-EmEC'!$A$1:$DD$1,0),FALSE)&lt;&gt;"",VLOOKUP($B101,'I-EmEC'!$A:$DD,MATCH(T$1,'I-EmEC'!$A$1:$DD$1,0),FALSE),NA())</f>
        <v>6.88</v>
      </c>
      <c r="U101" s="159">
        <f>IF(VLOOKUP($B101,'I-EmEC'!$A:$DD,MATCH(U$1,'I-EmEC'!$A$1:$DD$1,0),FALSE)&lt;&gt;"",VLOOKUP($B101,'I-EmEC'!$A:$DD,MATCH(U$1,'I-EmEC'!$A$1:$DD$1,0),FALSE),NA())</f>
        <v>6.88</v>
      </c>
      <c r="V101" s="159">
        <f>IF(VLOOKUP($B101,'I-EmEC'!$A:$DD,MATCH(V$1,'I-EmEC'!$A$1:$DD$1,0),FALSE)&lt;&gt;"",VLOOKUP($B101,'I-EmEC'!$A:$DD,MATCH(V$1,'I-EmEC'!$A$1:$DD$1,0),FALSE),NA())</f>
        <v>6.33</v>
      </c>
      <c r="W101" s="159">
        <f>IF(VLOOKUP($B101,'I-EmEC'!$A:$DD,MATCH(W$1,'I-EmEC'!$A$1:$DD$1,0),FALSE)&lt;&gt;"",VLOOKUP($B101,'I-EmEC'!$A:$DD,MATCH(W$1,'I-EmEC'!$A$1:$DD$1,0),FALSE),NA())</f>
        <v>6.33</v>
      </c>
      <c r="X101" s="159">
        <f>IF(VLOOKUP($B101,'I-EmEC'!$A:$DD,MATCH(X$1,'I-EmEC'!$A$1:$DD$1,0),FALSE)&lt;&gt;"",VLOOKUP($B101,'I-EmEC'!$A:$DD,MATCH(X$1,'I-EmEC'!$A$1:$DD$1,0),FALSE),NA())</f>
        <v>6.17</v>
      </c>
      <c r="Y101" s="159" t="e">
        <f>IF(VLOOKUP($B101,'I-EmEC'!$A:$DD,MATCH(Y$1,'I-EmEC'!$A$1:$DD$1,0),FALSE)&lt;&gt;"",VLOOKUP($B101,'I-EmEC'!$A:$DD,MATCH(Y$1,'I-EmEC'!$A$1:$DD$1,0),FALSE),NA())</f>
        <v>#N/A</v>
      </c>
      <c r="Z101" s="159" t="e">
        <f>IF(VLOOKUP($B101,'I-EmEC'!$A:$DD,MATCH(Z$1,'I-EmEC'!$A$1:$DD$1,0),FALSE)&lt;&gt;"",VLOOKUP($B101,'I-EmEC'!$A:$DD,MATCH(Z$1,'I-EmEC'!$A$1:$DD$1,0),FALSE),NA())</f>
        <v>#N/A</v>
      </c>
      <c r="AA101" s="159">
        <f>IF(VLOOKUP($B101,'I-EmEC'!$A:$DD,MATCH(AA$1,'I-EmEC'!$A$1:$DD$1,0),FALSE)&lt;&gt;"",VLOOKUP($B101,'I-EmEC'!$A:$DD,MATCH(AA$1,'I-EmEC'!$A$1:$DD$1,0),FALSE),NA())</f>
        <v>6.12</v>
      </c>
      <c r="AB101" s="159" t="e">
        <f>IF(VLOOKUP($B101,'I-EmEC'!$A:$DD,MATCH(AB$1,'I-EmEC'!$A$1:$DD$1,0),FALSE)&lt;&gt;"",VLOOKUP($B101,'I-EmEC'!$A:$DD,MATCH(AB$1,'I-EmEC'!$A$1:$DD$1,0),FALSE),NA())</f>
        <v>#N/A</v>
      </c>
      <c r="AC101" s="159">
        <f>IF(VLOOKUP($B101,'I-EmEC'!$A:$DD,MATCH(AC$1,'I-EmEC'!$A$1:$DD$1,0),FALSE)&lt;&gt;"",VLOOKUP($B101,'I-EmEC'!$A:$DD,MATCH(AC$1,'I-EmEC'!$A$1:$DD$1,0),FALSE),NA())</f>
        <v>5.75</v>
      </c>
      <c r="AD101" s="159" t="e">
        <f>IF(VLOOKUP($B101,'I-EmEC'!$A:$DD,MATCH(AD$1,'I-EmEC'!$A$1:$DD$1,0),FALSE)&lt;&gt;"",VLOOKUP($B101,'I-EmEC'!$A:$DD,MATCH(AD$1,'I-EmEC'!$A$1:$DD$1,0),FALSE),NA())</f>
        <v>#N/A</v>
      </c>
      <c r="AE101" s="161" t="str" cm="1">
        <f t="array" ref="AE101">SUBSTITUTE(SUBSTITUTE(INDEX(S$1:AD$1,0,MATCH(_xlfn.AGGREGATE(4,6,S101:AD101),S101:AD101,0)),"I-pEC50",""),"&gt;1.4SD","")</f>
        <v xml:space="preserve">
Gi1</v>
      </c>
      <c r="AF101" s="159"/>
      <c r="AG101" s="163" t="e">
        <f>IF(VLOOKUP($B101,'B-EmEC'!$A:$DC,MATCH(AG$1,'B-EmEC'!$A$1:$DC$1,0),FALSE)&lt;&gt;"",VLOOKUP($B101,'B-EmEC'!$A:$DC,MATCH(AG$1,'B-EmEC'!$A$1:$DC$1,0),FALSE),NA())</f>
        <v>#N/A</v>
      </c>
      <c r="AH101" s="164" t="e">
        <f>IF(VLOOKUP($B101,'B-EmEC'!$A:$DC,MATCH(AH$1,'B-EmEC'!$A$1:$DC$1,0),FALSE)&lt;&gt;"",VLOOKUP($B101,'B-EmEC'!$A:$DC,MATCH(AH$1,'B-EmEC'!$A$1:$DC$1,0),FALSE),NA())</f>
        <v>#N/A</v>
      </c>
      <c r="AI101" s="164" t="e">
        <f>IF(VLOOKUP($B101,'B-EmEC'!$A:$DC,MATCH(AI$1,'B-EmEC'!$A$1:$DC$1,0),FALSE)&lt;&gt;"",VLOOKUP($B101,'B-EmEC'!$A:$DC,MATCH(AI$1,'B-EmEC'!$A$1:$DC$1,0),FALSE),NA())</f>
        <v>#N/A</v>
      </c>
      <c r="AJ101" s="164" t="e">
        <f>IF(VLOOKUP($B101,'B-EmEC'!$A:$DC,MATCH(AJ$1,'B-EmEC'!$A$1:$DC$1,0),FALSE)&lt;&gt;"",VLOOKUP($B101,'B-EmEC'!$A:$DC,MATCH(AJ$1,'B-EmEC'!$A$1:$DC$1,0),FALSE),NA())</f>
        <v>#N/A</v>
      </c>
      <c r="AK101" s="164" t="e">
        <f>IF(VLOOKUP($B101,'B-EmEC'!$A:$DC,MATCH(AK$1,'B-EmEC'!$A$1:$DC$1,0),FALSE)&lt;&gt;"",VLOOKUP($B101,'B-EmEC'!$A:$DC,MATCH(AK$1,'B-EmEC'!$A$1:$DC$1,0),FALSE),NA())</f>
        <v>#N/A</v>
      </c>
      <c r="AL101" s="164" t="e">
        <f>IF(VLOOKUP($B101,'B-EmEC'!$A:$DC,MATCH(AL$1,'B-EmEC'!$A$1:$DC$1,0),FALSE)&lt;&gt;"",VLOOKUP($B101,'B-EmEC'!$A:$DC,MATCH(AL$1,'B-EmEC'!$A$1:$DC$1,0),FALSE),NA())</f>
        <v>#N/A</v>
      </c>
      <c r="AM101" s="164" t="e">
        <f>IF(VLOOKUP($B101,'B-EmEC'!$A:$DC,MATCH(AM$1,'B-EmEC'!$A$1:$DC$1,0),FALSE)&lt;&gt;"",VLOOKUP($B101,'B-EmEC'!$A:$DC,MATCH(AM$1,'B-EmEC'!$A$1:$DC$1,0),FALSE),NA())</f>
        <v>#N/A</v>
      </c>
      <c r="AN101" s="164" t="e">
        <f>IF(VLOOKUP($B101,'B-EmEC'!$A:$DC,MATCH(AN$1,'B-EmEC'!$A$1:$DC$1,0),FALSE)&lt;&gt;"",VLOOKUP($B101,'B-EmEC'!$A:$DC,MATCH(AN$1,'B-EmEC'!$A$1:$DC$1,0),FALSE),NA())</f>
        <v>#N/A</v>
      </c>
      <c r="AO101" s="164" t="e">
        <f>IF(VLOOKUP($B101,'B-EmEC'!$A:$DC,MATCH(AO$1,'B-EmEC'!$A$1:$DC$1,0),FALSE)&lt;&gt;"",VLOOKUP($B101,'B-EmEC'!$A:$DC,MATCH(AO$1,'B-EmEC'!$A$1:$DC$1,0),FALSE),NA())</f>
        <v>#N/A</v>
      </c>
      <c r="AP101" s="164" t="e">
        <f>IF(VLOOKUP($B101,'B-EmEC'!$A:$DC,MATCH(AP$1,'B-EmEC'!$A$1:$DC$1,0),FALSE)&lt;&gt;"",VLOOKUP($B101,'B-EmEC'!$A:$DC,MATCH(AP$1,'B-EmEC'!$A$1:$DC$1,0),FALSE),NA())</f>
        <v>#N/A</v>
      </c>
      <c r="AQ101" s="164" t="e">
        <f>IF(VLOOKUP($B101,'B-EmEC'!$A:$DC,MATCH(AQ$1,'B-EmEC'!$A$1:$DC$1,0),FALSE)&lt;&gt;"",VLOOKUP($B101,'B-EmEC'!$A:$DC,MATCH(AQ$1,'B-EmEC'!$A$1:$DC$1,0),FALSE),NA())</f>
        <v>#N/A</v>
      </c>
      <c r="AR101" s="164" t="e">
        <f>IF(VLOOKUP($B101,'B-EmEC'!$A:$DC,MATCH(AR$1,'B-EmEC'!$A$1:$DC$1,0),FALSE)&lt;&gt;"",VLOOKUP($B101,'B-EmEC'!$A:$DC,MATCH(AR$1,'B-EmEC'!$A$1:$DC$1,0),FALSE),NA())</f>
        <v>#N/A</v>
      </c>
      <c r="AS101" s="169" t="e" cm="1">
        <f t="array" ref="AS101">SUBSTITUTE(SUBSTITUTE(INDEX(AG$1:AR$1,0,MATCH(_xlfn.AGGREGATE(4,6,AG101:AR101),AG101:AR101,0)),"B-Emax",""),"&gt;1.4SD","")</f>
        <v>#N/A</v>
      </c>
      <c r="AT101" s="164"/>
      <c r="AU101" s="165" t="e">
        <f>IF(VLOOKUP($B101,'I-EmEC'!$A:$DD,MATCH(AU$1,'I-EmEC'!$A$1:$DD$1,0),FALSE)&lt;&gt;"",VLOOKUP($B101,'I-EmEC'!$A:$DD,MATCH(AU$1,'I-EmEC'!$A$1:$DD$1,0),FALSE),NA())</f>
        <v>#N/A</v>
      </c>
      <c r="AV101" s="166">
        <f>IF(VLOOKUP($B101,'I-EmEC'!$A:$DD,MATCH(AV$1,'I-EmEC'!$A$1:$DD$1,0),FALSE)&lt;&gt;"",VLOOKUP($B101,'I-EmEC'!$A:$DD,MATCH(AV$1,'I-EmEC'!$A$1:$DD$1,0),FALSE),NA())</f>
        <v>40.6</v>
      </c>
      <c r="AW101" s="166">
        <f>IF(VLOOKUP($B101,'I-EmEC'!$A:$DD,MATCH(AW$1,'I-EmEC'!$A$1:$DD$1,0),FALSE)&lt;&gt;"",VLOOKUP($B101,'I-EmEC'!$A:$DD,MATCH(AW$1,'I-EmEC'!$A$1:$DD$1,0),FALSE),NA())</f>
        <v>40.6</v>
      </c>
      <c r="AX101" s="166">
        <f>IF(VLOOKUP($B101,'I-EmEC'!$A:$DD,MATCH(AX$1,'I-EmEC'!$A$1:$DD$1,0),FALSE)&lt;&gt;"",VLOOKUP($B101,'I-EmEC'!$A:$DD,MATCH(AX$1,'I-EmEC'!$A$1:$DD$1,0),FALSE),NA())</f>
        <v>28.9</v>
      </c>
      <c r="AY101" s="166">
        <f>IF(VLOOKUP($B101,'I-EmEC'!$A:$DD,MATCH(AY$1,'I-EmEC'!$A$1:$DD$1,0),FALSE)&lt;&gt;"",VLOOKUP($B101,'I-EmEC'!$A:$DD,MATCH(AY$1,'I-EmEC'!$A$1:$DD$1,0),FALSE),NA())</f>
        <v>28.9</v>
      </c>
      <c r="AZ101" s="166">
        <f>IF(VLOOKUP($B101,'I-EmEC'!$A:$DD,MATCH(AZ$1,'I-EmEC'!$A$1:$DD$1,0),FALSE)&lt;&gt;"",VLOOKUP($B101,'I-EmEC'!$A:$DD,MATCH(AZ$1,'I-EmEC'!$A$1:$DD$1,0),FALSE),NA())</f>
        <v>7.5</v>
      </c>
      <c r="BA101" s="166" t="e">
        <f>IF(VLOOKUP($B101,'I-EmEC'!$A:$DD,MATCH(BA$1,'I-EmEC'!$A$1:$DD$1,0),FALSE)&lt;&gt;"",VLOOKUP($B101,'I-EmEC'!$A:$DD,MATCH(BA$1,'I-EmEC'!$A$1:$DD$1,0),FALSE),NA())</f>
        <v>#N/A</v>
      </c>
      <c r="BB101" s="166" t="e">
        <f>IF(VLOOKUP($B101,'I-EmEC'!$A:$DD,MATCH(BB$1,'I-EmEC'!$A$1:$DD$1,0),FALSE)&lt;&gt;"",VLOOKUP($B101,'I-EmEC'!$A:$DD,MATCH(BB$1,'I-EmEC'!$A$1:$DD$1,0),FALSE),NA())</f>
        <v>#N/A</v>
      </c>
      <c r="BC101" s="166">
        <f>IF(VLOOKUP($B101,'I-EmEC'!$A:$DD,MATCH(BC$1,'I-EmEC'!$A$1:$DD$1,0),FALSE)&lt;&gt;"",VLOOKUP($B101,'I-EmEC'!$A:$DD,MATCH(BC$1,'I-EmEC'!$A$1:$DD$1,0),FALSE),NA())</f>
        <v>13.5</v>
      </c>
      <c r="BD101" s="166" t="e">
        <f>IF(VLOOKUP($B101,'I-EmEC'!$A:$DD,MATCH(BD$1,'I-EmEC'!$A$1:$DD$1,0),FALSE)&lt;&gt;"",VLOOKUP($B101,'I-EmEC'!$A:$DD,MATCH(BD$1,'I-EmEC'!$A$1:$DD$1,0),FALSE),NA())</f>
        <v>#N/A</v>
      </c>
      <c r="BE101" s="166">
        <f>IF(VLOOKUP($B101,'I-EmEC'!$A:$DD,MATCH(BE$1,'I-EmEC'!$A$1:$DD$1,0),FALSE)&lt;&gt;"",VLOOKUP($B101,'I-EmEC'!$A:$DD,MATCH(BE$1,'I-EmEC'!$A$1:$DD$1,0),FALSE),NA())</f>
        <v>6.8</v>
      </c>
      <c r="BF101" s="166" t="e">
        <f>IF(VLOOKUP($B101,'I-EmEC'!$A:$DD,MATCH(BF$1,'I-EmEC'!$A$1:$DD$1,0),FALSE)&lt;&gt;"",VLOOKUP($B101,'I-EmEC'!$A:$DD,MATCH(BF$1,'I-EmEC'!$A$1:$DD$1,0),FALSE),NA())</f>
        <v>#N/A</v>
      </c>
      <c r="BG101" s="161" t="str" cm="1">
        <f t="array" ref="BG101">SUBSTITUTE(SUBSTITUTE(INDEX(AU$1:BF$1,0,MATCH(_xlfn.AGGREGATE(4,6,AU101:BF101),AU101:BF101,0)),"I-Emax",""),"&gt;1.4SD","")</f>
        <v xml:space="preserve">
Gi1</v>
      </c>
      <c r="BH101" s="159"/>
      <c r="BI101" s="167" t="e">
        <f>IF(VLOOKUP($B101,'B-EmEC'!$A:$DC,MATCH(BI$1,'B-EmEC'!$A$1:$DC$1,0),FALSE)="",NA(),VLOOKUP($B101,'B-EmEC'!$A:$DC,MATCH(BI$1,'B-EmEC'!$A$1:$DC$1,0),FALSE))</f>
        <v>#N/A</v>
      </c>
      <c r="BJ101" s="168" t="e">
        <f>IF(VLOOKUP($B101,'B-EmEC'!$A:$DC,MATCH(BJ$1,'B-EmEC'!$A$1:$DC$1,0),FALSE)="",NA(),VLOOKUP($B101,'B-EmEC'!$A:$DC,MATCH(BJ$1,'B-EmEC'!$A$1:$DC$1,0),FALSE))</f>
        <v>#N/A</v>
      </c>
      <c r="BK101" s="168" t="e">
        <f>IF(VLOOKUP($B101,'B-EmEC'!$A:$DC,MATCH(BK$1,'B-EmEC'!$A$1:$DC$1,0),FALSE)="",NA(),VLOOKUP($B101,'B-EmEC'!$A:$DC,MATCH(BK$1,'B-EmEC'!$A$1:$DC$1,0),FALSE))</f>
        <v>#N/A</v>
      </c>
      <c r="BL101" s="168" t="e">
        <f>IF(VLOOKUP($B101,'B-EmEC'!$A:$DC,MATCH(BL$1,'B-EmEC'!$A$1:$DC$1,0),FALSE)="",NA(),VLOOKUP($B101,'B-EmEC'!$A:$DC,MATCH(BL$1,'B-EmEC'!$A$1:$DC$1,0),FALSE))</f>
        <v>#N/A</v>
      </c>
      <c r="BM101" s="168" t="e">
        <f>IF(VLOOKUP($B101,'B-EmEC'!$A:$DC,MATCH(BM$1,'B-EmEC'!$A$1:$DC$1,0),FALSE)="",NA(),VLOOKUP($B101,'B-EmEC'!$A:$DC,MATCH(BM$1,'B-EmEC'!$A$1:$DC$1,0),FALSE))</f>
        <v>#N/A</v>
      </c>
      <c r="BN101" s="168" t="e">
        <f>IF(VLOOKUP($B101,'B-EmEC'!$A:$DC,MATCH(BN$1,'B-EmEC'!$A$1:$DC$1,0),FALSE)="",NA(),VLOOKUP($B101,'B-EmEC'!$A:$DC,MATCH(BN$1,'B-EmEC'!$A$1:$DC$1,0),FALSE))</f>
        <v>#N/A</v>
      </c>
      <c r="BO101" s="168" t="e">
        <f>IF(VLOOKUP($B101,'B-EmEC'!$A:$DC,MATCH(BO$1,'B-EmEC'!$A$1:$DC$1,0),FALSE)="",NA(),VLOOKUP($B101,'B-EmEC'!$A:$DC,MATCH(BO$1,'B-EmEC'!$A$1:$DC$1,0),FALSE))</f>
        <v>#N/A</v>
      </c>
      <c r="BP101" s="168" t="e">
        <f>IF(VLOOKUP($B101,'B-EmEC'!$A:$DC,MATCH(BP$1,'B-EmEC'!$A$1:$DC$1,0),FALSE)="",NA(),VLOOKUP($B101,'B-EmEC'!$A:$DC,MATCH(BP$1,'B-EmEC'!$A$1:$DC$1,0),FALSE))</f>
        <v>#N/A</v>
      </c>
      <c r="BQ101" s="168" t="e">
        <f>IF(VLOOKUP($B101,'B-EmEC'!$A:$DC,MATCH(BQ$1,'B-EmEC'!$A$1:$DC$1,0),FALSE)="",NA(),VLOOKUP($B101,'B-EmEC'!$A:$DC,MATCH(BQ$1,'B-EmEC'!$A$1:$DC$1,0),FALSE))</f>
        <v>#N/A</v>
      </c>
      <c r="BR101" s="168" t="e">
        <f>IF(VLOOKUP($B101,'B-EmEC'!$A:$DC,MATCH(BR$1,'B-EmEC'!$A$1:$DC$1,0),FALSE)="",NA(),VLOOKUP($B101,'B-EmEC'!$A:$DC,MATCH(BR$1,'B-EmEC'!$A$1:$DC$1,0),FALSE))</f>
        <v>#N/A</v>
      </c>
      <c r="BS101" s="168" t="e">
        <f>IF(VLOOKUP($B101,'B-EmEC'!$A:$DC,MATCH(BS$1,'B-EmEC'!$A$1:$DC$1,0),FALSE)="",NA(),VLOOKUP($B101,'B-EmEC'!$A:$DC,MATCH(BS$1,'B-EmEC'!$A$1:$DC$1,0),FALSE))</f>
        <v>#N/A</v>
      </c>
      <c r="BT101" s="168" t="e">
        <f>IF(VLOOKUP($B101,'B-EmEC'!$A:$DC,MATCH(BT$1,'B-EmEC'!$A$1:$DC$1,0),FALSE)="",NA(),VLOOKUP($B101,'B-EmEC'!$A:$DC,MATCH(BT$1,'B-EmEC'!$A$1:$DC$1,0),FALSE))</f>
        <v>#N/A</v>
      </c>
      <c r="BU101" s="161" t="e" cm="1">
        <f t="array" ref="BU101">SUBSTITUTE(SUBSTITUTE(SUBSTITUTE(INDEX(BI$1:BT$1,0,MATCH(_xlfn.AGGREGATE(4,6,BI101:BT101),BI101:BT101,0)),"B-Emax",""),"Min",""),"Max","")</f>
        <v>#N/A</v>
      </c>
      <c r="BV101" s="168"/>
      <c r="BW101" s="165" t="e">
        <f>IF(VLOOKUP($B101,'I-EmEC'!$A:$DD,MATCH(BW$1,'I-EmEC'!$A$1:$DD$1,0),FALSE)&lt;&gt;"",VLOOKUP($B101,'I-EmEC'!$A:$DD,MATCH(BW$1,'I-EmEC'!$A$1:$DD$1,0),FALSE),NA())</f>
        <v>#N/A</v>
      </c>
      <c r="BX101" s="166">
        <f>IF(VLOOKUP($B101,'I-EmEC'!$A:$DD,MATCH(BX$1,'I-EmEC'!$A$1:$DD$1,0),FALSE)&lt;&gt;"",VLOOKUP($B101,'I-EmEC'!$A:$DD,MATCH(BX$1,'I-EmEC'!$A$1:$DD$1,0),FALSE),NA())</f>
        <v>78.529980657640223</v>
      </c>
      <c r="BY101" s="166">
        <f>IF(VLOOKUP($B101,'I-EmEC'!$A:$DD,MATCH(BY$1,'I-EmEC'!$A$1:$DD$1,0),FALSE)&lt;&gt;"",VLOOKUP($B101,'I-EmEC'!$A:$DD,MATCH(BY$1,'I-EmEC'!$A$1:$DD$1,0),FALSE),NA())</f>
        <v>78.529980657640223</v>
      </c>
      <c r="BZ101" s="166">
        <f>IF(VLOOKUP($B101,'I-EmEC'!$A:$DD,MATCH(BZ$1,'I-EmEC'!$A$1:$DD$1,0),FALSE)&lt;&gt;"",VLOOKUP($B101,'I-EmEC'!$A:$DD,MATCH(BZ$1,'I-EmEC'!$A$1:$DD$1,0),FALSE),NA())</f>
        <v>59.834368530020704</v>
      </c>
      <c r="CA101" s="166">
        <f>IF(VLOOKUP($B101,'I-EmEC'!$A:$DD,MATCH(CA$1,'I-EmEC'!$A$1:$DD$1,0),FALSE)&lt;&gt;"",VLOOKUP($B101,'I-EmEC'!$A:$DD,MATCH(CA$1,'I-EmEC'!$A$1:$DD$1,0),FALSE),NA())</f>
        <v>59.834368530020704</v>
      </c>
      <c r="CB101" s="166">
        <f>IF(VLOOKUP($B101,'I-EmEC'!$A:$DD,MATCH(CB$1,'I-EmEC'!$A$1:$DD$1,0),FALSE)&lt;&gt;"",VLOOKUP($B101,'I-EmEC'!$A:$DD,MATCH(CB$1,'I-EmEC'!$A$1:$DD$1,0),FALSE),NA())</f>
        <v>21.739130434782609</v>
      </c>
      <c r="CC101" s="166" t="e">
        <f>IF(VLOOKUP($B101,'I-EmEC'!$A:$DD,MATCH(CC$1,'I-EmEC'!$A$1:$DD$1,0),FALSE)&lt;&gt;"",VLOOKUP($B101,'I-EmEC'!$A:$DD,MATCH(CC$1,'I-EmEC'!$A$1:$DD$1,0),FALSE),NA())</f>
        <v>#N/A</v>
      </c>
      <c r="CD101" s="166" t="e">
        <f>IF(VLOOKUP($B101,'I-EmEC'!$A:$DD,MATCH(CD$1,'I-EmEC'!$A$1:$DD$1,0),FALSE)&lt;&gt;"",VLOOKUP($B101,'I-EmEC'!$A:$DD,MATCH(CD$1,'I-EmEC'!$A$1:$DD$1,0),FALSE),NA())</f>
        <v>#N/A</v>
      </c>
      <c r="CE101" s="166">
        <f>IF(VLOOKUP($B101,'I-EmEC'!$A:$DD,MATCH(CE$1,'I-EmEC'!$A$1:$DD$1,0),FALSE)&lt;&gt;"",VLOOKUP($B101,'I-EmEC'!$A:$DD,MATCH(CE$1,'I-EmEC'!$A$1:$DD$1,0),FALSE),NA())</f>
        <v>30.337078651685392</v>
      </c>
      <c r="CF101" s="166" t="e">
        <f>IF(VLOOKUP($B101,'I-EmEC'!$A:$DD,MATCH(CF$1,'I-EmEC'!$A$1:$DD$1,0),FALSE)&lt;&gt;"",VLOOKUP($B101,'I-EmEC'!$A:$DD,MATCH(CF$1,'I-EmEC'!$A$1:$DD$1,0),FALSE),NA())</f>
        <v>#N/A</v>
      </c>
      <c r="CG101" s="166">
        <f>IF(VLOOKUP($B101,'I-EmEC'!$A:$DD,MATCH(CG$1,'I-EmEC'!$A$1:$DD$1,0),FALSE)&lt;&gt;"",VLOOKUP($B101,'I-EmEC'!$A:$DD,MATCH(CG$1,'I-EmEC'!$A$1:$DD$1,0),FALSE),NA())</f>
        <v>12.952380952380953</v>
      </c>
      <c r="CH101" s="166" t="e">
        <f>IF(VLOOKUP($B101,'I-EmEC'!$A:$DD,MATCH(CH$1,'I-EmEC'!$A$1:$DD$1,0),FALSE)&lt;&gt;"",VLOOKUP($B101,'I-EmEC'!$A:$DD,MATCH(CH$1,'I-EmEC'!$A$1:$DD$1,0),FALSE),NA())</f>
        <v>#N/A</v>
      </c>
      <c r="CI101" s="161" t="str" cm="1">
        <f t="array" ref="CI101">SUBSTITUTE(SUBSTITUTE(SUBSTITUTE(INDEX(BW$1:CH$1,0,MATCH(_xlfn.AGGREGATE(4,6,BW101:CH101),BW101:CH101,0)),"I-Emax",""),"Min",""),"Max","")</f>
        <v xml:space="preserve">
Gi1</v>
      </c>
      <c r="CJ101" s="155"/>
      <c r="CK101" s="155"/>
      <c r="CL101" s="155"/>
      <c r="CM101" s="155"/>
      <c r="CN101" s="155"/>
      <c r="CO101" s="155"/>
      <c r="CP101" s="155"/>
      <c r="CQ101" s="155"/>
      <c r="CR101" s="155"/>
      <c r="CS101" s="155"/>
      <c r="CT101" s="155"/>
      <c r="CU101" s="155"/>
      <c r="CV101" s="155"/>
      <c r="CW101" s="155"/>
      <c r="CX101" s="155"/>
      <c r="CY101" s="155"/>
      <c r="CZ101" s="155"/>
      <c r="DA101" s="155"/>
      <c r="DB101" s="155"/>
      <c r="DC101" s="155"/>
      <c r="DD101" s="155"/>
      <c r="DE101" s="155"/>
      <c r="DF101" s="155"/>
      <c r="DG101" s="155"/>
    </row>
    <row r="102" spans="1:111" s="170" customFormat="1" x14ac:dyDescent="0.15">
      <c r="A102" s="155" t="str" cm="1">
        <f t="array" ref="A102">_xlfn.IFS(AND(SUMIF(E102:P102,"&lt;&gt;#N/A",E102:P102)&gt;0,SUMIF(S102:AD102,"&lt;&gt;#N/A",S102:AD102)&gt;0),"BI",AND(SUMIF(E102:P102,"&lt;&gt;#N/A",E102:P102)&gt;0,SUMIF(S102:AD102,"&lt;&gt;#N/A",S102:AD102)=0),"-B",AND(SUMIF(E102:P102,"&lt;&gt;#N/A",E102:P102)=0,SUMIF(S102:AD102,"&lt;&gt;#N/A",S102:AD102)&gt;0),"-I")</f>
        <v>-I</v>
      </c>
      <c r="B102" s="90" t="s">
        <v>509</v>
      </c>
      <c r="C102" s="156" t="str">
        <f>VLOOKUP(B102,RecNamesAll!A:E,5,FALSE)</f>
        <v>A</v>
      </c>
      <c r="D102" s="157" t="b">
        <f>VLOOKUP(B102,Ligands!A:B,2,FALSE)</f>
        <v>0</v>
      </c>
      <c r="E102" s="158" t="e">
        <f>IF(VLOOKUP($B102,'B-EmEC'!$A:$DC,MATCH(E$1,'B-EmEC'!$A$1:$DC$1,0),FALSE)&lt;&gt;"",VLOOKUP($B102,'B-EmEC'!$A:$DC,MATCH(E$1,'B-EmEC'!$A$1:$DC$1,0),FALSE),NA())</f>
        <v>#N/A</v>
      </c>
      <c r="F102" s="159" t="e">
        <f>IF(VLOOKUP($B102,'B-EmEC'!$A:$DC,MATCH(F$1,'B-EmEC'!$A$1:$DC$1,0),FALSE)&lt;&gt;"",VLOOKUP($B102,'B-EmEC'!$A:$DC,MATCH(F$1,'B-EmEC'!$A$1:$DC$1,0),FALSE),NA())</f>
        <v>#N/A</v>
      </c>
      <c r="G102" s="159" t="e">
        <f>IF(VLOOKUP($B102,'B-EmEC'!$A:$DC,MATCH(G$1,'B-EmEC'!$A$1:$DC$1,0),FALSE)&lt;&gt;"",VLOOKUP($B102,'B-EmEC'!$A:$DC,MATCH(G$1,'B-EmEC'!$A$1:$DC$1,0),FALSE),NA())</f>
        <v>#N/A</v>
      </c>
      <c r="H102" s="159" t="e">
        <f>IF(VLOOKUP($B102,'B-EmEC'!$A:$DC,MATCH(H$1,'B-EmEC'!$A$1:$DC$1,0),FALSE)&lt;&gt;"",VLOOKUP($B102,'B-EmEC'!$A:$DC,MATCH(H$1,'B-EmEC'!$A$1:$DC$1,0),FALSE),NA())</f>
        <v>#N/A</v>
      </c>
      <c r="I102" s="159" t="e">
        <f>IF(VLOOKUP($B102,'B-EmEC'!$A:$DC,MATCH(I$1,'B-EmEC'!$A$1:$DC$1,0),FALSE)&lt;&gt;"",VLOOKUP($B102,'B-EmEC'!$A:$DC,MATCH(I$1,'B-EmEC'!$A$1:$DC$1,0),FALSE),NA())</f>
        <v>#N/A</v>
      </c>
      <c r="J102" s="159" t="e">
        <f>IF(VLOOKUP($B102,'B-EmEC'!$A:$DC,MATCH(J$1,'B-EmEC'!$A$1:$DC$1,0),FALSE)&lt;&gt;"",VLOOKUP($B102,'B-EmEC'!$A:$DC,MATCH(J$1,'B-EmEC'!$A$1:$DC$1,0),FALSE),NA())</f>
        <v>#N/A</v>
      </c>
      <c r="K102" s="160" t="e">
        <f>IF(VLOOKUP($B102,'B-EmEC'!$A:$DC,MATCH(K$1,'B-EmEC'!$A$1:$DC$1,0),FALSE)&lt;&gt;"",VLOOKUP($B102,'B-EmEC'!$A:$DC,MATCH(K$1,'B-EmEC'!$A$1:$DC$1,0),FALSE),NA())</f>
        <v>#N/A</v>
      </c>
      <c r="L102" s="160" t="e">
        <f>IF(VLOOKUP($B102,'B-EmEC'!$A:$DC,MATCH(L$1,'B-EmEC'!$A$1:$DC$1,0),FALSE)&lt;&gt;"",VLOOKUP($B102,'B-EmEC'!$A:$DC,MATCH(L$1,'B-EmEC'!$A$1:$DC$1,0),FALSE),NA())</f>
        <v>#N/A</v>
      </c>
      <c r="M102" s="160" t="e">
        <f>IF(VLOOKUP($B102,'B-EmEC'!$A:$DC,MATCH(M$1,'B-EmEC'!$A$1:$DC$1,0),FALSE)&lt;&gt;"",VLOOKUP($B102,'B-EmEC'!$A:$DC,MATCH(M$1,'B-EmEC'!$A$1:$DC$1,0),FALSE),NA())</f>
        <v>#N/A</v>
      </c>
      <c r="N102" s="159" t="e">
        <f>IF(VLOOKUP($B102,'B-EmEC'!$A:$DC,MATCH(N$1,'B-EmEC'!$A$1:$DC$1,0),FALSE)&lt;&gt;"",VLOOKUP($B102,'B-EmEC'!$A:$DC,MATCH(N$1,'B-EmEC'!$A$1:$DC$1,0),FALSE),NA())</f>
        <v>#N/A</v>
      </c>
      <c r="O102" s="160" t="e">
        <f>IF(VLOOKUP($B102,'B-EmEC'!$A:$DC,MATCH(O$1,'B-EmEC'!$A$1:$DC$1,0),FALSE)&lt;&gt;"",VLOOKUP($B102,'B-EmEC'!$A:$DC,MATCH(O$1,'B-EmEC'!$A$1:$DC$1,0),FALSE),NA())</f>
        <v>#N/A</v>
      </c>
      <c r="P102" s="160" t="e">
        <f>IF(VLOOKUP($B102,'B-EmEC'!$A:$DC,MATCH(P$1,'B-EmEC'!$A$1:$DC$1,0),FALSE)&lt;&gt;"",VLOOKUP($B102,'B-EmEC'!$A:$DC,MATCH(P$1,'B-EmEC'!$A$1:$DC$1,0),FALSE),NA())</f>
        <v>#N/A</v>
      </c>
      <c r="Q102" s="161" t="e" cm="1">
        <f t="array" ref="Q102">SUBSTITUTE(SUBSTITUTE(INDEX(E$1:P$1,0,MATCH(_xlfn.AGGREGATE(4,6,E102:P102),E102:P102,0)),"B-pEC50",""),"&gt;1.4SD","")</f>
        <v>#N/A</v>
      </c>
      <c r="R102" s="159"/>
      <c r="S102" s="162" t="e">
        <f>IF(VLOOKUP($B102,'I-EmEC'!$A:$DD,MATCH(S$1,'I-EmEC'!$A$1:$DD$1,0),FALSE)&lt;&gt;"",VLOOKUP($B102,'I-EmEC'!$A:$DD,MATCH(S$1,'I-EmEC'!$A$1:$DD$1,0),FALSE),NA())</f>
        <v>#N/A</v>
      </c>
      <c r="T102" s="159">
        <f>IF(VLOOKUP($B102,'I-EmEC'!$A:$DD,MATCH(T$1,'I-EmEC'!$A$1:$DD$1,0),FALSE)&lt;&gt;"",VLOOKUP($B102,'I-EmEC'!$A:$DD,MATCH(T$1,'I-EmEC'!$A$1:$DD$1,0),FALSE),NA())</f>
        <v>7.44</v>
      </c>
      <c r="U102" s="159">
        <f>IF(VLOOKUP($B102,'I-EmEC'!$A:$DD,MATCH(U$1,'I-EmEC'!$A$1:$DD$1,0),FALSE)&lt;&gt;"",VLOOKUP($B102,'I-EmEC'!$A:$DD,MATCH(U$1,'I-EmEC'!$A$1:$DD$1,0),FALSE),NA())</f>
        <v>7.44</v>
      </c>
      <c r="V102" s="159">
        <f>IF(VLOOKUP($B102,'I-EmEC'!$A:$DD,MATCH(V$1,'I-EmEC'!$A$1:$DD$1,0),FALSE)&lt;&gt;"",VLOOKUP($B102,'I-EmEC'!$A:$DD,MATCH(V$1,'I-EmEC'!$A$1:$DD$1,0),FALSE),NA())</f>
        <v>6.71</v>
      </c>
      <c r="W102" s="159">
        <f>IF(VLOOKUP($B102,'I-EmEC'!$A:$DD,MATCH(W$1,'I-EmEC'!$A$1:$DD$1,0),FALSE)&lt;&gt;"",VLOOKUP($B102,'I-EmEC'!$A:$DD,MATCH(W$1,'I-EmEC'!$A$1:$DD$1,0),FALSE),NA())</f>
        <v>6.71</v>
      </c>
      <c r="X102" s="159" t="e">
        <f>IF(VLOOKUP($B102,'I-EmEC'!$A:$DD,MATCH(X$1,'I-EmEC'!$A$1:$DD$1,0),FALSE)&lt;&gt;"",VLOOKUP($B102,'I-EmEC'!$A:$DD,MATCH(X$1,'I-EmEC'!$A$1:$DD$1,0),FALSE),NA())</f>
        <v>#N/A</v>
      </c>
      <c r="Y102" s="159" t="e">
        <f>IF(VLOOKUP($B102,'I-EmEC'!$A:$DD,MATCH(Y$1,'I-EmEC'!$A$1:$DD$1,0),FALSE)&lt;&gt;"",VLOOKUP($B102,'I-EmEC'!$A:$DD,MATCH(Y$1,'I-EmEC'!$A$1:$DD$1,0),FALSE),NA())</f>
        <v>#N/A</v>
      </c>
      <c r="Z102" s="159" t="e">
        <f>IF(VLOOKUP($B102,'I-EmEC'!$A:$DD,MATCH(Z$1,'I-EmEC'!$A$1:$DD$1,0),FALSE)&lt;&gt;"",VLOOKUP($B102,'I-EmEC'!$A:$DD,MATCH(Z$1,'I-EmEC'!$A$1:$DD$1,0),FALSE),NA())</f>
        <v>#N/A</v>
      </c>
      <c r="AA102" s="159" t="e">
        <f>IF(VLOOKUP($B102,'I-EmEC'!$A:$DD,MATCH(AA$1,'I-EmEC'!$A$1:$DD$1,0),FALSE)&lt;&gt;"",VLOOKUP($B102,'I-EmEC'!$A:$DD,MATCH(AA$1,'I-EmEC'!$A$1:$DD$1,0),FALSE),NA())</f>
        <v>#N/A</v>
      </c>
      <c r="AB102" s="159">
        <f>IF(VLOOKUP($B102,'I-EmEC'!$A:$DD,MATCH(AB$1,'I-EmEC'!$A$1:$DD$1,0),FALSE)&lt;&gt;"",VLOOKUP($B102,'I-EmEC'!$A:$DD,MATCH(AB$1,'I-EmEC'!$A$1:$DD$1,0),FALSE),NA())</f>
        <v>6.9</v>
      </c>
      <c r="AC102" s="159" t="e">
        <f>IF(VLOOKUP($B102,'I-EmEC'!$A:$DD,MATCH(AC$1,'I-EmEC'!$A$1:$DD$1,0),FALSE)&lt;&gt;"",VLOOKUP($B102,'I-EmEC'!$A:$DD,MATCH(AC$1,'I-EmEC'!$A$1:$DD$1,0),FALSE),NA())</f>
        <v>#N/A</v>
      </c>
      <c r="AD102" s="159" t="e">
        <f>IF(VLOOKUP($B102,'I-EmEC'!$A:$DD,MATCH(AD$1,'I-EmEC'!$A$1:$DD$1,0),FALSE)&lt;&gt;"",VLOOKUP($B102,'I-EmEC'!$A:$DD,MATCH(AD$1,'I-EmEC'!$A$1:$DD$1,0),FALSE),NA())</f>
        <v>#N/A</v>
      </c>
      <c r="AE102" s="161" t="str" cm="1">
        <f t="array" ref="AE102">SUBSTITUTE(SUBSTITUTE(INDEX(S$1:AD$1,0,MATCH(_xlfn.AGGREGATE(4,6,S102:AD102),S102:AD102,0)),"I-pEC50",""),"&gt;1.4SD","")</f>
        <v xml:space="preserve">
Gi1</v>
      </c>
      <c r="AF102" s="159"/>
      <c r="AG102" s="163" t="e">
        <f>IF(VLOOKUP($B102,'B-EmEC'!$A:$DC,MATCH(AG$1,'B-EmEC'!$A$1:$DC$1,0),FALSE)&lt;&gt;"",VLOOKUP($B102,'B-EmEC'!$A:$DC,MATCH(AG$1,'B-EmEC'!$A$1:$DC$1,0),FALSE),NA())</f>
        <v>#N/A</v>
      </c>
      <c r="AH102" s="164" t="e">
        <f>IF(VLOOKUP($B102,'B-EmEC'!$A:$DC,MATCH(AH$1,'B-EmEC'!$A$1:$DC$1,0),FALSE)&lt;&gt;"",VLOOKUP($B102,'B-EmEC'!$A:$DC,MATCH(AH$1,'B-EmEC'!$A$1:$DC$1,0),FALSE),NA())</f>
        <v>#N/A</v>
      </c>
      <c r="AI102" s="164" t="e">
        <f>IF(VLOOKUP($B102,'B-EmEC'!$A:$DC,MATCH(AI$1,'B-EmEC'!$A$1:$DC$1,0),FALSE)&lt;&gt;"",VLOOKUP($B102,'B-EmEC'!$A:$DC,MATCH(AI$1,'B-EmEC'!$A$1:$DC$1,0),FALSE),NA())</f>
        <v>#N/A</v>
      </c>
      <c r="AJ102" s="164" t="e">
        <f>IF(VLOOKUP($B102,'B-EmEC'!$A:$DC,MATCH(AJ$1,'B-EmEC'!$A$1:$DC$1,0),FALSE)&lt;&gt;"",VLOOKUP($B102,'B-EmEC'!$A:$DC,MATCH(AJ$1,'B-EmEC'!$A$1:$DC$1,0),FALSE),NA())</f>
        <v>#N/A</v>
      </c>
      <c r="AK102" s="164" t="e">
        <f>IF(VLOOKUP($B102,'B-EmEC'!$A:$DC,MATCH(AK$1,'B-EmEC'!$A$1:$DC$1,0),FALSE)&lt;&gt;"",VLOOKUP($B102,'B-EmEC'!$A:$DC,MATCH(AK$1,'B-EmEC'!$A$1:$DC$1,0),FALSE),NA())</f>
        <v>#N/A</v>
      </c>
      <c r="AL102" s="164" t="e">
        <f>IF(VLOOKUP($B102,'B-EmEC'!$A:$DC,MATCH(AL$1,'B-EmEC'!$A$1:$DC$1,0),FALSE)&lt;&gt;"",VLOOKUP($B102,'B-EmEC'!$A:$DC,MATCH(AL$1,'B-EmEC'!$A$1:$DC$1,0),FALSE),NA())</f>
        <v>#N/A</v>
      </c>
      <c r="AM102" s="164" t="e">
        <f>IF(VLOOKUP($B102,'B-EmEC'!$A:$DC,MATCH(AM$1,'B-EmEC'!$A$1:$DC$1,0),FALSE)&lt;&gt;"",VLOOKUP($B102,'B-EmEC'!$A:$DC,MATCH(AM$1,'B-EmEC'!$A$1:$DC$1,0),FALSE),NA())</f>
        <v>#N/A</v>
      </c>
      <c r="AN102" s="164" t="e">
        <f>IF(VLOOKUP($B102,'B-EmEC'!$A:$DC,MATCH(AN$1,'B-EmEC'!$A$1:$DC$1,0),FALSE)&lt;&gt;"",VLOOKUP($B102,'B-EmEC'!$A:$DC,MATCH(AN$1,'B-EmEC'!$A$1:$DC$1,0),FALSE),NA())</f>
        <v>#N/A</v>
      </c>
      <c r="AO102" s="164" t="e">
        <f>IF(VLOOKUP($B102,'B-EmEC'!$A:$DC,MATCH(AO$1,'B-EmEC'!$A$1:$DC$1,0),FALSE)&lt;&gt;"",VLOOKUP($B102,'B-EmEC'!$A:$DC,MATCH(AO$1,'B-EmEC'!$A$1:$DC$1,0),FALSE),NA())</f>
        <v>#N/A</v>
      </c>
      <c r="AP102" s="164" t="e">
        <f>IF(VLOOKUP($B102,'B-EmEC'!$A:$DC,MATCH(AP$1,'B-EmEC'!$A$1:$DC$1,0),FALSE)&lt;&gt;"",VLOOKUP($B102,'B-EmEC'!$A:$DC,MATCH(AP$1,'B-EmEC'!$A$1:$DC$1,0),FALSE),NA())</f>
        <v>#N/A</v>
      </c>
      <c r="AQ102" s="164" t="e">
        <f>IF(VLOOKUP($B102,'B-EmEC'!$A:$DC,MATCH(AQ$1,'B-EmEC'!$A$1:$DC$1,0),FALSE)&lt;&gt;"",VLOOKUP($B102,'B-EmEC'!$A:$DC,MATCH(AQ$1,'B-EmEC'!$A$1:$DC$1,0),FALSE),NA())</f>
        <v>#N/A</v>
      </c>
      <c r="AR102" s="164" t="e">
        <f>IF(VLOOKUP($B102,'B-EmEC'!$A:$DC,MATCH(AR$1,'B-EmEC'!$A$1:$DC$1,0),FALSE)&lt;&gt;"",VLOOKUP($B102,'B-EmEC'!$A:$DC,MATCH(AR$1,'B-EmEC'!$A$1:$DC$1,0),FALSE),NA())</f>
        <v>#N/A</v>
      </c>
      <c r="AS102" s="169" t="e" cm="1">
        <f t="array" ref="AS102">SUBSTITUTE(SUBSTITUTE(INDEX(AG$1:AR$1,0,MATCH(_xlfn.AGGREGATE(4,6,AG102:AR102),AG102:AR102,0)),"B-Emax",""),"&gt;1.4SD","")</f>
        <v>#N/A</v>
      </c>
      <c r="AT102" s="164"/>
      <c r="AU102" s="165" t="e">
        <f>IF(VLOOKUP($B102,'I-EmEC'!$A:$DD,MATCH(AU$1,'I-EmEC'!$A$1:$DD$1,0),FALSE)&lt;&gt;"",VLOOKUP($B102,'I-EmEC'!$A:$DD,MATCH(AU$1,'I-EmEC'!$A$1:$DD$1,0),FALSE),NA())</f>
        <v>#N/A</v>
      </c>
      <c r="AV102" s="166">
        <f>IF(VLOOKUP($B102,'I-EmEC'!$A:$DD,MATCH(AV$1,'I-EmEC'!$A$1:$DD$1,0),FALSE)&lt;&gt;"",VLOOKUP($B102,'I-EmEC'!$A:$DD,MATCH(AV$1,'I-EmEC'!$A$1:$DD$1,0),FALSE),NA())</f>
        <v>21.1</v>
      </c>
      <c r="AW102" s="166">
        <f>IF(VLOOKUP($B102,'I-EmEC'!$A:$DD,MATCH(AW$1,'I-EmEC'!$A$1:$DD$1,0),FALSE)&lt;&gt;"",VLOOKUP($B102,'I-EmEC'!$A:$DD,MATCH(AW$1,'I-EmEC'!$A$1:$DD$1,0),FALSE),NA())</f>
        <v>21.1</v>
      </c>
      <c r="AX102" s="166">
        <f>IF(VLOOKUP($B102,'I-EmEC'!$A:$DD,MATCH(AX$1,'I-EmEC'!$A$1:$DD$1,0),FALSE)&lt;&gt;"",VLOOKUP($B102,'I-EmEC'!$A:$DD,MATCH(AX$1,'I-EmEC'!$A$1:$DD$1,0),FALSE),NA())</f>
        <v>7.6</v>
      </c>
      <c r="AY102" s="166">
        <f>IF(VLOOKUP($B102,'I-EmEC'!$A:$DD,MATCH(AY$1,'I-EmEC'!$A$1:$DD$1,0),FALSE)&lt;&gt;"",VLOOKUP($B102,'I-EmEC'!$A:$DD,MATCH(AY$1,'I-EmEC'!$A$1:$DD$1,0),FALSE),NA())</f>
        <v>7.6</v>
      </c>
      <c r="AZ102" s="166" t="e">
        <f>IF(VLOOKUP($B102,'I-EmEC'!$A:$DD,MATCH(AZ$1,'I-EmEC'!$A$1:$DD$1,0),FALSE)&lt;&gt;"",VLOOKUP($B102,'I-EmEC'!$A:$DD,MATCH(AZ$1,'I-EmEC'!$A$1:$DD$1,0),FALSE),NA())</f>
        <v>#N/A</v>
      </c>
      <c r="BA102" s="166" t="e">
        <f>IF(VLOOKUP($B102,'I-EmEC'!$A:$DD,MATCH(BA$1,'I-EmEC'!$A$1:$DD$1,0),FALSE)&lt;&gt;"",VLOOKUP($B102,'I-EmEC'!$A:$DD,MATCH(BA$1,'I-EmEC'!$A$1:$DD$1,0),FALSE),NA())</f>
        <v>#N/A</v>
      </c>
      <c r="BB102" s="166" t="e">
        <f>IF(VLOOKUP($B102,'I-EmEC'!$A:$DD,MATCH(BB$1,'I-EmEC'!$A$1:$DD$1,0),FALSE)&lt;&gt;"",VLOOKUP($B102,'I-EmEC'!$A:$DD,MATCH(BB$1,'I-EmEC'!$A$1:$DD$1,0),FALSE),NA())</f>
        <v>#N/A</v>
      </c>
      <c r="BC102" s="166" t="e">
        <f>IF(VLOOKUP($B102,'I-EmEC'!$A:$DD,MATCH(BC$1,'I-EmEC'!$A$1:$DD$1,0),FALSE)&lt;&gt;"",VLOOKUP($B102,'I-EmEC'!$A:$DD,MATCH(BC$1,'I-EmEC'!$A$1:$DD$1,0),FALSE),NA())</f>
        <v>#N/A</v>
      </c>
      <c r="BD102" s="166">
        <f>IF(VLOOKUP($B102,'I-EmEC'!$A:$DD,MATCH(BD$1,'I-EmEC'!$A$1:$DD$1,0),FALSE)&lt;&gt;"",VLOOKUP($B102,'I-EmEC'!$A:$DD,MATCH(BD$1,'I-EmEC'!$A$1:$DD$1,0),FALSE),NA())</f>
        <v>7.9</v>
      </c>
      <c r="BE102" s="166" t="e">
        <f>IF(VLOOKUP($B102,'I-EmEC'!$A:$DD,MATCH(BE$1,'I-EmEC'!$A$1:$DD$1,0),FALSE)&lt;&gt;"",VLOOKUP($B102,'I-EmEC'!$A:$DD,MATCH(BE$1,'I-EmEC'!$A$1:$DD$1,0),FALSE),NA())</f>
        <v>#N/A</v>
      </c>
      <c r="BF102" s="166" t="e">
        <f>IF(VLOOKUP($B102,'I-EmEC'!$A:$DD,MATCH(BF$1,'I-EmEC'!$A$1:$DD$1,0),FALSE)&lt;&gt;"",VLOOKUP($B102,'I-EmEC'!$A:$DD,MATCH(BF$1,'I-EmEC'!$A$1:$DD$1,0),FALSE),NA())</f>
        <v>#N/A</v>
      </c>
      <c r="BG102" s="161" t="str" cm="1">
        <f t="array" ref="BG102">SUBSTITUTE(SUBSTITUTE(INDEX(AU$1:BF$1,0,MATCH(_xlfn.AGGREGATE(4,6,AU102:BF102),AU102:BF102,0)),"I-Emax",""),"&gt;1.4SD","")</f>
        <v xml:space="preserve">
Gi1</v>
      </c>
      <c r="BH102" s="159"/>
      <c r="BI102" s="167" t="e">
        <f>IF(VLOOKUP($B102,'B-EmEC'!$A:$DC,MATCH(BI$1,'B-EmEC'!$A$1:$DC$1,0),FALSE)="",NA(),VLOOKUP($B102,'B-EmEC'!$A:$DC,MATCH(BI$1,'B-EmEC'!$A$1:$DC$1,0),FALSE))</f>
        <v>#N/A</v>
      </c>
      <c r="BJ102" s="168" t="e">
        <f>IF(VLOOKUP($B102,'B-EmEC'!$A:$DC,MATCH(BJ$1,'B-EmEC'!$A$1:$DC$1,0),FALSE)="",NA(),VLOOKUP($B102,'B-EmEC'!$A:$DC,MATCH(BJ$1,'B-EmEC'!$A$1:$DC$1,0),FALSE))</f>
        <v>#N/A</v>
      </c>
      <c r="BK102" s="168" t="e">
        <f>IF(VLOOKUP($B102,'B-EmEC'!$A:$DC,MATCH(BK$1,'B-EmEC'!$A$1:$DC$1,0),FALSE)="",NA(),VLOOKUP($B102,'B-EmEC'!$A:$DC,MATCH(BK$1,'B-EmEC'!$A$1:$DC$1,0),FALSE))</f>
        <v>#N/A</v>
      </c>
      <c r="BL102" s="168" t="e">
        <f>IF(VLOOKUP($B102,'B-EmEC'!$A:$DC,MATCH(BL$1,'B-EmEC'!$A$1:$DC$1,0),FALSE)="",NA(),VLOOKUP($B102,'B-EmEC'!$A:$DC,MATCH(BL$1,'B-EmEC'!$A$1:$DC$1,0),FALSE))</f>
        <v>#N/A</v>
      </c>
      <c r="BM102" s="168" t="e">
        <f>IF(VLOOKUP($B102,'B-EmEC'!$A:$DC,MATCH(BM$1,'B-EmEC'!$A$1:$DC$1,0),FALSE)="",NA(),VLOOKUP($B102,'B-EmEC'!$A:$DC,MATCH(BM$1,'B-EmEC'!$A$1:$DC$1,0),FALSE))</f>
        <v>#N/A</v>
      </c>
      <c r="BN102" s="168" t="e">
        <f>IF(VLOOKUP($B102,'B-EmEC'!$A:$DC,MATCH(BN$1,'B-EmEC'!$A$1:$DC$1,0),FALSE)="",NA(),VLOOKUP($B102,'B-EmEC'!$A:$DC,MATCH(BN$1,'B-EmEC'!$A$1:$DC$1,0),FALSE))</f>
        <v>#N/A</v>
      </c>
      <c r="BO102" s="168" t="e">
        <f>IF(VLOOKUP($B102,'B-EmEC'!$A:$DC,MATCH(BO$1,'B-EmEC'!$A$1:$DC$1,0),FALSE)="",NA(),VLOOKUP($B102,'B-EmEC'!$A:$DC,MATCH(BO$1,'B-EmEC'!$A$1:$DC$1,0),FALSE))</f>
        <v>#N/A</v>
      </c>
      <c r="BP102" s="168" t="e">
        <f>IF(VLOOKUP($B102,'B-EmEC'!$A:$DC,MATCH(BP$1,'B-EmEC'!$A$1:$DC$1,0),FALSE)="",NA(),VLOOKUP($B102,'B-EmEC'!$A:$DC,MATCH(BP$1,'B-EmEC'!$A$1:$DC$1,0),FALSE))</f>
        <v>#N/A</v>
      </c>
      <c r="BQ102" s="168" t="e">
        <f>IF(VLOOKUP($B102,'B-EmEC'!$A:$DC,MATCH(BQ$1,'B-EmEC'!$A$1:$DC$1,0),FALSE)="",NA(),VLOOKUP($B102,'B-EmEC'!$A:$DC,MATCH(BQ$1,'B-EmEC'!$A$1:$DC$1,0),FALSE))</f>
        <v>#N/A</v>
      </c>
      <c r="BR102" s="168" t="e">
        <f>IF(VLOOKUP($B102,'B-EmEC'!$A:$DC,MATCH(BR$1,'B-EmEC'!$A$1:$DC$1,0),FALSE)="",NA(),VLOOKUP($B102,'B-EmEC'!$A:$DC,MATCH(BR$1,'B-EmEC'!$A$1:$DC$1,0),FALSE))</f>
        <v>#N/A</v>
      </c>
      <c r="BS102" s="168" t="e">
        <f>IF(VLOOKUP($B102,'B-EmEC'!$A:$DC,MATCH(BS$1,'B-EmEC'!$A$1:$DC$1,0),FALSE)="",NA(),VLOOKUP($B102,'B-EmEC'!$A:$DC,MATCH(BS$1,'B-EmEC'!$A$1:$DC$1,0),FALSE))</f>
        <v>#N/A</v>
      </c>
      <c r="BT102" s="168" t="e">
        <f>IF(VLOOKUP($B102,'B-EmEC'!$A:$DC,MATCH(BT$1,'B-EmEC'!$A$1:$DC$1,0),FALSE)="",NA(),VLOOKUP($B102,'B-EmEC'!$A:$DC,MATCH(BT$1,'B-EmEC'!$A$1:$DC$1,0),FALSE))</f>
        <v>#N/A</v>
      </c>
      <c r="BU102" s="161" t="e" cm="1">
        <f t="array" ref="BU102">SUBSTITUTE(SUBSTITUTE(SUBSTITUTE(INDEX(BI$1:BT$1,0,MATCH(_xlfn.AGGREGATE(4,6,BI102:BT102),BI102:BT102,0)),"B-Emax",""),"Min",""),"Max","")</f>
        <v>#N/A</v>
      </c>
      <c r="BV102" s="168"/>
      <c r="BW102" s="165" t="e">
        <f>IF(VLOOKUP($B102,'I-EmEC'!$A:$DD,MATCH(BW$1,'I-EmEC'!$A$1:$DD$1,0),FALSE)&lt;&gt;"",VLOOKUP($B102,'I-EmEC'!$A:$DD,MATCH(BW$1,'I-EmEC'!$A$1:$DD$1,0),FALSE),NA())</f>
        <v>#N/A</v>
      </c>
      <c r="BX102" s="166">
        <f>IF(VLOOKUP($B102,'I-EmEC'!$A:$DD,MATCH(BX$1,'I-EmEC'!$A$1:$DD$1,0),FALSE)&lt;&gt;"",VLOOKUP($B102,'I-EmEC'!$A:$DD,MATCH(BX$1,'I-EmEC'!$A$1:$DD$1,0),FALSE),NA())</f>
        <v>40.812379110251449</v>
      </c>
      <c r="BY102" s="166">
        <f>IF(VLOOKUP($B102,'I-EmEC'!$A:$DD,MATCH(BY$1,'I-EmEC'!$A$1:$DD$1,0),FALSE)&lt;&gt;"",VLOOKUP($B102,'I-EmEC'!$A:$DD,MATCH(BY$1,'I-EmEC'!$A$1:$DD$1,0),FALSE),NA())</f>
        <v>40.812379110251449</v>
      </c>
      <c r="BZ102" s="166">
        <f>IF(VLOOKUP($B102,'I-EmEC'!$A:$DD,MATCH(BZ$1,'I-EmEC'!$A$1:$DD$1,0),FALSE)&lt;&gt;"",VLOOKUP($B102,'I-EmEC'!$A:$DD,MATCH(BZ$1,'I-EmEC'!$A$1:$DD$1,0),FALSE),NA())</f>
        <v>15.734989648033126</v>
      </c>
      <c r="CA102" s="166">
        <f>IF(VLOOKUP($B102,'I-EmEC'!$A:$DD,MATCH(CA$1,'I-EmEC'!$A$1:$DD$1,0),FALSE)&lt;&gt;"",VLOOKUP($B102,'I-EmEC'!$A:$DD,MATCH(CA$1,'I-EmEC'!$A$1:$DD$1,0),FALSE),NA())</f>
        <v>15.734989648033126</v>
      </c>
      <c r="CB102" s="166" t="e">
        <f>IF(VLOOKUP($B102,'I-EmEC'!$A:$DD,MATCH(CB$1,'I-EmEC'!$A$1:$DD$1,0),FALSE)&lt;&gt;"",VLOOKUP($B102,'I-EmEC'!$A:$DD,MATCH(CB$1,'I-EmEC'!$A$1:$DD$1,0),FALSE),NA())</f>
        <v>#N/A</v>
      </c>
      <c r="CC102" s="166" t="e">
        <f>IF(VLOOKUP($B102,'I-EmEC'!$A:$DD,MATCH(CC$1,'I-EmEC'!$A$1:$DD$1,0),FALSE)&lt;&gt;"",VLOOKUP($B102,'I-EmEC'!$A:$DD,MATCH(CC$1,'I-EmEC'!$A$1:$DD$1,0),FALSE),NA())</f>
        <v>#N/A</v>
      </c>
      <c r="CD102" s="166" t="e">
        <f>IF(VLOOKUP($B102,'I-EmEC'!$A:$DD,MATCH(CD$1,'I-EmEC'!$A$1:$DD$1,0),FALSE)&lt;&gt;"",VLOOKUP($B102,'I-EmEC'!$A:$DD,MATCH(CD$1,'I-EmEC'!$A$1:$DD$1,0),FALSE),NA())</f>
        <v>#N/A</v>
      </c>
      <c r="CE102" s="166" t="e">
        <f>IF(VLOOKUP($B102,'I-EmEC'!$A:$DD,MATCH(CE$1,'I-EmEC'!$A$1:$DD$1,0),FALSE)&lt;&gt;"",VLOOKUP($B102,'I-EmEC'!$A:$DD,MATCH(CE$1,'I-EmEC'!$A$1:$DD$1,0),FALSE),NA())</f>
        <v>#N/A</v>
      </c>
      <c r="CF102" s="166">
        <f>IF(VLOOKUP($B102,'I-EmEC'!$A:$DD,MATCH(CF$1,'I-EmEC'!$A$1:$DD$1,0),FALSE)&lt;&gt;"",VLOOKUP($B102,'I-EmEC'!$A:$DD,MATCH(CF$1,'I-EmEC'!$A$1:$DD$1,0),FALSE),NA())</f>
        <v>15.581854043392504</v>
      </c>
      <c r="CG102" s="166" t="e">
        <f>IF(VLOOKUP($B102,'I-EmEC'!$A:$DD,MATCH(CG$1,'I-EmEC'!$A$1:$DD$1,0),FALSE)&lt;&gt;"",VLOOKUP($B102,'I-EmEC'!$A:$DD,MATCH(CG$1,'I-EmEC'!$A$1:$DD$1,0),FALSE),NA())</f>
        <v>#N/A</v>
      </c>
      <c r="CH102" s="166" t="e">
        <f>IF(VLOOKUP($B102,'I-EmEC'!$A:$DD,MATCH(CH$1,'I-EmEC'!$A$1:$DD$1,0),FALSE)&lt;&gt;"",VLOOKUP($B102,'I-EmEC'!$A:$DD,MATCH(CH$1,'I-EmEC'!$A$1:$DD$1,0),FALSE),NA())</f>
        <v>#N/A</v>
      </c>
      <c r="CI102" s="161" t="str" cm="1">
        <f t="array" ref="CI102">SUBSTITUTE(SUBSTITUTE(SUBSTITUTE(INDEX(BW$1:CH$1,0,MATCH(_xlfn.AGGREGATE(4,6,BW102:CH102),BW102:CH102,0)),"I-Emax",""),"Min",""),"Max","")</f>
        <v xml:space="preserve">
Gi1</v>
      </c>
      <c r="CJ102" s="155"/>
      <c r="CK102" s="155"/>
      <c r="CL102" s="155"/>
      <c r="CM102" s="155"/>
      <c r="CN102" s="155"/>
      <c r="CO102" s="155"/>
      <c r="CP102" s="155"/>
      <c r="CQ102" s="155"/>
      <c r="CR102" s="155"/>
      <c r="CS102" s="155"/>
      <c r="CT102" s="155"/>
      <c r="CU102" s="155"/>
      <c r="CV102" s="155"/>
      <c r="CW102" s="155"/>
      <c r="CX102" s="155"/>
      <c r="CY102" s="155"/>
      <c r="CZ102" s="155"/>
      <c r="DA102" s="155"/>
      <c r="DB102" s="155"/>
      <c r="DC102" s="155"/>
      <c r="DD102" s="155"/>
      <c r="DE102" s="155"/>
      <c r="DF102" s="155"/>
      <c r="DG102" s="155"/>
    </row>
    <row r="103" spans="1:111" s="170" customFormat="1" x14ac:dyDescent="0.15">
      <c r="A103" s="155" t="str" cm="1">
        <f t="array" ref="A103">_xlfn.IFS(AND(SUMIF(E103:P103,"&lt;&gt;#N/A",E103:P103)&gt;0,SUMIF(S103:AD103,"&lt;&gt;#N/A",S103:AD103)&gt;0),"BI",AND(SUMIF(E103:P103,"&lt;&gt;#N/A",E103:P103)&gt;0,SUMIF(S103:AD103,"&lt;&gt;#N/A",S103:AD103)=0),"-B",AND(SUMIF(E103:P103,"&lt;&gt;#N/A",E103:P103)=0,SUMIF(S103:AD103,"&lt;&gt;#N/A",S103:AD103)&gt;0),"-I")</f>
        <v>-I</v>
      </c>
      <c r="B103" s="90" t="s">
        <v>516</v>
      </c>
      <c r="C103" s="156" t="str">
        <f>VLOOKUP(B103,RecNamesAll!A:E,5,FALSE)</f>
        <v>A</v>
      </c>
      <c r="D103" s="157" t="b">
        <f>VLOOKUP(B103,Ligands!A:B,2,FALSE)</f>
        <v>0</v>
      </c>
      <c r="E103" s="158" t="e">
        <f>IF(VLOOKUP($B103,'B-EmEC'!$A:$DC,MATCH(E$1,'B-EmEC'!$A$1:$DC$1,0),FALSE)&lt;&gt;"",VLOOKUP($B103,'B-EmEC'!$A:$DC,MATCH(E$1,'B-EmEC'!$A$1:$DC$1,0),FALSE),NA())</f>
        <v>#N/A</v>
      </c>
      <c r="F103" s="159" t="e">
        <f>IF(VLOOKUP($B103,'B-EmEC'!$A:$DC,MATCH(F$1,'B-EmEC'!$A$1:$DC$1,0),FALSE)&lt;&gt;"",VLOOKUP($B103,'B-EmEC'!$A:$DC,MATCH(F$1,'B-EmEC'!$A$1:$DC$1,0),FALSE),NA())</f>
        <v>#N/A</v>
      </c>
      <c r="G103" s="159" t="e">
        <f>IF(VLOOKUP($B103,'B-EmEC'!$A:$DC,MATCH(G$1,'B-EmEC'!$A$1:$DC$1,0),FALSE)&lt;&gt;"",VLOOKUP($B103,'B-EmEC'!$A:$DC,MATCH(G$1,'B-EmEC'!$A$1:$DC$1,0),FALSE),NA())</f>
        <v>#N/A</v>
      </c>
      <c r="H103" s="159" t="e">
        <f>IF(VLOOKUP($B103,'B-EmEC'!$A:$DC,MATCH(H$1,'B-EmEC'!$A$1:$DC$1,0),FALSE)&lt;&gt;"",VLOOKUP($B103,'B-EmEC'!$A:$DC,MATCH(H$1,'B-EmEC'!$A$1:$DC$1,0),FALSE),NA())</f>
        <v>#N/A</v>
      </c>
      <c r="I103" s="159" t="e">
        <f>IF(VLOOKUP($B103,'B-EmEC'!$A:$DC,MATCH(I$1,'B-EmEC'!$A$1:$DC$1,0),FALSE)&lt;&gt;"",VLOOKUP($B103,'B-EmEC'!$A:$DC,MATCH(I$1,'B-EmEC'!$A$1:$DC$1,0),FALSE),NA())</f>
        <v>#N/A</v>
      </c>
      <c r="J103" s="159" t="e">
        <f>IF(VLOOKUP($B103,'B-EmEC'!$A:$DC,MATCH(J$1,'B-EmEC'!$A$1:$DC$1,0),FALSE)&lt;&gt;"",VLOOKUP($B103,'B-EmEC'!$A:$DC,MATCH(J$1,'B-EmEC'!$A$1:$DC$1,0),FALSE),NA())</f>
        <v>#N/A</v>
      </c>
      <c r="K103" s="160" t="e">
        <f>IF(VLOOKUP($B103,'B-EmEC'!$A:$DC,MATCH(K$1,'B-EmEC'!$A$1:$DC$1,0),FALSE)&lt;&gt;"",VLOOKUP($B103,'B-EmEC'!$A:$DC,MATCH(K$1,'B-EmEC'!$A$1:$DC$1,0),FALSE),NA())</f>
        <v>#N/A</v>
      </c>
      <c r="L103" s="160" t="e">
        <f>IF(VLOOKUP($B103,'B-EmEC'!$A:$DC,MATCH(L$1,'B-EmEC'!$A$1:$DC$1,0),FALSE)&lt;&gt;"",VLOOKUP($B103,'B-EmEC'!$A:$DC,MATCH(L$1,'B-EmEC'!$A$1:$DC$1,0),FALSE),NA())</f>
        <v>#N/A</v>
      </c>
      <c r="M103" s="160" t="e">
        <f>IF(VLOOKUP($B103,'B-EmEC'!$A:$DC,MATCH(M$1,'B-EmEC'!$A$1:$DC$1,0),FALSE)&lt;&gt;"",VLOOKUP($B103,'B-EmEC'!$A:$DC,MATCH(M$1,'B-EmEC'!$A$1:$DC$1,0),FALSE),NA())</f>
        <v>#N/A</v>
      </c>
      <c r="N103" s="159" t="e">
        <f>IF(VLOOKUP($B103,'B-EmEC'!$A:$DC,MATCH(N$1,'B-EmEC'!$A$1:$DC$1,0),FALSE)&lt;&gt;"",VLOOKUP($B103,'B-EmEC'!$A:$DC,MATCH(N$1,'B-EmEC'!$A$1:$DC$1,0),FALSE),NA())</f>
        <v>#N/A</v>
      </c>
      <c r="O103" s="160" t="e">
        <f>IF(VLOOKUP($B103,'B-EmEC'!$A:$DC,MATCH(O$1,'B-EmEC'!$A$1:$DC$1,0),FALSE)&lt;&gt;"",VLOOKUP($B103,'B-EmEC'!$A:$DC,MATCH(O$1,'B-EmEC'!$A$1:$DC$1,0),FALSE),NA())</f>
        <v>#N/A</v>
      </c>
      <c r="P103" s="160" t="e">
        <f>IF(VLOOKUP($B103,'B-EmEC'!$A:$DC,MATCH(P$1,'B-EmEC'!$A$1:$DC$1,0),FALSE)&lt;&gt;"",VLOOKUP($B103,'B-EmEC'!$A:$DC,MATCH(P$1,'B-EmEC'!$A$1:$DC$1,0),FALSE),NA())</f>
        <v>#N/A</v>
      </c>
      <c r="Q103" s="161" t="e" cm="1">
        <f t="array" ref="Q103">SUBSTITUTE(SUBSTITUTE(INDEX(E$1:P$1,0,MATCH(_xlfn.AGGREGATE(4,6,E103:P103),E103:P103,0)),"B-pEC50",""),"&gt;1.4SD","")</f>
        <v>#N/A</v>
      </c>
      <c r="R103" s="159"/>
      <c r="S103" s="162">
        <f>IF(VLOOKUP($B103,'I-EmEC'!$A:$DD,MATCH(S$1,'I-EmEC'!$A$1:$DD$1,0),FALSE)&lt;&gt;"",VLOOKUP($B103,'I-EmEC'!$A:$DD,MATCH(S$1,'I-EmEC'!$A$1:$DD$1,0),FALSE),NA())</f>
        <v>7.61</v>
      </c>
      <c r="T103" s="159">
        <f>IF(VLOOKUP($B103,'I-EmEC'!$A:$DD,MATCH(T$1,'I-EmEC'!$A$1:$DD$1,0),FALSE)&lt;&gt;"",VLOOKUP($B103,'I-EmEC'!$A:$DD,MATCH(T$1,'I-EmEC'!$A$1:$DD$1,0),FALSE),NA())</f>
        <v>7.88</v>
      </c>
      <c r="U103" s="159">
        <f>IF(VLOOKUP($B103,'I-EmEC'!$A:$DD,MATCH(U$1,'I-EmEC'!$A$1:$DD$1,0),FALSE)&lt;&gt;"",VLOOKUP($B103,'I-EmEC'!$A:$DD,MATCH(U$1,'I-EmEC'!$A$1:$DD$1,0),FALSE),NA())</f>
        <v>7.88</v>
      </c>
      <c r="V103" s="159">
        <f>IF(VLOOKUP($B103,'I-EmEC'!$A:$DD,MATCH(V$1,'I-EmEC'!$A$1:$DD$1,0),FALSE)&lt;&gt;"",VLOOKUP($B103,'I-EmEC'!$A:$DD,MATCH(V$1,'I-EmEC'!$A$1:$DD$1,0),FALSE),NA())</f>
        <v>7.44</v>
      </c>
      <c r="W103" s="159">
        <f>IF(VLOOKUP($B103,'I-EmEC'!$A:$DD,MATCH(W$1,'I-EmEC'!$A$1:$DD$1,0),FALSE)&lt;&gt;"",VLOOKUP($B103,'I-EmEC'!$A:$DD,MATCH(W$1,'I-EmEC'!$A$1:$DD$1,0),FALSE),NA())</f>
        <v>7.44</v>
      </c>
      <c r="X103" s="159">
        <f>IF(VLOOKUP($B103,'I-EmEC'!$A:$DD,MATCH(X$1,'I-EmEC'!$A$1:$DD$1,0),FALSE)&lt;&gt;"",VLOOKUP($B103,'I-EmEC'!$A:$DD,MATCH(X$1,'I-EmEC'!$A$1:$DD$1,0),FALSE),NA())</f>
        <v>7.15</v>
      </c>
      <c r="Y103" s="159">
        <f>IF(VLOOKUP($B103,'I-EmEC'!$A:$DD,MATCH(Y$1,'I-EmEC'!$A$1:$DD$1,0),FALSE)&lt;&gt;"",VLOOKUP($B103,'I-EmEC'!$A:$DD,MATCH(Y$1,'I-EmEC'!$A$1:$DD$1,0),FALSE),NA())</f>
        <v>9.39</v>
      </c>
      <c r="Z103" s="159">
        <f>IF(VLOOKUP($B103,'I-EmEC'!$A:$DD,MATCH(Z$1,'I-EmEC'!$A$1:$DD$1,0),FALSE)&lt;&gt;"",VLOOKUP($B103,'I-EmEC'!$A:$DD,MATCH(Z$1,'I-EmEC'!$A$1:$DD$1,0),FALSE),NA())</f>
        <v>9.39</v>
      </c>
      <c r="AA103" s="159">
        <f>IF(VLOOKUP($B103,'I-EmEC'!$A:$DD,MATCH(AA$1,'I-EmEC'!$A$1:$DD$1,0),FALSE)&lt;&gt;"",VLOOKUP($B103,'I-EmEC'!$A:$DD,MATCH(AA$1,'I-EmEC'!$A$1:$DD$1,0),FALSE),NA())</f>
        <v>9.31</v>
      </c>
      <c r="AB103" s="159">
        <f>IF(VLOOKUP($B103,'I-EmEC'!$A:$DD,MATCH(AB$1,'I-EmEC'!$A$1:$DD$1,0),FALSE)&lt;&gt;"",VLOOKUP($B103,'I-EmEC'!$A:$DD,MATCH(AB$1,'I-EmEC'!$A$1:$DD$1,0),FALSE),NA())</f>
        <v>6.82</v>
      </c>
      <c r="AC103" s="159">
        <f>IF(VLOOKUP($B103,'I-EmEC'!$A:$DD,MATCH(AC$1,'I-EmEC'!$A$1:$DD$1,0),FALSE)&lt;&gt;"",VLOOKUP($B103,'I-EmEC'!$A:$DD,MATCH(AC$1,'I-EmEC'!$A$1:$DD$1,0),FALSE),NA())</f>
        <v>7.46</v>
      </c>
      <c r="AD103" s="159">
        <f>IF(VLOOKUP($B103,'I-EmEC'!$A:$DD,MATCH(AD$1,'I-EmEC'!$A$1:$DD$1,0),FALSE)&lt;&gt;"",VLOOKUP($B103,'I-EmEC'!$A:$DD,MATCH(AD$1,'I-EmEC'!$A$1:$DD$1,0),FALSE),NA())</f>
        <v>7.15</v>
      </c>
      <c r="AE103" s="161" t="str" cm="1">
        <f t="array" ref="AE103">SUBSTITUTE(SUBSTITUTE(INDEX(S$1:AD$1,0,MATCH(_xlfn.AGGREGATE(4,6,S103:AD103),S103:AD103,0)),"I-pEC50",""),"&gt;1.4SD","")</f>
        <v xml:space="preserve">
Gq</v>
      </c>
      <c r="AF103" s="159"/>
      <c r="AG103" s="163" t="e">
        <f>IF(VLOOKUP($B103,'B-EmEC'!$A:$DC,MATCH(AG$1,'B-EmEC'!$A$1:$DC$1,0),FALSE)&lt;&gt;"",VLOOKUP($B103,'B-EmEC'!$A:$DC,MATCH(AG$1,'B-EmEC'!$A$1:$DC$1,0),FALSE),NA())</f>
        <v>#N/A</v>
      </c>
      <c r="AH103" s="164" t="e">
        <f>IF(VLOOKUP($B103,'B-EmEC'!$A:$DC,MATCH(AH$1,'B-EmEC'!$A$1:$DC$1,0),FALSE)&lt;&gt;"",VLOOKUP($B103,'B-EmEC'!$A:$DC,MATCH(AH$1,'B-EmEC'!$A$1:$DC$1,0),FALSE),NA())</f>
        <v>#N/A</v>
      </c>
      <c r="AI103" s="164" t="e">
        <f>IF(VLOOKUP($B103,'B-EmEC'!$A:$DC,MATCH(AI$1,'B-EmEC'!$A$1:$DC$1,0),FALSE)&lt;&gt;"",VLOOKUP($B103,'B-EmEC'!$A:$DC,MATCH(AI$1,'B-EmEC'!$A$1:$DC$1,0),FALSE),NA())</f>
        <v>#N/A</v>
      </c>
      <c r="AJ103" s="164" t="e">
        <f>IF(VLOOKUP($B103,'B-EmEC'!$A:$DC,MATCH(AJ$1,'B-EmEC'!$A$1:$DC$1,0),FALSE)&lt;&gt;"",VLOOKUP($B103,'B-EmEC'!$A:$DC,MATCH(AJ$1,'B-EmEC'!$A$1:$DC$1,0),FALSE),NA())</f>
        <v>#N/A</v>
      </c>
      <c r="AK103" s="164" t="e">
        <f>IF(VLOOKUP($B103,'B-EmEC'!$A:$DC,MATCH(AK$1,'B-EmEC'!$A$1:$DC$1,0),FALSE)&lt;&gt;"",VLOOKUP($B103,'B-EmEC'!$A:$DC,MATCH(AK$1,'B-EmEC'!$A$1:$DC$1,0),FALSE),NA())</f>
        <v>#N/A</v>
      </c>
      <c r="AL103" s="164" t="e">
        <f>IF(VLOOKUP($B103,'B-EmEC'!$A:$DC,MATCH(AL$1,'B-EmEC'!$A$1:$DC$1,0),FALSE)&lt;&gt;"",VLOOKUP($B103,'B-EmEC'!$A:$DC,MATCH(AL$1,'B-EmEC'!$A$1:$DC$1,0),FALSE),NA())</f>
        <v>#N/A</v>
      </c>
      <c r="AM103" s="164" t="e">
        <f>IF(VLOOKUP($B103,'B-EmEC'!$A:$DC,MATCH(AM$1,'B-EmEC'!$A$1:$DC$1,0),FALSE)&lt;&gt;"",VLOOKUP($B103,'B-EmEC'!$A:$DC,MATCH(AM$1,'B-EmEC'!$A$1:$DC$1,0),FALSE),NA())</f>
        <v>#N/A</v>
      </c>
      <c r="AN103" s="164" t="e">
        <f>IF(VLOOKUP($B103,'B-EmEC'!$A:$DC,MATCH(AN$1,'B-EmEC'!$A$1:$DC$1,0),FALSE)&lt;&gt;"",VLOOKUP($B103,'B-EmEC'!$A:$DC,MATCH(AN$1,'B-EmEC'!$A$1:$DC$1,0),FALSE),NA())</f>
        <v>#N/A</v>
      </c>
      <c r="AO103" s="164" t="e">
        <f>IF(VLOOKUP($B103,'B-EmEC'!$A:$DC,MATCH(AO$1,'B-EmEC'!$A$1:$DC$1,0),FALSE)&lt;&gt;"",VLOOKUP($B103,'B-EmEC'!$A:$DC,MATCH(AO$1,'B-EmEC'!$A$1:$DC$1,0),FALSE),NA())</f>
        <v>#N/A</v>
      </c>
      <c r="AP103" s="164" t="e">
        <f>IF(VLOOKUP($B103,'B-EmEC'!$A:$DC,MATCH(AP$1,'B-EmEC'!$A$1:$DC$1,0),FALSE)&lt;&gt;"",VLOOKUP($B103,'B-EmEC'!$A:$DC,MATCH(AP$1,'B-EmEC'!$A$1:$DC$1,0),FALSE),NA())</f>
        <v>#N/A</v>
      </c>
      <c r="AQ103" s="164" t="e">
        <f>IF(VLOOKUP($B103,'B-EmEC'!$A:$DC,MATCH(AQ$1,'B-EmEC'!$A$1:$DC$1,0),FALSE)&lt;&gt;"",VLOOKUP($B103,'B-EmEC'!$A:$DC,MATCH(AQ$1,'B-EmEC'!$A$1:$DC$1,0),FALSE),NA())</f>
        <v>#N/A</v>
      </c>
      <c r="AR103" s="164" t="e">
        <f>IF(VLOOKUP($B103,'B-EmEC'!$A:$DC,MATCH(AR$1,'B-EmEC'!$A$1:$DC$1,0),FALSE)&lt;&gt;"",VLOOKUP($B103,'B-EmEC'!$A:$DC,MATCH(AR$1,'B-EmEC'!$A$1:$DC$1,0),FALSE),NA())</f>
        <v>#N/A</v>
      </c>
      <c r="AS103" s="169" t="e" cm="1">
        <f t="array" ref="AS103">SUBSTITUTE(SUBSTITUTE(INDEX(AG$1:AR$1,0,MATCH(_xlfn.AGGREGATE(4,6,AG103:AR103),AG103:AR103,0)),"B-Emax",""),"&gt;1.4SD","")</f>
        <v>#N/A</v>
      </c>
      <c r="AT103" s="164"/>
      <c r="AU103" s="165">
        <f>IF(VLOOKUP($B103,'I-EmEC'!$A:$DD,MATCH(AU$1,'I-EmEC'!$A$1:$DD$1,0),FALSE)&lt;&gt;"",VLOOKUP($B103,'I-EmEC'!$A:$DD,MATCH(AU$1,'I-EmEC'!$A$1:$DD$1,0),FALSE),NA())</f>
        <v>38.9</v>
      </c>
      <c r="AV103" s="166">
        <f>IF(VLOOKUP($B103,'I-EmEC'!$A:$DD,MATCH(AV$1,'I-EmEC'!$A$1:$DD$1,0),FALSE)&lt;&gt;"",VLOOKUP($B103,'I-EmEC'!$A:$DD,MATCH(AV$1,'I-EmEC'!$A$1:$DD$1,0),FALSE),NA())</f>
        <v>35.799999999999997</v>
      </c>
      <c r="AW103" s="166">
        <f>IF(VLOOKUP($B103,'I-EmEC'!$A:$DD,MATCH(AW$1,'I-EmEC'!$A$1:$DD$1,0),FALSE)&lt;&gt;"",VLOOKUP($B103,'I-EmEC'!$A:$DD,MATCH(AW$1,'I-EmEC'!$A$1:$DD$1,0),FALSE),NA())</f>
        <v>35.799999999999997</v>
      </c>
      <c r="AX103" s="166">
        <f>IF(VLOOKUP($B103,'I-EmEC'!$A:$DD,MATCH(AX$1,'I-EmEC'!$A$1:$DD$1,0),FALSE)&lt;&gt;"",VLOOKUP($B103,'I-EmEC'!$A:$DD,MATCH(AX$1,'I-EmEC'!$A$1:$DD$1,0),FALSE),NA())</f>
        <v>32.200000000000003</v>
      </c>
      <c r="AY103" s="166">
        <f>IF(VLOOKUP($B103,'I-EmEC'!$A:$DD,MATCH(AY$1,'I-EmEC'!$A$1:$DD$1,0),FALSE)&lt;&gt;"",VLOOKUP($B103,'I-EmEC'!$A:$DD,MATCH(AY$1,'I-EmEC'!$A$1:$DD$1,0),FALSE),NA())</f>
        <v>32.200000000000003</v>
      </c>
      <c r="AZ103" s="166">
        <f>IF(VLOOKUP($B103,'I-EmEC'!$A:$DD,MATCH(AZ$1,'I-EmEC'!$A$1:$DD$1,0),FALSE)&lt;&gt;"",VLOOKUP($B103,'I-EmEC'!$A:$DD,MATCH(AZ$1,'I-EmEC'!$A$1:$DD$1,0),FALSE),NA())</f>
        <v>19.600000000000001</v>
      </c>
      <c r="BA103" s="166">
        <f>IF(VLOOKUP($B103,'I-EmEC'!$A:$DD,MATCH(BA$1,'I-EmEC'!$A$1:$DD$1,0),FALSE)&lt;&gt;"",VLOOKUP($B103,'I-EmEC'!$A:$DD,MATCH(BA$1,'I-EmEC'!$A$1:$DD$1,0),FALSE),NA())</f>
        <v>31.3</v>
      </c>
      <c r="BB103" s="166">
        <f>IF(VLOOKUP($B103,'I-EmEC'!$A:$DD,MATCH(BB$1,'I-EmEC'!$A$1:$DD$1,0),FALSE)&lt;&gt;"",VLOOKUP($B103,'I-EmEC'!$A:$DD,MATCH(BB$1,'I-EmEC'!$A$1:$DD$1,0),FALSE),NA())</f>
        <v>31.3</v>
      </c>
      <c r="BC103" s="166">
        <f>IF(VLOOKUP($B103,'I-EmEC'!$A:$DD,MATCH(BC$1,'I-EmEC'!$A$1:$DD$1,0),FALSE)&lt;&gt;"",VLOOKUP($B103,'I-EmEC'!$A:$DD,MATCH(BC$1,'I-EmEC'!$A$1:$DD$1,0),FALSE),NA())</f>
        <v>30.8</v>
      </c>
      <c r="BD103" s="166">
        <f>IF(VLOOKUP($B103,'I-EmEC'!$A:$DD,MATCH(BD$1,'I-EmEC'!$A$1:$DD$1,0),FALSE)&lt;&gt;"",VLOOKUP($B103,'I-EmEC'!$A:$DD,MATCH(BD$1,'I-EmEC'!$A$1:$DD$1,0),FALSE),NA())</f>
        <v>24.1</v>
      </c>
      <c r="BE103" s="166">
        <f>IF(VLOOKUP($B103,'I-EmEC'!$A:$DD,MATCH(BE$1,'I-EmEC'!$A$1:$DD$1,0),FALSE)&lt;&gt;"",VLOOKUP($B103,'I-EmEC'!$A:$DD,MATCH(BE$1,'I-EmEC'!$A$1:$DD$1,0),FALSE),NA())</f>
        <v>35.299999999999997</v>
      </c>
      <c r="BF103" s="166">
        <f>IF(VLOOKUP($B103,'I-EmEC'!$A:$DD,MATCH(BF$1,'I-EmEC'!$A$1:$DD$1,0),FALSE)&lt;&gt;"",VLOOKUP($B103,'I-EmEC'!$A:$DD,MATCH(BF$1,'I-EmEC'!$A$1:$DD$1,0),FALSE),NA())</f>
        <v>30</v>
      </c>
      <c r="BG103" s="161" t="str" cm="1">
        <f t="array" ref="BG103">SUBSTITUTE(SUBSTITUTE(INDEX(AU$1:BF$1,0,MATCH(_xlfn.AGGREGATE(4,6,AU103:BF103),AU103:BF103,0)),"I-Emax",""),"&gt;1.4SD","")</f>
        <v xml:space="preserve">
Gs</v>
      </c>
      <c r="BH103" s="159"/>
      <c r="BI103" s="167" t="e">
        <f>IF(VLOOKUP($B103,'B-EmEC'!$A:$DC,MATCH(BI$1,'B-EmEC'!$A$1:$DC$1,0),FALSE)="",NA(),VLOOKUP($B103,'B-EmEC'!$A:$DC,MATCH(BI$1,'B-EmEC'!$A$1:$DC$1,0),FALSE))</f>
        <v>#N/A</v>
      </c>
      <c r="BJ103" s="168" t="e">
        <f>IF(VLOOKUP($B103,'B-EmEC'!$A:$DC,MATCH(BJ$1,'B-EmEC'!$A$1:$DC$1,0),FALSE)="",NA(),VLOOKUP($B103,'B-EmEC'!$A:$DC,MATCH(BJ$1,'B-EmEC'!$A$1:$DC$1,0),FALSE))</f>
        <v>#N/A</v>
      </c>
      <c r="BK103" s="168" t="e">
        <f>IF(VLOOKUP($B103,'B-EmEC'!$A:$DC,MATCH(BK$1,'B-EmEC'!$A$1:$DC$1,0),FALSE)="",NA(),VLOOKUP($B103,'B-EmEC'!$A:$DC,MATCH(BK$1,'B-EmEC'!$A$1:$DC$1,0),FALSE))</f>
        <v>#N/A</v>
      </c>
      <c r="BL103" s="168" t="e">
        <f>IF(VLOOKUP($B103,'B-EmEC'!$A:$DC,MATCH(BL$1,'B-EmEC'!$A$1:$DC$1,0),FALSE)="",NA(),VLOOKUP($B103,'B-EmEC'!$A:$DC,MATCH(BL$1,'B-EmEC'!$A$1:$DC$1,0),FALSE))</f>
        <v>#N/A</v>
      </c>
      <c r="BM103" s="168" t="e">
        <f>IF(VLOOKUP($B103,'B-EmEC'!$A:$DC,MATCH(BM$1,'B-EmEC'!$A$1:$DC$1,0),FALSE)="",NA(),VLOOKUP($B103,'B-EmEC'!$A:$DC,MATCH(BM$1,'B-EmEC'!$A$1:$DC$1,0),FALSE))</f>
        <v>#N/A</v>
      </c>
      <c r="BN103" s="168" t="e">
        <f>IF(VLOOKUP($B103,'B-EmEC'!$A:$DC,MATCH(BN$1,'B-EmEC'!$A$1:$DC$1,0),FALSE)="",NA(),VLOOKUP($B103,'B-EmEC'!$A:$DC,MATCH(BN$1,'B-EmEC'!$A$1:$DC$1,0),FALSE))</f>
        <v>#N/A</v>
      </c>
      <c r="BO103" s="168" t="e">
        <f>IF(VLOOKUP($B103,'B-EmEC'!$A:$DC,MATCH(BO$1,'B-EmEC'!$A$1:$DC$1,0),FALSE)="",NA(),VLOOKUP($B103,'B-EmEC'!$A:$DC,MATCH(BO$1,'B-EmEC'!$A$1:$DC$1,0),FALSE))</f>
        <v>#N/A</v>
      </c>
      <c r="BP103" s="168" t="e">
        <f>IF(VLOOKUP($B103,'B-EmEC'!$A:$DC,MATCH(BP$1,'B-EmEC'!$A$1:$DC$1,0),FALSE)="",NA(),VLOOKUP($B103,'B-EmEC'!$A:$DC,MATCH(BP$1,'B-EmEC'!$A$1:$DC$1,0),FALSE))</f>
        <v>#N/A</v>
      </c>
      <c r="BQ103" s="168" t="e">
        <f>IF(VLOOKUP($B103,'B-EmEC'!$A:$DC,MATCH(BQ$1,'B-EmEC'!$A$1:$DC$1,0),FALSE)="",NA(),VLOOKUP($B103,'B-EmEC'!$A:$DC,MATCH(BQ$1,'B-EmEC'!$A$1:$DC$1,0),FALSE))</f>
        <v>#N/A</v>
      </c>
      <c r="BR103" s="168" t="e">
        <f>IF(VLOOKUP($B103,'B-EmEC'!$A:$DC,MATCH(BR$1,'B-EmEC'!$A$1:$DC$1,0),FALSE)="",NA(),VLOOKUP($B103,'B-EmEC'!$A:$DC,MATCH(BR$1,'B-EmEC'!$A$1:$DC$1,0),FALSE))</f>
        <v>#N/A</v>
      </c>
      <c r="BS103" s="168" t="e">
        <f>IF(VLOOKUP($B103,'B-EmEC'!$A:$DC,MATCH(BS$1,'B-EmEC'!$A$1:$DC$1,0),FALSE)="",NA(),VLOOKUP($B103,'B-EmEC'!$A:$DC,MATCH(BS$1,'B-EmEC'!$A$1:$DC$1,0),FALSE))</f>
        <v>#N/A</v>
      </c>
      <c r="BT103" s="168" t="e">
        <f>IF(VLOOKUP($B103,'B-EmEC'!$A:$DC,MATCH(BT$1,'B-EmEC'!$A$1:$DC$1,0),FALSE)="",NA(),VLOOKUP($B103,'B-EmEC'!$A:$DC,MATCH(BT$1,'B-EmEC'!$A$1:$DC$1,0),FALSE))</f>
        <v>#N/A</v>
      </c>
      <c r="BU103" s="161" t="e" cm="1">
        <f t="array" ref="BU103">SUBSTITUTE(SUBSTITUTE(SUBSTITUTE(INDEX(BI$1:BT$1,0,MATCH(_xlfn.AGGREGATE(4,6,BI103:BT103),BI103:BT103,0)),"B-Emax",""),"Min",""),"Max","")</f>
        <v>#N/A</v>
      </c>
      <c r="BV103" s="168"/>
      <c r="BW103" s="165">
        <f>IF(VLOOKUP($B103,'I-EmEC'!$A:$DD,MATCH(BW$1,'I-EmEC'!$A$1:$DD$1,0),FALSE)&lt;&gt;"",VLOOKUP($B103,'I-EmEC'!$A:$DD,MATCH(BW$1,'I-EmEC'!$A$1:$DD$1,0),FALSE),NA())</f>
        <v>71.507352941176478</v>
      </c>
      <c r="BX103" s="166">
        <f>IF(VLOOKUP($B103,'I-EmEC'!$A:$DD,MATCH(BX$1,'I-EmEC'!$A$1:$DD$1,0),FALSE)&lt;&gt;"",VLOOKUP($B103,'I-EmEC'!$A:$DD,MATCH(BX$1,'I-EmEC'!$A$1:$DD$1,0),FALSE),NA())</f>
        <v>69.245647969052214</v>
      </c>
      <c r="BY103" s="166">
        <f>IF(VLOOKUP($B103,'I-EmEC'!$A:$DD,MATCH(BY$1,'I-EmEC'!$A$1:$DD$1,0),FALSE)&lt;&gt;"",VLOOKUP($B103,'I-EmEC'!$A:$DD,MATCH(BY$1,'I-EmEC'!$A$1:$DD$1,0),FALSE),NA())</f>
        <v>69.245647969052214</v>
      </c>
      <c r="BZ103" s="166">
        <f>IF(VLOOKUP($B103,'I-EmEC'!$A:$DD,MATCH(BZ$1,'I-EmEC'!$A$1:$DD$1,0),FALSE)&lt;&gt;"",VLOOKUP($B103,'I-EmEC'!$A:$DD,MATCH(BZ$1,'I-EmEC'!$A$1:$DD$1,0),FALSE),NA())</f>
        <v>66.666666666666686</v>
      </c>
      <c r="CA103" s="166">
        <f>IF(VLOOKUP($B103,'I-EmEC'!$A:$DD,MATCH(CA$1,'I-EmEC'!$A$1:$DD$1,0),FALSE)&lt;&gt;"",VLOOKUP($B103,'I-EmEC'!$A:$DD,MATCH(CA$1,'I-EmEC'!$A$1:$DD$1,0),FALSE),NA())</f>
        <v>66.666666666666686</v>
      </c>
      <c r="CB103" s="166">
        <f>IF(VLOOKUP($B103,'I-EmEC'!$A:$DD,MATCH(CB$1,'I-EmEC'!$A$1:$DD$1,0),FALSE)&lt;&gt;"",VLOOKUP($B103,'I-EmEC'!$A:$DD,MATCH(CB$1,'I-EmEC'!$A$1:$DD$1,0),FALSE),NA())</f>
        <v>56.811594202898554</v>
      </c>
      <c r="CC103" s="166">
        <f>IF(VLOOKUP($B103,'I-EmEC'!$A:$DD,MATCH(CC$1,'I-EmEC'!$A$1:$DD$1,0),FALSE)&lt;&gt;"",VLOOKUP($B103,'I-EmEC'!$A:$DD,MATCH(CC$1,'I-EmEC'!$A$1:$DD$1,0),FALSE),NA())</f>
        <v>64.271047227926076</v>
      </c>
      <c r="CD103" s="166">
        <f>IF(VLOOKUP($B103,'I-EmEC'!$A:$DD,MATCH(CD$1,'I-EmEC'!$A$1:$DD$1,0),FALSE)&lt;&gt;"",VLOOKUP($B103,'I-EmEC'!$A:$DD,MATCH(CD$1,'I-EmEC'!$A$1:$DD$1,0),FALSE),NA())</f>
        <v>64.271047227926076</v>
      </c>
      <c r="CE103" s="166">
        <f>IF(VLOOKUP($B103,'I-EmEC'!$A:$DD,MATCH(CE$1,'I-EmEC'!$A$1:$DD$1,0),FALSE)&lt;&gt;"",VLOOKUP($B103,'I-EmEC'!$A:$DD,MATCH(CE$1,'I-EmEC'!$A$1:$DD$1,0),FALSE),NA())</f>
        <v>69.213483146067418</v>
      </c>
      <c r="CF103" s="166">
        <f>IF(VLOOKUP($B103,'I-EmEC'!$A:$DD,MATCH(CF$1,'I-EmEC'!$A$1:$DD$1,0),FALSE)&lt;&gt;"",VLOOKUP($B103,'I-EmEC'!$A:$DD,MATCH(CF$1,'I-EmEC'!$A$1:$DD$1,0),FALSE),NA())</f>
        <v>47.534516765285993</v>
      </c>
      <c r="CG103" s="166">
        <f>IF(VLOOKUP($B103,'I-EmEC'!$A:$DD,MATCH(CG$1,'I-EmEC'!$A$1:$DD$1,0),FALSE)&lt;&gt;"",VLOOKUP($B103,'I-EmEC'!$A:$DD,MATCH(CG$1,'I-EmEC'!$A$1:$DD$1,0),FALSE),NA())</f>
        <v>67.238095238095227</v>
      </c>
      <c r="CH103" s="166">
        <f>IF(VLOOKUP($B103,'I-EmEC'!$A:$DD,MATCH(CH$1,'I-EmEC'!$A$1:$DD$1,0),FALSE)&lt;&gt;"",VLOOKUP($B103,'I-EmEC'!$A:$DD,MATCH(CH$1,'I-EmEC'!$A$1:$DD$1,0),FALSE),NA())</f>
        <v>59.28853754940711</v>
      </c>
      <c r="CI103" s="161" t="str" cm="1">
        <f t="array" ref="CI103">SUBSTITUTE(SUBSTITUTE(SUBSTITUTE(INDEX(BW$1:CH$1,0,MATCH(_xlfn.AGGREGATE(4,6,BW103:CH103),BW103:CH103,0)),"I-Emax",""),"Min",""),"Max","")</f>
        <v xml:space="preserve">
Gs</v>
      </c>
      <c r="CJ103" s="155"/>
      <c r="CK103" s="155"/>
      <c r="CL103" s="155"/>
      <c r="CM103" s="155"/>
      <c r="CN103" s="155"/>
      <c r="CO103" s="155"/>
      <c r="CP103" s="155"/>
      <c r="CQ103" s="155"/>
      <c r="CR103" s="155"/>
      <c r="CS103" s="155"/>
      <c r="CT103" s="155"/>
      <c r="CU103" s="155"/>
      <c r="CV103" s="155"/>
      <c r="CW103" s="155"/>
      <c r="CX103" s="155"/>
      <c r="CY103" s="155"/>
      <c r="CZ103" s="155"/>
      <c r="DA103" s="155"/>
      <c r="DB103" s="155"/>
      <c r="DC103" s="155"/>
      <c r="DD103" s="155"/>
      <c r="DE103" s="155"/>
      <c r="DF103" s="155"/>
      <c r="DG103" s="155"/>
    </row>
    <row r="104" spans="1:111" s="170" customFormat="1" x14ac:dyDescent="0.15">
      <c r="A104" s="155" t="str" cm="1">
        <f t="array" ref="A104">_xlfn.IFS(AND(SUMIF(E104:P104,"&lt;&gt;#N/A",E104:P104)&gt;0,SUMIF(S104:AD104,"&lt;&gt;#N/A",S104:AD104)&gt;0),"BI",AND(SUMIF(E104:P104,"&lt;&gt;#N/A",E104:P104)&gt;0,SUMIF(S104:AD104,"&lt;&gt;#N/A",S104:AD104)=0),"-B",AND(SUMIF(E104:P104,"&lt;&gt;#N/A",E104:P104)=0,SUMIF(S104:AD104,"&lt;&gt;#N/A",S104:AD104)&gt;0),"-I")</f>
        <v>-I</v>
      </c>
      <c r="B104" s="90" t="s">
        <v>535</v>
      </c>
      <c r="C104" s="156" t="str">
        <f>VLOOKUP(B104,RecNamesAll!A:E,5,FALSE)</f>
        <v>A</v>
      </c>
      <c r="D104" s="157" t="b">
        <f>VLOOKUP(B104,Ligands!A:B,2,FALSE)</f>
        <v>0</v>
      </c>
      <c r="E104" s="158" t="e">
        <f>IF(VLOOKUP($B104,'B-EmEC'!$A:$DC,MATCH(E$1,'B-EmEC'!$A$1:$DC$1,0),FALSE)&lt;&gt;"",VLOOKUP($B104,'B-EmEC'!$A:$DC,MATCH(E$1,'B-EmEC'!$A$1:$DC$1,0),FALSE),NA())</f>
        <v>#N/A</v>
      </c>
      <c r="F104" s="159" t="e">
        <f>IF(VLOOKUP($B104,'B-EmEC'!$A:$DC,MATCH(F$1,'B-EmEC'!$A$1:$DC$1,0),FALSE)&lt;&gt;"",VLOOKUP($B104,'B-EmEC'!$A:$DC,MATCH(F$1,'B-EmEC'!$A$1:$DC$1,0),FALSE),NA())</f>
        <v>#N/A</v>
      </c>
      <c r="G104" s="159" t="e">
        <f>IF(VLOOKUP($B104,'B-EmEC'!$A:$DC,MATCH(G$1,'B-EmEC'!$A$1:$DC$1,0),FALSE)&lt;&gt;"",VLOOKUP($B104,'B-EmEC'!$A:$DC,MATCH(G$1,'B-EmEC'!$A$1:$DC$1,0),FALSE),NA())</f>
        <v>#N/A</v>
      </c>
      <c r="H104" s="159" t="e">
        <f>IF(VLOOKUP($B104,'B-EmEC'!$A:$DC,MATCH(H$1,'B-EmEC'!$A$1:$DC$1,0),FALSE)&lt;&gt;"",VLOOKUP($B104,'B-EmEC'!$A:$DC,MATCH(H$1,'B-EmEC'!$A$1:$DC$1,0),FALSE),NA())</f>
        <v>#N/A</v>
      </c>
      <c r="I104" s="159" t="e">
        <f>IF(VLOOKUP($B104,'B-EmEC'!$A:$DC,MATCH(I$1,'B-EmEC'!$A$1:$DC$1,0),FALSE)&lt;&gt;"",VLOOKUP($B104,'B-EmEC'!$A:$DC,MATCH(I$1,'B-EmEC'!$A$1:$DC$1,0),FALSE),NA())</f>
        <v>#N/A</v>
      </c>
      <c r="J104" s="159" t="e">
        <f>IF(VLOOKUP($B104,'B-EmEC'!$A:$DC,MATCH(J$1,'B-EmEC'!$A$1:$DC$1,0),FALSE)&lt;&gt;"",VLOOKUP($B104,'B-EmEC'!$A:$DC,MATCH(J$1,'B-EmEC'!$A$1:$DC$1,0),FALSE),NA())</f>
        <v>#N/A</v>
      </c>
      <c r="K104" s="160" t="e">
        <f>IF(VLOOKUP($B104,'B-EmEC'!$A:$DC,MATCH(K$1,'B-EmEC'!$A$1:$DC$1,0),FALSE)&lt;&gt;"",VLOOKUP($B104,'B-EmEC'!$A:$DC,MATCH(K$1,'B-EmEC'!$A$1:$DC$1,0),FALSE),NA())</f>
        <v>#N/A</v>
      </c>
      <c r="L104" s="160" t="e">
        <f>IF(VLOOKUP($B104,'B-EmEC'!$A:$DC,MATCH(L$1,'B-EmEC'!$A$1:$DC$1,0),FALSE)&lt;&gt;"",VLOOKUP($B104,'B-EmEC'!$A:$DC,MATCH(L$1,'B-EmEC'!$A$1:$DC$1,0),FALSE),NA())</f>
        <v>#N/A</v>
      </c>
      <c r="M104" s="160" t="e">
        <f>IF(VLOOKUP($B104,'B-EmEC'!$A:$DC,MATCH(M$1,'B-EmEC'!$A$1:$DC$1,0),FALSE)&lt;&gt;"",VLOOKUP($B104,'B-EmEC'!$A:$DC,MATCH(M$1,'B-EmEC'!$A$1:$DC$1,0),FALSE),NA())</f>
        <v>#N/A</v>
      </c>
      <c r="N104" s="159" t="e">
        <f>IF(VLOOKUP($B104,'B-EmEC'!$A:$DC,MATCH(N$1,'B-EmEC'!$A$1:$DC$1,0),FALSE)&lt;&gt;"",VLOOKUP($B104,'B-EmEC'!$A:$DC,MATCH(N$1,'B-EmEC'!$A$1:$DC$1,0),FALSE),NA())</f>
        <v>#N/A</v>
      </c>
      <c r="O104" s="160" t="e">
        <f>IF(VLOOKUP($B104,'B-EmEC'!$A:$DC,MATCH(O$1,'B-EmEC'!$A$1:$DC$1,0),FALSE)&lt;&gt;"",VLOOKUP($B104,'B-EmEC'!$A:$DC,MATCH(O$1,'B-EmEC'!$A$1:$DC$1,0),FALSE),NA())</f>
        <v>#N/A</v>
      </c>
      <c r="P104" s="160" t="e">
        <f>IF(VLOOKUP($B104,'B-EmEC'!$A:$DC,MATCH(P$1,'B-EmEC'!$A$1:$DC$1,0),FALSE)&lt;&gt;"",VLOOKUP($B104,'B-EmEC'!$A:$DC,MATCH(P$1,'B-EmEC'!$A$1:$DC$1,0),FALSE),NA())</f>
        <v>#N/A</v>
      </c>
      <c r="Q104" s="161" t="e" cm="1">
        <f t="array" ref="Q104">SUBSTITUTE(SUBSTITUTE(INDEX(E$1:P$1,0,MATCH(_xlfn.AGGREGATE(4,6,E104:P104),E104:P104,0)),"B-pEC50",""),"&gt;1.4SD","")</f>
        <v>#N/A</v>
      </c>
      <c r="R104" s="159"/>
      <c r="S104" s="162">
        <f>IF(VLOOKUP($B104,'I-EmEC'!$A:$DD,MATCH(S$1,'I-EmEC'!$A$1:$DD$1,0),FALSE)&lt;&gt;"",VLOOKUP($B104,'I-EmEC'!$A:$DD,MATCH(S$1,'I-EmEC'!$A$1:$DD$1,0),FALSE),NA())</f>
        <v>5.81</v>
      </c>
      <c r="T104" s="159">
        <f>IF(VLOOKUP($B104,'I-EmEC'!$A:$DD,MATCH(T$1,'I-EmEC'!$A$1:$DD$1,0),FALSE)&lt;&gt;"",VLOOKUP($B104,'I-EmEC'!$A:$DD,MATCH(T$1,'I-EmEC'!$A$1:$DD$1,0),FALSE),NA())</f>
        <v>6.72</v>
      </c>
      <c r="U104" s="159">
        <f>IF(VLOOKUP($B104,'I-EmEC'!$A:$DD,MATCH(U$1,'I-EmEC'!$A$1:$DD$1,0),FALSE)&lt;&gt;"",VLOOKUP($B104,'I-EmEC'!$A:$DD,MATCH(U$1,'I-EmEC'!$A$1:$DD$1,0),FALSE),NA())</f>
        <v>6.72</v>
      </c>
      <c r="V104" s="159">
        <f>IF(VLOOKUP($B104,'I-EmEC'!$A:$DD,MATCH(V$1,'I-EmEC'!$A$1:$DD$1,0),FALSE)&lt;&gt;"",VLOOKUP($B104,'I-EmEC'!$A:$DD,MATCH(V$1,'I-EmEC'!$A$1:$DD$1,0),FALSE),NA())</f>
        <v>6.94</v>
      </c>
      <c r="W104" s="159">
        <f>IF(VLOOKUP($B104,'I-EmEC'!$A:$DD,MATCH(W$1,'I-EmEC'!$A$1:$DD$1,0),FALSE)&lt;&gt;"",VLOOKUP($B104,'I-EmEC'!$A:$DD,MATCH(W$1,'I-EmEC'!$A$1:$DD$1,0),FALSE),NA())</f>
        <v>6.94</v>
      </c>
      <c r="X104" s="159">
        <f>IF(VLOOKUP($B104,'I-EmEC'!$A:$DD,MATCH(X$1,'I-EmEC'!$A$1:$DD$1,0),FALSE)&lt;&gt;"",VLOOKUP($B104,'I-EmEC'!$A:$DD,MATCH(X$1,'I-EmEC'!$A$1:$DD$1,0),FALSE),NA())</f>
        <v>7.19</v>
      </c>
      <c r="Y104" s="159">
        <f>IF(VLOOKUP($B104,'I-EmEC'!$A:$DD,MATCH(Y$1,'I-EmEC'!$A$1:$DD$1,0),FALSE)&lt;&gt;"",VLOOKUP($B104,'I-EmEC'!$A:$DD,MATCH(Y$1,'I-EmEC'!$A$1:$DD$1,0),FALSE),NA())</f>
        <v>6.63</v>
      </c>
      <c r="Z104" s="159">
        <f>IF(VLOOKUP($B104,'I-EmEC'!$A:$DD,MATCH(Z$1,'I-EmEC'!$A$1:$DD$1,0),FALSE)&lt;&gt;"",VLOOKUP($B104,'I-EmEC'!$A:$DD,MATCH(Z$1,'I-EmEC'!$A$1:$DD$1,0),FALSE),NA())</f>
        <v>6.63</v>
      </c>
      <c r="AA104" s="159">
        <f>IF(VLOOKUP($B104,'I-EmEC'!$A:$DD,MATCH(AA$1,'I-EmEC'!$A$1:$DD$1,0),FALSE)&lt;&gt;"",VLOOKUP($B104,'I-EmEC'!$A:$DD,MATCH(AA$1,'I-EmEC'!$A$1:$DD$1,0),FALSE),NA())</f>
        <v>6.81</v>
      </c>
      <c r="AB104" s="159">
        <f>IF(VLOOKUP($B104,'I-EmEC'!$A:$DD,MATCH(AB$1,'I-EmEC'!$A$1:$DD$1,0),FALSE)&lt;&gt;"",VLOOKUP($B104,'I-EmEC'!$A:$DD,MATCH(AB$1,'I-EmEC'!$A$1:$DD$1,0),FALSE),NA())</f>
        <v>6.38</v>
      </c>
      <c r="AC104" s="159">
        <f>IF(VLOOKUP($B104,'I-EmEC'!$A:$DD,MATCH(AC$1,'I-EmEC'!$A$1:$DD$1,0),FALSE)&lt;&gt;"",VLOOKUP($B104,'I-EmEC'!$A:$DD,MATCH(AC$1,'I-EmEC'!$A$1:$DD$1,0),FALSE),NA())</f>
        <v>6.32</v>
      </c>
      <c r="AD104" s="159">
        <f>IF(VLOOKUP($B104,'I-EmEC'!$A:$DD,MATCH(AD$1,'I-EmEC'!$A$1:$DD$1,0),FALSE)&lt;&gt;"",VLOOKUP($B104,'I-EmEC'!$A:$DD,MATCH(AD$1,'I-EmEC'!$A$1:$DD$1,0),FALSE),NA())</f>
        <v>6.54</v>
      </c>
      <c r="AE104" s="161" t="str" cm="1">
        <f t="array" ref="AE104">SUBSTITUTE(SUBSTITUTE(INDEX(S$1:AD$1,0,MATCH(_xlfn.AGGREGATE(4,6,S104:AD104),S104:AD104,0)),"I-pEC50",""),"&gt;1.4SD","")</f>
        <v xml:space="preserve">
Gz</v>
      </c>
      <c r="AF104" s="159"/>
      <c r="AG104" s="163" t="e">
        <f>IF(VLOOKUP($B104,'B-EmEC'!$A:$DC,MATCH(AG$1,'B-EmEC'!$A$1:$DC$1,0),FALSE)&lt;&gt;"",VLOOKUP($B104,'B-EmEC'!$A:$DC,MATCH(AG$1,'B-EmEC'!$A$1:$DC$1,0),FALSE),NA())</f>
        <v>#N/A</v>
      </c>
      <c r="AH104" s="164" t="e">
        <f>IF(VLOOKUP($B104,'B-EmEC'!$A:$DC,MATCH(AH$1,'B-EmEC'!$A$1:$DC$1,0),FALSE)&lt;&gt;"",VLOOKUP($B104,'B-EmEC'!$A:$DC,MATCH(AH$1,'B-EmEC'!$A$1:$DC$1,0),FALSE),NA())</f>
        <v>#N/A</v>
      </c>
      <c r="AI104" s="164" t="e">
        <f>IF(VLOOKUP($B104,'B-EmEC'!$A:$DC,MATCH(AI$1,'B-EmEC'!$A$1:$DC$1,0),FALSE)&lt;&gt;"",VLOOKUP($B104,'B-EmEC'!$A:$DC,MATCH(AI$1,'B-EmEC'!$A$1:$DC$1,0),FALSE),NA())</f>
        <v>#N/A</v>
      </c>
      <c r="AJ104" s="164" t="e">
        <f>IF(VLOOKUP($B104,'B-EmEC'!$A:$DC,MATCH(AJ$1,'B-EmEC'!$A$1:$DC$1,0),FALSE)&lt;&gt;"",VLOOKUP($B104,'B-EmEC'!$A:$DC,MATCH(AJ$1,'B-EmEC'!$A$1:$DC$1,0),FALSE),NA())</f>
        <v>#N/A</v>
      </c>
      <c r="AK104" s="164" t="e">
        <f>IF(VLOOKUP($B104,'B-EmEC'!$A:$DC,MATCH(AK$1,'B-EmEC'!$A$1:$DC$1,0),FALSE)&lt;&gt;"",VLOOKUP($B104,'B-EmEC'!$A:$DC,MATCH(AK$1,'B-EmEC'!$A$1:$DC$1,0),FALSE),NA())</f>
        <v>#N/A</v>
      </c>
      <c r="AL104" s="164" t="e">
        <f>IF(VLOOKUP($B104,'B-EmEC'!$A:$DC,MATCH(AL$1,'B-EmEC'!$A$1:$DC$1,0),FALSE)&lt;&gt;"",VLOOKUP($B104,'B-EmEC'!$A:$DC,MATCH(AL$1,'B-EmEC'!$A$1:$DC$1,0),FALSE),NA())</f>
        <v>#N/A</v>
      </c>
      <c r="AM104" s="164" t="e">
        <f>IF(VLOOKUP($B104,'B-EmEC'!$A:$DC,MATCH(AM$1,'B-EmEC'!$A$1:$DC$1,0),FALSE)&lt;&gt;"",VLOOKUP($B104,'B-EmEC'!$A:$DC,MATCH(AM$1,'B-EmEC'!$A$1:$DC$1,0),FALSE),NA())</f>
        <v>#N/A</v>
      </c>
      <c r="AN104" s="164" t="e">
        <f>IF(VLOOKUP($B104,'B-EmEC'!$A:$DC,MATCH(AN$1,'B-EmEC'!$A$1:$DC$1,0),FALSE)&lt;&gt;"",VLOOKUP($B104,'B-EmEC'!$A:$DC,MATCH(AN$1,'B-EmEC'!$A$1:$DC$1,0),FALSE),NA())</f>
        <v>#N/A</v>
      </c>
      <c r="AO104" s="164" t="e">
        <f>IF(VLOOKUP($B104,'B-EmEC'!$A:$DC,MATCH(AO$1,'B-EmEC'!$A$1:$DC$1,0),FALSE)&lt;&gt;"",VLOOKUP($B104,'B-EmEC'!$A:$DC,MATCH(AO$1,'B-EmEC'!$A$1:$DC$1,0),FALSE),NA())</f>
        <v>#N/A</v>
      </c>
      <c r="AP104" s="164" t="e">
        <f>IF(VLOOKUP($B104,'B-EmEC'!$A:$DC,MATCH(AP$1,'B-EmEC'!$A$1:$DC$1,0),FALSE)&lt;&gt;"",VLOOKUP($B104,'B-EmEC'!$A:$DC,MATCH(AP$1,'B-EmEC'!$A$1:$DC$1,0),FALSE),NA())</f>
        <v>#N/A</v>
      </c>
      <c r="AQ104" s="164" t="e">
        <f>IF(VLOOKUP($B104,'B-EmEC'!$A:$DC,MATCH(AQ$1,'B-EmEC'!$A$1:$DC$1,0),FALSE)&lt;&gt;"",VLOOKUP($B104,'B-EmEC'!$A:$DC,MATCH(AQ$1,'B-EmEC'!$A$1:$DC$1,0),FALSE),NA())</f>
        <v>#N/A</v>
      </c>
      <c r="AR104" s="164" t="e">
        <f>IF(VLOOKUP($B104,'B-EmEC'!$A:$DC,MATCH(AR$1,'B-EmEC'!$A$1:$DC$1,0),FALSE)&lt;&gt;"",VLOOKUP($B104,'B-EmEC'!$A:$DC,MATCH(AR$1,'B-EmEC'!$A$1:$DC$1,0),FALSE),NA())</f>
        <v>#N/A</v>
      </c>
      <c r="AS104" s="169" t="e" cm="1">
        <f t="array" ref="AS104">SUBSTITUTE(SUBSTITUTE(INDEX(AG$1:AR$1,0,MATCH(_xlfn.AGGREGATE(4,6,AG104:AR104),AG104:AR104,0)),"B-Emax",""),"&gt;1.4SD","")</f>
        <v>#N/A</v>
      </c>
      <c r="AT104" s="164"/>
      <c r="AU104" s="165">
        <f>IF(VLOOKUP($B104,'I-EmEC'!$A:$DD,MATCH(AU$1,'I-EmEC'!$A$1:$DD$1,0),FALSE)&lt;&gt;"",VLOOKUP($B104,'I-EmEC'!$A:$DD,MATCH(AU$1,'I-EmEC'!$A$1:$DD$1,0),FALSE),NA())</f>
        <v>40.700000000000003</v>
      </c>
      <c r="AV104" s="166">
        <f>IF(VLOOKUP($B104,'I-EmEC'!$A:$DD,MATCH(AV$1,'I-EmEC'!$A$1:$DD$1,0),FALSE)&lt;&gt;"",VLOOKUP($B104,'I-EmEC'!$A:$DD,MATCH(AV$1,'I-EmEC'!$A$1:$DD$1,0),FALSE),NA())</f>
        <v>31.5</v>
      </c>
      <c r="AW104" s="166">
        <f>IF(VLOOKUP($B104,'I-EmEC'!$A:$DD,MATCH(AW$1,'I-EmEC'!$A$1:$DD$1,0),FALSE)&lt;&gt;"",VLOOKUP($B104,'I-EmEC'!$A:$DD,MATCH(AW$1,'I-EmEC'!$A$1:$DD$1,0),FALSE),NA())</f>
        <v>31.5</v>
      </c>
      <c r="AX104" s="166">
        <f>IF(VLOOKUP($B104,'I-EmEC'!$A:$DD,MATCH(AX$1,'I-EmEC'!$A$1:$DD$1,0),FALSE)&lt;&gt;"",VLOOKUP($B104,'I-EmEC'!$A:$DD,MATCH(AX$1,'I-EmEC'!$A$1:$DD$1,0),FALSE),NA())</f>
        <v>27</v>
      </c>
      <c r="AY104" s="166">
        <f>IF(VLOOKUP($B104,'I-EmEC'!$A:$DD,MATCH(AY$1,'I-EmEC'!$A$1:$DD$1,0),FALSE)&lt;&gt;"",VLOOKUP($B104,'I-EmEC'!$A:$DD,MATCH(AY$1,'I-EmEC'!$A$1:$DD$1,0),FALSE),NA())</f>
        <v>27</v>
      </c>
      <c r="AZ104" s="166">
        <f>IF(VLOOKUP($B104,'I-EmEC'!$A:$DD,MATCH(AZ$1,'I-EmEC'!$A$1:$DD$1,0),FALSE)&lt;&gt;"",VLOOKUP($B104,'I-EmEC'!$A:$DD,MATCH(AZ$1,'I-EmEC'!$A$1:$DD$1,0),FALSE),NA())</f>
        <v>18.7</v>
      </c>
      <c r="BA104" s="166">
        <f>IF(VLOOKUP($B104,'I-EmEC'!$A:$DD,MATCH(BA$1,'I-EmEC'!$A$1:$DD$1,0),FALSE)&lt;&gt;"",VLOOKUP($B104,'I-EmEC'!$A:$DD,MATCH(BA$1,'I-EmEC'!$A$1:$DD$1,0),FALSE),NA())</f>
        <v>23.4</v>
      </c>
      <c r="BB104" s="166">
        <f>IF(VLOOKUP($B104,'I-EmEC'!$A:$DD,MATCH(BB$1,'I-EmEC'!$A$1:$DD$1,0),FALSE)&lt;&gt;"",VLOOKUP($B104,'I-EmEC'!$A:$DD,MATCH(BB$1,'I-EmEC'!$A$1:$DD$1,0),FALSE),NA())</f>
        <v>23.4</v>
      </c>
      <c r="BC104" s="166">
        <f>IF(VLOOKUP($B104,'I-EmEC'!$A:$DD,MATCH(BC$1,'I-EmEC'!$A$1:$DD$1,0),FALSE)&lt;&gt;"",VLOOKUP($B104,'I-EmEC'!$A:$DD,MATCH(BC$1,'I-EmEC'!$A$1:$DD$1,0),FALSE),NA())</f>
        <v>19.3</v>
      </c>
      <c r="BD104" s="166">
        <f>IF(VLOOKUP($B104,'I-EmEC'!$A:$DD,MATCH(BD$1,'I-EmEC'!$A$1:$DD$1,0),FALSE)&lt;&gt;"",VLOOKUP($B104,'I-EmEC'!$A:$DD,MATCH(BD$1,'I-EmEC'!$A$1:$DD$1,0),FALSE),NA())</f>
        <v>31.4</v>
      </c>
      <c r="BE104" s="166">
        <f>IF(VLOOKUP($B104,'I-EmEC'!$A:$DD,MATCH(BE$1,'I-EmEC'!$A$1:$DD$1,0),FALSE)&lt;&gt;"",VLOOKUP($B104,'I-EmEC'!$A:$DD,MATCH(BE$1,'I-EmEC'!$A$1:$DD$1,0),FALSE),NA())</f>
        <v>25.4</v>
      </c>
      <c r="BF104" s="166">
        <f>IF(VLOOKUP($B104,'I-EmEC'!$A:$DD,MATCH(BF$1,'I-EmEC'!$A$1:$DD$1,0),FALSE)&lt;&gt;"",VLOOKUP($B104,'I-EmEC'!$A:$DD,MATCH(BF$1,'I-EmEC'!$A$1:$DD$1,0),FALSE),NA())</f>
        <v>29.1</v>
      </c>
      <c r="BG104" s="161" t="str" cm="1">
        <f t="array" ref="BG104">SUBSTITUTE(SUBSTITUTE(INDEX(AU$1:BF$1,0,MATCH(_xlfn.AGGREGATE(4,6,AU104:BF104),AU104:BF104,0)),"I-Emax",""),"&gt;1.4SD","")</f>
        <v xml:space="preserve">
Gs</v>
      </c>
      <c r="BH104" s="159"/>
      <c r="BI104" s="167" t="e">
        <f>IF(VLOOKUP($B104,'B-EmEC'!$A:$DC,MATCH(BI$1,'B-EmEC'!$A$1:$DC$1,0),FALSE)="",NA(),VLOOKUP($B104,'B-EmEC'!$A:$DC,MATCH(BI$1,'B-EmEC'!$A$1:$DC$1,0),FALSE))</f>
        <v>#N/A</v>
      </c>
      <c r="BJ104" s="168" t="e">
        <f>IF(VLOOKUP($B104,'B-EmEC'!$A:$DC,MATCH(BJ$1,'B-EmEC'!$A$1:$DC$1,0),FALSE)="",NA(),VLOOKUP($B104,'B-EmEC'!$A:$DC,MATCH(BJ$1,'B-EmEC'!$A$1:$DC$1,0),FALSE))</f>
        <v>#N/A</v>
      </c>
      <c r="BK104" s="168" t="e">
        <f>IF(VLOOKUP($B104,'B-EmEC'!$A:$DC,MATCH(BK$1,'B-EmEC'!$A$1:$DC$1,0),FALSE)="",NA(),VLOOKUP($B104,'B-EmEC'!$A:$DC,MATCH(BK$1,'B-EmEC'!$A$1:$DC$1,0),FALSE))</f>
        <v>#N/A</v>
      </c>
      <c r="BL104" s="168" t="e">
        <f>IF(VLOOKUP($B104,'B-EmEC'!$A:$DC,MATCH(BL$1,'B-EmEC'!$A$1:$DC$1,0),FALSE)="",NA(),VLOOKUP($B104,'B-EmEC'!$A:$DC,MATCH(BL$1,'B-EmEC'!$A$1:$DC$1,0),FALSE))</f>
        <v>#N/A</v>
      </c>
      <c r="BM104" s="168" t="e">
        <f>IF(VLOOKUP($B104,'B-EmEC'!$A:$DC,MATCH(BM$1,'B-EmEC'!$A$1:$DC$1,0),FALSE)="",NA(),VLOOKUP($B104,'B-EmEC'!$A:$DC,MATCH(BM$1,'B-EmEC'!$A$1:$DC$1,0),FALSE))</f>
        <v>#N/A</v>
      </c>
      <c r="BN104" s="168" t="e">
        <f>IF(VLOOKUP($B104,'B-EmEC'!$A:$DC,MATCH(BN$1,'B-EmEC'!$A$1:$DC$1,0),FALSE)="",NA(),VLOOKUP($B104,'B-EmEC'!$A:$DC,MATCH(BN$1,'B-EmEC'!$A$1:$DC$1,0),FALSE))</f>
        <v>#N/A</v>
      </c>
      <c r="BO104" s="168" t="e">
        <f>IF(VLOOKUP($B104,'B-EmEC'!$A:$DC,MATCH(BO$1,'B-EmEC'!$A$1:$DC$1,0),FALSE)="",NA(),VLOOKUP($B104,'B-EmEC'!$A:$DC,MATCH(BO$1,'B-EmEC'!$A$1:$DC$1,0),FALSE))</f>
        <v>#N/A</v>
      </c>
      <c r="BP104" s="168" t="e">
        <f>IF(VLOOKUP($B104,'B-EmEC'!$A:$DC,MATCH(BP$1,'B-EmEC'!$A$1:$DC$1,0),FALSE)="",NA(),VLOOKUP($B104,'B-EmEC'!$A:$DC,MATCH(BP$1,'B-EmEC'!$A$1:$DC$1,0),FALSE))</f>
        <v>#N/A</v>
      </c>
      <c r="BQ104" s="168" t="e">
        <f>IF(VLOOKUP($B104,'B-EmEC'!$A:$DC,MATCH(BQ$1,'B-EmEC'!$A$1:$DC$1,0),FALSE)="",NA(),VLOOKUP($B104,'B-EmEC'!$A:$DC,MATCH(BQ$1,'B-EmEC'!$A$1:$DC$1,0),FALSE))</f>
        <v>#N/A</v>
      </c>
      <c r="BR104" s="168" t="e">
        <f>IF(VLOOKUP($B104,'B-EmEC'!$A:$DC,MATCH(BR$1,'B-EmEC'!$A$1:$DC$1,0),FALSE)="",NA(),VLOOKUP($B104,'B-EmEC'!$A:$DC,MATCH(BR$1,'B-EmEC'!$A$1:$DC$1,0),FALSE))</f>
        <v>#N/A</v>
      </c>
      <c r="BS104" s="168" t="e">
        <f>IF(VLOOKUP($B104,'B-EmEC'!$A:$DC,MATCH(BS$1,'B-EmEC'!$A$1:$DC$1,0),FALSE)="",NA(),VLOOKUP($B104,'B-EmEC'!$A:$DC,MATCH(BS$1,'B-EmEC'!$A$1:$DC$1,0),FALSE))</f>
        <v>#N/A</v>
      </c>
      <c r="BT104" s="168" t="e">
        <f>IF(VLOOKUP($B104,'B-EmEC'!$A:$DC,MATCH(BT$1,'B-EmEC'!$A$1:$DC$1,0),FALSE)="",NA(),VLOOKUP($B104,'B-EmEC'!$A:$DC,MATCH(BT$1,'B-EmEC'!$A$1:$DC$1,0),FALSE))</f>
        <v>#N/A</v>
      </c>
      <c r="BU104" s="161" t="e" cm="1">
        <f t="array" ref="BU104">SUBSTITUTE(SUBSTITUTE(SUBSTITUTE(INDEX(BI$1:BT$1,0,MATCH(_xlfn.AGGREGATE(4,6,BI104:BT104),BI104:BT104,0)),"B-Emax",""),"Min",""),"Max","")</f>
        <v>#N/A</v>
      </c>
      <c r="BV104" s="168"/>
      <c r="BW104" s="165">
        <f>IF(VLOOKUP($B104,'I-EmEC'!$A:$DD,MATCH(BW$1,'I-EmEC'!$A$1:$DD$1,0),FALSE)&lt;&gt;"",VLOOKUP($B104,'I-EmEC'!$A:$DD,MATCH(BW$1,'I-EmEC'!$A$1:$DD$1,0),FALSE),NA())</f>
        <v>74.816176470588246</v>
      </c>
      <c r="BX104" s="166">
        <f>IF(VLOOKUP($B104,'I-EmEC'!$A:$DD,MATCH(BX$1,'I-EmEC'!$A$1:$DD$1,0),FALSE)&lt;&gt;"",VLOOKUP($B104,'I-EmEC'!$A:$DD,MATCH(BX$1,'I-EmEC'!$A$1:$DD$1,0),FALSE),NA())</f>
        <v>60.928433268858797</v>
      </c>
      <c r="BY104" s="166">
        <f>IF(VLOOKUP($B104,'I-EmEC'!$A:$DD,MATCH(BY$1,'I-EmEC'!$A$1:$DD$1,0),FALSE)&lt;&gt;"",VLOOKUP($B104,'I-EmEC'!$A:$DD,MATCH(BY$1,'I-EmEC'!$A$1:$DD$1,0),FALSE),NA())</f>
        <v>60.928433268858797</v>
      </c>
      <c r="BZ104" s="166">
        <f>IF(VLOOKUP($B104,'I-EmEC'!$A:$DD,MATCH(BZ$1,'I-EmEC'!$A$1:$DD$1,0),FALSE)&lt;&gt;"",VLOOKUP($B104,'I-EmEC'!$A:$DD,MATCH(BZ$1,'I-EmEC'!$A$1:$DD$1,0),FALSE),NA())</f>
        <v>55.900621118012424</v>
      </c>
      <c r="CA104" s="166">
        <f>IF(VLOOKUP($B104,'I-EmEC'!$A:$DD,MATCH(CA$1,'I-EmEC'!$A$1:$DD$1,0),FALSE)&lt;&gt;"",VLOOKUP($B104,'I-EmEC'!$A:$DD,MATCH(CA$1,'I-EmEC'!$A$1:$DD$1,0),FALSE),NA())</f>
        <v>55.900621118012424</v>
      </c>
      <c r="CB104" s="166">
        <f>IF(VLOOKUP($B104,'I-EmEC'!$A:$DD,MATCH(CB$1,'I-EmEC'!$A$1:$DD$1,0),FALSE)&lt;&gt;"",VLOOKUP($B104,'I-EmEC'!$A:$DD,MATCH(CB$1,'I-EmEC'!$A$1:$DD$1,0),FALSE),NA())</f>
        <v>54.20289855072464</v>
      </c>
      <c r="CC104" s="166">
        <f>IF(VLOOKUP($B104,'I-EmEC'!$A:$DD,MATCH(CC$1,'I-EmEC'!$A$1:$DD$1,0),FALSE)&lt;&gt;"",VLOOKUP($B104,'I-EmEC'!$A:$DD,MATCH(CC$1,'I-EmEC'!$A$1:$DD$1,0),FALSE),NA())</f>
        <v>48.049281314168375</v>
      </c>
      <c r="CD104" s="166">
        <f>IF(VLOOKUP($B104,'I-EmEC'!$A:$DD,MATCH(CD$1,'I-EmEC'!$A$1:$DD$1,0),FALSE)&lt;&gt;"",VLOOKUP($B104,'I-EmEC'!$A:$DD,MATCH(CD$1,'I-EmEC'!$A$1:$DD$1,0),FALSE),NA())</f>
        <v>48.049281314168375</v>
      </c>
      <c r="CE104" s="166">
        <f>IF(VLOOKUP($B104,'I-EmEC'!$A:$DD,MATCH(CE$1,'I-EmEC'!$A$1:$DD$1,0),FALSE)&lt;&gt;"",VLOOKUP($B104,'I-EmEC'!$A:$DD,MATCH(CE$1,'I-EmEC'!$A$1:$DD$1,0),FALSE),NA())</f>
        <v>43.370786516853933</v>
      </c>
      <c r="CF104" s="166">
        <f>IF(VLOOKUP($B104,'I-EmEC'!$A:$DD,MATCH(CF$1,'I-EmEC'!$A$1:$DD$1,0),FALSE)&lt;&gt;"",VLOOKUP($B104,'I-EmEC'!$A:$DD,MATCH(CF$1,'I-EmEC'!$A$1:$DD$1,0),FALSE),NA())</f>
        <v>61.932938856015774</v>
      </c>
      <c r="CG104" s="166">
        <f>IF(VLOOKUP($B104,'I-EmEC'!$A:$DD,MATCH(CG$1,'I-EmEC'!$A$1:$DD$1,0),FALSE)&lt;&gt;"",VLOOKUP($B104,'I-EmEC'!$A:$DD,MATCH(CG$1,'I-EmEC'!$A$1:$DD$1,0),FALSE),NA())</f>
        <v>48.38095238095238</v>
      </c>
      <c r="CH104" s="166">
        <f>IF(VLOOKUP($B104,'I-EmEC'!$A:$DD,MATCH(CH$1,'I-EmEC'!$A$1:$DD$1,0),FALSE)&lt;&gt;"",VLOOKUP($B104,'I-EmEC'!$A:$DD,MATCH(CH$1,'I-EmEC'!$A$1:$DD$1,0),FALSE),NA())</f>
        <v>57.509881422924899</v>
      </c>
      <c r="CI104" s="161" t="str" cm="1">
        <f t="array" ref="CI104">SUBSTITUTE(SUBSTITUTE(SUBSTITUTE(INDEX(BW$1:CH$1,0,MATCH(_xlfn.AGGREGATE(4,6,BW104:CH104),BW104:CH104,0)),"I-Emax",""),"Min",""),"Max","")</f>
        <v xml:space="preserve">
Gs</v>
      </c>
      <c r="CJ104" s="155"/>
      <c r="CK104" s="155"/>
      <c r="CL104" s="155"/>
      <c r="CM104" s="155"/>
      <c r="CN104" s="155"/>
      <c r="CO104" s="155"/>
      <c r="CP104" s="155"/>
      <c r="CQ104" s="155"/>
      <c r="CR104" s="155"/>
      <c r="CS104" s="155"/>
      <c r="CT104" s="155"/>
      <c r="CU104" s="155"/>
      <c r="CV104" s="155"/>
      <c r="CW104" s="155"/>
      <c r="CX104" s="155"/>
      <c r="CY104" s="155"/>
      <c r="CZ104" s="155"/>
      <c r="DA104" s="155"/>
      <c r="DB104" s="155"/>
      <c r="DC104" s="155"/>
      <c r="DD104" s="155"/>
      <c r="DE104" s="155"/>
      <c r="DF104" s="155"/>
      <c r="DG104" s="155"/>
    </row>
    <row r="105" spans="1:111" s="170" customFormat="1" x14ac:dyDescent="0.15">
      <c r="A105" s="155" t="str" cm="1">
        <f t="array" ref="A105">_xlfn.IFS(AND(SUMIF(E105:P105,"&lt;&gt;#N/A",E105:P105)&gt;0,SUMIF(S105:AD105,"&lt;&gt;#N/A",S105:AD105)&gt;0),"BI",AND(SUMIF(E105:P105,"&lt;&gt;#N/A",E105:P105)&gt;0,SUMIF(S105:AD105,"&lt;&gt;#N/A",S105:AD105)=0),"-B",AND(SUMIF(E105:P105,"&lt;&gt;#N/A",E105:P105)=0,SUMIF(S105:AD105,"&lt;&gt;#N/A",S105:AD105)&gt;0),"-I")</f>
        <v>-I</v>
      </c>
      <c r="B105" s="90" t="s">
        <v>536</v>
      </c>
      <c r="C105" s="156" t="str">
        <f>VLOOKUP(B105,RecNamesAll!A:E,5,FALSE)</f>
        <v>A</v>
      </c>
      <c r="D105" s="157" t="b">
        <f>VLOOKUP(B105,Ligands!A:B,2,FALSE)</f>
        <v>0</v>
      </c>
      <c r="E105" s="158" t="e">
        <f>IF(VLOOKUP($B105,'B-EmEC'!$A:$DC,MATCH(E$1,'B-EmEC'!$A$1:$DC$1,0),FALSE)&lt;&gt;"",VLOOKUP($B105,'B-EmEC'!$A:$DC,MATCH(E$1,'B-EmEC'!$A$1:$DC$1,0),FALSE),NA())</f>
        <v>#N/A</v>
      </c>
      <c r="F105" s="159" t="e">
        <f>IF(VLOOKUP($B105,'B-EmEC'!$A:$DC,MATCH(F$1,'B-EmEC'!$A$1:$DC$1,0),FALSE)&lt;&gt;"",VLOOKUP($B105,'B-EmEC'!$A:$DC,MATCH(F$1,'B-EmEC'!$A$1:$DC$1,0),FALSE),NA())</f>
        <v>#N/A</v>
      </c>
      <c r="G105" s="159" t="e">
        <f>IF(VLOOKUP($B105,'B-EmEC'!$A:$DC,MATCH(G$1,'B-EmEC'!$A$1:$DC$1,0),FALSE)&lt;&gt;"",VLOOKUP($B105,'B-EmEC'!$A:$DC,MATCH(G$1,'B-EmEC'!$A$1:$DC$1,0),FALSE),NA())</f>
        <v>#N/A</v>
      </c>
      <c r="H105" s="159" t="e">
        <f>IF(VLOOKUP($B105,'B-EmEC'!$A:$DC,MATCH(H$1,'B-EmEC'!$A$1:$DC$1,0),FALSE)&lt;&gt;"",VLOOKUP($B105,'B-EmEC'!$A:$DC,MATCH(H$1,'B-EmEC'!$A$1:$DC$1,0),FALSE),NA())</f>
        <v>#N/A</v>
      </c>
      <c r="I105" s="159" t="e">
        <f>IF(VLOOKUP($B105,'B-EmEC'!$A:$DC,MATCH(I$1,'B-EmEC'!$A$1:$DC$1,0),FALSE)&lt;&gt;"",VLOOKUP($B105,'B-EmEC'!$A:$DC,MATCH(I$1,'B-EmEC'!$A$1:$DC$1,0),FALSE),NA())</f>
        <v>#N/A</v>
      </c>
      <c r="J105" s="159" t="e">
        <f>IF(VLOOKUP($B105,'B-EmEC'!$A:$DC,MATCH(J$1,'B-EmEC'!$A$1:$DC$1,0),FALSE)&lt;&gt;"",VLOOKUP($B105,'B-EmEC'!$A:$DC,MATCH(J$1,'B-EmEC'!$A$1:$DC$1,0),FALSE),NA())</f>
        <v>#N/A</v>
      </c>
      <c r="K105" s="160" t="e">
        <f>IF(VLOOKUP($B105,'B-EmEC'!$A:$DC,MATCH(K$1,'B-EmEC'!$A$1:$DC$1,0),FALSE)&lt;&gt;"",VLOOKUP($B105,'B-EmEC'!$A:$DC,MATCH(K$1,'B-EmEC'!$A$1:$DC$1,0),FALSE),NA())</f>
        <v>#N/A</v>
      </c>
      <c r="L105" s="160" t="e">
        <f>IF(VLOOKUP($B105,'B-EmEC'!$A:$DC,MATCH(L$1,'B-EmEC'!$A$1:$DC$1,0),FALSE)&lt;&gt;"",VLOOKUP($B105,'B-EmEC'!$A:$DC,MATCH(L$1,'B-EmEC'!$A$1:$DC$1,0),FALSE),NA())</f>
        <v>#N/A</v>
      </c>
      <c r="M105" s="160" t="e">
        <f>IF(VLOOKUP($B105,'B-EmEC'!$A:$DC,MATCH(M$1,'B-EmEC'!$A$1:$DC$1,0),FALSE)&lt;&gt;"",VLOOKUP($B105,'B-EmEC'!$A:$DC,MATCH(M$1,'B-EmEC'!$A$1:$DC$1,0),FALSE),NA())</f>
        <v>#N/A</v>
      </c>
      <c r="N105" s="159" t="e">
        <f>IF(VLOOKUP($B105,'B-EmEC'!$A:$DC,MATCH(N$1,'B-EmEC'!$A$1:$DC$1,0),FALSE)&lt;&gt;"",VLOOKUP($B105,'B-EmEC'!$A:$DC,MATCH(N$1,'B-EmEC'!$A$1:$DC$1,0),FALSE),NA())</f>
        <v>#N/A</v>
      </c>
      <c r="O105" s="160" t="e">
        <f>IF(VLOOKUP($B105,'B-EmEC'!$A:$DC,MATCH(O$1,'B-EmEC'!$A$1:$DC$1,0),FALSE)&lt;&gt;"",VLOOKUP($B105,'B-EmEC'!$A:$DC,MATCH(O$1,'B-EmEC'!$A$1:$DC$1,0),FALSE),NA())</f>
        <v>#N/A</v>
      </c>
      <c r="P105" s="160" t="e">
        <f>IF(VLOOKUP($B105,'B-EmEC'!$A:$DC,MATCH(P$1,'B-EmEC'!$A$1:$DC$1,0),FALSE)&lt;&gt;"",VLOOKUP($B105,'B-EmEC'!$A:$DC,MATCH(P$1,'B-EmEC'!$A$1:$DC$1,0),FALSE),NA())</f>
        <v>#N/A</v>
      </c>
      <c r="Q105" s="161" t="e" cm="1">
        <f t="array" ref="Q105">SUBSTITUTE(SUBSTITUTE(INDEX(E$1:P$1,0,MATCH(_xlfn.AGGREGATE(4,6,E105:P105),E105:P105,0)),"B-pEC50",""),"&gt;1.4SD","")</f>
        <v>#N/A</v>
      </c>
      <c r="R105" s="159"/>
      <c r="S105" s="162">
        <f>IF(VLOOKUP($B105,'I-EmEC'!$A:$DD,MATCH(S$1,'I-EmEC'!$A$1:$DD$1,0),FALSE)&lt;&gt;"",VLOOKUP($B105,'I-EmEC'!$A:$DD,MATCH(S$1,'I-EmEC'!$A$1:$DD$1,0),FALSE),NA())</f>
        <v>7.31</v>
      </c>
      <c r="T105" s="159">
        <f>IF(VLOOKUP($B105,'I-EmEC'!$A:$DD,MATCH(T$1,'I-EmEC'!$A$1:$DD$1,0),FALSE)&lt;&gt;"",VLOOKUP($B105,'I-EmEC'!$A:$DD,MATCH(T$1,'I-EmEC'!$A$1:$DD$1,0),FALSE),NA())</f>
        <v>7.16</v>
      </c>
      <c r="U105" s="159">
        <f>IF(VLOOKUP($B105,'I-EmEC'!$A:$DD,MATCH(U$1,'I-EmEC'!$A$1:$DD$1,0),FALSE)&lt;&gt;"",VLOOKUP($B105,'I-EmEC'!$A:$DD,MATCH(U$1,'I-EmEC'!$A$1:$DD$1,0),FALSE),NA())</f>
        <v>7.16</v>
      </c>
      <c r="V105" s="159">
        <f>IF(VLOOKUP($B105,'I-EmEC'!$A:$DD,MATCH(V$1,'I-EmEC'!$A$1:$DD$1,0),FALSE)&lt;&gt;"",VLOOKUP($B105,'I-EmEC'!$A:$DD,MATCH(V$1,'I-EmEC'!$A$1:$DD$1,0),FALSE),NA())</f>
        <v>7.12</v>
      </c>
      <c r="W105" s="159">
        <f>IF(VLOOKUP($B105,'I-EmEC'!$A:$DD,MATCH(W$1,'I-EmEC'!$A$1:$DD$1,0),FALSE)&lt;&gt;"",VLOOKUP($B105,'I-EmEC'!$A:$DD,MATCH(W$1,'I-EmEC'!$A$1:$DD$1,0),FALSE),NA())</f>
        <v>7.12</v>
      </c>
      <c r="X105" s="159">
        <f>IF(VLOOKUP($B105,'I-EmEC'!$A:$DD,MATCH(X$1,'I-EmEC'!$A$1:$DD$1,0),FALSE)&lt;&gt;"",VLOOKUP($B105,'I-EmEC'!$A:$DD,MATCH(X$1,'I-EmEC'!$A$1:$DD$1,0),FALSE),NA())</f>
        <v>6.93</v>
      </c>
      <c r="Y105" s="159">
        <f>IF(VLOOKUP($B105,'I-EmEC'!$A:$DD,MATCH(Y$1,'I-EmEC'!$A$1:$DD$1,0),FALSE)&lt;&gt;"",VLOOKUP($B105,'I-EmEC'!$A:$DD,MATCH(Y$1,'I-EmEC'!$A$1:$DD$1,0),FALSE),NA())</f>
        <v>6.53</v>
      </c>
      <c r="Z105" s="159">
        <f>IF(VLOOKUP($B105,'I-EmEC'!$A:$DD,MATCH(Z$1,'I-EmEC'!$A$1:$DD$1,0),FALSE)&lt;&gt;"",VLOOKUP($B105,'I-EmEC'!$A:$DD,MATCH(Z$1,'I-EmEC'!$A$1:$DD$1,0),FALSE),NA())</f>
        <v>6.53</v>
      </c>
      <c r="AA105" s="159">
        <f>IF(VLOOKUP($B105,'I-EmEC'!$A:$DD,MATCH(AA$1,'I-EmEC'!$A$1:$DD$1,0),FALSE)&lt;&gt;"",VLOOKUP($B105,'I-EmEC'!$A:$DD,MATCH(AA$1,'I-EmEC'!$A$1:$DD$1,0),FALSE),NA())</f>
        <v>6.85</v>
      </c>
      <c r="AB105" s="159">
        <f>IF(VLOOKUP($B105,'I-EmEC'!$A:$DD,MATCH(AB$1,'I-EmEC'!$A$1:$DD$1,0),FALSE)&lt;&gt;"",VLOOKUP($B105,'I-EmEC'!$A:$DD,MATCH(AB$1,'I-EmEC'!$A$1:$DD$1,0),FALSE),NA())</f>
        <v>6.82</v>
      </c>
      <c r="AC105" s="159" t="e">
        <f>IF(VLOOKUP($B105,'I-EmEC'!$A:$DD,MATCH(AC$1,'I-EmEC'!$A$1:$DD$1,0),FALSE)&lt;&gt;"",VLOOKUP($B105,'I-EmEC'!$A:$DD,MATCH(AC$1,'I-EmEC'!$A$1:$DD$1,0),FALSE),NA())</f>
        <v>#N/A</v>
      </c>
      <c r="AD105" s="159">
        <f>IF(VLOOKUP($B105,'I-EmEC'!$A:$DD,MATCH(AD$1,'I-EmEC'!$A$1:$DD$1,0),FALSE)&lt;&gt;"",VLOOKUP($B105,'I-EmEC'!$A:$DD,MATCH(AD$1,'I-EmEC'!$A$1:$DD$1,0),FALSE),NA())</f>
        <v>7.21</v>
      </c>
      <c r="AE105" s="161" t="str" cm="1">
        <f t="array" ref="AE105">SUBSTITUTE(SUBSTITUTE(INDEX(S$1:AD$1,0,MATCH(_xlfn.AGGREGATE(4,6,S105:AD105),S105:AD105,0)),"I-pEC50",""),"&gt;1.4SD","")</f>
        <v xml:space="preserve">
Gs</v>
      </c>
      <c r="AF105" s="159"/>
      <c r="AG105" s="163" t="e">
        <f>IF(VLOOKUP($B105,'B-EmEC'!$A:$DC,MATCH(AG$1,'B-EmEC'!$A$1:$DC$1,0),FALSE)&lt;&gt;"",VLOOKUP($B105,'B-EmEC'!$A:$DC,MATCH(AG$1,'B-EmEC'!$A$1:$DC$1,0),FALSE),NA())</f>
        <v>#N/A</v>
      </c>
      <c r="AH105" s="164" t="e">
        <f>IF(VLOOKUP($B105,'B-EmEC'!$A:$DC,MATCH(AH$1,'B-EmEC'!$A$1:$DC$1,0),FALSE)&lt;&gt;"",VLOOKUP($B105,'B-EmEC'!$A:$DC,MATCH(AH$1,'B-EmEC'!$A$1:$DC$1,0),FALSE),NA())</f>
        <v>#N/A</v>
      </c>
      <c r="AI105" s="164" t="e">
        <f>IF(VLOOKUP($B105,'B-EmEC'!$A:$DC,MATCH(AI$1,'B-EmEC'!$A$1:$DC$1,0),FALSE)&lt;&gt;"",VLOOKUP($B105,'B-EmEC'!$A:$DC,MATCH(AI$1,'B-EmEC'!$A$1:$DC$1,0),FALSE),NA())</f>
        <v>#N/A</v>
      </c>
      <c r="AJ105" s="164" t="e">
        <f>IF(VLOOKUP($B105,'B-EmEC'!$A:$DC,MATCH(AJ$1,'B-EmEC'!$A$1:$DC$1,0),FALSE)&lt;&gt;"",VLOOKUP($B105,'B-EmEC'!$A:$DC,MATCH(AJ$1,'B-EmEC'!$A$1:$DC$1,0),FALSE),NA())</f>
        <v>#N/A</v>
      </c>
      <c r="AK105" s="164" t="e">
        <f>IF(VLOOKUP($B105,'B-EmEC'!$A:$DC,MATCH(AK$1,'B-EmEC'!$A$1:$DC$1,0),FALSE)&lt;&gt;"",VLOOKUP($B105,'B-EmEC'!$A:$DC,MATCH(AK$1,'B-EmEC'!$A$1:$DC$1,0),FALSE),NA())</f>
        <v>#N/A</v>
      </c>
      <c r="AL105" s="164" t="e">
        <f>IF(VLOOKUP($B105,'B-EmEC'!$A:$DC,MATCH(AL$1,'B-EmEC'!$A$1:$DC$1,0),FALSE)&lt;&gt;"",VLOOKUP($B105,'B-EmEC'!$A:$DC,MATCH(AL$1,'B-EmEC'!$A$1:$DC$1,0),FALSE),NA())</f>
        <v>#N/A</v>
      </c>
      <c r="AM105" s="164" t="e">
        <f>IF(VLOOKUP($B105,'B-EmEC'!$A:$DC,MATCH(AM$1,'B-EmEC'!$A$1:$DC$1,0),FALSE)&lt;&gt;"",VLOOKUP($B105,'B-EmEC'!$A:$DC,MATCH(AM$1,'B-EmEC'!$A$1:$DC$1,0),FALSE),NA())</f>
        <v>#N/A</v>
      </c>
      <c r="AN105" s="164" t="e">
        <f>IF(VLOOKUP($B105,'B-EmEC'!$A:$DC,MATCH(AN$1,'B-EmEC'!$A$1:$DC$1,0),FALSE)&lt;&gt;"",VLOOKUP($B105,'B-EmEC'!$A:$DC,MATCH(AN$1,'B-EmEC'!$A$1:$DC$1,0),FALSE),NA())</f>
        <v>#N/A</v>
      </c>
      <c r="AO105" s="164" t="e">
        <f>IF(VLOOKUP($B105,'B-EmEC'!$A:$DC,MATCH(AO$1,'B-EmEC'!$A$1:$DC$1,0),FALSE)&lt;&gt;"",VLOOKUP($B105,'B-EmEC'!$A:$DC,MATCH(AO$1,'B-EmEC'!$A$1:$DC$1,0),FALSE),NA())</f>
        <v>#N/A</v>
      </c>
      <c r="AP105" s="164" t="e">
        <f>IF(VLOOKUP($B105,'B-EmEC'!$A:$DC,MATCH(AP$1,'B-EmEC'!$A$1:$DC$1,0),FALSE)&lt;&gt;"",VLOOKUP($B105,'B-EmEC'!$A:$DC,MATCH(AP$1,'B-EmEC'!$A$1:$DC$1,0),FALSE),NA())</f>
        <v>#N/A</v>
      </c>
      <c r="AQ105" s="164" t="e">
        <f>IF(VLOOKUP($B105,'B-EmEC'!$A:$DC,MATCH(AQ$1,'B-EmEC'!$A$1:$DC$1,0),FALSE)&lt;&gt;"",VLOOKUP($B105,'B-EmEC'!$A:$DC,MATCH(AQ$1,'B-EmEC'!$A$1:$DC$1,0),FALSE),NA())</f>
        <v>#N/A</v>
      </c>
      <c r="AR105" s="164" t="e">
        <f>IF(VLOOKUP($B105,'B-EmEC'!$A:$DC,MATCH(AR$1,'B-EmEC'!$A$1:$DC$1,0),FALSE)&lt;&gt;"",VLOOKUP($B105,'B-EmEC'!$A:$DC,MATCH(AR$1,'B-EmEC'!$A$1:$DC$1,0),FALSE),NA())</f>
        <v>#N/A</v>
      </c>
      <c r="AS105" s="169" t="e" cm="1">
        <f t="array" ref="AS105">SUBSTITUTE(SUBSTITUTE(INDEX(AG$1:AR$1,0,MATCH(_xlfn.AGGREGATE(4,6,AG105:AR105),AG105:AR105,0)),"B-Emax",""),"&gt;1.4SD","")</f>
        <v>#N/A</v>
      </c>
      <c r="AT105" s="164"/>
      <c r="AU105" s="165">
        <f>IF(VLOOKUP($B105,'I-EmEC'!$A:$DD,MATCH(AU$1,'I-EmEC'!$A$1:$DD$1,0),FALSE)&lt;&gt;"",VLOOKUP($B105,'I-EmEC'!$A:$DD,MATCH(AU$1,'I-EmEC'!$A$1:$DD$1,0),FALSE),NA())</f>
        <v>14.2</v>
      </c>
      <c r="AV105" s="166">
        <f>IF(VLOOKUP($B105,'I-EmEC'!$A:$DD,MATCH(AV$1,'I-EmEC'!$A$1:$DD$1,0),FALSE)&lt;&gt;"",VLOOKUP($B105,'I-EmEC'!$A:$DD,MATCH(AV$1,'I-EmEC'!$A$1:$DD$1,0),FALSE),NA())</f>
        <v>12.4</v>
      </c>
      <c r="AW105" s="166">
        <f>IF(VLOOKUP($B105,'I-EmEC'!$A:$DD,MATCH(AW$1,'I-EmEC'!$A$1:$DD$1,0),FALSE)&lt;&gt;"",VLOOKUP($B105,'I-EmEC'!$A:$DD,MATCH(AW$1,'I-EmEC'!$A$1:$DD$1,0),FALSE),NA())</f>
        <v>12.4</v>
      </c>
      <c r="AX105" s="166">
        <f>IF(VLOOKUP($B105,'I-EmEC'!$A:$DD,MATCH(AX$1,'I-EmEC'!$A$1:$DD$1,0),FALSE)&lt;&gt;"",VLOOKUP($B105,'I-EmEC'!$A:$DD,MATCH(AX$1,'I-EmEC'!$A$1:$DD$1,0),FALSE),NA())</f>
        <v>15</v>
      </c>
      <c r="AY105" s="166">
        <f>IF(VLOOKUP($B105,'I-EmEC'!$A:$DD,MATCH(AY$1,'I-EmEC'!$A$1:$DD$1,0),FALSE)&lt;&gt;"",VLOOKUP($B105,'I-EmEC'!$A:$DD,MATCH(AY$1,'I-EmEC'!$A$1:$DD$1,0),FALSE),NA())</f>
        <v>15</v>
      </c>
      <c r="AZ105" s="166">
        <f>IF(VLOOKUP($B105,'I-EmEC'!$A:$DD,MATCH(AZ$1,'I-EmEC'!$A$1:$DD$1,0),FALSE)&lt;&gt;"",VLOOKUP($B105,'I-EmEC'!$A:$DD,MATCH(AZ$1,'I-EmEC'!$A$1:$DD$1,0),FALSE),NA())</f>
        <v>16</v>
      </c>
      <c r="BA105" s="166">
        <f>IF(VLOOKUP($B105,'I-EmEC'!$A:$DD,MATCH(BA$1,'I-EmEC'!$A$1:$DD$1,0),FALSE)&lt;&gt;"",VLOOKUP($B105,'I-EmEC'!$A:$DD,MATCH(BA$1,'I-EmEC'!$A$1:$DD$1,0),FALSE),NA())</f>
        <v>18</v>
      </c>
      <c r="BB105" s="166">
        <f>IF(VLOOKUP($B105,'I-EmEC'!$A:$DD,MATCH(BB$1,'I-EmEC'!$A$1:$DD$1,0),FALSE)&lt;&gt;"",VLOOKUP($B105,'I-EmEC'!$A:$DD,MATCH(BB$1,'I-EmEC'!$A$1:$DD$1,0),FALSE),NA())</f>
        <v>18</v>
      </c>
      <c r="BC105" s="166">
        <f>IF(VLOOKUP($B105,'I-EmEC'!$A:$DD,MATCH(BC$1,'I-EmEC'!$A$1:$DD$1,0),FALSE)&lt;&gt;"",VLOOKUP($B105,'I-EmEC'!$A:$DD,MATCH(BC$1,'I-EmEC'!$A$1:$DD$1,0),FALSE),NA())</f>
        <v>14.1</v>
      </c>
      <c r="BD105" s="166">
        <f>IF(VLOOKUP($B105,'I-EmEC'!$A:$DD,MATCH(BD$1,'I-EmEC'!$A$1:$DD$1,0),FALSE)&lt;&gt;"",VLOOKUP($B105,'I-EmEC'!$A:$DD,MATCH(BD$1,'I-EmEC'!$A$1:$DD$1,0),FALSE),NA())</f>
        <v>17.399999999999999</v>
      </c>
      <c r="BE105" s="166" t="e">
        <f>IF(VLOOKUP($B105,'I-EmEC'!$A:$DD,MATCH(BE$1,'I-EmEC'!$A$1:$DD$1,0),FALSE)&lt;&gt;"",VLOOKUP($B105,'I-EmEC'!$A:$DD,MATCH(BE$1,'I-EmEC'!$A$1:$DD$1,0),FALSE),NA())</f>
        <v>#N/A</v>
      </c>
      <c r="BF105" s="166">
        <f>IF(VLOOKUP($B105,'I-EmEC'!$A:$DD,MATCH(BF$1,'I-EmEC'!$A$1:$DD$1,0),FALSE)&lt;&gt;"",VLOOKUP($B105,'I-EmEC'!$A:$DD,MATCH(BF$1,'I-EmEC'!$A$1:$DD$1,0),FALSE),NA())</f>
        <v>12.1</v>
      </c>
      <c r="BG105" s="161" t="str" cm="1">
        <f t="array" ref="BG105">SUBSTITUTE(SUBSTITUTE(INDEX(AU$1:BF$1,0,MATCH(_xlfn.AGGREGATE(4,6,AU105:BF105),AU105:BF105,0)),"I-Emax",""),"&gt;1.4SD","")</f>
        <v xml:space="preserve">
Gq</v>
      </c>
      <c r="BH105" s="159"/>
      <c r="BI105" s="167" t="e">
        <f>IF(VLOOKUP($B105,'B-EmEC'!$A:$DC,MATCH(BI$1,'B-EmEC'!$A$1:$DC$1,0),FALSE)="",NA(),VLOOKUP($B105,'B-EmEC'!$A:$DC,MATCH(BI$1,'B-EmEC'!$A$1:$DC$1,0),FALSE))</f>
        <v>#N/A</v>
      </c>
      <c r="BJ105" s="168" t="e">
        <f>IF(VLOOKUP($B105,'B-EmEC'!$A:$DC,MATCH(BJ$1,'B-EmEC'!$A$1:$DC$1,0),FALSE)="",NA(),VLOOKUP($B105,'B-EmEC'!$A:$DC,MATCH(BJ$1,'B-EmEC'!$A$1:$DC$1,0),FALSE))</f>
        <v>#N/A</v>
      </c>
      <c r="BK105" s="168" t="e">
        <f>IF(VLOOKUP($B105,'B-EmEC'!$A:$DC,MATCH(BK$1,'B-EmEC'!$A$1:$DC$1,0),FALSE)="",NA(),VLOOKUP($B105,'B-EmEC'!$A:$DC,MATCH(BK$1,'B-EmEC'!$A$1:$DC$1,0),FALSE))</f>
        <v>#N/A</v>
      </c>
      <c r="BL105" s="168" t="e">
        <f>IF(VLOOKUP($B105,'B-EmEC'!$A:$DC,MATCH(BL$1,'B-EmEC'!$A$1:$DC$1,0),FALSE)="",NA(),VLOOKUP($B105,'B-EmEC'!$A:$DC,MATCH(BL$1,'B-EmEC'!$A$1:$DC$1,0),FALSE))</f>
        <v>#N/A</v>
      </c>
      <c r="BM105" s="168" t="e">
        <f>IF(VLOOKUP($B105,'B-EmEC'!$A:$DC,MATCH(BM$1,'B-EmEC'!$A$1:$DC$1,0),FALSE)="",NA(),VLOOKUP($B105,'B-EmEC'!$A:$DC,MATCH(BM$1,'B-EmEC'!$A$1:$DC$1,0),FALSE))</f>
        <v>#N/A</v>
      </c>
      <c r="BN105" s="168" t="e">
        <f>IF(VLOOKUP($B105,'B-EmEC'!$A:$DC,MATCH(BN$1,'B-EmEC'!$A$1:$DC$1,0),FALSE)="",NA(),VLOOKUP($B105,'B-EmEC'!$A:$DC,MATCH(BN$1,'B-EmEC'!$A$1:$DC$1,0),FALSE))</f>
        <v>#N/A</v>
      </c>
      <c r="BO105" s="168" t="e">
        <f>IF(VLOOKUP($B105,'B-EmEC'!$A:$DC,MATCH(BO$1,'B-EmEC'!$A$1:$DC$1,0),FALSE)="",NA(),VLOOKUP($B105,'B-EmEC'!$A:$DC,MATCH(BO$1,'B-EmEC'!$A$1:$DC$1,0),FALSE))</f>
        <v>#N/A</v>
      </c>
      <c r="BP105" s="168" t="e">
        <f>IF(VLOOKUP($B105,'B-EmEC'!$A:$DC,MATCH(BP$1,'B-EmEC'!$A$1:$DC$1,0),FALSE)="",NA(),VLOOKUP($B105,'B-EmEC'!$A:$DC,MATCH(BP$1,'B-EmEC'!$A$1:$DC$1,0),FALSE))</f>
        <v>#N/A</v>
      </c>
      <c r="BQ105" s="168" t="e">
        <f>IF(VLOOKUP($B105,'B-EmEC'!$A:$DC,MATCH(BQ$1,'B-EmEC'!$A$1:$DC$1,0),FALSE)="",NA(),VLOOKUP($B105,'B-EmEC'!$A:$DC,MATCH(BQ$1,'B-EmEC'!$A$1:$DC$1,0),FALSE))</f>
        <v>#N/A</v>
      </c>
      <c r="BR105" s="168" t="e">
        <f>IF(VLOOKUP($B105,'B-EmEC'!$A:$DC,MATCH(BR$1,'B-EmEC'!$A$1:$DC$1,0),FALSE)="",NA(),VLOOKUP($B105,'B-EmEC'!$A:$DC,MATCH(BR$1,'B-EmEC'!$A$1:$DC$1,0),FALSE))</f>
        <v>#N/A</v>
      </c>
      <c r="BS105" s="168" t="e">
        <f>IF(VLOOKUP($B105,'B-EmEC'!$A:$DC,MATCH(BS$1,'B-EmEC'!$A$1:$DC$1,0),FALSE)="",NA(),VLOOKUP($B105,'B-EmEC'!$A:$DC,MATCH(BS$1,'B-EmEC'!$A$1:$DC$1,0),FALSE))</f>
        <v>#N/A</v>
      </c>
      <c r="BT105" s="168" t="e">
        <f>IF(VLOOKUP($B105,'B-EmEC'!$A:$DC,MATCH(BT$1,'B-EmEC'!$A$1:$DC$1,0),FALSE)="",NA(),VLOOKUP($B105,'B-EmEC'!$A:$DC,MATCH(BT$1,'B-EmEC'!$A$1:$DC$1,0),FALSE))</f>
        <v>#N/A</v>
      </c>
      <c r="BU105" s="161" t="e" cm="1">
        <f t="array" ref="BU105">SUBSTITUTE(SUBSTITUTE(SUBSTITUTE(INDEX(BI$1:BT$1,0,MATCH(_xlfn.AGGREGATE(4,6,BI105:BT105),BI105:BT105,0)),"B-Emax",""),"Min",""),"Max","")</f>
        <v>#N/A</v>
      </c>
      <c r="BV105" s="168"/>
      <c r="BW105" s="165">
        <f>IF(VLOOKUP($B105,'I-EmEC'!$A:$DD,MATCH(BW$1,'I-EmEC'!$A$1:$DD$1,0),FALSE)&lt;&gt;"",VLOOKUP($B105,'I-EmEC'!$A:$DD,MATCH(BW$1,'I-EmEC'!$A$1:$DD$1,0),FALSE),NA())</f>
        <v>26.102941176470591</v>
      </c>
      <c r="BX105" s="166">
        <f>IF(VLOOKUP($B105,'I-EmEC'!$A:$DD,MATCH(BX$1,'I-EmEC'!$A$1:$DD$1,0),FALSE)&lt;&gt;"",VLOOKUP($B105,'I-EmEC'!$A:$DD,MATCH(BX$1,'I-EmEC'!$A$1:$DD$1,0),FALSE),NA())</f>
        <v>23.984526112185684</v>
      </c>
      <c r="BY105" s="166">
        <f>IF(VLOOKUP($B105,'I-EmEC'!$A:$DD,MATCH(BY$1,'I-EmEC'!$A$1:$DD$1,0),FALSE)&lt;&gt;"",VLOOKUP($B105,'I-EmEC'!$A:$DD,MATCH(BY$1,'I-EmEC'!$A$1:$DD$1,0),FALSE),NA())</f>
        <v>23.984526112185684</v>
      </c>
      <c r="BZ105" s="166">
        <f>IF(VLOOKUP($B105,'I-EmEC'!$A:$DD,MATCH(BZ$1,'I-EmEC'!$A$1:$DD$1,0),FALSE)&lt;&gt;"",VLOOKUP($B105,'I-EmEC'!$A:$DD,MATCH(BZ$1,'I-EmEC'!$A$1:$DD$1,0),FALSE),NA())</f>
        <v>31.055900621118013</v>
      </c>
      <c r="CA105" s="166">
        <f>IF(VLOOKUP($B105,'I-EmEC'!$A:$DD,MATCH(CA$1,'I-EmEC'!$A$1:$DD$1,0),FALSE)&lt;&gt;"",VLOOKUP($B105,'I-EmEC'!$A:$DD,MATCH(CA$1,'I-EmEC'!$A$1:$DD$1,0),FALSE),NA())</f>
        <v>31.055900621118013</v>
      </c>
      <c r="CB105" s="166">
        <f>IF(VLOOKUP($B105,'I-EmEC'!$A:$DD,MATCH(CB$1,'I-EmEC'!$A$1:$DD$1,0),FALSE)&lt;&gt;"",VLOOKUP($B105,'I-EmEC'!$A:$DD,MATCH(CB$1,'I-EmEC'!$A$1:$DD$1,0),FALSE),NA())</f>
        <v>46.376811594202898</v>
      </c>
      <c r="CC105" s="166">
        <f>IF(VLOOKUP($B105,'I-EmEC'!$A:$DD,MATCH(CC$1,'I-EmEC'!$A$1:$DD$1,0),FALSE)&lt;&gt;"",VLOOKUP($B105,'I-EmEC'!$A:$DD,MATCH(CC$1,'I-EmEC'!$A$1:$DD$1,0),FALSE),NA())</f>
        <v>36.960985626283367</v>
      </c>
      <c r="CD105" s="166">
        <f>IF(VLOOKUP($B105,'I-EmEC'!$A:$DD,MATCH(CD$1,'I-EmEC'!$A$1:$DD$1,0),FALSE)&lt;&gt;"",VLOOKUP($B105,'I-EmEC'!$A:$DD,MATCH(CD$1,'I-EmEC'!$A$1:$DD$1,0),FALSE),NA())</f>
        <v>36.960985626283367</v>
      </c>
      <c r="CE105" s="166">
        <f>IF(VLOOKUP($B105,'I-EmEC'!$A:$DD,MATCH(CE$1,'I-EmEC'!$A$1:$DD$1,0),FALSE)&lt;&gt;"",VLOOKUP($B105,'I-EmEC'!$A:$DD,MATCH(CE$1,'I-EmEC'!$A$1:$DD$1,0),FALSE),NA())</f>
        <v>31.685393258426966</v>
      </c>
      <c r="CF105" s="166">
        <f>IF(VLOOKUP($B105,'I-EmEC'!$A:$DD,MATCH(CF$1,'I-EmEC'!$A$1:$DD$1,0),FALSE)&lt;&gt;"",VLOOKUP($B105,'I-EmEC'!$A:$DD,MATCH(CF$1,'I-EmEC'!$A$1:$DD$1,0),FALSE),NA())</f>
        <v>34.319526627218927</v>
      </c>
      <c r="CG105" s="166" t="e">
        <f>IF(VLOOKUP($B105,'I-EmEC'!$A:$DD,MATCH(CG$1,'I-EmEC'!$A$1:$DD$1,0),FALSE)&lt;&gt;"",VLOOKUP($B105,'I-EmEC'!$A:$DD,MATCH(CG$1,'I-EmEC'!$A$1:$DD$1,0),FALSE),NA())</f>
        <v>#N/A</v>
      </c>
      <c r="CH105" s="166">
        <f>IF(VLOOKUP($B105,'I-EmEC'!$A:$DD,MATCH(CH$1,'I-EmEC'!$A$1:$DD$1,0),FALSE)&lt;&gt;"",VLOOKUP($B105,'I-EmEC'!$A:$DD,MATCH(CH$1,'I-EmEC'!$A$1:$DD$1,0),FALSE),NA())</f>
        <v>23.913043478260867</v>
      </c>
      <c r="CI105" s="161" t="str" cm="1">
        <f t="array" ref="CI105">SUBSTITUTE(SUBSTITUTE(SUBSTITUTE(INDEX(BW$1:CH$1,0,MATCH(_xlfn.AGGREGATE(4,6,BW105:CH105),BW105:CH105,0)),"I-Emax",""),"Min",""),"Max","")</f>
        <v xml:space="preserve">
Gz</v>
      </c>
      <c r="CJ105" s="155"/>
      <c r="CK105" s="155"/>
      <c r="CL105" s="155"/>
      <c r="CM105" s="155"/>
      <c r="CN105" s="155"/>
      <c r="CO105" s="155"/>
      <c r="CP105" s="155"/>
      <c r="CQ105" s="155"/>
      <c r="CR105" s="155"/>
      <c r="CS105" s="155"/>
      <c r="CT105" s="155"/>
      <c r="CU105" s="155"/>
      <c r="CV105" s="155"/>
      <c r="CW105" s="155"/>
      <c r="CX105" s="155"/>
      <c r="CY105" s="155"/>
      <c r="CZ105" s="155"/>
      <c r="DA105" s="155"/>
      <c r="DB105" s="155"/>
      <c r="DC105" s="155"/>
      <c r="DD105" s="155"/>
      <c r="DE105" s="155"/>
      <c r="DF105" s="155"/>
      <c r="DG105" s="155"/>
    </row>
    <row r="106" spans="1:111" s="170" customFormat="1" x14ac:dyDescent="0.15">
      <c r="A106" s="155" t="str" cm="1">
        <f t="array" ref="A106">_xlfn.IFS(AND(SUMIF(E106:P106,"&lt;&gt;#N/A",E106:P106)&gt;0,SUMIF(S106:AD106,"&lt;&gt;#N/A",S106:AD106)&gt;0),"BI",AND(SUMIF(E106:P106,"&lt;&gt;#N/A",E106:P106)&gt;0,SUMIF(S106:AD106,"&lt;&gt;#N/A",S106:AD106)=0),"-B",AND(SUMIF(E106:P106,"&lt;&gt;#N/A",E106:P106)=0,SUMIF(S106:AD106,"&lt;&gt;#N/A",S106:AD106)&gt;0),"-I")</f>
        <v>-I</v>
      </c>
      <c r="B106" s="90" t="s">
        <v>537</v>
      </c>
      <c r="C106" s="156" t="str">
        <f>VLOOKUP(B106,RecNamesAll!A:E,5,FALSE)</f>
        <v>A</v>
      </c>
      <c r="D106" s="157" t="b">
        <f>VLOOKUP(B106,Ligands!A:B,2,FALSE)</f>
        <v>0</v>
      </c>
      <c r="E106" s="158" t="e">
        <f>IF(VLOOKUP($B106,'B-EmEC'!$A:$DC,MATCH(E$1,'B-EmEC'!$A$1:$DC$1,0),FALSE)&lt;&gt;"",VLOOKUP($B106,'B-EmEC'!$A:$DC,MATCH(E$1,'B-EmEC'!$A$1:$DC$1,0),FALSE),NA())</f>
        <v>#N/A</v>
      </c>
      <c r="F106" s="159" t="e">
        <f>IF(VLOOKUP($B106,'B-EmEC'!$A:$DC,MATCH(F$1,'B-EmEC'!$A$1:$DC$1,0),FALSE)&lt;&gt;"",VLOOKUP($B106,'B-EmEC'!$A:$DC,MATCH(F$1,'B-EmEC'!$A$1:$DC$1,0),FALSE),NA())</f>
        <v>#N/A</v>
      </c>
      <c r="G106" s="159" t="e">
        <f>IF(VLOOKUP($B106,'B-EmEC'!$A:$DC,MATCH(G$1,'B-EmEC'!$A$1:$DC$1,0),FALSE)&lt;&gt;"",VLOOKUP($B106,'B-EmEC'!$A:$DC,MATCH(G$1,'B-EmEC'!$A$1:$DC$1,0),FALSE),NA())</f>
        <v>#N/A</v>
      </c>
      <c r="H106" s="159" t="e">
        <f>IF(VLOOKUP($B106,'B-EmEC'!$A:$DC,MATCH(H$1,'B-EmEC'!$A$1:$DC$1,0),FALSE)&lt;&gt;"",VLOOKUP($B106,'B-EmEC'!$A:$DC,MATCH(H$1,'B-EmEC'!$A$1:$DC$1,0),FALSE),NA())</f>
        <v>#N/A</v>
      </c>
      <c r="I106" s="159" t="e">
        <f>IF(VLOOKUP($B106,'B-EmEC'!$A:$DC,MATCH(I$1,'B-EmEC'!$A$1:$DC$1,0),FALSE)&lt;&gt;"",VLOOKUP($B106,'B-EmEC'!$A:$DC,MATCH(I$1,'B-EmEC'!$A$1:$DC$1,0),FALSE),NA())</f>
        <v>#N/A</v>
      </c>
      <c r="J106" s="159" t="e">
        <f>IF(VLOOKUP($B106,'B-EmEC'!$A:$DC,MATCH(J$1,'B-EmEC'!$A$1:$DC$1,0),FALSE)&lt;&gt;"",VLOOKUP($B106,'B-EmEC'!$A:$DC,MATCH(J$1,'B-EmEC'!$A$1:$DC$1,0),FALSE),NA())</f>
        <v>#N/A</v>
      </c>
      <c r="K106" s="160" t="e">
        <f>IF(VLOOKUP($B106,'B-EmEC'!$A:$DC,MATCH(K$1,'B-EmEC'!$A$1:$DC$1,0),FALSE)&lt;&gt;"",VLOOKUP($B106,'B-EmEC'!$A:$DC,MATCH(K$1,'B-EmEC'!$A$1:$DC$1,0),FALSE),NA())</f>
        <v>#N/A</v>
      </c>
      <c r="L106" s="160" t="e">
        <f>IF(VLOOKUP($B106,'B-EmEC'!$A:$DC,MATCH(L$1,'B-EmEC'!$A$1:$DC$1,0),FALSE)&lt;&gt;"",VLOOKUP($B106,'B-EmEC'!$A:$DC,MATCH(L$1,'B-EmEC'!$A$1:$DC$1,0),FALSE),NA())</f>
        <v>#N/A</v>
      </c>
      <c r="M106" s="160" t="e">
        <f>IF(VLOOKUP($B106,'B-EmEC'!$A:$DC,MATCH(M$1,'B-EmEC'!$A$1:$DC$1,0),FALSE)&lt;&gt;"",VLOOKUP($B106,'B-EmEC'!$A:$DC,MATCH(M$1,'B-EmEC'!$A$1:$DC$1,0),FALSE),NA())</f>
        <v>#N/A</v>
      </c>
      <c r="N106" s="159" t="e">
        <f>IF(VLOOKUP($B106,'B-EmEC'!$A:$DC,MATCH(N$1,'B-EmEC'!$A$1:$DC$1,0),FALSE)&lt;&gt;"",VLOOKUP($B106,'B-EmEC'!$A:$DC,MATCH(N$1,'B-EmEC'!$A$1:$DC$1,0),FALSE),NA())</f>
        <v>#N/A</v>
      </c>
      <c r="O106" s="160" t="e">
        <f>IF(VLOOKUP($B106,'B-EmEC'!$A:$DC,MATCH(O$1,'B-EmEC'!$A$1:$DC$1,0),FALSE)&lt;&gt;"",VLOOKUP($B106,'B-EmEC'!$A:$DC,MATCH(O$1,'B-EmEC'!$A$1:$DC$1,0),FALSE),NA())</f>
        <v>#N/A</v>
      </c>
      <c r="P106" s="160" t="e">
        <f>IF(VLOOKUP($B106,'B-EmEC'!$A:$DC,MATCH(P$1,'B-EmEC'!$A$1:$DC$1,0),FALSE)&lt;&gt;"",VLOOKUP($B106,'B-EmEC'!$A:$DC,MATCH(P$1,'B-EmEC'!$A$1:$DC$1,0),FALSE),NA())</f>
        <v>#N/A</v>
      </c>
      <c r="Q106" s="161" t="e" cm="1">
        <f t="array" ref="Q106">SUBSTITUTE(SUBSTITUTE(INDEX(E$1:P$1,0,MATCH(_xlfn.AGGREGATE(4,6,E106:P106),E106:P106,0)),"B-pEC50",""),"&gt;1.4SD","")</f>
        <v>#N/A</v>
      </c>
      <c r="R106" s="159"/>
      <c r="S106" s="162" t="e">
        <f>IF(VLOOKUP($B106,'I-EmEC'!$A:$DD,MATCH(S$1,'I-EmEC'!$A$1:$DD$1,0),FALSE)&lt;&gt;"",VLOOKUP($B106,'I-EmEC'!$A:$DD,MATCH(S$1,'I-EmEC'!$A$1:$DD$1,0),FALSE),NA())</f>
        <v>#N/A</v>
      </c>
      <c r="T106" s="159">
        <f>IF(VLOOKUP($B106,'I-EmEC'!$A:$DD,MATCH(T$1,'I-EmEC'!$A$1:$DD$1,0),FALSE)&lt;&gt;"",VLOOKUP($B106,'I-EmEC'!$A:$DD,MATCH(T$1,'I-EmEC'!$A$1:$DD$1,0),FALSE),NA())</f>
        <v>6.67</v>
      </c>
      <c r="U106" s="159">
        <f>IF(VLOOKUP($B106,'I-EmEC'!$A:$DD,MATCH(U$1,'I-EmEC'!$A$1:$DD$1,0),FALSE)&lt;&gt;"",VLOOKUP($B106,'I-EmEC'!$A:$DD,MATCH(U$1,'I-EmEC'!$A$1:$DD$1,0),FALSE),NA())</f>
        <v>6.67</v>
      </c>
      <c r="V106" s="159">
        <f>IF(VLOOKUP($B106,'I-EmEC'!$A:$DD,MATCH(V$1,'I-EmEC'!$A$1:$DD$1,0),FALSE)&lt;&gt;"",VLOOKUP($B106,'I-EmEC'!$A:$DD,MATCH(V$1,'I-EmEC'!$A$1:$DD$1,0),FALSE),NA())</f>
        <v>6.66</v>
      </c>
      <c r="W106" s="159">
        <f>IF(VLOOKUP($B106,'I-EmEC'!$A:$DD,MATCH(W$1,'I-EmEC'!$A$1:$DD$1,0),FALSE)&lt;&gt;"",VLOOKUP($B106,'I-EmEC'!$A:$DD,MATCH(W$1,'I-EmEC'!$A$1:$DD$1,0),FALSE),NA())</f>
        <v>6.66</v>
      </c>
      <c r="X106" s="159">
        <f>IF(VLOOKUP($B106,'I-EmEC'!$A:$DD,MATCH(X$1,'I-EmEC'!$A$1:$DD$1,0),FALSE)&lt;&gt;"",VLOOKUP($B106,'I-EmEC'!$A:$DD,MATCH(X$1,'I-EmEC'!$A$1:$DD$1,0),FALSE),NA())</f>
        <v>6.61</v>
      </c>
      <c r="Y106" s="159" t="e">
        <f>IF(VLOOKUP($B106,'I-EmEC'!$A:$DD,MATCH(Y$1,'I-EmEC'!$A$1:$DD$1,0),FALSE)&lt;&gt;"",VLOOKUP($B106,'I-EmEC'!$A:$DD,MATCH(Y$1,'I-EmEC'!$A$1:$DD$1,0),FALSE),NA())</f>
        <v>#N/A</v>
      </c>
      <c r="Z106" s="159" t="e">
        <f>IF(VLOOKUP($B106,'I-EmEC'!$A:$DD,MATCH(Z$1,'I-EmEC'!$A$1:$DD$1,0),FALSE)&lt;&gt;"",VLOOKUP($B106,'I-EmEC'!$A:$DD,MATCH(Z$1,'I-EmEC'!$A$1:$DD$1,0),FALSE),NA())</f>
        <v>#N/A</v>
      </c>
      <c r="AA106" s="159" t="e">
        <f>IF(VLOOKUP($B106,'I-EmEC'!$A:$DD,MATCH(AA$1,'I-EmEC'!$A$1:$DD$1,0),FALSE)&lt;&gt;"",VLOOKUP($B106,'I-EmEC'!$A:$DD,MATCH(AA$1,'I-EmEC'!$A$1:$DD$1,0),FALSE),NA())</f>
        <v>#N/A</v>
      </c>
      <c r="AB106" s="159" t="e">
        <f>IF(VLOOKUP($B106,'I-EmEC'!$A:$DD,MATCH(AB$1,'I-EmEC'!$A$1:$DD$1,0),FALSE)&lt;&gt;"",VLOOKUP($B106,'I-EmEC'!$A:$DD,MATCH(AB$1,'I-EmEC'!$A$1:$DD$1,0),FALSE),NA())</f>
        <v>#N/A</v>
      </c>
      <c r="AC106" s="159" t="e">
        <f>IF(VLOOKUP($B106,'I-EmEC'!$A:$DD,MATCH(AC$1,'I-EmEC'!$A$1:$DD$1,0),FALSE)&lt;&gt;"",VLOOKUP($B106,'I-EmEC'!$A:$DD,MATCH(AC$1,'I-EmEC'!$A$1:$DD$1,0),FALSE),NA())</f>
        <v>#N/A</v>
      </c>
      <c r="AD106" s="159" t="e">
        <f>IF(VLOOKUP($B106,'I-EmEC'!$A:$DD,MATCH(AD$1,'I-EmEC'!$A$1:$DD$1,0),FALSE)&lt;&gt;"",VLOOKUP($B106,'I-EmEC'!$A:$DD,MATCH(AD$1,'I-EmEC'!$A$1:$DD$1,0),FALSE),NA())</f>
        <v>#N/A</v>
      </c>
      <c r="AE106" s="161" t="str" cm="1">
        <f t="array" ref="AE106">SUBSTITUTE(SUBSTITUTE(INDEX(S$1:AD$1,0,MATCH(_xlfn.AGGREGATE(4,6,S106:AD106),S106:AD106,0)),"I-pEC50",""),"&gt;1.4SD","")</f>
        <v xml:space="preserve">
Gi1</v>
      </c>
      <c r="AF106" s="159"/>
      <c r="AG106" s="163" t="e">
        <f>IF(VLOOKUP($B106,'B-EmEC'!$A:$DC,MATCH(AG$1,'B-EmEC'!$A$1:$DC$1,0),FALSE)&lt;&gt;"",VLOOKUP($B106,'B-EmEC'!$A:$DC,MATCH(AG$1,'B-EmEC'!$A$1:$DC$1,0),FALSE),NA())</f>
        <v>#N/A</v>
      </c>
      <c r="AH106" s="164" t="e">
        <f>IF(VLOOKUP($B106,'B-EmEC'!$A:$DC,MATCH(AH$1,'B-EmEC'!$A$1:$DC$1,0),FALSE)&lt;&gt;"",VLOOKUP($B106,'B-EmEC'!$A:$DC,MATCH(AH$1,'B-EmEC'!$A$1:$DC$1,0),FALSE),NA())</f>
        <v>#N/A</v>
      </c>
      <c r="AI106" s="164" t="e">
        <f>IF(VLOOKUP($B106,'B-EmEC'!$A:$DC,MATCH(AI$1,'B-EmEC'!$A$1:$DC$1,0),FALSE)&lt;&gt;"",VLOOKUP($B106,'B-EmEC'!$A:$DC,MATCH(AI$1,'B-EmEC'!$A$1:$DC$1,0),FALSE),NA())</f>
        <v>#N/A</v>
      </c>
      <c r="AJ106" s="164" t="e">
        <f>IF(VLOOKUP($B106,'B-EmEC'!$A:$DC,MATCH(AJ$1,'B-EmEC'!$A$1:$DC$1,0),FALSE)&lt;&gt;"",VLOOKUP($B106,'B-EmEC'!$A:$DC,MATCH(AJ$1,'B-EmEC'!$A$1:$DC$1,0),FALSE),NA())</f>
        <v>#N/A</v>
      </c>
      <c r="AK106" s="164" t="e">
        <f>IF(VLOOKUP($B106,'B-EmEC'!$A:$DC,MATCH(AK$1,'B-EmEC'!$A$1:$DC$1,0),FALSE)&lt;&gt;"",VLOOKUP($B106,'B-EmEC'!$A:$DC,MATCH(AK$1,'B-EmEC'!$A$1:$DC$1,0),FALSE),NA())</f>
        <v>#N/A</v>
      </c>
      <c r="AL106" s="164" t="e">
        <f>IF(VLOOKUP($B106,'B-EmEC'!$A:$DC,MATCH(AL$1,'B-EmEC'!$A$1:$DC$1,0),FALSE)&lt;&gt;"",VLOOKUP($B106,'B-EmEC'!$A:$DC,MATCH(AL$1,'B-EmEC'!$A$1:$DC$1,0),FALSE),NA())</f>
        <v>#N/A</v>
      </c>
      <c r="AM106" s="164" t="e">
        <f>IF(VLOOKUP($B106,'B-EmEC'!$A:$DC,MATCH(AM$1,'B-EmEC'!$A$1:$DC$1,0),FALSE)&lt;&gt;"",VLOOKUP($B106,'B-EmEC'!$A:$DC,MATCH(AM$1,'B-EmEC'!$A$1:$DC$1,0),FALSE),NA())</f>
        <v>#N/A</v>
      </c>
      <c r="AN106" s="164" t="e">
        <f>IF(VLOOKUP($B106,'B-EmEC'!$A:$DC,MATCH(AN$1,'B-EmEC'!$A$1:$DC$1,0),FALSE)&lt;&gt;"",VLOOKUP($B106,'B-EmEC'!$A:$DC,MATCH(AN$1,'B-EmEC'!$A$1:$DC$1,0),FALSE),NA())</f>
        <v>#N/A</v>
      </c>
      <c r="AO106" s="164" t="e">
        <f>IF(VLOOKUP($B106,'B-EmEC'!$A:$DC,MATCH(AO$1,'B-EmEC'!$A$1:$DC$1,0),FALSE)&lt;&gt;"",VLOOKUP($B106,'B-EmEC'!$A:$DC,MATCH(AO$1,'B-EmEC'!$A$1:$DC$1,0),FALSE),NA())</f>
        <v>#N/A</v>
      </c>
      <c r="AP106" s="164" t="e">
        <f>IF(VLOOKUP($B106,'B-EmEC'!$A:$DC,MATCH(AP$1,'B-EmEC'!$A$1:$DC$1,0),FALSE)&lt;&gt;"",VLOOKUP($B106,'B-EmEC'!$A:$DC,MATCH(AP$1,'B-EmEC'!$A$1:$DC$1,0),FALSE),NA())</f>
        <v>#N/A</v>
      </c>
      <c r="AQ106" s="164" t="e">
        <f>IF(VLOOKUP($B106,'B-EmEC'!$A:$DC,MATCH(AQ$1,'B-EmEC'!$A$1:$DC$1,0),FALSE)&lt;&gt;"",VLOOKUP($B106,'B-EmEC'!$A:$DC,MATCH(AQ$1,'B-EmEC'!$A$1:$DC$1,0),FALSE),NA())</f>
        <v>#N/A</v>
      </c>
      <c r="AR106" s="164" t="e">
        <f>IF(VLOOKUP($B106,'B-EmEC'!$A:$DC,MATCH(AR$1,'B-EmEC'!$A$1:$DC$1,0),FALSE)&lt;&gt;"",VLOOKUP($B106,'B-EmEC'!$A:$DC,MATCH(AR$1,'B-EmEC'!$A$1:$DC$1,0),FALSE),NA())</f>
        <v>#N/A</v>
      </c>
      <c r="AS106" s="169" t="e" cm="1">
        <f t="array" ref="AS106">SUBSTITUTE(SUBSTITUTE(INDEX(AG$1:AR$1,0,MATCH(_xlfn.AGGREGATE(4,6,AG106:AR106),AG106:AR106,0)),"B-Emax",""),"&gt;1.4SD","")</f>
        <v>#N/A</v>
      </c>
      <c r="AT106" s="164"/>
      <c r="AU106" s="165" t="e">
        <f>IF(VLOOKUP($B106,'I-EmEC'!$A:$DD,MATCH(AU$1,'I-EmEC'!$A$1:$DD$1,0),FALSE)&lt;&gt;"",VLOOKUP($B106,'I-EmEC'!$A:$DD,MATCH(AU$1,'I-EmEC'!$A$1:$DD$1,0),FALSE),NA())</f>
        <v>#N/A</v>
      </c>
      <c r="AV106" s="166">
        <f>IF(VLOOKUP($B106,'I-EmEC'!$A:$DD,MATCH(AV$1,'I-EmEC'!$A$1:$DD$1,0),FALSE)&lt;&gt;"",VLOOKUP($B106,'I-EmEC'!$A:$DD,MATCH(AV$1,'I-EmEC'!$A$1:$DD$1,0),FALSE),NA())</f>
        <v>24</v>
      </c>
      <c r="AW106" s="166">
        <f>IF(VLOOKUP($B106,'I-EmEC'!$A:$DD,MATCH(AW$1,'I-EmEC'!$A$1:$DD$1,0),FALSE)&lt;&gt;"",VLOOKUP($B106,'I-EmEC'!$A:$DD,MATCH(AW$1,'I-EmEC'!$A$1:$DD$1,0),FALSE),NA())</f>
        <v>24</v>
      </c>
      <c r="AX106" s="166">
        <f>IF(VLOOKUP($B106,'I-EmEC'!$A:$DD,MATCH(AX$1,'I-EmEC'!$A$1:$DD$1,0),FALSE)&lt;&gt;"",VLOOKUP($B106,'I-EmEC'!$A:$DD,MATCH(AX$1,'I-EmEC'!$A$1:$DD$1,0),FALSE),NA())</f>
        <v>27.9</v>
      </c>
      <c r="AY106" s="166">
        <f>IF(VLOOKUP($B106,'I-EmEC'!$A:$DD,MATCH(AY$1,'I-EmEC'!$A$1:$DD$1,0),FALSE)&lt;&gt;"",VLOOKUP($B106,'I-EmEC'!$A:$DD,MATCH(AY$1,'I-EmEC'!$A$1:$DD$1,0),FALSE),NA())</f>
        <v>27.9</v>
      </c>
      <c r="AZ106" s="166">
        <f>IF(VLOOKUP($B106,'I-EmEC'!$A:$DD,MATCH(AZ$1,'I-EmEC'!$A$1:$DD$1,0),FALSE)&lt;&gt;"",VLOOKUP($B106,'I-EmEC'!$A:$DD,MATCH(AZ$1,'I-EmEC'!$A$1:$DD$1,0),FALSE),NA())</f>
        <v>24.8</v>
      </c>
      <c r="BA106" s="166" t="e">
        <f>IF(VLOOKUP($B106,'I-EmEC'!$A:$DD,MATCH(BA$1,'I-EmEC'!$A$1:$DD$1,0),FALSE)&lt;&gt;"",VLOOKUP($B106,'I-EmEC'!$A:$DD,MATCH(BA$1,'I-EmEC'!$A$1:$DD$1,0),FALSE),NA())</f>
        <v>#N/A</v>
      </c>
      <c r="BB106" s="166" t="e">
        <f>IF(VLOOKUP($B106,'I-EmEC'!$A:$DD,MATCH(BB$1,'I-EmEC'!$A$1:$DD$1,0),FALSE)&lt;&gt;"",VLOOKUP($B106,'I-EmEC'!$A:$DD,MATCH(BB$1,'I-EmEC'!$A$1:$DD$1,0),FALSE),NA())</f>
        <v>#N/A</v>
      </c>
      <c r="BC106" s="166" t="e">
        <f>IF(VLOOKUP($B106,'I-EmEC'!$A:$DD,MATCH(BC$1,'I-EmEC'!$A$1:$DD$1,0),FALSE)&lt;&gt;"",VLOOKUP($B106,'I-EmEC'!$A:$DD,MATCH(BC$1,'I-EmEC'!$A$1:$DD$1,0),FALSE),NA())</f>
        <v>#N/A</v>
      </c>
      <c r="BD106" s="166" t="e">
        <f>IF(VLOOKUP($B106,'I-EmEC'!$A:$DD,MATCH(BD$1,'I-EmEC'!$A$1:$DD$1,0),FALSE)&lt;&gt;"",VLOOKUP($B106,'I-EmEC'!$A:$DD,MATCH(BD$1,'I-EmEC'!$A$1:$DD$1,0),FALSE),NA())</f>
        <v>#N/A</v>
      </c>
      <c r="BE106" s="166" t="e">
        <f>IF(VLOOKUP($B106,'I-EmEC'!$A:$DD,MATCH(BE$1,'I-EmEC'!$A$1:$DD$1,0),FALSE)&lt;&gt;"",VLOOKUP($B106,'I-EmEC'!$A:$DD,MATCH(BE$1,'I-EmEC'!$A$1:$DD$1,0),FALSE),NA())</f>
        <v>#N/A</v>
      </c>
      <c r="BF106" s="166" t="e">
        <f>IF(VLOOKUP($B106,'I-EmEC'!$A:$DD,MATCH(BF$1,'I-EmEC'!$A$1:$DD$1,0),FALSE)&lt;&gt;"",VLOOKUP($B106,'I-EmEC'!$A:$DD,MATCH(BF$1,'I-EmEC'!$A$1:$DD$1,0),FALSE),NA())</f>
        <v>#N/A</v>
      </c>
      <c r="BG106" s="161" t="str" cm="1">
        <f t="array" ref="BG106">SUBSTITUTE(SUBSTITUTE(INDEX(AU$1:BF$1,0,MATCH(_xlfn.AGGREGATE(4,6,AU106:BF106),AU106:BF106,0)),"I-Emax",""),"&gt;1.4SD","")</f>
        <v xml:space="preserve">
GoA</v>
      </c>
      <c r="BH106" s="159"/>
      <c r="BI106" s="167" t="e">
        <f>IF(VLOOKUP($B106,'B-EmEC'!$A:$DC,MATCH(BI$1,'B-EmEC'!$A$1:$DC$1,0),FALSE)="",NA(),VLOOKUP($B106,'B-EmEC'!$A:$DC,MATCH(BI$1,'B-EmEC'!$A$1:$DC$1,0),FALSE))</f>
        <v>#N/A</v>
      </c>
      <c r="BJ106" s="168" t="e">
        <f>IF(VLOOKUP($B106,'B-EmEC'!$A:$DC,MATCH(BJ$1,'B-EmEC'!$A$1:$DC$1,0),FALSE)="",NA(),VLOOKUP($B106,'B-EmEC'!$A:$DC,MATCH(BJ$1,'B-EmEC'!$A$1:$DC$1,0),FALSE))</f>
        <v>#N/A</v>
      </c>
      <c r="BK106" s="168" t="e">
        <f>IF(VLOOKUP($B106,'B-EmEC'!$A:$DC,MATCH(BK$1,'B-EmEC'!$A$1:$DC$1,0),FALSE)="",NA(),VLOOKUP($B106,'B-EmEC'!$A:$DC,MATCH(BK$1,'B-EmEC'!$A$1:$DC$1,0),FALSE))</f>
        <v>#N/A</v>
      </c>
      <c r="BL106" s="168" t="e">
        <f>IF(VLOOKUP($B106,'B-EmEC'!$A:$DC,MATCH(BL$1,'B-EmEC'!$A$1:$DC$1,0),FALSE)="",NA(),VLOOKUP($B106,'B-EmEC'!$A:$DC,MATCH(BL$1,'B-EmEC'!$A$1:$DC$1,0),FALSE))</f>
        <v>#N/A</v>
      </c>
      <c r="BM106" s="168" t="e">
        <f>IF(VLOOKUP($B106,'B-EmEC'!$A:$DC,MATCH(BM$1,'B-EmEC'!$A$1:$DC$1,0),FALSE)="",NA(),VLOOKUP($B106,'B-EmEC'!$A:$DC,MATCH(BM$1,'B-EmEC'!$A$1:$DC$1,0),FALSE))</f>
        <v>#N/A</v>
      </c>
      <c r="BN106" s="168" t="e">
        <f>IF(VLOOKUP($B106,'B-EmEC'!$A:$DC,MATCH(BN$1,'B-EmEC'!$A$1:$DC$1,0),FALSE)="",NA(),VLOOKUP($B106,'B-EmEC'!$A:$DC,MATCH(BN$1,'B-EmEC'!$A$1:$DC$1,0),FALSE))</f>
        <v>#N/A</v>
      </c>
      <c r="BO106" s="168" t="e">
        <f>IF(VLOOKUP($B106,'B-EmEC'!$A:$DC,MATCH(BO$1,'B-EmEC'!$A$1:$DC$1,0),FALSE)="",NA(),VLOOKUP($B106,'B-EmEC'!$A:$DC,MATCH(BO$1,'B-EmEC'!$A$1:$DC$1,0),FALSE))</f>
        <v>#N/A</v>
      </c>
      <c r="BP106" s="168" t="e">
        <f>IF(VLOOKUP($B106,'B-EmEC'!$A:$DC,MATCH(BP$1,'B-EmEC'!$A$1:$DC$1,0),FALSE)="",NA(),VLOOKUP($B106,'B-EmEC'!$A:$DC,MATCH(BP$1,'B-EmEC'!$A$1:$DC$1,0),FALSE))</f>
        <v>#N/A</v>
      </c>
      <c r="BQ106" s="168" t="e">
        <f>IF(VLOOKUP($B106,'B-EmEC'!$A:$DC,MATCH(BQ$1,'B-EmEC'!$A$1:$DC$1,0),FALSE)="",NA(),VLOOKUP($B106,'B-EmEC'!$A:$DC,MATCH(BQ$1,'B-EmEC'!$A$1:$DC$1,0),FALSE))</f>
        <v>#N/A</v>
      </c>
      <c r="BR106" s="168" t="e">
        <f>IF(VLOOKUP($B106,'B-EmEC'!$A:$DC,MATCH(BR$1,'B-EmEC'!$A$1:$DC$1,0),FALSE)="",NA(),VLOOKUP($B106,'B-EmEC'!$A:$DC,MATCH(BR$1,'B-EmEC'!$A$1:$DC$1,0),FALSE))</f>
        <v>#N/A</v>
      </c>
      <c r="BS106" s="168" t="e">
        <f>IF(VLOOKUP($B106,'B-EmEC'!$A:$DC,MATCH(BS$1,'B-EmEC'!$A$1:$DC$1,0),FALSE)="",NA(),VLOOKUP($B106,'B-EmEC'!$A:$DC,MATCH(BS$1,'B-EmEC'!$A$1:$DC$1,0),FALSE))</f>
        <v>#N/A</v>
      </c>
      <c r="BT106" s="168" t="e">
        <f>IF(VLOOKUP($B106,'B-EmEC'!$A:$DC,MATCH(BT$1,'B-EmEC'!$A$1:$DC$1,0),FALSE)="",NA(),VLOOKUP($B106,'B-EmEC'!$A:$DC,MATCH(BT$1,'B-EmEC'!$A$1:$DC$1,0),FALSE))</f>
        <v>#N/A</v>
      </c>
      <c r="BU106" s="161" t="e" cm="1">
        <f t="array" ref="BU106">SUBSTITUTE(SUBSTITUTE(SUBSTITUTE(INDEX(BI$1:BT$1,0,MATCH(_xlfn.AGGREGATE(4,6,BI106:BT106),BI106:BT106,0)),"B-Emax",""),"Min",""),"Max","")</f>
        <v>#N/A</v>
      </c>
      <c r="BV106" s="168"/>
      <c r="BW106" s="165" t="e">
        <f>IF(VLOOKUP($B106,'I-EmEC'!$A:$DD,MATCH(BW$1,'I-EmEC'!$A$1:$DD$1,0),FALSE)&lt;&gt;"",VLOOKUP($B106,'I-EmEC'!$A:$DD,MATCH(BW$1,'I-EmEC'!$A$1:$DD$1,0),FALSE),NA())</f>
        <v>#N/A</v>
      </c>
      <c r="BX106" s="166">
        <f>IF(VLOOKUP($B106,'I-EmEC'!$A:$DD,MATCH(BX$1,'I-EmEC'!$A$1:$DD$1,0),FALSE)&lt;&gt;"",VLOOKUP($B106,'I-EmEC'!$A:$DD,MATCH(BX$1,'I-EmEC'!$A$1:$DD$1,0),FALSE),NA())</f>
        <v>46.421663442940037</v>
      </c>
      <c r="BY106" s="166">
        <f>IF(VLOOKUP($B106,'I-EmEC'!$A:$DD,MATCH(BY$1,'I-EmEC'!$A$1:$DD$1,0),FALSE)&lt;&gt;"",VLOOKUP($B106,'I-EmEC'!$A:$DD,MATCH(BY$1,'I-EmEC'!$A$1:$DD$1,0),FALSE),NA())</f>
        <v>46.421663442940037</v>
      </c>
      <c r="BZ106" s="166">
        <f>IF(VLOOKUP($B106,'I-EmEC'!$A:$DD,MATCH(BZ$1,'I-EmEC'!$A$1:$DD$1,0),FALSE)&lt;&gt;"",VLOOKUP($B106,'I-EmEC'!$A:$DD,MATCH(BZ$1,'I-EmEC'!$A$1:$DD$1,0),FALSE),NA())</f>
        <v>57.763975155279503</v>
      </c>
      <c r="CA106" s="166">
        <f>IF(VLOOKUP($B106,'I-EmEC'!$A:$DD,MATCH(CA$1,'I-EmEC'!$A$1:$DD$1,0),FALSE)&lt;&gt;"",VLOOKUP($B106,'I-EmEC'!$A:$DD,MATCH(CA$1,'I-EmEC'!$A$1:$DD$1,0),FALSE),NA())</f>
        <v>57.763975155279503</v>
      </c>
      <c r="CB106" s="166">
        <f>IF(VLOOKUP($B106,'I-EmEC'!$A:$DD,MATCH(CB$1,'I-EmEC'!$A$1:$DD$1,0),FALSE)&lt;&gt;"",VLOOKUP($B106,'I-EmEC'!$A:$DD,MATCH(CB$1,'I-EmEC'!$A$1:$DD$1,0),FALSE),NA())</f>
        <v>71.884057971014499</v>
      </c>
      <c r="CC106" s="166" t="e">
        <f>IF(VLOOKUP($B106,'I-EmEC'!$A:$DD,MATCH(CC$1,'I-EmEC'!$A$1:$DD$1,0),FALSE)&lt;&gt;"",VLOOKUP($B106,'I-EmEC'!$A:$DD,MATCH(CC$1,'I-EmEC'!$A$1:$DD$1,0),FALSE),NA())</f>
        <v>#N/A</v>
      </c>
      <c r="CD106" s="166" t="e">
        <f>IF(VLOOKUP($B106,'I-EmEC'!$A:$DD,MATCH(CD$1,'I-EmEC'!$A$1:$DD$1,0),FALSE)&lt;&gt;"",VLOOKUP($B106,'I-EmEC'!$A:$DD,MATCH(CD$1,'I-EmEC'!$A$1:$DD$1,0),FALSE),NA())</f>
        <v>#N/A</v>
      </c>
      <c r="CE106" s="166" t="e">
        <f>IF(VLOOKUP($B106,'I-EmEC'!$A:$DD,MATCH(CE$1,'I-EmEC'!$A$1:$DD$1,0),FALSE)&lt;&gt;"",VLOOKUP($B106,'I-EmEC'!$A:$DD,MATCH(CE$1,'I-EmEC'!$A$1:$DD$1,0),FALSE),NA())</f>
        <v>#N/A</v>
      </c>
      <c r="CF106" s="166" t="e">
        <f>IF(VLOOKUP($B106,'I-EmEC'!$A:$DD,MATCH(CF$1,'I-EmEC'!$A$1:$DD$1,0),FALSE)&lt;&gt;"",VLOOKUP($B106,'I-EmEC'!$A:$DD,MATCH(CF$1,'I-EmEC'!$A$1:$DD$1,0),FALSE),NA())</f>
        <v>#N/A</v>
      </c>
      <c r="CG106" s="166" t="e">
        <f>IF(VLOOKUP($B106,'I-EmEC'!$A:$DD,MATCH(CG$1,'I-EmEC'!$A$1:$DD$1,0),FALSE)&lt;&gt;"",VLOOKUP($B106,'I-EmEC'!$A:$DD,MATCH(CG$1,'I-EmEC'!$A$1:$DD$1,0),FALSE),NA())</f>
        <v>#N/A</v>
      </c>
      <c r="CH106" s="166" t="e">
        <f>IF(VLOOKUP($B106,'I-EmEC'!$A:$DD,MATCH(CH$1,'I-EmEC'!$A$1:$DD$1,0),FALSE)&lt;&gt;"",VLOOKUP($B106,'I-EmEC'!$A:$DD,MATCH(CH$1,'I-EmEC'!$A$1:$DD$1,0),FALSE),NA())</f>
        <v>#N/A</v>
      </c>
      <c r="CI106" s="161" t="str" cm="1">
        <f t="array" ref="CI106">SUBSTITUTE(SUBSTITUTE(SUBSTITUTE(INDEX(BW$1:CH$1,0,MATCH(_xlfn.AGGREGATE(4,6,BW106:CH106),BW106:CH106,0)),"I-Emax",""),"Min",""),"Max","")</f>
        <v xml:space="preserve">
Gz</v>
      </c>
      <c r="CJ106" s="155"/>
      <c r="CK106" s="155"/>
      <c r="CL106" s="155"/>
      <c r="CM106" s="155"/>
      <c r="CN106" s="155"/>
      <c r="CO106" s="155"/>
      <c r="CP106" s="155"/>
      <c r="CQ106" s="155"/>
      <c r="CR106" s="155"/>
      <c r="CS106" s="155"/>
      <c r="CT106" s="155"/>
      <c r="CU106" s="155"/>
      <c r="CV106" s="155"/>
      <c r="CW106" s="155"/>
      <c r="CX106" s="155"/>
      <c r="CY106" s="155"/>
      <c r="CZ106" s="155"/>
      <c r="DA106" s="155"/>
      <c r="DB106" s="155"/>
      <c r="DC106" s="155"/>
      <c r="DD106" s="155"/>
      <c r="DE106" s="155"/>
      <c r="DF106" s="155"/>
      <c r="DG106" s="155"/>
    </row>
    <row r="107" spans="1:111" s="170" customFormat="1" x14ac:dyDescent="0.15">
      <c r="A107" s="155" t="str" cm="1">
        <f t="array" ref="A107">_xlfn.IFS(AND(SUMIF(E107:P107,"&lt;&gt;#N/A",E107:P107)&gt;0,SUMIF(S107:AD107,"&lt;&gt;#N/A",S107:AD107)&gt;0),"BI",AND(SUMIF(E107:P107,"&lt;&gt;#N/A",E107:P107)&gt;0,SUMIF(S107:AD107,"&lt;&gt;#N/A",S107:AD107)=0),"-B",AND(SUMIF(E107:P107,"&lt;&gt;#N/A",E107:P107)=0,SUMIF(S107:AD107,"&lt;&gt;#N/A",S107:AD107)&gt;0),"-I")</f>
        <v>-I</v>
      </c>
      <c r="B107" s="90" t="s">
        <v>538</v>
      </c>
      <c r="C107" s="156" t="str">
        <f>VLOOKUP(B107,RecNamesAll!A:E,5,FALSE)</f>
        <v>A</v>
      </c>
      <c r="D107" s="157" t="b">
        <f>VLOOKUP(B107,Ligands!A:B,2,FALSE)</f>
        <v>0</v>
      </c>
      <c r="E107" s="158" t="e">
        <f>IF(VLOOKUP($B107,'B-EmEC'!$A:$DC,MATCH(E$1,'B-EmEC'!$A$1:$DC$1,0),FALSE)&lt;&gt;"",VLOOKUP($B107,'B-EmEC'!$A:$DC,MATCH(E$1,'B-EmEC'!$A$1:$DC$1,0),FALSE),NA())</f>
        <v>#N/A</v>
      </c>
      <c r="F107" s="159" t="e">
        <f>IF(VLOOKUP($B107,'B-EmEC'!$A:$DC,MATCH(F$1,'B-EmEC'!$A$1:$DC$1,0),FALSE)&lt;&gt;"",VLOOKUP($B107,'B-EmEC'!$A:$DC,MATCH(F$1,'B-EmEC'!$A$1:$DC$1,0),FALSE),NA())</f>
        <v>#N/A</v>
      </c>
      <c r="G107" s="159" t="e">
        <f>IF(VLOOKUP($B107,'B-EmEC'!$A:$DC,MATCH(G$1,'B-EmEC'!$A$1:$DC$1,0),FALSE)&lt;&gt;"",VLOOKUP($B107,'B-EmEC'!$A:$DC,MATCH(G$1,'B-EmEC'!$A$1:$DC$1,0),FALSE),NA())</f>
        <v>#N/A</v>
      </c>
      <c r="H107" s="159" t="e">
        <f>IF(VLOOKUP($B107,'B-EmEC'!$A:$DC,MATCH(H$1,'B-EmEC'!$A$1:$DC$1,0),FALSE)&lt;&gt;"",VLOOKUP($B107,'B-EmEC'!$A:$DC,MATCH(H$1,'B-EmEC'!$A$1:$DC$1,0),FALSE),NA())</f>
        <v>#N/A</v>
      </c>
      <c r="I107" s="159" t="e">
        <f>IF(VLOOKUP($B107,'B-EmEC'!$A:$DC,MATCH(I$1,'B-EmEC'!$A$1:$DC$1,0),FALSE)&lt;&gt;"",VLOOKUP($B107,'B-EmEC'!$A:$DC,MATCH(I$1,'B-EmEC'!$A$1:$DC$1,0),FALSE),NA())</f>
        <v>#N/A</v>
      </c>
      <c r="J107" s="159" t="e">
        <f>IF(VLOOKUP($B107,'B-EmEC'!$A:$DC,MATCH(J$1,'B-EmEC'!$A$1:$DC$1,0),FALSE)&lt;&gt;"",VLOOKUP($B107,'B-EmEC'!$A:$DC,MATCH(J$1,'B-EmEC'!$A$1:$DC$1,0),FALSE),NA())</f>
        <v>#N/A</v>
      </c>
      <c r="K107" s="160" t="e">
        <f>IF(VLOOKUP($B107,'B-EmEC'!$A:$DC,MATCH(K$1,'B-EmEC'!$A$1:$DC$1,0),FALSE)&lt;&gt;"",VLOOKUP($B107,'B-EmEC'!$A:$DC,MATCH(K$1,'B-EmEC'!$A$1:$DC$1,0),FALSE),NA())</f>
        <v>#N/A</v>
      </c>
      <c r="L107" s="160" t="e">
        <f>IF(VLOOKUP($B107,'B-EmEC'!$A:$DC,MATCH(L$1,'B-EmEC'!$A$1:$DC$1,0),FALSE)&lt;&gt;"",VLOOKUP($B107,'B-EmEC'!$A:$DC,MATCH(L$1,'B-EmEC'!$A$1:$DC$1,0),FALSE),NA())</f>
        <v>#N/A</v>
      </c>
      <c r="M107" s="160" t="e">
        <f>IF(VLOOKUP($B107,'B-EmEC'!$A:$DC,MATCH(M$1,'B-EmEC'!$A$1:$DC$1,0),FALSE)&lt;&gt;"",VLOOKUP($B107,'B-EmEC'!$A:$DC,MATCH(M$1,'B-EmEC'!$A$1:$DC$1,0),FALSE),NA())</f>
        <v>#N/A</v>
      </c>
      <c r="N107" s="159" t="e">
        <f>IF(VLOOKUP($B107,'B-EmEC'!$A:$DC,MATCH(N$1,'B-EmEC'!$A$1:$DC$1,0),FALSE)&lt;&gt;"",VLOOKUP($B107,'B-EmEC'!$A:$DC,MATCH(N$1,'B-EmEC'!$A$1:$DC$1,0),FALSE),NA())</f>
        <v>#N/A</v>
      </c>
      <c r="O107" s="160" t="e">
        <f>IF(VLOOKUP($B107,'B-EmEC'!$A:$DC,MATCH(O$1,'B-EmEC'!$A$1:$DC$1,0),FALSE)&lt;&gt;"",VLOOKUP($B107,'B-EmEC'!$A:$DC,MATCH(O$1,'B-EmEC'!$A$1:$DC$1,0),FALSE),NA())</f>
        <v>#N/A</v>
      </c>
      <c r="P107" s="160" t="e">
        <f>IF(VLOOKUP($B107,'B-EmEC'!$A:$DC,MATCH(P$1,'B-EmEC'!$A$1:$DC$1,0),FALSE)&lt;&gt;"",VLOOKUP($B107,'B-EmEC'!$A:$DC,MATCH(P$1,'B-EmEC'!$A$1:$DC$1,0),FALSE),NA())</f>
        <v>#N/A</v>
      </c>
      <c r="Q107" s="161" t="e" cm="1">
        <f t="array" ref="Q107">SUBSTITUTE(SUBSTITUTE(INDEX(E$1:P$1,0,MATCH(_xlfn.AGGREGATE(4,6,E107:P107),E107:P107,0)),"B-pEC50",""),"&gt;1.4SD","")</f>
        <v>#N/A</v>
      </c>
      <c r="R107" s="159"/>
      <c r="S107" s="162">
        <f>IF(VLOOKUP($B107,'I-EmEC'!$A:$DD,MATCH(S$1,'I-EmEC'!$A$1:$DD$1,0),FALSE)&lt;&gt;"",VLOOKUP($B107,'I-EmEC'!$A:$DD,MATCH(S$1,'I-EmEC'!$A$1:$DD$1,0),FALSE),NA())</f>
        <v>5.86</v>
      </c>
      <c r="T107" s="159">
        <f>IF(VLOOKUP($B107,'I-EmEC'!$A:$DD,MATCH(T$1,'I-EmEC'!$A$1:$DD$1,0),FALSE)&lt;&gt;"",VLOOKUP($B107,'I-EmEC'!$A:$DD,MATCH(T$1,'I-EmEC'!$A$1:$DD$1,0),FALSE),NA())</f>
        <v>6.54</v>
      </c>
      <c r="U107" s="159">
        <f>IF(VLOOKUP($B107,'I-EmEC'!$A:$DD,MATCH(U$1,'I-EmEC'!$A$1:$DD$1,0),FALSE)&lt;&gt;"",VLOOKUP($B107,'I-EmEC'!$A:$DD,MATCH(U$1,'I-EmEC'!$A$1:$DD$1,0),FALSE),NA())</f>
        <v>6.54</v>
      </c>
      <c r="V107" s="159">
        <f>IF(VLOOKUP($B107,'I-EmEC'!$A:$DD,MATCH(V$1,'I-EmEC'!$A$1:$DD$1,0),FALSE)&lt;&gt;"",VLOOKUP($B107,'I-EmEC'!$A:$DD,MATCH(V$1,'I-EmEC'!$A$1:$DD$1,0),FALSE),NA())</f>
        <v>6.65</v>
      </c>
      <c r="W107" s="159">
        <f>IF(VLOOKUP($B107,'I-EmEC'!$A:$DD,MATCH(W$1,'I-EmEC'!$A$1:$DD$1,0),FALSE)&lt;&gt;"",VLOOKUP($B107,'I-EmEC'!$A:$DD,MATCH(W$1,'I-EmEC'!$A$1:$DD$1,0),FALSE),NA())</f>
        <v>6.65</v>
      </c>
      <c r="X107" s="159">
        <f>IF(VLOOKUP($B107,'I-EmEC'!$A:$DD,MATCH(X$1,'I-EmEC'!$A$1:$DD$1,0),FALSE)&lt;&gt;"",VLOOKUP($B107,'I-EmEC'!$A:$DD,MATCH(X$1,'I-EmEC'!$A$1:$DD$1,0),FALSE),NA())</f>
        <v>6.28</v>
      </c>
      <c r="Y107" s="159">
        <f>IF(VLOOKUP($B107,'I-EmEC'!$A:$DD,MATCH(Y$1,'I-EmEC'!$A$1:$DD$1,0),FALSE)&lt;&gt;"",VLOOKUP($B107,'I-EmEC'!$A:$DD,MATCH(Y$1,'I-EmEC'!$A$1:$DD$1,0),FALSE),NA())</f>
        <v>5.9</v>
      </c>
      <c r="Z107" s="159">
        <f>IF(VLOOKUP($B107,'I-EmEC'!$A:$DD,MATCH(Z$1,'I-EmEC'!$A$1:$DD$1,0),FALSE)&lt;&gt;"",VLOOKUP($B107,'I-EmEC'!$A:$DD,MATCH(Z$1,'I-EmEC'!$A$1:$DD$1,0),FALSE),NA())</f>
        <v>5.9</v>
      </c>
      <c r="AA107" s="159">
        <f>IF(VLOOKUP($B107,'I-EmEC'!$A:$DD,MATCH(AA$1,'I-EmEC'!$A$1:$DD$1,0),FALSE)&lt;&gt;"",VLOOKUP($B107,'I-EmEC'!$A:$DD,MATCH(AA$1,'I-EmEC'!$A$1:$DD$1,0),FALSE),NA())</f>
        <v>6.25</v>
      </c>
      <c r="AB107" s="159">
        <f>IF(VLOOKUP($B107,'I-EmEC'!$A:$DD,MATCH(AB$1,'I-EmEC'!$A$1:$DD$1,0),FALSE)&lt;&gt;"",VLOOKUP($B107,'I-EmEC'!$A:$DD,MATCH(AB$1,'I-EmEC'!$A$1:$DD$1,0),FALSE),NA())</f>
        <v>5.87</v>
      </c>
      <c r="AC107" s="159">
        <f>IF(VLOOKUP($B107,'I-EmEC'!$A:$DD,MATCH(AC$1,'I-EmEC'!$A$1:$DD$1,0),FALSE)&lt;&gt;"",VLOOKUP($B107,'I-EmEC'!$A:$DD,MATCH(AC$1,'I-EmEC'!$A$1:$DD$1,0),FALSE),NA())</f>
        <v>6.94</v>
      </c>
      <c r="AD107" s="159">
        <f>IF(VLOOKUP($B107,'I-EmEC'!$A:$DD,MATCH(AD$1,'I-EmEC'!$A$1:$DD$1,0),FALSE)&lt;&gt;"",VLOOKUP($B107,'I-EmEC'!$A:$DD,MATCH(AD$1,'I-EmEC'!$A$1:$DD$1,0),FALSE),NA())</f>
        <v>7.07</v>
      </c>
      <c r="AE107" s="161" t="str" cm="1">
        <f t="array" ref="AE107">SUBSTITUTE(SUBSTITUTE(INDEX(S$1:AD$1,0,MATCH(_xlfn.AGGREGATE(4,6,S107:AD107),S107:AD107,0)),"I-pEC50",""),"&gt;1.4SD","")</f>
        <v xml:space="preserve">
G13</v>
      </c>
      <c r="AF107" s="159"/>
      <c r="AG107" s="163" t="e">
        <f>IF(VLOOKUP($B107,'B-EmEC'!$A:$DC,MATCH(AG$1,'B-EmEC'!$A$1:$DC$1,0),FALSE)&lt;&gt;"",VLOOKUP($B107,'B-EmEC'!$A:$DC,MATCH(AG$1,'B-EmEC'!$A$1:$DC$1,0),FALSE),NA())</f>
        <v>#N/A</v>
      </c>
      <c r="AH107" s="164" t="e">
        <f>IF(VLOOKUP($B107,'B-EmEC'!$A:$DC,MATCH(AH$1,'B-EmEC'!$A$1:$DC$1,0),FALSE)&lt;&gt;"",VLOOKUP($B107,'B-EmEC'!$A:$DC,MATCH(AH$1,'B-EmEC'!$A$1:$DC$1,0),FALSE),NA())</f>
        <v>#N/A</v>
      </c>
      <c r="AI107" s="164" t="e">
        <f>IF(VLOOKUP($B107,'B-EmEC'!$A:$DC,MATCH(AI$1,'B-EmEC'!$A$1:$DC$1,0),FALSE)&lt;&gt;"",VLOOKUP($B107,'B-EmEC'!$A:$DC,MATCH(AI$1,'B-EmEC'!$A$1:$DC$1,0),FALSE),NA())</f>
        <v>#N/A</v>
      </c>
      <c r="AJ107" s="164" t="e">
        <f>IF(VLOOKUP($B107,'B-EmEC'!$A:$DC,MATCH(AJ$1,'B-EmEC'!$A$1:$DC$1,0),FALSE)&lt;&gt;"",VLOOKUP($B107,'B-EmEC'!$A:$DC,MATCH(AJ$1,'B-EmEC'!$A$1:$DC$1,0),FALSE),NA())</f>
        <v>#N/A</v>
      </c>
      <c r="AK107" s="164" t="e">
        <f>IF(VLOOKUP($B107,'B-EmEC'!$A:$DC,MATCH(AK$1,'B-EmEC'!$A$1:$DC$1,0),FALSE)&lt;&gt;"",VLOOKUP($B107,'B-EmEC'!$A:$DC,MATCH(AK$1,'B-EmEC'!$A$1:$DC$1,0),FALSE),NA())</f>
        <v>#N/A</v>
      </c>
      <c r="AL107" s="164" t="e">
        <f>IF(VLOOKUP($B107,'B-EmEC'!$A:$DC,MATCH(AL$1,'B-EmEC'!$A$1:$DC$1,0),FALSE)&lt;&gt;"",VLOOKUP($B107,'B-EmEC'!$A:$DC,MATCH(AL$1,'B-EmEC'!$A$1:$DC$1,0),FALSE),NA())</f>
        <v>#N/A</v>
      </c>
      <c r="AM107" s="164" t="e">
        <f>IF(VLOOKUP($B107,'B-EmEC'!$A:$DC,MATCH(AM$1,'B-EmEC'!$A$1:$DC$1,0),FALSE)&lt;&gt;"",VLOOKUP($B107,'B-EmEC'!$A:$DC,MATCH(AM$1,'B-EmEC'!$A$1:$DC$1,0),FALSE),NA())</f>
        <v>#N/A</v>
      </c>
      <c r="AN107" s="164" t="e">
        <f>IF(VLOOKUP($B107,'B-EmEC'!$A:$DC,MATCH(AN$1,'B-EmEC'!$A$1:$DC$1,0),FALSE)&lt;&gt;"",VLOOKUP($B107,'B-EmEC'!$A:$DC,MATCH(AN$1,'B-EmEC'!$A$1:$DC$1,0),FALSE),NA())</f>
        <v>#N/A</v>
      </c>
      <c r="AO107" s="164" t="e">
        <f>IF(VLOOKUP($B107,'B-EmEC'!$A:$DC,MATCH(AO$1,'B-EmEC'!$A$1:$DC$1,0),FALSE)&lt;&gt;"",VLOOKUP($B107,'B-EmEC'!$A:$DC,MATCH(AO$1,'B-EmEC'!$A$1:$DC$1,0),FALSE),NA())</f>
        <v>#N/A</v>
      </c>
      <c r="AP107" s="164" t="e">
        <f>IF(VLOOKUP($B107,'B-EmEC'!$A:$DC,MATCH(AP$1,'B-EmEC'!$A$1:$DC$1,0),FALSE)&lt;&gt;"",VLOOKUP($B107,'B-EmEC'!$A:$DC,MATCH(AP$1,'B-EmEC'!$A$1:$DC$1,0),FALSE),NA())</f>
        <v>#N/A</v>
      </c>
      <c r="AQ107" s="164" t="e">
        <f>IF(VLOOKUP($B107,'B-EmEC'!$A:$DC,MATCH(AQ$1,'B-EmEC'!$A$1:$DC$1,0),FALSE)&lt;&gt;"",VLOOKUP($B107,'B-EmEC'!$A:$DC,MATCH(AQ$1,'B-EmEC'!$A$1:$DC$1,0),FALSE),NA())</f>
        <v>#N/A</v>
      </c>
      <c r="AR107" s="164" t="e">
        <f>IF(VLOOKUP($B107,'B-EmEC'!$A:$DC,MATCH(AR$1,'B-EmEC'!$A$1:$DC$1,0),FALSE)&lt;&gt;"",VLOOKUP($B107,'B-EmEC'!$A:$DC,MATCH(AR$1,'B-EmEC'!$A$1:$DC$1,0),FALSE),NA())</f>
        <v>#N/A</v>
      </c>
      <c r="AS107" s="169" t="e" cm="1">
        <f t="array" ref="AS107">SUBSTITUTE(SUBSTITUTE(INDEX(AG$1:AR$1,0,MATCH(_xlfn.AGGREGATE(4,6,AG107:AR107),AG107:AR107,0)),"B-Emax",""),"&gt;1.4SD","")</f>
        <v>#N/A</v>
      </c>
      <c r="AT107" s="164"/>
      <c r="AU107" s="165">
        <f>IF(VLOOKUP($B107,'I-EmEC'!$A:$DD,MATCH(AU$1,'I-EmEC'!$A$1:$DD$1,0),FALSE)&lt;&gt;"",VLOOKUP($B107,'I-EmEC'!$A:$DD,MATCH(AU$1,'I-EmEC'!$A$1:$DD$1,0),FALSE),NA())</f>
        <v>24</v>
      </c>
      <c r="AV107" s="166">
        <f>IF(VLOOKUP($B107,'I-EmEC'!$A:$DD,MATCH(AV$1,'I-EmEC'!$A$1:$DD$1,0),FALSE)&lt;&gt;"",VLOOKUP($B107,'I-EmEC'!$A:$DD,MATCH(AV$1,'I-EmEC'!$A$1:$DD$1,0),FALSE),NA())</f>
        <v>35.9</v>
      </c>
      <c r="AW107" s="166">
        <f>IF(VLOOKUP($B107,'I-EmEC'!$A:$DD,MATCH(AW$1,'I-EmEC'!$A$1:$DD$1,0),FALSE)&lt;&gt;"",VLOOKUP($B107,'I-EmEC'!$A:$DD,MATCH(AW$1,'I-EmEC'!$A$1:$DD$1,0),FALSE),NA())</f>
        <v>35.9</v>
      </c>
      <c r="AX107" s="166">
        <f>IF(VLOOKUP($B107,'I-EmEC'!$A:$DD,MATCH(AX$1,'I-EmEC'!$A$1:$DD$1,0),FALSE)&lt;&gt;"",VLOOKUP($B107,'I-EmEC'!$A:$DD,MATCH(AX$1,'I-EmEC'!$A$1:$DD$1,0),FALSE),NA())</f>
        <v>35.299999999999997</v>
      </c>
      <c r="AY107" s="166">
        <f>IF(VLOOKUP($B107,'I-EmEC'!$A:$DD,MATCH(AY$1,'I-EmEC'!$A$1:$DD$1,0),FALSE)&lt;&gt;"",VLOOKUP($B107,'I-EmEC'!$A:$DD,MATCH(AY$1,'I-EmEC'!$A$1:$DD$1,0),FALSE),NA())</f>
        <v>35.299999999999997</v>
      </c>
      <c r="AZ107" s="166">
        <f>IF(VLOOKUP($B107,'I-EmEC'!$A:$DD,MATCH(AZ$1,'I-EmEC'!$A$1:$DD$1,0),FALSE)&lt;&gt;"",VLOOKUP($B107,'I-EmEC'!$A:$DD,MATCH(AZ$1,'I-EmEC'!$A$1:$DD$1,0),FALSE),NA())</f>
        <v>28</v>
      </c>
      <c r="BA107" s="166">
        <f>IF(VLOOKUP($B107,'I-EmEC'!$A:$DD,MATCH(BA$1,'I-EmEC'!$A$1:$DD$1,0),FALSE)&lt;&gt;"",VLOOKUP($B107,'I-EmEC'!$A:$DD,MATCH(BA$1,'I-EmEC'!$A$1:$DD$1,0),FALSE),NA())</f>
        <v>23.5</v>
      </c>
      <c r="BB107" s="166">
        <f>IF(VLOOKUP($B107,'I-EmEC'!$A:$DD,MATCH(BB$1,'I-EmEC'!$A$1:$DD$1,0),FALSE)&lt;&gt;"",VLOOKUP($B107,'I-EmEC'!$A:$DD,MATCH(BB$1,'I-EmEC'!$A$1:$DD$1,0),FALSE),NA())</f>
        <v>23.5</v>
      </c>
      <c r="BC107" s="166">
        <f>IF(VLOOKUP($B107,'I-EmEC'!$A:$DD,MATCH(BC$1,'I-EmEC'!$A$1:$DD$1,0),FALSE)&lt;&gt;"",VLOOKUP($B107,'I-EmEC'!$A:$DD,MATCH(BC$1,'I-EmEC'!$A$1:$DD$1,0),FALSE),NA())</f>
        <v>28.1</v>
      </c>
      <c r="BD107" s="166">
        <f>IF(VLOOKUP($B107,'I-EmEC'!$A:$DD,MATCH(BD$1,'I-EmEC'!$A$1:$DD$1,0),FALSE)&lt;&gt;"",VLOOKUP($B107,'I-EmEC'!$A:$DD,MATCH(BD$1,'I-EmEC'!$A$1:$DD$1,0),FALSE),NA())</f>
        <v>25</v>
      </c>
      <c r="BE107" s="166">
        <f>IF(VLOOKUP($B107,'I-EmEC'!$A:$DD,MATCH(BE$1,'I-EmEC'!$A$1:$DD$1,0),FALSE)&lt;&gt;"",VLOOKUP($B107,'I-EmEC'!$A:$DD,MATCH(BE$1,'I-EmEC'!$A$1:$DD$1,0),FALSE),NA())</f>
        <v>30.1</v>
      </c>
      <c r="BF107" s="166">
        <f>IF(VLOOKUP($B107,'I-EmEC'!$A:$DD,MATCH(BF$1,'I-EmEC'!$A$1:$DD$1,0),FALSE)&lt;&gt;"",VLOOKUP($B107,'I-EmEC'!$A:$DD,MATCH(BF$1,'I-EmEC'!$A$1:$DD$1,0),FALSE),NA())</f>
        <v>22.4</v>
      </c>
      <c r="BG107" s="161" t="str" cm="1">
        <f t="array" ref="BG107">SUBSTITUTE(SUBSTITUTE(INDEX(AU$1:BF$1,0,MATCH(_xlfn.AGGREGATE(4,6,AU107:BF107),AU107:BF107,0)),"I-Emax",""),"&gt;1.4SD","")</f>
        <v xml:space="preserve">
Gi1</v>
      </c>
      <c r="BH107" s="159"/>
      <c r="BI107" s="167" t="e">
        <f>IF(VLOOKUP($B107,'B-EmEC'!$A:$DC,MATCH(BI$1,'B-EmEC'!$A$1:$DC$1,0),FALSE)="",NA(),VLOOKUP($B107,'B-EmEC'!$A:$DC,MATCH(BI$1,'B-EmEC'!$A$1:$DC$1,0),FALSE))</f>
        <v>#N/A</v>
      </c>
      <c r="BJ107" s="168" t="e">
        <f>IF(VLOOKUP($B107,'B-EmEC'!$A:$DC,MATCH(BJ$1,'B-EmEC'!$A$1:$DC$1,0),FALSE)="",NA(),VLOOKUP($B107,'B-EmEC'!$A:$DC,MATCH(BJ$1,'B-EmEC'!$A$1:$DC$1,0),FALSE))</f>
        <v>#N/A</v>
      </c>
      <c r="BK107" s="168" t="e">
        <f>IF(VLOOKUP($B107,'B-EmEC'!$A:$DC,MATCH(BK$1,'B-EmEC'!$A$1:$DC$1,0),FALSE)="",NA(),VLOOKUP($B107,'B-EmEC'!$A:$DC,MATCH(BK$1,'B-EmEC'!$A$1:$DC$1,0),FALSE))</f>
        <v>#N/A</v>
      </c>
      <c r="BL107" s="168" t="e">
        <f>IF(VLOOKUP($B107,'B-EmEC'!$A:$DC,MATCH(BL$1,'B-EmEC'!$A$1:$DC$1,0),FALSE)="",NA(),VLOOKUP($B107,'B-EmEC'!$A:$DC,MATCH(BL$1,'B-EmEC'!$A$1:$DC$1,0),FALSE))</f>
        <v>#N/A</v>
      </c>
      <c r="BM107" s="168" t="e">
        <f>IF(VLOOKUP($B107,'B-EmEC'!$A:$DC,MATCH(BM$1,'B-EmEC'!$A$1:$DC$1,0),FALSE)="",NA(),VLOOKUP($B107,'B-EmEC'!$A:$DC,MATCH(BM$1,'B-EmEC'!$A$1:$DC$1,0),FALSE))</f>
        <v>#N/A</v>
      </c>
      <c r="BN107" s="168" t="e">
        <f>IF(VLOOKUP($B107,'B-EmEC'!$A:$DC,MATCH(BN$1,'B-EmEC'!$A$1:$DC$1,0),FALSE)="",NA(),VLOOKUP($B107,'B-EmEC'!$A:$DC,MATCH(BN$1,'B-EmEC'!$A$1:$DC$1,0),FALSE))</f>
        <v>#N/A</v>
      </c>
      <c r="BO107" s="168" t="e">
        <f>IF(VLOOKUP($B107,'B-EmEC'!$A:$DC,MATCH(BO$1,'B-EmEC'!$A$1:$DC$1,0),FALSE)="",NA(),VLOOKUP($B107,'B-EmEC'!$A:$DC,MATCH(BO$1,'B-EmEC'!$A$1:$DC$1,0),FALSE))</f>
        <v>#N/A</v>
      </c>
      <c r="BP107" s="168" t="e">
        <f>IF(VLOOKUP($B107,'B-EmEC'!$A:$DC,MATCH(BP$1,'B-EmEC'!$A$1:$DC$1,0),FALSE)="",NA(),VLOOKUP($B107,'B-EmEC'!$A:$DC,MATCH(BP$1,'B-EmEC'!$A$1:$DC$1,0),FALSE))</f>
        <v>#N/A</v>
      </c>
      <c r="BQ107" s="168" t="e">
        <f>IF(VLOOKUP($B107,'B-EmEC'!$A:$DC,MATCH(BQ$1,'B-EmEC'!$A$1:$DC$1,0),FALSE)="",NA(),VLOOKUP($B107,'B-EmEC'!$A:$DC,MATCH(BQ$1,'B-EmEC'!$A$1:$DC$1,0),FALSE))</f>
        <v>#N/A</v>
      </c>
      <c r="BR107" s="168" t="e">
        <f>IF(VLOOKUP($B107,'B-EmEC'!$A:$DC,MATCH(BR$1,'B-EmEC'!$A$1:$DC$1,0),FALSE)="",NA(),VLOOKUP($B107,'B-EmEC'!$A:$DC,MATCH(BR$1,'B-EmEC'!$A$1:$DC$1,0),FALSE))</f>
        <v>#N/A</v>
      </c>
      <c r="BS107" s="168" t="e">
        <f>IF(VLOOKUP($B107,'B-EmEC'!$A:$DC,MATCH(BS$1,'B-EmEC'!$A$1:$DC$1,0),FALSE)="",NA(),VLOOKUP($B107,'B-EmEC'!$A:$DC,MATCH(BS$1,'B-EmEC'!$A$1:$DC$1,0),FALSE))</f>
        <v>#N/A</v>
      </c>
      <c r="BT107" s="168" t="e">
        <f>IF(VLOOKUP($B107,'B-EmEC'!$A:$DC,MATCH(BT$1,'B-EmEC'!$A$1:$DC$1,0),FALSE)="",NA(),VLOOKUP($B107,'B-EmEC'!$A:$DC,MATCH(BT$1,'B-EmEC'!$A$1:$DC$1,0),FALSE))</f>
        <v>#N/A</v>
      </c>
      <c r="BU107" s="161" t="e" cm="1">
        <f t="array" ref="BU107">SUBSTITUTE(SUBSTITUTE(SUBSTITUTE(INDEX(BI$1:BT$1,0,MATCH(_xlfn.AGGREGATE(4,6,BI107:BT107),BI107:BT107,0)),"B-Emax",""),"Min",""),"Max","")</f>
        <v>#N/A</v>
      </c>
      <c r="BV107" s="168"/>
      <c r="BW107" s="165">
        <f>IF(VLOOKUP($B107,'I-EmEC'!$A:$DD,MATCH(BW$1,'I-EmEC'!$A$1:$DD$1,0),FALSE)&lt;&gt;"",VLOOKUP($B107,'I-EmEC'!$A:$DD,MATCH(BW$1,'I-EmEC'!$A$1:$DD$1,0),FALSE),NA())</f>
        <v>44.117647058823529</v>
      </c>
      <c r="BX107" s="166">
        <f>IF(VLOOKUP($B107,'I-EmEC'!$A:$DD,MATCH(BX$1,'I-EmEC'!$A$1:$DD$1,0),FALSE)&lt;&gt;"",VLOOKUP($B107,'I-EmEC'!$A:$DD,MATCH(BX$1,'I-EmEC'!$A$1:$DD$1,0),FALSE),NA())</f>
        <v>69.439071566731144</v>
      </c>
      <c r="BY107" s="166">
        <f>IF(VLOOKUP($B107,'I-EmEC'!$A:$DD,MATCH(BY$1,'I-EmEC'!$A$1:$DD$1,0),FALSE)&lt;&gt;"",VLOOKUP($B107,'I-EmEC'!$A:$DD,MATCH(BY$1,'I-EmEC'!$A$1:$DD$1,0),FALSE),NA())</f>
        <v>69.439071566731144</v>
      </c>
      <c r="BZ107" s="166">
        <f>IF(VLOOKUP($B107,'I-EmEC'!$A:$DD,MATCH(BZ$1,'I-EmEC'!$A$1:$DD$1,0),FALSE)&lt;&gt;"",VLOOKUP($B107,'I-EmEC'!$A:$DD,MATCH(BZ$1,'I-EmEC'!$A$1:$DD$1,0),FALSE),NA())</f>
        <v>73.084886128364388</v>
      </c>
      <c r="CA107" s="166">
        <f>IF(VLOOKUP($B107,'I-EmEC'!$A:$DD,MATCH(CA$1,'I-EmEC'!$A$1:$DD$1,0),FALSE)&lt;&gt;"",VLOOKUP($B107,'I-EmEC'!$A:$DD,MATCH(CA$1,'I-EmEC'!$A$1:$DD$1,0),FALSE),NA())</f>
        <v>73.084886128364388</v>
      </c>
      <c r="CB107" s="166">
        <f>IF(VLOOKUP($B107,'I-EmEC'!$A:$DD,MATCH(CB$1,'I-EmEC'!$A$1:$DD$1,0),FALSE)&lt;&gt;"",VLOOKUP($B107,'I-EmEC'!$A:$DD,MATCH(CB$1,'I-EmEC'!$A$1:$DD$1,0),FALSE),NA())</f>
        <v>81.159420289855078</v>
      </c>
      <c r="CC107" s="166">
        <f>IF(VLOOKUP($B107,'I-EmEC'!$A:$DD,MATCH(CC$1,'I-EmEC'!$A$1:$DD$1,0),FALSE)&lt;&gt;"",VLOOKUP($B107,'I-EmEC'!$A:$DD,MATCH(CC$1,'I-EmEC'!$A$1:$DD$1,0),FALSE),NA())</f>
        <v>48.254620123203281</v>
      </c>
      <c r="CD107" s="166">
        <f>IF(VLOOKUP($B107,'I-EmEC'!$A:$DD,MATCH(CD$1,'I-EmEC'!$A$1:$DD$1,0),FALSE)&lt;&gt;"",VLOOKUP($B107,'I-EmEC'!$A:$DD,MATCH(CD$1,'I-EmEC'!$A$1:$DD$1,0),FALSE),NA())</f>
        <v>48.254620123203281</v>
      </c>
      <c r="CE107" s="166">
        <f>IF(VLOOKUP($B107,'I-EmEC'!$A:$DD,MATCH(CE$1,'I-EmEC'!$A$1:$DD$1,0),FALSE)&lt;&gt;"",VLOOKUP($B107,'I-EmEC'!$A:$DD,MATCH(CE$1,'I-EmEC'!$A$1:$DD$1,0),FALSE),NA())</f>
        <v>63.146067415730336</v>
      </c>
      <c r="CF107" s="166">
        <f>IF(VLOOKUP($B107,'I-EmEC'!$A:$DD,MATCH(CF$1,'I-EmEC'!$A$1:$DD$1,0),FALSE)&lt;&gt;"",VLOOKUP($B107,'I-EmEC'!$A:$DD,MATCH(CF$1,'I-EmEC'!$A$1:$DD$1,0),FALSE),NA())</f>
        <v>49.309664694280073</v>
      </c>
      <c r="CG107" s="166">
        <f>IF(VLOOKUP($B107,'I-EmEC'!$A:$DD,MATCH(CG$1,'I-EmEC'!$A$1:$DD$1,0),FALSE)&lt;&gt;"",VLOOKUP($B107,'I-EmEC'!$A:$DD,MATCH(CG$1,'I-EmEC'!$A$1:$DD$1,0),FALSE),NA())</f>
        <v>57.333333333333336</v>
      </c>
      <c r="CH107" s="166">
        <f>IF(VLOOKUP($B107,'I-EmEC'!$A:$DD,MATCH(CH$1,'I-EmEC'!$A$1:$DD$1,0),FALSE)&lt;&gt;"",VLOOKUP($B107,'I-EmEC'!$A:$DD,MATCH(CH$1,'I-EmEC'!$A$1:$DD$1,0),FALSE),NA())</f>
        <v>44.268774703557312</v>
      </c>
      <c r="CI107" s="161" t="str" cm="1">
        <f t="array" ref="CI107">SUBSTITUTE(SUBSTITUTE(SUBSTITUTE(INDEX(BW$1:CH$1,0,MATCH(_xlfn.AGGREGATE(4,6,BW107:CH107),BW107:CH107,0)),"I-Emax",""),"Min",""),"Max","")</f>
        <v xml:space="preserve">
Gz</v>
      </c>
      <c r="CJ107" s="155"/>
      <c r="CK107" s="155"/>
      <c r="CL107" s="155"/>
      <c r="CM107" s="155"/>
      <c r="CN107" s="155"/>
      <c r="CO107" s="155"/>
      <c r="CP107" s="155"/>
      <c r="CQ107" s="155"/>
      <c r="CR107" s="155"/>
      <c r="CS107" s="155"/>
      <c r="CT107" s="155"/>
      <c r="CU107" s="155"/>
      <c r="CV107" s="155"/>
      <c r="CW107" s="155"/>
      <c r="CX107" s="155"/>
      <c r="CY107" s="155"/>
      <c r="CZ107" s="155"/>
      <c r="DA107" s="155"/>
      <c r="DB107" s="155"/>
      <c r="DC107" s="155"/>
      <c r="DD107" s="155"/>
      <c r="DE107" s="155"/>
      <c r="DF107" s="155"/>
      <c r="DG107" s="155"/>
    </row>
    <row r="108" spans="1:111" s="170" customFormat="1" x14ac:dyDescent="0.15">
      <c r="A108" s="155" t="str" cm="1">
        <f t="array" ref="A108">_xlfn.IFS(AND(SUMIF(E108:P108,"&lt;&gt;#N/A",E108:P108)&gt;0,SUMIF(S108:AD108,"&lt;&gt;#N/A",S108:AD108)&gt;0),"BI",AND(SUMIF(E108:P108,"&lt;&gt;#N/A",E108:P108)&gt;0,SUMIF(S108:AD108,"&lt;&gt;#N/A",S108:AD108)=0),"-B",AND(SUMIF(E108:P108,"&lt;&gt;#N/A",E108:P108)=0,SUMIF(S108:AD108,"&lt;&gt;#N/A",S108:AD108)&gt;0),"-I")</f>
        <v>-I</v>
      </c>
      <c r="B108" s="90" t="s">
        <v>552</v>
      </c>
      <c r="C108" s="156" t="str">
        <f>VLOOKUP(B108,RecNamesAll!A:E,5,FALSE)</f>
        <v>A</v>
      </c>
      <c r="D108" s="157" t="b">
        <f>VLOOKUP(B108,Ligands!A:B,2,FALSE)</f>
        <v>0</v>
      </c>
      <c r="E108" s="158" t="e">
        <f>IF(VLOOKUP($B108,'B-EmEC'!$A:$DC,MATCH(E$1,'B-EmEC'!$A$1:$DC$1,0),FALSE)&lt;&gt;"",VLOOKUP($B108,'B-EmEC'!$A:$DC,MATCH(E$1,'B-EmEC'!$A$1:$DC$1,0),FALSE),NA())</f>
        <v>#N/A</v>
      </c>
      <c r="F108" s="159" t="e">
        <f>IF(VLOOKUP($B108,'B-EmEC'!$A:$DC,MATCH(F$1,'B-EmEC'!$A$1:$DC$1,0),FALSE)&lt;&gt;"",VLOOKUP($B108,'B-EmEC'!$A:$DC,MATCH(F$1,'B-EmEC'!$A$1:$DC$1,0),FALSE),NA())</f>
        <v>#N/A</v>
      </c>
      <c r="G108" s="159" t="e">
        <f>IF(VLOOKUP($B108,'B-EmEC'!$A:$DC,MATCH(G$1,'B-EmEC'!$A$1:$DC$1,0),FALSE)&lt;&gt;"",VLOOKUP($B108,'B-EmEC'!$A:$DC,MATCH(G$1,'B-EmEC'!$A$1:$DC$1,0),FALSE),NA())</f>
        <v>#N/A</v>
      </c>
      <c r="H108" s="159" t="e">
        <f>IF(VLOOKUP($B108,'B-EmEC'!$A:$DC,MATCH(H$1,'B-EmEC'!$A$1:$DC$1,0),FALSE)&lt;&gt;"",VLOOKUP($B108,'B-EmEC'!$A:$DC,MATCH(H$1,'B-EmEC'!$A$1:$DC$1,0),FALSE),NA())</f>
        <v>#N/A</v>
      </c>
      <c r="I108" s="159" t="e">
        <f>IF(VLOOKUP($B108,'B-EmEC'!$A:$DC,MATCH(I$1,'B-EmEC'!$A$1:$DC$1,0),FALSE)&lt;&gt;"",VLOOKUP($B108,'B-EmEC'!$A:$DC,MATCH(I$1,'B-EmEC'!$A$1:$DC$1,0),FALSE),NA())</f>
        <v>#N/A</v>
      </c>
      <c r="J108" s="159" t="e">
        <f>IF(VLOOKUP($B108,'B-EmEC'!$A:$DC,MATCH(J$1,'B-EmEC'!$A$1:$DC$1,0),FALSE)&lt;&gt;"",VLOOKUP($B108,'B-EmEC'!$A:$DC,MATCH(J$1,'B-EmEC'!$A$1:$DC$1,0),FALSE),NA())</f>
        <v>#N/A</v>
      </c>
      <c r="K108" s="160" t="e">
        <f>IF(VLOOKUP($B108,'B-EmEC'!$A:$DC,MATCH(K$1,'B-EmEC'!$A$1:$DC$1,0),FALSE)&lt;&gt;"",VLOOKUP($B108,'B-EmEC'!$A:$DC,MATCH(K$1,'B-EmEC'!$A$1:$DC$1,0),FALSE),NA())</f>
        <v>#N/A</v>
      </c>
      <c r="L108" s="160" t="e">
        <f>IF(VLOOKUP($B108,'B-EmEC'!$A:$DC,MATCH(L$1,'B-EmEC'!$A$1:$DC$1,0),FALSE)&lt;&gt;"",VLOOKUP($B108,'B-EmEC'!$A:$DC,MATCH(L$1,'B-EmEC'!$A$1:$DC$1,0),FALSE),NA())</f>
        <v>#N/A</v>
      </c>
      <c r="M108" s="160" t="e">
        <f>IF(VLOOKUP($B108,'B-EmEC'!$A:$DC,MATCH(M$1,'B-EmEC'!$A$1:$DC$1,0),FALSE)&lt;&gt;"",VLOOKUP($B108,'B-EmEC'!$A:$DC,MATCH(M$1,'B-EmEC'!$A$1:$DC$1,0),FALSE),NA())</f>
        <v>#N/A</v>
      </c>
      <c r="N108" s="159" t="e">
        <f>IF(VLOOKUP($B108,'B-EmEC'!$A:$DC,MATCH(N$1,'B-EmEC'!$A$1:$DC$1,0),FALSE)&lt;&gt;"",VLOOKUP($B108,'B-EmEC'!$A:$DC,MATCH(N$1,'B-EmEC'!$A$1:$DC$1,0),FALSE),NA())</f>
        <v>#N/A</v>
      </c>
      <c r="O108" s="160" t="e">
        <f>IF(VLOOKUP($B108,'B-EmEC'!$A:$DC,MATCH(O$1,'B-EmEC'!$A$1:$DC$1,0),FALSE)&lt;&gt;"",VLOOKUP($B108,'B-EmEC'!$A:$DC,MATCH(O$1,'B-EmEC'!$A$1:$DC$1,0),FALSE),NA())</f>
        <v>#N/A</v>
      </c>
      <c r="P108" s="160" t="e">
        <f>IF(VLOOKUP($B108,'B-EmEC'!$A:$DC,MATCH(P$1,'B-EmEC'!$A$1:$DC$1,0),FALSE)&lt;&gt;"",VLOOKUP($B108,'B-EmEC'!$A:$DC,MATCH(P$1,'B-EmEC'!$A$1:$DC$1,0),FALSE),NA())</f>
        <v>#N/A</v>
      </c>
      <c r="Q108" s="161" t="e" cm="1">
        <f t="array" ref="Q108">SUBSTITUTE(SUBSTITUTE(INDEX(E$1:P$1,0,MATCH(_xlfn.AGGREGATE(4,6,E108:P108),E108:P108,0)),"B-pEC50",""),"&gt;1.4SD","")</f>
        <v>#N/A</v>
      </c>
      <c r="R108" s="159"/>
      <c r="S108" s="162" t="e">
        <f>IF(VLOOKUP($B108,'I-EmEC'!$A:$DD,MATCH(S$1,'I-EmEC'!$A$1:$DD$1,0),FALSE)&lt;&gt;"",VLOOKUP($B108,'I-EmEC'!$A:$DD,MATCH(S$1,'I-EmEC'!$A$1:$DD$1,0),FALSE),NA())</f>
        <v>#N/A</v>
      </c>
      <c r="T108" s="159">
        <f>IF(VLOOKUP($B108,'I-EmEC'!$A:$DD,MATCH(T$1,'I-EmEC'!$A$1:$DD$1,0),FALSE)&lt;&gt;"",VLOOKUP($B108,'I-EmEC'!$A:$DD,MATCH(T$1,'I-EmEC'!$A$1:$DD$1,0),FALSE),NA())</f>
        <v>5.55</v>
      </c>
      <c r="U108" s="159">
        <f>IF(VLOOKUP($B108,'I-EmEC'!$A:$DD,MATCH(U$1,'I-EmEC'!$A$1:$DD$1,0),FALSE)&lt;&gt;"",VLOOKUP($B108,'I-EmEC'!$A:$DD,MATCH(U$1,'I-EmEC'!$A$1:$DD$1,0),FALSE),NA())</f>
        <v>5.55</v>
      </c>
      <c r="V108" s="159">
        <f>IF(VLOOKUP($B108,'I-EmEC'!$A:$DD,MATCH(V$1,'I-EmEC'!$A$1:$DD$1,0),FALSE)&lt;&gt;"",VLOOKUP($B108,'I-EmEC'!$A:$DD,MATCH(V$1,'I-EmEC'!$A$1:$DD$1,0),FALSE),NA())</f>
        <v>5.1100000000000003</v>
      </c>
      <c r="W108" s="159">
        <f>IF(VLOOKUP($B108,'I-EmEC'!$A:$DD,MATCH(W$1,'I-EmEC'!$A$1:$DD$1,0),FALSE)&lt;&gt;"",VLOOKUP($B108,'I-EmEC'!$A:$DD,MATCH(W$1,'I-EmEC'!$A$1:$DD$1,0),FALSE),NA())</f>
        <v>5.1100000000000003</v>
      </c>
      <c r="X108" s="159">
        <f>IF(VLOOKUP($B108,'I-EmEC'!$A:$DD,MATCH(X$1,'I-EmEC'!$A$1:$DD$1,0),FALSE)&lt;&gt;"",VLOOKUP($B108,'I-EmEC'!$A:$DD,MATCH(X$1,'I-EmEC'!$A$1:$DD$1,0),FALSE),NA())</f>
        <v>5.7</v>
      </c>
      <c r="Y108" s="159">
        <f>IF(VLOOKUP($B108,'I-EmEC'!$A:$DD,MATCH(Y$1,'I-EmEC'!$A$1:$DD$1,0),FALSE)&lt;&gt;"",VLOOKUP($B108,'I-EmEC'!$A:$DD,MATCH(Y$1,'I-EmEC'!$A$1:$DD$1,0),FALSE),NA())</f>
        <v>5.72</v>
      </c>
      <c r="Z108" s="159">
        <f>IF(VLOOKUP($B108,'I-EmEC'!$A:$DD,MATCH(Z$1,'I-EmEC'!$A$1:$DD$1,0),FALSE)&lt;&gt;"",VLOOKUP($B108,'I-EmEC'!$A:$DD,MATCH(Z$1,'I-EmEC'!$A$1:$DD$1,0),FALSE),NA())</f>
        <v>5.72</v>
      </c>
      <c r="AA108" s="159">
        <f>IF(VLOOKUP($B108,'I-EmEC'!$A:$DD,MATCH(AA$1,'I-EmEC'!$A$1:$DD$1,0),FALSE)&lt;&gt;"",VLOOKUP($B108,'I-EmEC'!$A:$DD,MATCH(AA$1,'I-EmEC'!$A$1:$DD$1,0),FALSE),NA())</f>
        <v>6.34</v>
      </c>
      <c r="AB108" s="159">
        <f>IF(VLOOKUP($B108,'I-EmEC'!$A:$DD,MATCH(AB$1,'I-EmEC'!$A$1:$DD$1,0),FALSE)&lt;&gt;"",VLOOKUP($B108,'I-EmEC'!$A:$DD,MATCH(AB$1,'I-EmEC'!$A$1:$DD$1,0),FALSE),NA())</f>
        <v>5.47</v>
      </c>
      <c r="AC108" s="159" t="e">
        <f>IF(VLOOKUP($B108,'I-EmEC'!$A:$DD,MATCH(AC$1,'I-EmEC'!$A$1:$DD$1,0),FALSE)&lt;&gt;"",VLOOKUP($B108,'I-EmEC'!$A:$DD,MATCH(AC$1,'I-EmEC'!$A$1:$DD$1,0),FALSE),NA())</f>
        <v>#N/A</v>
      </c>
      <c r="AD108" s="159" t="e">
        <f>IF(VLOOKUP($B108,'I-EmEC'!$A:$DD,MATCH(AD$1,'I-EmEC'!$A$1:$DD$1,0),FALSE)&lt;&gt;"",VLOOKUP($B108,'I-EmEC'!$A:$DD,MATCH(AD$1,'I-EmEC'!$A$1:$DD$1,0),FALSE),NA())</f>
        <v>#N/A</v>
      </c>
      <c r="AE108" s="161" t="str" cm="1">
        <f t="array" ref="AE108">SUBSTITUTE(SUBSTITUTE(INDEX(S$1:AD$1,0,MATCH(_xlfn.AGGREGATE(4,6,S108:AD108),S108:AD108,0)),"I-pEC50",""),"&gt;1.4SD","")</f>
        <v xml:space="preserve">
G14</v>
      </c>
      <c r="AF108" s="159"/>
      <c r="AG108" s="163" t="e">
        <f>IF(VLOOKUP($B108,'B-EmEC'!$A:$DC,MATCH(AG$1,'B-EmEC'!$A$1:$DC$1,0),FALSE)&lt;&gt;"",VLOOKUP($B108,'B-EmEC'!$A:$DC,MATCH(AG$1,'B-EmEC'!$A$1:$DC$1,0),FALSE),NA())</f>
        <v>#N/A</v>
      </c>
      <c r="AH108" s="164" t="e">
        <f>IF(VLOOKUP($B108,'B-EmEC'!$A:$DC,MATCH(AH$1,'B-EmEC'!$A$1:$DC$1,0),FALSE)&lt;&gt;"",VLOOKUP($B108,'B-EmEC'!$A:$DC,MATCH(AH$1,'B-EmEC'!$A$1:$DC$1,0),FALSE),NA())</f>
        <v>#N/A</v>
      </c>
      <c r="AI108" s="164" t="e">
        <f>IF(VLOOKUP($B108,'B-EmEC'!$A:$DC,MATCH(AI$1,'B-EmEC'!$A$1:$DC$1,0),FALSE)&lt;&gt;"",VLOOKUP($B108,'B-EmEC'!$A:$DC,MATCH(AI$1,'B-EmEC'!$A$1:$DC$1,0),FALSE),NA())</f>
        <v>#N/A</v>
      </c>
      <c r="AJ108" s="164" t="e">
        <f>IF(VLOOKUP($B108,'B-EmEC'!$A:$DC,MATCH(AJ$1,'B-EmEC'!$A$1:$DC$1,0),FALSE)&lt;&gt;"",VLOOKUP($B108,'B-EmEC'!$A:$DC,MATCH(AJ$1,'B-EmEC'!$A$1:$DC$1,0),FALSE),NA())</f>
        <v>#N/A</v>
      </c>
      <c r="AK108" s="164" t="e">
        <f>IF(VLOOKUP($B108,'B-EmEC'!$A:$DC,MATCH(AK$1,'B-EmEC'!$A$1:$DC$1,0),FALSE)&lt;&gt;"",VLOOKUP($B108,'B-EmEC'!$A:$DC,MATCH(AK$1,'B-EmEC'!$A$1:$DC$1,0),FALSE),NA())</f>
        <v>#N/A</v>
      </c>
      <c r="AL108" s="164" t="e">
        <f>IF(VLOOKUP($B108,'B-EmEC'!$A:$DC,MATCH(AL$1,'B-EmEC'!$A$1:$DC$1,0),FALSE)&lt;&gt;"",VLOOKUP($B108,'B-EmEC'!$A:$DC,MATCH(AL$1,'B-EmEC'!$A$1:$DC$1,0),FALSE),NA())</f>
        <v>#N/A</v>
      </c>
      <c r="AM108" s="164" t="e">
        <f>IF(VLOOKUP($B108,'B-EmEC'!$A:$DC,MATCH(AM$1,'B-EmEC'!$A$1:$DC$1,0),FALSE)&lt;&gt;"",VLOOKUP($B108,'B-EmEC'!$A:$DC,MATCH(AM$1,'B-EmEC'!$A$1:$DC$1,0),FALSE),NA())</f>
        <v>#N/A</v>
      </c>
      <c r="AN108" s="164" t="e">
        <f>IF(VLOOKUP($B108,'B-EmEC'!$A:$DC,MATCH(AN$1,'B-EmEC'!$A$1:$DC$1,0),FALSE)&lt;&gt;"",VLOOKUP($B108,'B-EmEC'!$A:$DC,MATCH(AN$1,'B-EmEC'!$A$1:$DC$1,0),FALSE),NA())</f>
        <v>#N/A</v>
      </c>
      <c r="AO108" s="164" t="e">
        <f>IF(VLOOKUP($B108,'B-EmEC'!$A:$DC,MATCH(AO$1,'B-EmEC'!$A$1:$DC$1,0),FALSE)&lt;&gt;"",VLOOKUP($B108,'B-EmEC'!$A:$DC,MATCH(AO$1,'B-EmEC'!$A$1:$DC$1,0),FALSE),NA())</f>
        <v>#N/A</v>
      </c>
      <c r="AP108" s="164" t="e">
        <f>IF(VLOOKUP($B108,'B-EmEC'!$A:$DC,MATCH(AP$1,'B-EmEC'!$A$1:$DC$1,0),FALSE)&lt;&gt;"",VLOOKUP($B108,'B-EmEC'!$A:$DC,MATCH(AP$1,'B-EmEC'!$A$1:$DC$1,0),FALSE),NA())</f>
        <v>#N/A</v>
      </c>
      <c r="AQ108" s="164" t="e">
        <f>IF(VLOOKUP($B108,'B-EmEC'!$A:$DC,MATCH(AQ$1,'B-EmEC'!$A$1:$DC$1,0),FALSE)&lt;&gt;"",VLOOKUP($B108,'B-EmEC'!$A:$DC,MATCH(AQ$1,'B-EmEC'!$A$1:$DC$1,0),FALSE),NA())</f>
        <v>#N/A</v>
      </c>
      <c r="AR108" s="164" t="e">
        <f>IF(VLOOKUP($B108,'B-EmEC'!$A:$DC,MATCH(AR$1,'B-EmEC'!$A$1:$DC$1,0),FALSE)&lt;&gt;"",VLOOKUP($B108,'B-EmEC'!$A:$DC,MATCH(AR$1,'B-EmEC'!$A$1:$DC$1,0),FALSE),NA())</f>
        <v>#N/A</v>
      </c>
      <c r="AS108" s="169" t="e" cm="1">
        <f t="array" ref="AS108">SUBSTITUTE(SUBSTITUTE(INDEX(AG$1:AR$1,0,MATCH(_xlfn.AGGREGATE(4,6,AG108:AR108),AG108:AR108,0)),"B-Emax",""),"&gt;1.4SD","")</f>
        <v>#N/A</v>
      </c>
      <c r="AT108" s="164"/>
      <c r="AU108" s="165" t="e">
        <f>IF(VLOOKUP($B108,'I-EmEC'!$A:$DD,MATCH(AU$1,'I-EmEC'!$A$1:$DD$1,0),FALSE)&lt;&gt;"",VLOOKUP($B108,'I-EmEC'!$A:$DD,MATCH(AU$1,'I-EmEC'!$A$1:$DD$1,0),FALSE),NA())</f>
        <v>#N/A</v>
      </c>
      <c r="AV108" s="166">
        <f>IF(VLOOKUP($B108,'I-EmEC'!$A:$DD,MATCH(AV$1,'I-EmEC'!$A$1:$DD$1,0),FALSE)&lt;&gt;"",VLOOKUP($B108,'I-EmEC'!$A:$DD,MATCH(AV$1,'I-EmEC'!$A$1:$DD$1,0),FALSE),NA())</f>
        <v>22.5</v>
      </c>
      <c r="AW108" s="166">
        <f>IF(VLOOKUP($B108,'I-EmEC'!$A:$DD,MATCH(AW$1,'I-EmEC'!$A$1:$DD$1,0),FALSE)&lt;&gt;"",VLOOKUP($B108,'I-EmEC'!$A:$DD,MATCH(AW$1,'I-EmEC'!$A$1:$DD$1,0),FALSE),NA())</f>
        <v>22.5</v>
      </c>
      <c r="AX108" s="166">
        <f>IF(VLOOKUP($B108,'I-EmEC'!$A:$DD,MATCH(AX$1,'I-EmEC'!$A$1:$DD$1,0),FALSE)&lt;&gt;"",VLOOKUP($B108,'I-EmEC'!$A:$DD,MATCH(AX$1,'I-EmEC'!$A$1:$DD$1,0),FALSE),NA())</f>
        <v>18</v>
      </c>
      <c r="AY108" s="166">
        <f>IF(VLOOKUP($B108,'I-EmEC'!$A:$DD,MATCH(AY$1,'I-EmEC'!$A$1:$DD$1,0),FALSE)&lt;&gt;"",VLOOKUP($B108,'I-EmEC'!$A:$DD,MATCH(AY$1,'I-EmEC'!$A$1:$DD$1,0),FALSE),NA())</f>
        <v>18</v>
      </c>
      <c r="AZ108" s="166">
        <f>IF(VLOOKUP($B108,'I-EmEC'!$A:$DD,MATCH(AZ$1,'I-EmEC'!$A$1:$DD$1,0),FALSE)&lt;&gt;"",VLOOKUP($B108,'I-EmEC'!$A:$DD,MATCH(AZ$1,'I-EmEC'!$A$1:$DD$1,0),FALSE),NA())</f>
        <v>18.399999999999999</v>
      </c>
      <c r="BA108" s="166">
        <f>IF(VLOOKUP($B108,'I-EmEC'!$A:$DD,MATCH(BA$1,'I-EmEC'!$A$1:$DD$1,0),FALSE)&lt;&gt;"",VLOOKUP($B108,'I-EmEC'!$A:$DD,MATCH(BA$1,'I-EmEC'!$A$1:$DD$1,0),FALSE),NA())</f>
        <v>22</v>
      </c>
      <c r="BB108" s="166">
        <f>IF(VLOOKUP($B108,'I-EmEC'!$A:$DD,MATCH(BB$1,'I-EmEC'!$A$1:$DD$1,0),FALSE)&lt;&gt;"",VLOOKUP($B108,'I-EmEC'!$A:$DD,MATCH(BB$1,'I-EmEC'!$A$1:$DD$1,0),FALSE),NA())</f>
        <v>22</v>
      </c>
      <c r="BC108" s="166">
        <f>IF(VLOOKUP($B108,'I-EmEC'!$A:$DD,MATCH(BC$1,'I-EmEC'!$A$1:$DD$1,0),FALSE)&lt;&gt;"",VLOOKUP($B108,'I-EmEC'!$A:$DD,MATCH(BC$1,'I-EmEC'!$A$1:$DD$1,0),FALSE),NA())</f>
        <v>21.6</v>
      </c>
      <c r="BD108" s="166">
        <f>IF(VLOOKUP($B108,'I-EmEC'!$A:$DD,MATCH(BD$1,'I-EmEC'!$A$1:$DD$1,0),FALSE)&lt;&gt;"",VLOOKUP($B108,'I-EmEC'!$A:$DD,MATCH(BD$1,'I-EmEC'!$A$1:$DD$1,0),FALSE),NA())</f>
        <v>12.4</v>
      </c>
      <c r="BE108" s="166" t="e">
        <f>IF(VLOOKUP($B108,'I-EmEC'!$A:$DD,MATCH(BE$1,'I-EmEC'!$A$1:$DD$1,0),FALSE)&lt;&gt;"",VLOOKUP($B108,'I-EmEC'!$A:$DD,MATCH(BE$1,'I-EmEC'!$A$1:$DD$1,0),FALSE),NA())</f>
        <v>#N/A</v>
      </c>
      <c r="BF108" s="166" t="e">
        <f>IF(VLOOKUP($B108,'I-EmEC'!$A:$DD,MATCH(BF$1,'I-EmEC'!$A$1:$DD$1,0),FALSE)&lt;&gt;"",VLOOKUP($B108,'I-EmEC'!$A:$DD,MATCH(BF$1,'I-EmEC'!$A$1:$DD$1,0),FALSE),NA())</f>
        <v>#N/A</v>
      </c>
      <c r="BG108" s="161" t="str" cm="1">
        <f t="array" ref="BG108">SUBSTITUTE(SUBSTITUTE(INDEX(AU$1:BF$1,0,MATCH(_xlfn.AGGREGATE(4,6,AU108:BF108),AU108:BF108,0)),"I-Emax",""),"&gt;1.4SD","")</f>
        <v xml:space="preserve">
Gi1</v>
      </c>
      <c r="BH108" s="159"/>
      <c r="BI108" s="167" t="e">
        <f>IF(VLOOKUP($B108,'B-EmEC'!$A:$DC,MATCH(BI$1,'B-EmEC'!$A$1:$DC$1,0),FALSE)="",NA(),VLOOKUP($B108,'B-EmEC'!$A:$DC,MATCH(BI$1,'B-EmEC'!$A$1:$DC$1,0),FALSE))</f>
        <v>#N/A</v>
      </c>
      <c r="BJ108" s="168" t="e">
        <f>IF(VLOOKUP($B108,'B-EmEC'!$A:$DC,MATCH(BJ$1,'B-EmEC'!$A$1:$DC$1,0),FALSE)="",NA(),VLOOKUP($B108,'B-EmEC'!$A:$DC,MATCH(BJ$1,'B-EmEC'!$A$1:$DC$1,0),FALSE))</f>
        <v>#N/A</v>
      </c>
      <c r="BK108" s="168" t="e">
        <f>IF(VLOOKUP($B108,'B-EmEC'!$A:$DC,MATCH(BK$1,'B-EmEC'!$A$1:$DC$1,0),FALSE)="",NA(),VLOOKUP($B108,'B-EmEC'!$A:$DC,MATCH(BK$1,'B-EmEC'!$A$1:$DC$1,0),FALSE))</f>
        <v>#N/A</v>
      </c>
      <c r="BL108" s="168" t="e">
        <f>IF(VLOOKUP($B108,'B-EmEC'!$A:$DC,MATCH(BL$1,'B-EmEC'!$A$1:$DC$1,0),FALSE)="",NA(),VLOOKUP($B108,'B-EmEC'!$A:$DC,MATCH(BL$1,'B-EmEC'!$A$1:$DC$1,0),FALSE))</f>
        <v>#N/A</v>
      </c>
      <c r="BM108" s="168" t="e">
        <f>IF(VLOOKUP($B108,'B-EmEC'!$A:$DC,MATCH(BM$1,'B-EmEC'!$A$1:$DC$1,0),FALSE)="",NA(),VLOOKUP($B108,'B-EmEC'!$A:$DC,MATCH(BM$1,'B-EmEC'!$A$1:$DC$1,0),FALSE))</f>
        <v>#N/A</v>
      </c>
      <c r="BN108" s="168" t="e">
        <f>IF(VLOOKUP($B108,'B-EmEC'!$A:$DC,MATCH(BN$1,'B-EmEC'!$A$1:$DC$1,0),FALSE)="",NA(),VLOOKUP($B108,'B-EmEC'!$A:$DC,MATCH(BN$1,'B-EmEC'!$A$1:$DC$1,0),FALSE))</f>
        <v>#N/A</v>
      </c>
      <c r="BO108" s="168" t="e">
        <f>IF(VLOOKUP($B108,'B-EmEC'!$A:$DC,MATCH(BO$1,'B-EmEC'!$A$1:$DC$1,0),FALSE)="",NA(),VLOOKUP($B108,'B-EmEC'!$A:$DC,MATCH(BO$1,'B-EmEC'!$A$1:$DC$1,0),FALSE))</f>
        <v>#N/A</v>
      </c>
      <c r="BP108" s="168" t="e">
        <f>IF(VLOOKUP($B108,'B-EmEC'!$A:$DC,MATCH(BP$1,'B-EmEC'!$A$1:$DC$1,0),FALSE)="",NA(),VLOOKUP($B108,'B-EmEC'!$A:$DC,MATCH(BP$1,'B-EmEC'!$A$1:$DC$1,0),FALSE))</f>
        <v>#N/A</v>
      </c>
      <c r="BQ108" s="168" t="e">
        <f>IF(VLOOKUP($B108,'B-EmEC'!$A:$DC,MATCH(BQ$1,'B-EmEC'!$A$1:$DC$1,0),FALSE)="",NA(),VLOOKUP($B108,'B-EmEC'!$A:$DC,MATCH(BQ$1,'B-EmEC'!$A$1:$DC$1,0),FALSE))</f>
        <v>#N/A</v>
      </c>
      <c r="BR108" s="168" t="e">
        <f>IF(VLOOKUP($B108,'B-EmEC'!$A:$DC,MATCH(BR$1,'B-EmEC'!$A$1:$DC$1,0),FALSE)="",NA(),VLOOKUP($B108,'B-EmEC'!$A:$DC,MATCH(BR$1,'B-EmEC'!$A$1:$DC$1,0),FALSE))</f>
        <v>#N/A</v>
      </c>
      <c r="BS108" s="168" t="e">
        <f>IF(VLOOKUP($B108,'B-EmEC'!$A:$DC,MATCH(BS$1,'B-EmEC'!$A$1:$DC$1,0),FALSE)="",NA(),VLOOKUP($B108,'B-EmEC'!$A:$DC,MATCH(BS$1,'B-EmEC'!$A$1:$DC$1,0),FALSE))</f>
        <v>#N/A</v>
      </c>
      <c r="BT108" s="168" t="e">
        <f>IF(VLOOKUP($B108,'B-EmEC'!$A:$DC,MATCH(BT$1,'B-EmEC'!$A$1:$DC$1,0),FALSE)="",NA(),VLOOKUP($B108,'B-EmEC'!$A:$DC,MATCH(BT$1,'B-EmEC'!$A$1:$DC$1,0),FALSE))</f>
        <v>#N/A</v>
      </c>
      <c r="BU108" s="161" t="e" cm="1">
        <f t="array" ref="BU108">SUBSTITUTE(SUBSTITUTE(SUBSTITUTE(INDEX(BI$1:BT$1,0,MATCH(_xlfn.AGGREGATE(4,6,BI108:BT108),BI108:BT108,0)),"B-Emax",""),"Min",""),"Max","")</f>
        <v>#N/A</v>
      </c>
      <c r="BV108" s="168"/>
      <c r="BW108" s="165" t="e">
        <f>IF(VLOOKUP($B108,'I-EmEC'!$A:$DD,MATCH(BW$1,'I-EmEC'!$A$1:$DD$1,0),FALSE)&lt;&gt;"",VLOOKUP($B108,'I-EmEC'!$A:$DD,MATCH(BW$1,'I-EmEC'!$A$1:$DD$1,0),FALSE),NA())</f>
        <v>#N/A</v>
      </c>
      <c r="BX108" s="166">
        <f>IF(VLOOKUP($B108,'I-EmEC'!$A:$DD,MATCH(BX$1,'I-EmEC'!$A$1:$DD$1,0),FALSE)&lt;&gt;"",VLOOKUP($B108,'I-EmEC'!$A:$DD,MATCH(BX$1,'I-EmEC'!$A$1:$DD$1,0),FALSE),NA())</f>
        <v>43.520309477756285</v>
      </c>
      <c r="BY108" s="166">
        <f>IF(VLOOKUP($B108,'I-EmEC'!$A:$DD,MATCH(BY$1,'I-EmEC'!$A$1:$DD$1,0),FALSE)&lt;&gt;"",VLOOKUP($B108,'I-EmEC'!$A:$DD,MATCH(BY$1,'I-EmEC'!$A$1:$DD$1,0),FALSE),NA())</f>
        <v>43.520309477756285</v>
      </c>
      <c r="BZ108" s="166">
        <f>IF(VLOOKUP($B108,'I-EmEC'!$A:$DD,MATCH(BZ$1,'I-EmEC'!$A$1:$DD$1,0),FALSE)&lt;&gt;"",VLOOKUP($B108,'I-EmEC'!$A:$DD,MATCH(BZ$1,'I-EmEC'!$A$1:$DD$1,0),FALSE),NA())</f>
        <v>37.267080745341616</v>
      </c>
      <c r="CA108" s="166">
        <f>IF(VLOOKUP($B108,'I-EmEC'!$A:$DD,MATCH(CA$1,'I-EmEC'!$A$1:$DD$1,0),FALSE)&lt;&gt;"",VLOOKUP($B108,'I-EmEC'!$A:$DD,MATCH(CA$1,'I-EmEC'!$A$1:$DD$1,0),FALSE),NA())</f>
        <v>37.267080745341616</v>
      </c>
      <c r="CB108" s="166">
        <f>IF(VLOOKUP($B108,'I-EmEC'!$A:$DD,MATCH(CB$1,'I-EmEC'!$A$1:$DD$1,0),FALSE)&lt;&gt;"",VLOOKUP($B108,'I-EmEC'!$A:$DD,MATCH(CB$1,'I-EmEC'!$A$1:$DD$1,0),FALSE),NA())</f>
        <v>53.333333333333329</v>
      </c>
      <c r="CC108" s="166">
        <f>IF(VLOOKUP($B108,'I-EmEC'!$A:$DD,MATCH(CC$1,'I-EmEC'!$A$1:$DD$1,0),FALSE)&lt;&gt;"",VLOOKUP($B108,'I-EmEC'!$A:$DD,MATCH(CC$1,'I-EmEC'!$A$1:$DD$1,0),FALSE),NA())</f>
        <v>45.17453798767967</v>
      </c>
      <c r="CD108" s="166">
        <f>IF(VLOOKUP($B108,'I-EmEC'!$A:$DD,MATCH(CD$1,'I-EmEC'!$A$1:$DD$1,0),FALSE)&lt;&gt;"",VLOOKUP($B108,'I-EmEC'!$A:$DD,MATCH(CD$1,'I-EmEC'!$A$1:$DD$1,0),FALSE),NA())</f>
        <v>45.17453798767967</v>
      </c>
      <c r="CE108" s="166">
        <f>IF(VLOOKUP($B108,'I-EmEC'!$A:$DD,MATCH(CE$1,'I-EmEC'!$A$1:$DD$1,0),FALSE)&lt;&gt;"",VLOOKUP($B108,'I-EmEC'!$A:$DD,MATCH(CE$1,'I-EmEC'!$A$1:$DD$1,0),FALSE),NA())</f>
        <v>48.539325842696627</v>
      </c>
      <c r="CF108" s="166">
        <f>IF(VLOOKUP($B108,'I-EmEC'!$A:$DD,MATCH(CF$1,'I-EmEC'!$A$1:$DD$1,0),FALSE)&lt;&gt;"",VLOOKUP($B108,'I-EmEC'!$A:$DD,MATCH(CF$1,'I-EmEC'!$A$1:$DD$1,0),FALSE),NA())</f>
        <v>24.457593688362916</v>
      </c>
      <c r="CG108" s="166" t="e">
        <f>IF(VLOOKUP($B108,'I-EmEC'!$A:$DD,MATCH(CG$1,'I-EmEC'!$A$1:$DD$1,0),FALSE)&lt;&gt;"",VLOOKUP($B108,'I-EmEC'!$A:$DD,MATCH(CG$1,'I-EmEC'!$A$1:$DD$1,0),FALSE),NA())</f>
        <v>#N/A</v>
      </c>
      <c r="CH108" s="166" t="e">
        <f>IF(VLOOKUP($B108,'I-EmEC'!$A:$DD,MATCH(CH$1,'I-EmEC'!$A$1:$DD$1,0),FALSE)&lt;&gt;"",VLOOKUP($B108,'I-EmEC'!$A:$DD,MATCH(CH$1,'I-EmEC'!$A$1:$DD$1,0),FALSE),NA())</f>
        <v>#N/A</v>
      </c>
      <c r="CI108" s="161" t="str" cm="1">
        <f t="array" ref="CI108">SUBSTITUTE(SUBSTITUTE(SUBSTITUTE(INDEX(BW$1:CH$1,0,MATCH(_xlfn.AGGREGATE(4,6,BW108:CH108),BW108:CH108,0)),"I-Emax",""),"Min",""),"Max","")</f>
        <v xml:space="preserve">
Gz</v>
      </c>
      <c r="CJ108" s="155"/>
      <c r="CK108" s="155"/>
      <c r="CL108" s="155"/>
      <c r="CM108" s="155"/>
      <c r="CN108" s="155"/>
      <c r="CO108" s="155"/>
      <c r="CP108" s="155"/>
      <c r="CQ108" s="155"/>
      <c r="CR108" s="155"/>
      <c r="CS108" s="155"/>
      <c r="CT108" s="155"/>
      <c r="CU108" s="155"/>
      <c r="CV108" s="155"/>
      <c r="CW108" s="155"/>
      <c r="CX108" s="155"/>
      <c r="CY108" s="155"/>
      <c r="CZ108" s="155"/>
      <c r="DA108" s="155"/>
      <c r="DB108" s="155"/>
      <c r="DC108" s="155"/>
      <c r="DD108" s="155"/>
      <c r="DE108" s="155"/>
      <c r="DF108" s="155"/>
      <c r="DG108" s="155"/>
    </row>
    <row r="109" spans="1:111" s="170" customFormat="1" x14ac:dyDescent="0.15">
      <c r="A109" s="155" t="str" cm="1">
        <f t="array" ref="A109">_xlfn.IFS(AND(SUMIF(E109:P109,"&lt;&gt;#N/A",E109:P109)&gt;0,SUMIF(S109:AD109,"&lt;&gt;#N/A",S109:AD109)&gt;0),"BI",AND(SUMIF(E109:P109,"&lt;&gt;#N/A",E109:P109)&gt;0,SUMIF(S109:AD109,"&lt;&gt;#N/A",S109:AD109)=0),"-B",AND(SUMIF(E109:P109,"&lt;&gt;#N/A",E109:P109)=0,SUMIF(S109:AD109,"&lt;&gt;#N/A",S109:AD109)&gt;0),"-I")</f>
        <v>-I</v>
      </c>
      <c r="B109" s="90" t="s">
        <v>545</v>
      </c>
      <c r="C109" s="156" t="str">
        <f>VLOOKUP(B109,RecNamesAll!A:E,5,FALSE)</f>
        <v>A</v>
      </c>
      <c r="D109" s="157" t="b">
        <f>VLOOKUP(B109,Ligands!A:B,2,FALSE)</f>
        <v>0</v>
      </c>
      <c r="E109" s="158" t="e">
        <f>IF(VLOOKUP($B109,'B-EmEC'!$A:$DC,MATCH(E$1,'B-EmEC'!$A$1:$DC$1,0),FALSE)&lt;&gt;"",VLOOKUP($B109,'B-EmEC'!$A:$DC,MATCH(E$1,'B-EmEC'!$A$1:$DC$1,0),FALSE),NA())</f>
        <v>#N/A</v>
      </c>
      <c r="F109" s="159" t="e">
        <f>IF(VLOOKUP($B109,'B-EmEC'!$A:$DC,MATCH(F$1,'B-EmEC'!$A$1:$DC$1,0),FALSE)&lt;&gt;"",VLOOKUP($B109,'B-EmEC'!$A:$DC,MATCH(F$1,'B-EmEC'!$A$1:$DC$1,0),FALSE),NA())</f>
        <v>#N/A</v>
      </c>
      <c r="G109" s="159" t="e">
        <f>IF(VLOOKUP($B109,'B-EmEC'!$A:$DC,MATCH(G$1,'B-EmEC'!$A$1:$DC$1,0),FALSE)&lt;&gt;"",VLOOKUP($B109,'B-EmEC'!$A:$DC,MATCH(G$1,'B-EmEC'!$A$1:$DC$1,0),FALSE),NA())</f>
        <v>#N/A</v>
      </c>
      <c r="H109" s="159" t="e">
        <f>IF(VLOOKUP($B109,'B-EmEC'!$A:$DC,MATCH(H$1,'B-EmEC'!$A$1:$DC$1,0),FALSE)&lt;&gt;"",VLOOKUP($B109,'B-EmEC'!$A:$DC,MATCH(H$1,'B-EmEC'!$A$1:$DC$1,0),FALSE),NA())</f>
        <v>#N/A</v>
      </c>
      <c r="I109" s="159" t="e">
        <f>IF(VLOOKUP($B109,'B-EmEC'!$A:$DC,MATCH(I$1,'B-EmEC'!$A$1:$DC$1,0),FALSE)&lt;&gt;"",VLOOKUP($B109,'B-EmEC'!$A:$DC,MATCH(I$1,'B-EmEC'!$A$1:$DC$1,0),FALSE),NA())</f>
        <v>#N/A</v>
      </c>
      <c r="J109" s="159" t="e">
        <f>IF(VLOOKUP($B109,'B-EmEC'!$A:$DC,MATCH(J$1,'B-EmEC'!$A$1:$DC$1,0),FALSE)&lt;&gt;"",VLOOKUP($B109,'B-EmEC'!$A:$DC,MATCH(J$1,'B-EmEC'!$A$1:$DC$1,0),FALSE),NA())</f>
        <v>#N/A</v>
      </c>
      <c r="K109" s="160" t="e">
        <f>IF(VLOOKUP($B109,'B-EmEC'!$A:$DC,MATCH(K$1,'B-EmEC'!$A$1:$DC$1,0),FALSE)&lt;&gt;"",VLOOKUP($B109,'B-EmEC'!$A:$DC,MATCH(K$1,'B-EmEC'!$A$1:$DC$1,0),FALSE),NA())</f>
        <v>#N/A</v>
      </c>
      <c r="L109" s="160" t="e">
        <f>IF(VLOOKUP($B109,'B-EmEC'!$A:$DC,MATCH(L$1,'B-EmEC'!$A$1:$DC$1,0),FALSE)&lt;&gt;"",VLOOKUP($B109,'B-EmEC'!$A:$DC,MATCH(L$1,'B-EmEC'!$A$1:$DC$1,0),FALSE),NA())</f>
        <v>#N/A</v>
      </c>
      <c r="M109" s="160" t="e">
        <f>IF(VLOOKUP($B109,'B-EmEC'!$A:$DC,MATCH(M$1,'B-EmEC'!$A$1:$DC$1,0),FALSE)&lt;&gt;"",VLOOKUP($B109,'B-EmEC'!$A:$DC,MATCH(M$1,'B-EmEC'!$A$1:$DC$1,0),FALSE),NA())</f>
        <v>#N/A</v>
      </c>
      <c r="N109" s="159" t="e">
        <f>IF(VLOOKUP($B109,'B-EmEC'!$A:$DC,MATCH(N$1,'B-EmEC'!$A$1:$DC$1,0),FALSE)&lt;&gt;"",VLOOKUP($B109,'B-EmEC'!$A:$DC,MATCH(N$1,'B-EmEC'!$A$1:$DC$1,0),FALSE),NA())</f>
        <v>#N/A</v>
      </c>
      <c r="O109" s="160" t="e">
        <f>IF(VLOOKUP($B109,'B-EmEC'!$A:$DC,MATCH(O$1,'B-EmEC'!$A$1:$DC$1,0),FALSE)&lt;&gt;"",VLOOKUP($B109,'B-EmEC'!$A:$DC,MATCH(O$1,'B-EmEC'!$A$1:$DC$1,0),FALSE),NA())</f>
        <v>#N/A</v>
      </c>
      <c r="P109" s="160" t="e">
        <f>IF(VLOOKUP($B109,'B-EmEC'!$A:$DC,MATCH(P$1,'B-EmEC'!$A$1:$DC$1,0),FALSE)&lt;&gt;"",VLOOKUP($B109,'B-EmEC'!$A:$DC,MATCH(P$1,'B-EmEC'!$A$1:$DC$1,0),FALSE),NA())</f>
        <v>#N/A</v>
      </c>
      <c r="Q109" s="161" t="e" cm="1">
        <f t="array" ref="Q109">SUBSTITUTE(SUBSTITUTE(INDEX(E$1:P$1,0,MATCH(_xlfn.AGGREGATE(4,6,E109:P109),E109:P109,0)),"B-pEC50",""),"&gt;1.4SD","")</f>
        <v>#N/A</v>
      </c>
      <c r="R109" s="159"/>
      <c r="S109" s="162">
        <f>IF(VLOOKUP($B109,'I-EmEC'!$A:$DD,MATCH(S$1,'I-EmEC'!$A$1:$DD$1,0),FALSE)&lt;&gt;"",VLOOKUP($B109,'I-EmEC'!$A:$DD,MATCH(S$1,'I-EmEC'!$A$1:$DD$1,0),FALSE),NA())</f>
        <v>7.68</v>
      </c>
      <c r="T109" s="159">
        <f>IF(VLOOKUP($B109,'I-EmEC'!$A:$DD,MATCH(T$1,'I-EmEC'!$A$1:$DD$1,0),FALSE)&lt;&gt;"",VLOOKUP($B109,'I-EmEC'!$A:$DD,MATCH(T$1,'I-EmEC'!$A$1:$DD$1,0),FALSE),NA())</f>
        <v>8.14</v>
      </c>
      <c r="U109" s="159">
        <f>IF(VLOOKUP($B109,'I-EmEC'!$A:$DD,MATCH(U$1,'I-EmEC'!$A$1:$DD$1,0),FALSE)&lt;&gt;"",VLOOKUP($B109,'I-EmEC'!$A:$DD,MATCH(U$1,'I-EmEC'!$A$1:$DD$1,0),FALSE),NA())</f>
        <v>8.14</v>
      </c>
      <c r="V109" s="159">
        <f>IF(VLOOKUP($B109,'I-EmEC'!$A:$DD,MATCH(V$1,'I-EmEC'!$A$1:$DD$1,0),FALSE)&lt;&gt;"",VLOOKUP($B109,'I-EmEC'!$A:$DD,MATCH(V$1,'I-EmEC'!$A$1:$DD$1,0),FALSE),NA())</f>
        <v>7.85</v>
      </c>
      <c r="W109" s="159">
        <f>IF(VLOOKUP($B109,'I-EmEC'!$A:$DD,MATCH(W$1,'I-EmEC'!$A$1:$DD$1,0),FALSE)&lt;&gt;"",VLOOKUP($B109,'I-EmEC'!$A:$DD,MATCH(W$1,'I-EmEC'!$A$1:$DD$1,0),FALSE),NA())</f>
        <v>7.85</v>
      </c>
      <c r="X109" s="159">
        <f>IF(VLOOKUP($B109,'I-EmEC'!$A:$DD,MATCH(X$1,'I-EmEC'!$A$1:$DD$1,0),FALSE)&lt;&gt;"",VLOOKUP($B109,'I-EmEC'!$A:$DD,MATCH(X$1,'I-EmEC'!$A$1:$DD$1,0),FALSE),NA())</f>
        <v>7.13</v>
      </c>
      <c r="Y109" s="159">
        <f>IF(VLOOKUP($B109,'I-EmEC'!$A:$DD,MATCH(Y$1,'I-EmEC'!$A$1:$DD$1,0),FALSE)&lt;&gt;"",VLOOKUP($B109,'I-EmEC'!$A:$DD,MATCH(Y$1,'I-EmEC'!$A$1:$DD$1,0),FALSE),NA())</f>
        <v>8.51</v>
      </c>
      <c r="Z109" s="159">
        <f>IF(VLOOKUP($B109,'I-EmEC'!$A:$DD,MATCH(Z$1,'I-EmEC'!$A$1:$DD$1,0),FALSE)&lt;&gt;"",VLOOKUP($B109,'I-EmEC'!$A:$DD,MATCH(Z$1,'I-EmEC'!$A$1:$DD$1,0),FALSE),NA())</f>
        <v>8.51</v>
      </c>
      <c r="AA109" s="159">
        <f>IF(VLOOKUP($B109,'I-EmEC'!$A:$DD,MATCH(AA$1,'I-EmEC'!$A$1:$DD$1,0),FALSE)&lt;&gt;"",VLOOKUP($B109,'I-EmEC'!$A:$DD,MATCH(AA$1,'I-EmEC'!$A$1:$DD$1,0),FALSE),NA())</f>
        <v>7.27</v>
      </c>
      <c r="AB109" s="159">
        <f>IF(VLOOKUP($B109,'I-EmEC'!$A:$DD,MATCH(AB$1,'I-EmEC'!$A$1:$DD$1,0),FALSE)&lt;&gt;"",VLOOKUP($B109,'I-EmEC'!$A:$DD,MATCH(AB$1,'I-EmEC'!$A$1:$DD$1,0),FALSE),NA())</f>
        <v>6.57</v>
      </c>
      <c r="AC109" s="159">
        <f>IF(VLOOKUP($B109,'I-EmEC'!$A:$DD,MATCH(AC$1,'I-EmEC'!$A$1:$DD$1,0),FALSE)&lt;&gt;"",VLOOKUP($B109,'I-EmEC'!$A:$DD,MATCH(AC$1,'I-EmEC'!$A$1:$DD$1,0),FALSE),NA())</f>
        <v>7.26</v>
      </c>
      <c r="AD109" s="159">
        <f>IF(VLOOKUP($B109,'I-EmEC'!$A:$DD,MATCH(AD$1,'I-EmEC'!$A$1:$DD$1,0),FALSE)&lt;&gt;"",VLOOKUP($B109,'I-EmEC'!$A:$DD,MATCH(AD$1,'I-EmEC'!$A$1:$DD$1,0),FALSE),NA())</f>
        <v>7.39</v>
      </c>
      <c r="AE109" s="161" t="str" cm="1">
        <f t="array" ref="AE109">SUBSTITUTE(SUBSTITUTE(INDEX(S$1:AD$1,0,MATCH(_xlfn.AGGREGATE(4,6,S109:AD109),S109:AD109,0)),"I-pEC50",""),"&gt;1.4SD","")</f>
        <v xml:space="preserve">
Gq</v>
      </c>
      <c r="AF109" s="159"/>
      <c r="AG109" s="163" t="e">
        <f>IF(VLOOKUP($B109,'B-EmEC'!$A:$DC,MATCH(AG$1,'B-EmEC'!$A$1:$DC$1,0),FALSE)&lt;&gt;"",VLOOKUP($B109,'B-EmEC'!$A:$DC,MATCH(AG$1,'B-EmEC'!$A$1:$DC$1,0),FALSE),NA())</f>
        <v>#N/A</v>
      </c>
      <c r="AH109" s="164" t="e">
        <f>IF(VLOOKUP($B109,'B-EmEC'!$A:$DC,MATCH(AH$1,'B-EmEC'!$A$1:$DC$1,0),FALSE)&lt;&gt;"",VLOOKUP($B109,'B-EmEC'!$A:$DC,MATCH(AH$1,'B-EmEC'!$A$1:$DC$1,0),FALSE),NA())</f>
        <v>#N/A</v>
      </c>
      <c r="AI109" s="164" t="e">
        <f>IF(VLOOKUP($B109,'B-EmEC'!$A:$DC,MATCH(AI$1,'B-EmEC'!$A$1:$DC$1,0),FALSE)&lt;&gt;"",VLOOKUP($B109,'B-EmEC'!$A:$DC,MATCH(AI$1,'B-EmEC'!$A$1:$DC$1,0),FALSE),NA())</f>
        <v>#N/A</v>
      </c>
      <c r="AJ109" s="164" t="e">
        <f>IF(VLOOKUP($B109,'B-EmEC'!$A:$DC,MATCH(AJ$1,'B-EmEC'!$A$1:$DC$1,0),FALSE)&lt;&gt;"",VLOOKUP($B109,'B-EmEC'!$A:$DC,MATCH(AJ$1,'B-EmEC'!$A$1:$DC$1,0),FALSE),NA())</f>
        <v>#N/A</v>
      </c>
      <c r="AK109" s="164" t="e">
        <f>IF(VLOOKUP($B109,'B-EmEC'!$A:$DC,MATCH(AK$1,'B-EmEC'!$A$1:$DC$1,0),FALSE)&lt;&gt;"",VLOOKUP($B109,'B-EmEC'!$A:$DC,MATCH(AK$1,'B-EmEC'!$A$1:$DC$1,0),FALSE),NA())</f>
        <v>#N/A</v>
      </c>
      <c r="AL109" s="164" t="e">
        <f>IF(VLOOKUP($B109,'B-EmEC'!$A:$DC,MATCH(AL$1,'B-EmEC'!$A$1:$DC$1,0),FALSE)&lt;&gt;"",VLOOKUP($B109,'B-EmEC'!$A:$DC,MATCH(AL$1,'B-EmEC'!$A$1:$DC$1,0),FALSE),NA())</f>
        <v>#N/A</v>
      </c>
      <c r="AM109" s="164" t="e">
        <f>IF(VLOOKUP($B109,'B-EmEC'!$A:$DC,MATCH(AM$1,'B-EmEC'!$A$1:$DC$1,0),FALSE)&lt;&gt;"",VLOOKUP($B109,'B-EmEC'!$A:$DC,MATCH(AM$1,'B-EmEC'!$A$1:$DC$1,0),FALSE),NA())</f>
        <v>#N/A</v>
      </c>
      <c r="AN109" s="164" t="e">
        <f>IF(VLOOKUP($B109,'B-EmEC'!$A:$DC,MATCH(AN$1,'B-EmEC'!$A$1:$DC$1,0),FALSE)&lt;&gt;"",VLOOKUP($B109,'B-EmEC'!$A:$DC,MATCH(AN$1,'B-EmEC'!$A$1:$DC$1,0),FALSE),NA())</f>
        <v>#N/A</v>
      </c>
      <c r="AO109" s="164" t="e">
        <f>IF(VLOOKUP($B109,'B-EmEC'!$A:$DC,MATCH(AO$1,'B-EmEC'!$A$1:$DC$1,0),FALSE)&lt;&gt;"",VLOOKUP($B109,'B-EmEC'!$A:$DC,MATCH(AO$1,'B-EmEC'!$A$1:$DC$1,0),FALSE),NA())</f>
        <v>#N/A</v>
      </c>
      <c r="AP109" s="164" t="e">
        <f>IF(VLOOKUP($B109,'B-EmEC'!$A:$DC,MATCH(AP$1,'B-EmEC'!$A$1:$DC$1,0),FALSE)&lt;&gt;"",VLOOKUP($B109,'B-EmEC'!$A:$DC,MATCH(AP$1,'B-EmEC'!$A$1:$DC$1,0),FALSE),NA())</f>
        <v>#N/A</v>
      </c>
      <c r="AQ109" s="164" t="e">
        <f>IF(VLOOKUP($B109,'B-EmEC'!$A:$DC,MATCH(AQ$1,'B-EmEC'!$A$1:$DC$1,0),FALSE)&lt;&gt;"",VLOOKUP($B109,'B-EmEC'!$A:$DC,MATCH(AQ$1,'B-EmEC'!$A$1:$DC$1,0),FALSE),NA())</f>
        <v>#N/A</v>
      </c>
      <c r="AR109" s="164" t="e">
        <f>IF(VLOOKUP($B109,'B-EmEC'!$A:$DC,MATCH(AR$1,'B-EmEC'!$A$1:$DC$1,0),FALSE)&lt;&gt;"",VLOOKUP($B109,'B-EmEC'!$A:$DC,MATCH(AR$1,'B-EmEC'!$A$1:$DC$1,0),FALSE),NA())</f>
        <v>#N/A</v>
      </c>
      <c r="AS109" s="169" t="e" cm="1">
        <f t="array" ref="AS109">SUBSTITUTE(SUBSTITUTE(INDEX(AG$1:AR$1,0,MATCH(_xlfn.AGGREGATE(4,6,AG109:AR109),AG109:AR109,0)),"B-Emax",""),"&gt;1.4SD","")</f>
        <v>#N/A</v>
      </c>
      <c r="AT109" s="164"/>
      <c r="AU109" s="165">
        <f>IF(VLOOKUP($B109,'I-EmEC'!$A:$DD,MATCH(AU$1,'I-EmEC'!$A$1:$DD$1,0),FALSE)&lt;&gt;"",VLOOKUP($B109,'I-EmEC'!$A:$DD,MATCH(AU$1,'I-EmEC'!$A$1:$DD$1,0),FALSE),NA())</f>
        <v>45.3</v>
      </c>
      <c r="AV109" s="166">
        <f>IF(VLOOKUP($B109,'I-EmEC'!$A:$DD,MATCH(AV$1,'I-EmEC'!$A$1:$DD$1,0),FALSE)&lt;&gt;"",VLOOKUP($B109,'I-EmEC'!$A:$DD,MATCH(AV$1,'I-EmEC'!$A$1:$DD$1,0),FALSE),NA())</f>
        <v>45</v>
      </c>
      <c r="AW109" s="166">
        <f>IF(VLOOKUP($B109,'I-EmEC'!$A:$DD,MATCH(AW$1,'I-EmEC'!$A$1:$DD$1,0),FALSE)&lt;&gt;"",VLOOKUP($B109,'I-EmEC'!$A:$DD,MATCH(AW$1,'I-EmEC'!$A$1:$DD$1,0),FALSE),NA())</f>
        <v>45</v>
      </c>
      <c r="AX109" s="166">
        <f>IF(VLOOKUP($B109,'I-EmEC'!$A:$DD,MATCH(AX$1,'I-EmEC'!$A$1:$DD$1,0),FALSE)&lt;&gt;"",VLOOKUP($B109,'I-EmEC'!$A:$DD,MATCH(AX$1,'I-EmEC'!$A$1:$DD$1,0),FALSE),NA())</f>
        <v>42.6</v>
      </c>
      <c r="AY109" s="166">
        <f>IF(VLOOKUP($B109,'I-EmEC'!$A:$DD,MATCH(AY$1,'I-EmEC'!$A$1:$DD$1,0),FALSE)&lt;&gt;"",VLOOKUP($B109,'I-EmEC'!$A:$DD,MATCH(AY$1,'I-EmEC'!$A$1:$DD$1,0),FALSE),NA())</f>
        <v>42.6</v>
      </c>
      <c r="AZ109" s="166">
        <f>IF(VLOOKUP($B109,'I-EmEC'!$A:$DD,MATCH(AZ$1,'I-EmEC'!$A$1:$DD$1,0),FALSE)&lt;&gt;"",VLOOKUP($B109,'I-EmEC'!$A:$DD,MATCH(AZ$1,'I-EmEC'!$A$1:$DD$1,0),FALSE),NA())</f>
        <v>18.5</v>
      </c>
      <c r="BA109" s="166">
        <f>IF(VLOOKUP($B109,'I-EmEC'!$A:$DD,MATCH(BA$1,'I-EmEC'!$A$1:$DD$1,0),FALSE)&lt;&gt;"",VLOOKUP($B109,'I-EmEC'!$A:$DD,MATCH(BA$1,'I-EmEC'!$A$1:$DD$1,0),FALSE),NA())</f>
        <v>48.7</v>
      </c>
      <c r="BB109" s="166">
        <f>IF(VLOOKUP($B109,'I-EmEC'!$A:$DD,MATCH(BB$1,'I-EmEC'!$A$1:$DD$1,0),FALSE)&lt;&gt;"",VLOOKUP($B109,'I-EmEC'!$A:$DD,MATCH(BB$1,'I-EmEC'!$A$1:$DD$1,0),FALSE),NA())</f>
        <v>48.7</v>
      </c>
      <c r="BC109" s="166">
        <f>IF(VLOOKUP($B109,'I-EmEC'!$A:$DD,MATCH(BC$1,'I-EmEC'!$A$1:$DD$1,0),FALSE)&lt;&gt;"",VLOOKUP($B109,'I-EmEC'!$A:$DD,MATCH(BC$1,'I-EmEC'!$A$1:$DD$1,0),FALSE),NA())</f>
        <v>30.1</v>
      </c>
      <c r="BD109" s="166">
        <f>IF(VLOOKUP($B109,'I-EmEC'!$A:$DD,MATCH(BD$1,'I-EmEC'!$A$1:$DD$1,0),FALSE)&lt;&gt;"",VLOOKUP($B109,'I-EmEC'!$A:$DD,MATCH(BD$1,'I-EmEC'!$A$1:$DD$1,0),FALSE),NA())</f>
        <v>12.9</v>
      </c>
      <c r="BE109" s="166">
        <f>IF(VLOOKUP($B109,'I-EmEC'!$A:$DD,MATCH(BE$1,'I-EmEC'!$A$1:$DD$1,0),FALSE)&lt;&gt;"",VLOOKUP($B109,'I-EmEC'!$A:$DD,MATCH(BE$1,'I-EmEC'!$A$1:$DD$1,0),FALSE),NA())</f>
        <v>30.3</v>
      </c>
      <c r="BF109" s="166">
        <f>IF(VLOOKUP($B109,'I-EmEC'!$A:$DD,MATCH(BF$1,'I-EmEC'!$A$1:$DD$1,0),FALSE)&lt;&gt;"",VLOOKUP($B109,'I-EmEC'!$A:$DD,MATCH(BF$1,'I-EmEC'!$A$1:$DD$1,0),FALSE),NA())</f>
        <v>32.1</v>
      </c>
      <c r="BG109" s="161" t="str" cm="1">
        <f t="array" ref="BG109">SUBSTITUTE(SUBSTITUTE(INDEX(AU$1:BF$1,0,MATCH(_xlfn.AGGREGATE(4,6,AU109:BF109),AU109:BF109,0)),"I-Emax",""),"&gt;1.4SD","")</f>
        <v xml:space="preserve">
Gq</v>
      </c>
      <c r="BH109" s="159"/>
      <c r="BI109" s="167" t="e">
        <f>IF(VLOOKUP($B109,'B-EmEC'!$A:$DC,MATCH(BI$1,'B-EmEC'!$A$1:$DC$1,0),FALSE)="",NA(),VLOOKUP($B109,'B-EmEC'!$A:$DC,MATCH(BI$1,'B-EmEC'!$A$1:$DC$1,0),FALSE))</f>
        <v>#N/A</v>
      </c>
      <c r="BJ109" s="168" t="e">
        <f>IF(VLOOKUP($B109,'B-EmEC'!$A:$DC,MATCH(BJ$1,'B-EmEC'!$A$1:$DC$1,0),FALSE)="",NA(),VLOOKUP($B109,'B-EmEC'!$A:$DC,MATCH(BJ$1,'B-EmEC'!$A$1:$DC$1,0),FALSE))</f>
        <v>#N/A</v>
      </c>
      <c r="BK109" s="168" t="e">
        <f>IF(VLOOKUP($B109,'B-EmEC'!$A:$DC,MATCH(BK$1,'B-EmEC'!$A$1:$DC$1,0),FALSE)="",NA(),VLOOKUP($B109,'B-EmEC'!$A:$DC,MATCH(BK$1,'B-EmEC'!$A$1:$DC$1,0),FALSE))</f>
        <v>#N/A</v>
      </c>
      <c r="BL109" s="168" t="e">
        <f>IF(VLOOKUP($B109,'B-EmEC'!$A:$DC,MATCH(BL$1,'B-EmEC'!$A$1:$DC$1,0),FALSE)="",NA(),VLOOKUP($B109,'B-EmEC'!$A:$DC,MATCH(BL$1,'B-EmEC'!$A$1:$DC$1,0),FALSE))</f>
        <v>#N/A</v>
      </c>
      <c r="BM109" s="168" t="e">
        <f>IF(VLOOKUP($B109,'B-EmEC'!$A:$DC,MATCH(BM$1,'B-EmEC'!$A$1:$DC$1,0),FALSE)="",NA(),VLOOKUP($B109,'B-EmEC'!$A:$DC,MATCH(BM$1,'B-EmEC'!$A$1:$DC$1,0),FALSE))</f>
        <v>#N/A</v>
      </c>
      <c r="BN109" s="168" t="e">
        <f>IF(VLOOKUP($B109,'B-EmEC'!$A:$DC,MATCH(BN$1,'B-EmEC'!$A$1:$DC$1,0),FALSE)="",NA(),VLOOKUP($B109,'B-EmEC'!$A:$DC,MATCH(BN$1,'B-EmEC'!$A$1:$DC$1,0),FALSE))</f>
        <v>#N/A</v>
      </c>
      <c r="BO109" s="168" t="e">
        <f>IF(VLOOKUP($B109,'B-EmEC'!$A:$DC,MATCH(BO$1,'B-EmEC'!$A$1:$DC$1,0),FALSE)="",NA(),VLOOKUP($B109,'B-EmEC'!$A:$DC,MATCH(BO$1,'B-EmEC'!$A$1:$DC$1,0),FALSE))</f>
        <v>#N/A</v>
      </c>
      <c r="BP109" s="168" t="e">
        <f>IF(VLOOKUP($B109,'B-EmEC'!$A:$DC,MATCH(BP$1,'B-EmEC'!$A$1:$DC$1,0),FALSE)="",NA(),VLOOKUP($B109,'B-EmEC'!$A:$DC,MATCH(BP$1,'B-EmEC'!$A$1:$DC$1,0),FALSE))</f>
        <v>#N/A</v>
      </c>
      <c r="BQ109" s="168" t="e">
        <f>IF(VLOOKUP($B109,'B-EmEC'!$A:$DC,MATCH(BQ$1,'B-EmEC'!$A$1:$DC$1,0),FALSE)="",NA(),VLOOKUP($B109,'B-EmEC'!$A:$DC,MATCH(BQ$1,'B-EmEC'!$A$1:$DC$1,0),FALSE))</f>
        <v>#N/A</v>
      </c>
      <c r="BR109" s="168" t="e">
        <f>IF(VLOOKUP($B109,'B-EmEC'!$A:$DC,MATCH(BR$1,'B-EmEC'!$A$1:$DC$1,0),FALSE)="",NA(),VLOOKUP($B109,'B-EmEC'!$A:$DC,MATCH(BR$1,'B-EmEC'!$A$1:$DC$1,0),FALSE))</f>
        <v>#N/A</v>
      </c>
      <c r="BS109" s="168" t="e">
        <f>IF(VLOOKUP($B109,'B-EmEC'!$A:$DC,MATCH(BS$1,'B-EmEC'!$A$1:$DC$1,0),FALSE)="",NA(),VLOOKUP($B109,'B-EmEC'!$A:$DC,MATCH(BS$1,'B-EmEC'!$A$1:$DC$1,0),FALSE))</f>
        <v>#N/A</v>
      </c>
      <c r="BT109" s="168" t="e">
        <f>IF(VLOOKUP($B109,'B-EmEC'!$A:$DC,MATCH(BT$1,'B-EmEC'!$A$1:$DC$1,0),FALSE)="",NA(),VLOOKUP($B109,'B-EmEC'!$A:$DC,MATCH(BT$1,'B-EmEC'!$A$1:$DC$1,0),FALSE))</f>
        <v>#N/A</v>
      </c>
      <c r="BU109" s="161" t="e" cm="1">
        <f t="array" ref="BU109">SUBSTITUTE(SUBSTITUTE(SUBSTITUTE(INDEX(BI$1:BT$1,0,MATCH(_xlfn.AGGREGATE(4,6,BI109:BT109),BI109:BT109,0)),"B-Emax",""),"Min",""),"Max","")</f>
        <v>#N/A</v>
      </c>
      <c r="BV109" s="168"/>
      <c r="BW109" s="165">
        <f>IF(VLOOKUP($B109,'I-EmEC'!$A:$DD,MATCH(BW$1,'I-EmEC'!$A$1:$DD$1,0),FALSE)&lt;&gt;"",VLOOKUP($B109,'I-EmEC'!$A:$DD,MATCH(BW$1,'I-EmEC'!$A$1:$DD$1,0),FALSE),NA())</f>
        <v>83.27205882352942</v>
      </c>
      <c r="BX109" s="166">
        <f>IF(VLOOKUP($B109,'I-EmEC'!$A:$DD,MATCH(BX$1,'I-EmEC'!$A$1:$DD$1,0),FALSE)&lt;&gt;"",VLOOKUP($B109,'I-EmEC'!$A:$DD,MATCH(BX$1,'I-EmEC'!$A$1:$DD$1,0),FALSE),NA())</f>
        <v>87.040618955512571</v>
      </c>
      <c r="BY109" s="166">
        <f>IF(VLOOKUP($B109,'I-EmEC'!$A:$DD,MATCH(BY$1,'I-EmEC'!$A$1:$DD$1,0),FALSE)&lt;&gt;"",VLOOKUP($B109,'I-EmEC'!$A:$DD,MATCH(BY$1,'I-EmEC'!$A$1:$DD$1,0),FALSE),NA())</f>
        <v>87.040618955512571</v>
      </c>
      <c r="BZ109" s="166">
        <f>IF(VLOOKUP($B109,'I-EmEC'!$A:$DD,MATCH(BZ$1,'I-EmEC'!$A$1:$DD$1,0),FALSE)&lt;&gt;"",VLOOKUP($B109,'I-EmEC'!$A:$DD,MATCH(BZ$1,'I-EmEC'!$A$1:$DD$1,0),FALSE),NA())</f>
        <v>88.198757763975166</v>
      </c>
      <c r="CA109" s="166">
        <f>IF(VLOOKUP($B109,'I-EmEC'!$A:$DD,MATCH(CA$1,'I-EmEC'!$A$1:$DD$1,0),FALSE)&lt;&gt;"",VLOOKUP($B109,'I-EmEC'!$A:$DD,MATCH(CA$1,'I-EmEC'!$A$1:$DD$1,0),FALSE),NA())</f>
        <v>88.198757763975166</v>
      </c>
      <c r="CB109" s="166">
        <f>IF(VLOOKUP($B109,'I-EmEC'!$A:$DD,MATCH(CB$1,'I-EmEC'!$A$1:$DD$1,0),FALSE)&lt;&gt;"",VLOOKUP($B109,'I-EmEC'!$A:$DD,MATCH(CB$1,'I-EmEC'!$A$1:$DD$1,0),FALSE),NA())</f>
        <v>53.623188405797102</v>
      </c>
      <c r="CC109" s="166">
        <f>IF(VLOOKUP($B109,'I-EmEC'!$A:$DD,MATCH(CC$1,'I-EmEC'!$A$1:$DD$1,0),FALSE)&lt;&gt;"",VLOOKUP($B109,'I-EmEC'!$A:$DD,MATCH(CC$1,'I-EmEC'!$A$1:$DD$1,0),FALSE),NA())</f>
        <v>100</v>
      </c>
      <c r="CD109" s="166">
        <f>IF(VLOOKUP($B109,'I-EmEC'!$A:$DD,MATCH(CD$1,'I-EmEC'!$A$1:$DD$1,0),FALSE)&lt;&gt;"",VLOOKUP($B109,'I-EmEC'!$A:$DD,MATCH(CD$1,'I-EmEC'!$A$1:$DD$1,0),FALSE),NA())</f>
        <v>100</v>
      </c>
      <c r="CE109" s="166">
        <f>IF(VLOOKUP($B109,'I-EmEC'!$A:$DD,MATCH(CE$1,'I-EmEC'!$A$1:$DD$1,0),FALSE)&lt;&gt;"",VLOOKUP($B109,'I-EmEC'!$A:$DD,MATCH(CE$1,'I-EmEC'!$A$1:$DD$1,0),FALSE),NA())</f>
        <v>67.640449438202253</v>
      </c>
      <c r="CF109" s="166">
        <f>IF(VLOOKUP($B109,'I-EmEC'!$A:$DD,MATCH(CF$1,'I-EmEC'!$A$1:$DD$1,0),FALSE)&lt;&gt;"",VLOOKUP($B109,'I-EmEC'!$A:$DD,MATCH(CF$1,'I-EmEC'!$A$1:$DD$1,0),FALSE),NA())</f>
        <v>25.443786982248518</v>
      </c>
      <c r="CG109" s="166">
        <f>IF(VLOOKUP($B109,'I-EmEC'!$A:$DD,MATCH(CG$1,'I-EmEC'!$A$1:$DD$1,0),FALSE)&lt;&gt;"",VLOOKUP($B109,'I-EmEC'!$A:$DD,MATCH(CG$1,'I-EmEC'!$A$1:$DD$1,0),FALSE),NA())</f>
        <v>57.714285714285715</v>
      </c>
      <c r="CH109" s="166">
        <f>IF(VLOOKUP($B109,'I-EmEC'!$A:$DD,MATCH(CH$1,'I-EmEC'!$A$1:$DD$1,0),FALSE)&lt;&gt;"",VLOOKUP($B109,'I-EmEC'!$A:$DD,MATCH(CH$1,'I-EmEC'!$A$1:$DD$1,0),FALSE),NA())</f>
        <v>63.43873517786561</v>
      </c>
      <c r="CI109" s="161" t="str" cm="1">
        <f t="array" ref="CI109">SUBSTITUTE(SUBSTITUTE(SUBSTITUTE(INDEX(BW$1:CH$1,0,MATCH(_xlfn.AGGREGATE(4,6,BW109:CH109),BW109:CH109,0)),"I-Emax",""),"Min",""),"Max","")</f>
        <v xml:space="preserve">
Gq</v>
      </c>
      <c r="CJ109" s="155"/>
      <c r="CK109" s="155"/>
      <c r="CL109" s="155"/>
      <c r="CM109" s="155"/>
      <c r="CN109" s="155"/>
      <c r="CO109" s="155"/>
      <c r="CP109" s="155"/>
      <c r="CQ109" s="155"/>
      <c r="CR109" s="155"/>
      <c r="CS109" s="155"/>
      <c r="CT109" s="155"/>
      <c r="CU109" s="155"/>
      <c r="CV109" s="155"/>
      <c r="CW109" s="155"/>
      <c r="CX109" s="155"/>
      <c r="CY109" s="155"/>
      <c r="CZ109" s="155"/>
      <c r="DA109" s="155"/>
      <c r="DB109" s="155"/>
      <c r="DC109" s="155"/>
      <c r="DD109" s="155"/>
      <c r="DE109" s="155"/>
      <c r="DF109" s="155"/>
      <c r="DG109" s="155"/>
    </row>
    <row r="110" spans="1:111" s="170" customFormat="1" x14ac:dyDescent="0.15">
      <c r="A110" s="155" t="str" cm="1">
        <f t="array" ref="A110">_xlfn.IFS(AND(SUMIF(E110:P110,"&lt;&gt;#N/A",E110:P110)&gt;0,SUMIF(S110:AD110,"&lt;&gt;#N/A",S110:AD110)&gt;0),"BI",AND(SUMIF(E110:P110,"&lt;&gt;#N/A",E110:P110)&gt;0,SUMIF(S110:AD110,"&lt;&gt;#N/A",S110:AD110)=0),"-B",AND(SUMIF(E110:P110,"&lt;&gt;#N/A",E110:P110)=0,SUMIF(S110:AD110,"&lt;&gt;#N/A",S110:AD110)&gt;0),"-I")</f>
        <v>-I</v>
      </c>
      <c r="B110" s="90" t="s">
        <v>547</v>
      </c>
      <c r="C110" s="156" t="str">
        <f>VLOOKUP(B110,RecNamesAll!A:E,5,FALSE)</f>
        <v>A</v>
      </c>
      <c r="D110" s="157" t="b">
        <f>VLOOKUP(B110,Ligands!A:B,2,FALSE)</f>
        <v>0</v>
      </c>
      <c r="E110" s="158" t="e">
        <f>IF(VLOOKUP($B110,'B-EmEC'!$A:$DC,MATCH(E$1,'B-EmEC'!$A$1:$DC$1,0),FALSE)&lt;&gt;"",VLOOKUP($B110,'B-EmEC'!$A:$DC,MATCH(E$1,'B-EmEC'!$A$1:$DC$1,0),FALSE),NA())</f>
        <v>#N/A</v>
      </c>
      <c r="F110" s="159" t="e">
        <f>IF(VLOOKUP($B110,'B-EmEC'!$A:$DC,MATCH(F$1,'B-EmEC'!$A$1:$DC$1,0),FALSE)&lt;&gt;"",VLOOKUP($B110,'B-EmEC'!$A:$DC,MATCH(F$1,'B-EmEC'!$A$1:$DC$1,0),FALSE),NA())</f>
        <v>#N/A</v>
      </c>
      <c r="G110" s="159" t="e">
        <f>IF(VLOOKUP($B110,'B-EmEC'!$A:$DC,MATCH(G$1,'B-EmEC'!$A$1:$DC$1,0),FALSE)&lt;&gt;"",VLOOKUP($B110,'B-EmEC'!$A:$DC,MATCH(G$1,'B-EmEC'!$A$1:$DC$1,0),FALSE),NA())</f>
        <v>#N/A</v>
      </c>
      <c r="H110" s="159" t="e">
        <f>IF(VLOOKUP($B110,'B-EmEC'!$A:$DC,MATCH(H$1,'B-EmEC'!$A$1:$DC$1,0),FALSE)&lt;&gt;"",VLOOKUP($B110,'B-EmEC'!$A:$DC,MATCH(H$1,'B-EmEC'!$A$1:$DC$1,0),FALSE),NA())</f>
        <v>#N/A</v>
      </c>
      <c r="I110" s="159" t="e">
        <f>IF(VLOOKUP($B110,'B-EmEC'!$A:$DC,MATCH(I$1,'B-EmEC'!$A$1:$DC$1,0),FALSE)&lt;&gt;"",VLOOKUP($B110,'B-EmEC'!$A:$DC,MATCH(I$1,'B-EmEC'!$A$1:$DC$1,0),FALSE),NA())</f>
        <v>#N/A</v>
      </c>
      <c r="J110" s="159" t="e">
        <f>IF(VLOOKUP($B110,'B-EmEC'!$A:$DC,MATCH(J$1,'B-EmEC'!$A$1:$DC$1,0),FALSE)&lt;&gt;"",VLOOKUP($B110,'B-EmEC'!$A:$DC,MATCH(J$1,'B-EmEC'!$A$1:$DC$1,0),FALSE),NA())</f>
        <v>#N/A</v>
      </c>
      <c r="K110" s="160" t="e">
        <f>IF(VLOOKUP($B110,'B-EmEC'!$A:$DC,MATCH(K$1,'B-EmEC'!$A$1:$DC$1,0),FALSE)&lt;&gt;"",VLOOKUP($B110,'B-EmEC'!$A:$DC,MATCH(K$1,'B-EmEC'!$A$1:$DC$1,0),FALSE),NA())</f>
        <v>#N/A</v>
      </c>
      <c r="L110" s="160" t="e">
        <f>IF(VLOOKUP($B110,'B-EmEC'!$A:$DC,MATCH(L$1,'B-EmEC'!$A$1:$DC$1,0),FALSE)&lt;&gt;"",VLOOKUP($B110,'B-EmEC'!$A:$DC,MATCH(L$1,'B-EmEC'!$A$1:$DC$1,0),FALSE),NA())</f>
        <v>#N/A</v>
      </c>
      <c r="M110" s="160" t="e">
        <f>IF(VLOOKUP($B110,'B-EmEC'!$A:$DC,MATCH(M$1,'B-EmEC'!$A$1:$DC$1,0),FALSE)&lt;&gt;"",VLOOKUP($B110,'B-EmEC'!$A:$DC,MATCH(M$1,'B-EmEC'!$A$1:$DC$1,0),FALSE),NA())</f>
        <v>#N/A</v>
      </c>
      <c r="N110" s="159" t="e">
        <f>IF(VLOOKUP($B110,'B-EmEC'!$A:$DC,MATCH(N$1,'B-EmEC'!$A$1:$DC$1,0),FALSE)&lt;&gt;"",VLOOKUP($B110,'B-EmEC'!$A:$DC,MATCH(N$1,'B-EmEC'!$A$1:$DC$1,0),FALSE),NA())</f>
        <v>#N/A</v>
      </c>
      <c r="O110" s="160" t="e">
        <f>IF(VLOOKUP($B110,'B-EmEC'!$A:$DC,MATCH(O$1,'B-EmEC'!$A$1:$DC$1,0),FALSE)&lt;&gt;"",VLOOKUP($B110,'B-EmEC'!$A:$DC,MATCH(O$1,'B-EmEC'!$A$1:$DC$1,0),FALSE),NA())</f>
        <v>#N/A</v>
      </c>
      <c r="P110" s="160" t="e">
        <f>IF(VLOOKUP($B110,'B-EmEC'!$A:$DC,MATCH(P$1,'B-EmEC'!$A$1:$DC$1,0),FALSE)&lt;&gt;"",VLOOKUP($B110,'B-EmEC'!$A:$DC,MATCH(P$1,'B-EmEC'!$A$1:$DC$1,0),FALSE),NA())</f>
        <v>#N/A</v>
      </c>
      <c r="Q110" s="161" t="e" cm="1">
        <f t="array" ref="Q110">SUBSTITUTE(SUBSTITUTE(INDEX(E$1:P$1,0,MATCH(_xlfn.AGGREGATE(4,6,E110:P110),E110:P110,0)),"B-pEC50",""),"&gt;1.4SD","")</f>
        <v>#N/A</v>
      </c>
      <c r="R110" s="159"/>
      <c r="S110" s="162">
        <f>IF(VLOOKUP($B110,'I-EmEC'!$A:$DD,MATCH(S$1,'I-EmEC'!$A$1:$DD$1,0),FALSE)&lt;&gt;"",VLOOKUP($B110,'I-EmEC'!$A:$DD,MATCH(S$1,'I-EmEC'!$A$1:$DD$1,0),FALSE),NA())</f>
        <v>7.95</v>
      </c>
      <c r="T110" s="159">
        <f>IF(VLOOKUP($B110,'I-EmEC'!$A:$DD,MATCH(T$1,'I-EmEC'!$A$1:$DD$1,0),FALSE)&lt;&gt;"",VLOOKUP($B110,'I-EmEC'!$A:$DD,MATCH(T$1,'I-EmEC'!$A$1:$DD$1,0),FALSE),NA())</f>
        <v>8.1300000000000008</v>
      </c>
      <c r="U110" s="159">
        <f>IF(VLOOKUP($B110,'I-EmEC'!$A:$DD,MATCH(U$1,'I-EmEC'!$A$1:$DD$1,0),FALSE)&lt;&gt;"",VLOOKUP($B110,'I-EmEC'!$A:$DD,MATCH(U$1,'I-EmEC'!$A$1:$DD$1,0),FALSE),NA())</f>
        <v>8.1300000000000008</v>
      </c>
      <c r="V110" s="159">
        <f>IF(VLOOKUP($B110,'I-EmEC'!$A:$DD,MATCH(V$1,'I-EmEC'!$A$1:$DD$1,0),FALSE)&lt;&gt;"",VLOOKUP($B110,'I-EmEC'!$A:$DD,MATCH(V$1,'I-EmEC'!$A$1:$DD$1,0),FALSE),NA())</f>
        <v>7.52</v>
      </c>
      <c r="W110" s="159">
        <f>IF(VLOOKUP($B110,'I-EmEC'!$A:$DD,MATCH(W$1,'I-EmEC'!$A$1:$DD$1,0),FALSE)&lt;&gt;"",VLOOKUP($B110,'I-EmEC'!$A:$DD,MATCH(W$1,'I-EmEC'!$A$1:$DD$1,0),FALSE),NA())</f>
        <v>7.52</v>
      </c>
      <c r="X110" s="159">
        <f>IF(VLOOKUP($B110,'I-EmEC'!$A:$DD,MATCH(X$1,'I-EmEC'!$A$1:$DD$1,0),FALSE)&lt;&gt;"",VLOOKUP($B110,'I-EmEC'!$A:$DD,MATCH(X$1,'I-EmEC'!$A$1:$DD$1,0),FALSE),NA())</f>
        <v>7.61</v>
      </c>
      <c r="Y110" s="159">
        <f>IF(VLOOKUP($B110,'I-EmEC'!$A:$DD,MATCH(Y$1,'I-EmEC'!$A$1:$DD$1,0),FALSE)&lt;&gt;"",VLOOKUP($B110,'I-EmEC'!$A:$DD,MATCH(Y$1,'I-EmEC'!$A$1:$DD$1,0),FALSE),NA())</f>
        <v>8.83</v>
      </c>
      <c r="Z110" s="159">
        <f>IF(VLOOKUP($B110,'I-EmEC'!$A:$DD,MATCH(Z$1,'I-EmEC'!$A$1:$DD$1,0),FALSE)&lt;&gt;"",VLOOKUP($B110,'I-EmEC'!$A:$DD,MATCH(Z$1,'I-EmEC'!$A$1:$DD$1,0),FALSE),NA())</f>
        <v>8.83</v>
      </c>
      <c r="AA110" s="159">
        <f>IF(VLOOKUP($B110,'I-EmEC'!$A:$DD,MATCH(AA$1,'I-EmEC'!$A$1:$DD$1,0),FALSE)&lt;&gt;"",VLOOKUP($B110,'I-EmEC'!$A:$DD,MATCH(AA$1,'I-EmEC'!$A$1:$DD$1,0),FALSE),NA())</f>
        <v>8.17</v>
      </c>
      <c r="AB110" s="159">
        <f>IF(VLOOKUP($B110,'I-EmEC'!$A:$DD,MATCH(AB$1,'I-EmEC'!$A$1:$DD$1,0),FALSE)&lt;&gt;"",VLOOKUP($B110,'I-EmEC'!$A:$DD,MATCH(AB$1,'I-EmEC'!$A$1:$DD$1,0),FALSE),NA())</f>
        <v>7.95</v>
      </c>
      <c r="AC110" s="159">
        <f>IF(VLOOKUP($B110,'I-EmEC'!$A:$DD,MATCH(AC$1,'I-EmEC'!$A$1:$DD$1,0),FALSE)&lt;&gt;"",VLOOKUP($B110,'I-EmEC'!$A:$DD,MATCH(AC$1,'I-EmEC'!$A$1:$DD$1,0),FALSE),NA())</f>
        <v>7.9</v>
      </c>
      <c r="AD110" s="159">
        <f>IF(VLOOKUP($B110,'I-EmEC'!$A:$DD,MATCH(AD$1,'I-EmEC'!$A$1:$DD$1,0),FALSE)&lt;&gt;"",VLOOKUP($B110,'I-EmEC'!$A:$DD,MATCH(AD$1,'I-EmEC'!$A$1:$DD$1,0),FALSE),NA())</f>
        <v>7.78</v>
      </c>
      <c r="AE110" s="161" t="str" cm="1">
        <f t="array" ref="AE110">SUBSTITUTE(SUBSTITUTE(INDEX(S$1:AD$1,0,MATCH(_xlfn.AGGREGATE(4,6,S110:AD110),S110:AD110,0)),"I-pEC50",""),"&gt;1.4SD","")</f>
        <v xml:space="preserve">
Gq</v>
      </c>
      <c r="AF110" s="159"/>
      <c r="AG110" s="163" t="e">
        <f>IF(VLOOKUP($B110,'B-EmEC'!$A:$DC,MATCH(AG$1,'B-EmEC'!$A$1:$DC$1,0),FALSE)&lt;&gt;"",VLOOKUP($B110,'B-EmEC'!$A:$DC,MATCH(AG$1,'B-EmEC'!$A$1:$DC$1,0),FALSE),NA())</f>
        <v>#N/A</v>
      </c>
      <c r="AH110" s="164" t="e">
        <f>IF(VLOOKUP($B110,'B-EmEC'!$A:$DC,MATCH(AH$1,'B-EmEC'!$A$1:$DC$1,0),FALSE)&lt;&gt;"",VLOOKUP($B110,'B-EmEC'!$A:$DC,MATCH(AH$1,'B-EmEC'!$A$1:$DC$1,0),FALSE),NA())</f>
        <v>#N/A</v>
      </c>
      <c r="AI110" s="164" t="e">
        <f>IF(VLOOKUP($B110,'B-EmEC'!$A:$DC,MATCH(AI$1,'B-EmEC'!$A$1:$DC$1,0),FALSE)&lt;&gt;"",VLOOKUP($B110,'B-EmEC'!$A:$DC,MATCH(AI$1,'B-EmEC'!$A$1:$DC$1,0),FALSE),NA())</f>
        <v>#N/A</v>
      </c>
      <c r="AJ110" s="164" t="e">
        <f>IF(VLOOKUP($B110,'B-EmEC'!$A:$DC,MATCH(AJ$1,'B-EmEC'!$A$1:$DC$1,0),FALSE)&lt;&gt;"",VLOOKUP($B110,'B-EmEC'!$A:$DC,MATCH(AJ$1,'B-EmEC'!$A$1:$DC$1,0),FALSE),NA())</f>
        <v>#N/A</v>
      </c>
      <c r="AK110" s="164" t="e">
        <f>IF(VLOOKUP($B110,'B-EmEC'!$A:$DC,MATCH(AK$1,'B-EmEC'!$A$1:$DC$1,0),FALSE)&lt;&gt;"",VLOOKUP($B110,'B-EmEC'!$A:$DC,MATCH(AK$1,'B-EmEC'!$A$1:$DC$1,0),FALSE),NA())</f>
        <v>#N/A</v>
      </c>
      <c r="AL110" s="164" t="e">
        <f>IF(VLOOKUP($B110,'B-EmEC'!$A:$DC,MATCH(AL$1,'B-EmEC'!$A$1:$DC$1,0),FALSE)&lt;&gt;"",VLOOKUP($B110,'B-EmEC'!$A:$DC,MATCH(AL$1,'B-EmEC'!$A$1:$DC$1,0),FALSE),NA())</f>
        <v>#N/A</v>
      </c>
      <c r="AM110" s="164" t="e">
        <f>IF(VLOOKUP($B110,'B-EmEC'!$A:$DC,MATCH(AM$1,'B-EmEC'!$A$1:$DC$1,0),FALSE)&lt;&gt;"",VLOOKUP($B110,'B-EmEC'!$A:$DC,MATCH(AM$1,'B-EmEC'!$A$1:$DC$1,0),FALSE),NA())</f>
        <v>#N/A</v>
      </c>
      <c r="AN110" s="164" t="e">
        <f>IF(VLOOKUP($B110,'B-EmEC'!$A:$DC,MATCH(AN$1,'B-EmEC'!$A$1:$DC$1,0),FALSE)&lt;&gt;"",VLOOKUP($B110,'B-EmEC'!$A:$DC,MATCH(AN$1,'B-EmEC'!$A$1:$DC$1,0),FALSE),NA())</f>
        <v>#N/A</v>
      </c>
      <c r="AO110" s="164" t="e">
        <f>IF(VLOOKUP($B110,'B-EmEC'!$A:$DC,MATCH(AO$1,'B-EmEC'!$A$1:$DC$1,0),FALSE)&lt;&gt;"",VLOOKUP($B110,'B-EmEC'!$A:$DC,MATCH(AO$1,'B-EmEC'!$A$1:$DC$1,0),FALSE),NA())</f>
        <v>#N/A</v>
      </c>
      <c r="AP110" s="164" t="e">
        <f>IF(VLOOKUP($B110,'B-EmEC'!$A:$DC,MATCH(AP$1,'B-EmEC'!$A$1:$DC$1,0),FALSE)&lt;&gt;"",VLOOKUP($B110,'B-EmEC'!$A:$DC,MATCH(AP$1,'B-EmEC'!$A$1:$DC$1,0),FALSE),NA())</f>
        <v>#N/A</v>
      </c>
      <c r="AQ110" s="164" t="e">
        <f>IF(VLOOKUP($B110,'B-EmEC'!$A:$DC,MATCH(AQ$1,'B-EmEC'!$A$1:$DC$1,0),FALSE)&lt;&gt;"",VLOOKUP($B110,'B-EmEC'!$A:$DC,MATCH(AQ$1,'B-EmEC'!$A$1:$DC$1,0),FALSE),NA())</f>
        <v>#N/A</v>
      </c>
      <c r="AR110" s="164" t="e">
        <f>IF(VLOOKUP($B110,'B-EmEC'!$A:$DC,MATCH(AR$1,'B-EmEC'!$A$1:$DC$1,0),FALSE)&lt;&gt;"",VLOOKUP($B110,'B-EmEC'!$A:$DC,MATCH(AR$1,'B-EmEC'!$A$1:$DC$1,0),FALSE),NA())</f>
        <v>#N/A</v>
      </c>
      <c r="AS110" s="169" t="e" cm="1">
        <f t="array" ref="AS110">SUBSTITUTE(SUBSTITUTE(INDEX(AG$1:AR$1,0,MATCH(_xlfn.AGGREGATE(4,6,AG110:AR110),AG110:AR110,0)),"B-Emax",""),"&gt;1.4SD","")</f>
        <v>#N/A</v>
      </c>
      <c r="AT110" s="164"/>
      <c r="AU110" s="165">
        <f>IF(VLOOKUP($B110,'I-EmEC'!$A:$DD,MATCH(AU$1,'I-EmEC'!$A$1:$DD$1,0),FALSE)&lt;&gt;"",VLOOKUP($B110,'I-EmEC'!$A:$DD,MATCH(AU$1,'I-EmEC'!$A$1:$DD$1,0),FALSE),NA())</f>
        <v>40.9</v>
      </c>
      <c r="AV110" s="166">
        <f>IF(VLOOKUP($B110,'I-EmEC'!$A:$DD,MATCH(AV$1,'I-EmEC'!$A$1:$DD$1,0),FALSE)&lt;&gt;"",VLOOKUP($B110,'I-EmEC'!$A:$DD,MATCH(AV$1,'I-EmEC'!$A$1:$DD$1,0),FALSE),NA())</f>
        <v>39.6</v>
      </c>
      <c r="AW110" s="166">
        <f>IF(VLOOKUP($B110,'I-EmEC'!$A:$DD,MATCH(AW$1,'I-EmEC'!$A$1:$DD$1,0),FALSE)&lt;&gt;"",VLOOKUP($B110,'I-EmEC'!$A:$DD,MATCH(AW$1,'I-EmEC'!$A$1:$DD$1,0),FALSE),NA())</f>
        <v>39.6</v>
      </c>
      <c r="AX110" s="166">
        <f>IF(VLOOKUP($B110,'I-EmEC'!$A:$DD,MATCH(AX$1,'I-EmEC'!$A$1:$DD$1,0),FALSE)&lt;&gt;"",VLOOKUP($B110,'I-EmEC'!$A:$DD,MATCH(AX$1,'I-EmEC'!$A$1:$DD$1,0),FALSE),NA())</f>
        <v>29.8</v>
      </c>
      <c r="AY110" s="166">
        <f>IF(VLOOKUP($B110,'I-EmEC'!$A:$DD,MATCH(AY$1,'I-EmEC'!$A$1:$DD$1,0),FALSE)&lt;&gt;"",VLOOKUP($B110,'I-EmEC'!$A:$DD,MATCH(AY$1,'I-EmEC'!$A$1:$DD$1,0),FALSE),NA())</f>
        <v>29.8</v>
      </c>
      <c r="AZ110" s="166">
        <f>IF(VLOOKUP($B110,'I-EmEC'!$A:$DD,MATCH(AZ$1,'I-EmEC'!$A$1:$DD$1,0),FALSE)&lt;&gt;"",VLOOKUP($B110,'I-EmEC'!$A:$DD,MATCH(AZ$1,'I-EmEC'!$A$1:$DD$1,0),FALSE),NA())</f>
        <v>20.5</v>
      </c>
      <c r="BA110" s="166">
        <f>IF(VLOOKUP($B110,'I-EmEC'!$A:$DD,MATCH(BA$1,'I-EmEC'!$A$1:$DD$1,0),FALSE)&lt;&gt;"",VLOOKUP($B110,'I-EmEC'!$A:$DD,MATCH(BA$1,'I-EmEC'!$A$1:$DD$1,0),FALSE),NA())</f>
        <v>36</v>
      </c>
      <c r="BB110" s="166">
        <f>IF(VLOOKUP($B110,'I-EmEC'!$A:$DD,MATCH(BB$1,'I-EmEC'!$A$1:$DD$1,0),FALSE)&lt;&gt;"",VLOOKUP($B110,'I-EmEC'!$A:$DD,MATCH(BB$1,'I-EmEC'!$A$1:$DD$1,0),FALSE),NA())</f>
        <v>36</v>
      </c>
      <c r="BC110" s="166">
        <f>IF(VLOOKUP($B110,'I-EmEC'!$A:$DD,MATCH(BC$1,'I-EmEC'!$A$1:$DD$1,0),FALSE)&lt;&gt;"",VLOOKUP($B110,'I-EmEC'!$A:$DD,MATCH(BC$1,'I-EmEC'!$A$1:$DD$1,0),FALSE),NA())</f>
        <v>29.8</v>
      </c>
      <c r="BD110" s="166">
        <f>IF(VLOOKUP($B110,'I-EmEC'!$A:$DD,MATCH(BD$1,'I-EmEC'!$A$1:$DD$1,0),FALSE)&lt;&gt;"",VLOOKUP($B110,'I-EmEC'!$A:$DD,MATCH(BD$1,'I-EmEC'!$A$1:$DD$1,0),FALSE),NA())</f>
        <v>37.299999999999997</v>
      </c>
      <c r="BE110" s="166">
        <f>IF(VLOOKUP($B110,'I-EmEC'!$A:$DD,MATCH(BE$1,'I-EmEC'!$A$1:$DD$1,0),FALSE)&lt;&gt;"",VLOOKUP($B110,'I-EmEC'!$A:$DD,MATCH(BE$1,'I-EmEC'!$A$1:$DD$1,0),FALSE),NA())</f>
        <v>37.9</v>
      </c>
      <c r="BF110" s="166">
        <f>IF(VLOOKUP($B110,'I-EmEC'!$A:$DD,MATCH(BF$1,'I-EmEC'!$A$1:$DD$1,0),FALSE)&lt;&gt;"",VLOOKUP($B110,'I-EmEC'!$A:$DD,MATCH(BF$1,'I-EmEC'!$A$1:$DD$1,0),FALSE),NA())</f>
        <v>34.4</v>
      </c>
      <c r="BG110" s="161" t="str" cm="1">
        <f t="array" ref="BG110">SUBSTITUTE(SUBSTITUTE(INDEX(AU$1:BF$1,0,MATCH(_xlfn.AGGREGATE(4,6,AU110:BF110),AU110:BF110,0)),"I-Emax",""),"&gt;1.4SD","")</f>
        <v xml:space="preserve">
Gs</v>
      </c>
      <c r="BH110" s="159"/>
      <c r="BI110" s="167" t="e">
        <f>IF(VLOOKUP($B110,'B-EmEC'!$A:$DC,MATCH(BI$1,'B-EmEC'!$A$1:$DC$1,0),FALSE)="",NA(),VLOOKUP($B110,'B-EmEC'!$A:$DC,MATCH(BI$1,'B-EmEC'!$A$1:$DC$1,0),FALSE))</f>
        <v>#N/A</v>
      </c>
      <c r="BJ110" s="168" t="e">
        <f>IF(VLOOKUP($B110,'B-EmEC'!$A:$DC,MATCH(BJ$1,'B-EmEC'!$A$1:$DC$1,0),FALSE)="",NA(),VLOOKUP($B110,'B-EmEC'!$A:$DC,MATCH(BJ$1,'B-EmEC'!$A$1:$DC$1,0),FALSE))</f>
        <v>#N/A</v>
      </c>
      <c r="BK110" s="168" t="e">
        <f>IF(VLOOKUP($B110,'B-EmEC'!$A:$DC,MATCH(BK$1,'B-EmEC'!$A$1:$DC$1,0),FALSE)="",NA(),VLOOKUP($B110,'B-EmEC'!$A:$DC,MATCH(BK$1,'B-EmEC'!$A$1:$DC$1,0),FALSE))</f>
        <v>#N/A</v>
      </c>
      <c r="BL110" s="168" t="e">
        <f>IF(VLOOKUP($B110,'B-EmEC'!$A:$DC,MATCH(BL$1,'B-EmEC'!$A$1:$DC$1,0),FALSE)="",NA(),VLOOKUP($B110,'B-EmEC'!$A:$DC,MATCH(BL$1,'B-EmEC'!$A$1:$DC$1,0),FALSE))</f>
        <v>#N/A</v>
      </c>
      <c r="BM110" s="168" t="e">
        <f>IF(VLOOKUP($B110,'B-EmEC'!$A:$DC,MATCH(BM$1,'B-EmEC'!$A$1:$DC$1,0),FALSE)="",NA(),VLOOKUP($B110,'B-EmEC'!$A:$DC,MATCH(BM$1,'B-EmEC'!$A$1:$DC$1,0),FALSE))</f>
        <v>#N/A</v>
      </c>
      <c r="BN110" s="168" t="e">
        <f>IF(VLOOKUP($B110,'B-EmEC'!$A:$DC,MATCH(BN$1,'B-EmEC'!$A$1:$DC$1,0),FALSE)="",NA(),VLOOKUP($B110,'B-EmEC'!$A:$DC,MATCH(BN$1,'B-EmEC'!$A$1:$DC$1,0),FALSE))</f>
        <v>#N/A</v>
      </c>
      <c r="BO110" s="168" t="e">
        <f>IF(VLOOKUP($B110,'B-EmEC'!$A:$DC,MATCH(BO$1,'B-EmEC'!$A$1:$DC$1,0),FALSE)="",NA(),VLOOKUP($B110,'B-EmEC'!$A:$DC,MATCH(BO$1,'B-EmEC'!$A$1:$DC$1,0),FALSE))</f>
        <v>#N/A</v>
      </c>
      <c r="BP110" s="168" t="e">
        <f>IF(VLOOKUP($B110,'B-EmEC'!$A:$DC,MATCH(BP$1,'B-EmEC'!$A$1:$DC$1,0),FALSE)="",NA(),VLOOKUP($B110,'B-EmEC'!$A:$DC,MATCH(BP$1,'B-EmEC'!$A$1:$DC$1,0),FALSE))</f>
        <v>#N/A</v>
      </c>
      <c r="BQ110" s="168" t="e">
        <f>IF(VLOOKUP($B110,'B-EmEC'!$A:$DC,MATCH(BQ$1,'B-EmEC'!$A$1:$DC$1,0),FALSE)="",NA(),VLOOKUP($B110,'B-EmEC'!$A:$DC,MATCH(BQ$1,'B-EmEC'!$A$1:$DC$1,0),FALSE))</f>
        <v>#N/A</v>
      </c>
      <c r="BR110" s="168" t="e">
        <f>IF(VLOOKUP($B110,'B-EmEC'!$A:$DC,MATCH(BR$1,'B-EmEC'!$A$1:$DC$1,0),FALSE)="",NA(),VLOOKUP($B110,'B-EmEC'!$A:$DC,MATCH(BR$1,'B-EmEC'!$A$1:$DC$1,0),FALSE))</f>
        <v>#N/A</v>
      </c>
      <c r="BS110" s="168" t="e">
        <f>IF(VLOOKUP($B110,'B-EmEC'!$A:$DC,MATCH(BS$1,'B-EmEC'!$A$1:$DC$1,0),FALSE)="",NA(),VLOOKUP($B110,'B-EmEC'!$A:$DC,MATCH(BS$1,'B-EmEC'!$A$1:$DC$1,0),FALSE))</f>
        <v>#N/A</v>
      </c>
      <c r="BT110" s="168" t="e">
        <f>IF(VLOOKUP($B110,'B-EmEC'!$A:$DC,MATCH(BT$1,'B-EmEC'!$A$1:$DC$1,0),FALSE)="",NA(),VLOOKUP($B110,'B-EmEC'!$A:$DC,MATCH(BT$1,'B-EmEC'!$A$1:$DC$1,0),FALSE))</f>
        <v>#N/A</v>
      </c>
      <c r="BU110" s="161" t="e" cm="1">
        <f t="array" ref="BU110">SUBSTITUTE(SUBSTITUTE(SUBSTITUTE(INDEX(BI$1:BT$1,0,MATCH(_xlfn.AGGREGATE(4,6,BI110:BT110),BI110:BT110,0)),"B-Emax",""),"Min",""),"Max","")</f>
        <v>#N/A</v>
      </c>
      <c r="BV110" s="168"/>
      <c r="BW110" s="165">
        <f>IF(VLOOKUP($B110,'I-EmEC'!$A:$DD,MATCH(BW$1,'I-EmEC'!$A$1:$DD$1,0),FALSE)&lt;&gt;"",VLOOKUP($B110,'I-EmEC'!$A:$DD,MATCH(BW$1,'I-EmEC'!$A$1:$DD$1,0),FALSE),NA())</f>
        <v>75.183823529411768</v>
      </c>
      <c r="BX110" s="166">
        <f>IF(VLOOKUP($B110,'I-EmEC'!$A:$DD,MATCH(BX$1,'I-EmEC'!$A$1:$DD$1,0),FALSE)&lt;&gt;"",VLOOKUP($B110,'I-EmEC'!$A:$DD,MATCH(BX$1,'I-EmEC'!$A$1:$DD$1,0),FALSE),NA())</f>
        <v>76.595744680851055</v>
      </c>
      <c r="BY110" s="166">
        <f>IF(VLOOKUP($B110,'I-EmEC'!$A:$DD,MATCH(BY$1,'I-EmEC'!$A$1:$DD$1,0),FALSE)&lt;&gt;"",VLOOKUP($B110,'I-EmEC'!$A:$DD,MATCH(BY$1,'I-EmEC'!$A$1:$DD$1,0),FALSE),NA())</f>
        <v>76.595744680851055</v>
      </c>
      <c r="BZ110" s="166">
        <f>IF(VLOOKUP($B110,'I-EmEC'!$A:$DD,MATCH(BZ$1,'I-EmEC'!$A$1:$DD$1,0),FALSE)&lt;&gt;"",VLOOKUP($B110,'I-EmEC'!$A:$DD,MATCH(BZ$1,'I-EmEC'!$A$1:$DD$1,0),FALSE),NA())</f>
        <v>61.697722567287791</v>
      </c>
      <c r="CA110" s="166">
        <f>IF(VLOOKUP($B110,'I-EmEC'!$A:$DD,MATCH(CA$1,'I-EmEC'!$A$1:$DD$1,0),FALSE)&lt;&gt;"",VLOOKUP($B110,'I-EmEC'!$A:$DD,MATCH(CA$1,'I-EmEC'!$A$1:$DD$1,0),FALSE),NA())</f>
        <v>61.697722567287791</v>
      </c>
      <c r="CB110" s="166">
        <f>IF(VLOOKUP($B110,'I-EmEC'!$A:$DD,MATCH(CB$1,'I-EmEC'!$A$1:$DD$1,0),FALSE)&lt;&gt;"",VLOOKUP($B110,'I-EmEC'!$A:$DD,MATCH(CB$1,'I-EmEC'!$A$1:$DD$1,0),FALSE),NA())</f>
        <v>59.420289855072461</v>
      </c>
      <c r="CC110" s="166">
        <f>IF(VLOOKUP($B110,'I-EmEC'!$A:$DD,MATCH(CC$1,'I-EmEC'!$A$1:$DD$1,0),FALSE)&lt;&gt;"",VLOOKUP($B110,'I-EmEC'!$A:$DD,MATCH(CC$1,'I-EmEC'!$A$1:$DD$1,0),FALSE),NA())</f>
        <v>73.921971252566735</v>
      </c>
      <c r="CD110" s="166">
        <f>IF(VLOOKUP($B110,'I-EmEC'!$A:$DD,MATCH(CD$1,'I-EmEC'!$A$1:$DD$1,0),FALSE)&lt;&gt;"",VLOOKUP($B110,'I-EmEC'!$A:$DD,MATCH(CD$1,'I-EmEC'!$A$1:$DD$1,0),FALSE),NA())</f>
        <v>73.921971252566735</v>
      </c>
      <c r="CE110" s="166">
        <f>IF(VLOOKUP($B110,'I-EmEC'!$A:$DD,MATCH(CE$1,'I-EmEC'!$A$1:$DD$1,0),FALSE)&lt;&gt;"",VLOOKUP($B110,'I-EmEC'!$A:$DD,MATCH(CE$1,'I-EmEC'!$A$1:$DD$1,0),FALSE),NA())</f>
        <v>66.966292134831463</v>
      </c>
      <c r="CF110" s="166">
        <f>IF(VLOOKUP($B110,'I-EmEC'!$A:$DD,MATCH(CF$1,'I-EmEC'!$A$1:$DD$1,0),FALSE)&lt;&gt;"",VLOOKUP($B110,'I-EmEC'!$A:$DD,MATCH(CF$1,'I-EmEC'!$A$1:$DD$1,0),FALSE),NA())</f>
        <v>73.570019723865869</v>
      </c>
      <c r="CG110" s="166">
        <f>IF(VLOOKUP($B110,'I-EmEC'!$A:$DD,MATCH(CG$1,'I-EmEC'!$A$1:$DD$1,0),FALSE)&lt;&gt;"",VLOOKUP($B110,'I-EmEC'!$A:$DD,MATCH(CG$1,'I-EmEC'!$A$1:$DD$1,0),FALSE),NA())</f>
        <v>72.19047619047619</v>
      </c>
      <c r="CH110" s="166">
        <f>IF(VLOOKUP($B110,'I-EmEC'!$A:$DD,MATCH(CH$1,'I-EmEC'!$A$1:$DD$1,0),FALSE)&lt;&gt;"",VLOOKUP($B110,'I-EmEC'!$A:$DD,MATCH(CH$1,'I-EmEC'!$A$1:$DD$1,0),FALSE),NA())</f>
        <v>67.984189723320156</v>
      </c>
      <c r="CI110" s="161" t="str" cm="1">
        <f t="array" ref="CI110">SUBSTITUTE(SUBSTITUTE(SUBSTITUTE(INDEX(BW$1:CH$1,0,MATCH(_xlfn.AGGREGATE(4,6,BW110:CH110),BW110:CH110,0)),"I-Emax",""),"Min",""),"Max","")</f>
        <v xml:space="preserve">
Gi1</v>
      </c>
      <c r="CJ110" s="155"/>
      <c r="CK110" s="155"/>
      <c r="CL110" s="155"/>
      <c r="CM110" s="155"/>
      <c r="CN110" s="155"/>
      <c r="CO110" s="155"/>
      <c r="CP110" s="155"/>
      <c r="CQ110" s="155"/>
      <c r="CR110" s="155"/>
      <c r="CS110" s="155"/>
      <c r="CT110" s="155"/>
      <c r="CU110" s="155"/>
      <c r="CV110" s="155"/>
      <c r="CW110" s="155"/>
      <c r="CX110" s="155"/>
      <c r="CY110" s="155"/>
      <c r="CZ110" s="155"/>
      <c r="DA110" s="155"/>
      <c r="DB110" s="155"/>
      <c r="DC110" s="155"/>
      <c r="DD110" s="155"/>
      <c r="DE110" s="155"/>
      <c r="DF110" s="155"/>
      <c r="DG110" s="155"/>
    </row>
    <row r="111" spans="1:111" s="170" customFormat="1" x14ac:dyDescent="0.15">
      <c r="A111" s="155" t="str" cm="1">
        <f t="array" ref="A111">_xlfn.IFS(AND(SUMIF(E111:P111,"&lt;&gt;#N/A",E111:P111)&gt;0,SUMIF(S111:AD111,"&lt;&gt;#N/A",S111:AD111)&gt;0),"BI",AND(SUMIF(E111:P111,"&lt;&gt;#N/A",E111:P111)&gt;0,SUMIF(S111:AD111,"&lt;&gt;#N/A",S111:AD111)=0),"-B",AND(SUMIF(E111:P111,"&lt;&gt;#N/A",E111:P111)=0,SUMIF(S111:AD111,"&lt;&gt;#N/A",S111:AD111)&gt;0),"-I")</f>
        <v>-I</v>
      </c>
      <c r="B111" s="90" t="s">
        <v>398</v>
      </c>
      <c r="C111" s="156" t="str">
        <f>VLOOKUP(B111,RecNamesAll!A:E,5,FALSE)</f>
        <v>A</v>
      </c>
      <c r="D111" s="157" t="b">
        <f>VLOOKUP(B111,Ligands!A:B,2,FALSE)</f>
        <v>0</v>
      </c>
      <c r="E111" s="158" t="e">
        <f>IF(VLOOKUP($B111,'B-EmEC'!$A:$DC,MATCH(E$1,'B-EmEC'!$A$1:$DC$1,0),FALSE)&lt;&gt;"",VLOOKUP($B111,'B-EmEC'!$A:$DC,MATCH(E$1,'B-EmEC'!$A$1:$DC$1,0),FALSE),NA())</f>
        <v>#N/A</v>
      </c>
      <c r="F111" s="159" t="e">
        <f>IF(VLOOKUP($B111,'B-EmEC'!$A:$DC,MATCH(F$1,'B-EmEC'!$A$1:$DC$1,0),FALSE)&lt;&gt;"",VLOOKUP($B111,'B-EmEC'!$A:$DC,MATCH(F$1,'B-EmEC'!$A$1:$DC$1,0),FALSE),NA())</f>
        <v>#N/A</v>
      </c>
      <c r="G111" s="159" t="e">
        <f>IF(VLOOKUP($B111,'B-EmEC'!$A:$DC,MATCH(G$1,'B-EmEC'!$A$1:$DC$1,0),FALSE)&lt;&gt;"",VLOOKUP($B111,'B-EmEC'!$A:$DC,MATCH(G$1,'B-EmEC'!$A$1:$DC$1,0),FALSE),NA())</f>
        <v>#N/A</v>
      </c>
      <c r="H111" s="159" t="e">
        <f>IF(VLOOKUP($B111,'B-EmEC'!$A:$DC,MATCH(H$1,'B-EmEC'!$A$1:$DC$1,0),FALSE)&lt;&gt;"",VLOOKUP($B111,'B-EmEC'!$A:$DC,MATCH(H$1,'B-EmEC'!$A$1:$DC$1,0),FALSE),NA())</f>
        <v>#N/A</v>
      </c>
      <c r="I111" s="159" t="e">
        <f>IF(VLOOKUP($B111,'B-EmEC'!$A:$DC,MATCH(I$1,'B-EmEC'!$A$1:$DC$1,0),FALSE)&lt;&gt;"",VLOOKUP($B111,'B-EmEC'!$A:$DC,MATCH(I$1,'B-EmEC'!$A$1:$DC$1,0),FALSE),NA())</f>
        <v>#N/A</v>
      </c>
      <c r="J111" s="159" t="e">
        <f>IF(VLOOKUP($B111,'B-EmEC'!$A:$DC,MATCH(J$1,'B-EmEC'!$A$1:$DC$1,0),FALSE)&lt;&gt;"",VLOOKUP($B111,'B-EmEC'!$A:$DC,MATCH(J$1,'B-EmEC'!$A$1:$DC$1,0),FALSE),NA())</f>
        <v>#N/A</v>
      </c>
      <c r="K111" s="160" t="e">
        <f>IF(VLOOKUP($B111,'B-EmEC'!$A:$DC,MATCH(K$1,'B-EmEC'!$A$1:$DC$1,0),FALSE)&lt;&gt;"",VLOOKUP($B111,'B-EmEC'!$A:$DC,MATCH(K$1,'B-EmEC'!$A$1:$DC$1,0),FALSE),NA())</f>
        <v>#N/A</v>
      </c>
      <c r="L111" s="160" t="e">
        <f>IF(VLOOKUP($B111,'B-EmEC'!$A:$DC,MATCH(L$1,'B-EmEC'!$A$1:$DC$1,0),FALSE)&lt;&gt;"",VLOOKUP($B111,'B-EmEC'!$A:$DC,MATCH(L$1,'B-EmEC'!$A$1:$DC$1,0),FALSE),NA())</f>
        <v>#N/A</v>
      </c>
      <c r="M111" s="160" t="e">
        <f>IF(VLOOKUP($B111,'B-EmEC'!$A:$DC,MATCH(M$1,'B-EmEC'!$A$1:$DC$1,0),FALSE)&lt;&gt;"",VLOOKUP($B111,'B-EmEC'!$A:$DC,MATCH(M$1,'B-EmEC'!$A$1:$DC$1,0),FALSE),NA())</f>
        <v>#N/A</v>
      </c>
      <c r="N111" s="159" t="e">
        <f>IF(VLOOKUP($B111,'B-EmEC'!$A:$DC,MATCH(N$1,'B-EmEC'!$A$1:$DC$1,0),FALSE)&lt;&gt;"",VLOOKUP($B111,'B-EmEC'!$A:$DC,MATCH(N$1,'B-EmEC'!$A$1:$DC$1,0),FALSE),NA())</f>
        <v>#N/A</v>
      </c>
      <c r="O111" s="160" t="e">
        <f>IF(VLOOKUP($B111,'B-EmEC'!$A:$DC,MATCH(O$1,'B-EmEC'!$A$1:$DC$1,0),FALSE)&lt;&gt;"",VLOOKUP($B111,'B-EmEC'!$A:$DC,MATCH(O$1,'B-EmEC'!$A$1:$DC$1,0),FALSE),NA())</f>
        <v>#N/A</v>
      </c>
      <c r="P111" s="160" t="e">
        <f>IF(VLOOKUP($B111,'B-EmEC'!$A:$DC,MATCH(P$1,'B-EmEC'!$A$1:$DC$1,0),FALSE)&lt;&gt;"",VLOOKUP($B111,'B-EmEC'!$A:$DC,MATCH(P$1,'B-EmEC'!$A$1:$DC$1,0),FALSE),NA())</f>
        <v>#N/A</v>
      </c>
      <c r="Q111" s="161" t="e" cm="1">
        <f t="array" ref="Q111">SUBSTITUTE(SUBSTITUTE(INDEX(E$1:P$1,0,MATCH(_xlfn.AGGREGATE(4,6,E111:P111),E111:P111,0)),"B-pEC50",""),"&gt;1.4SD","")</f>
        <v>#N/A</v>
      </c>
      <c r="R111" s="159"/>
      <c r="S111" s="162">
        <f>IF(VLOOKUP($B111,'I-EmEC'!$A:$DD,MATCH(S$1,'I-EmEC'!$A$1:$DD$1,0),FALSE)&lt;&gt;"",VLOOKUP($B111,'I-EmEC'!$A:$DD,MATCH(S$1,'I-EmEC'!$A$1:$DD$1,0),FALSE),NA())</f>
        <v>6.97</v>
      </c>
      <c r="T111" s="159">
        <f>IF(VLOOKUP($B111,'I-EmEC'!$A:$DD,MATCH(T$1,'I-EmEC'!$A$1:$DD$1,0),FALSE)&lt;&gt;"",VLOOKUP($B111,'I-EmEC'!$A:$DD,MATCH(T$1,'I-EmEC'!$A$1:$DD$1,0),FALSE),NA())</f>
        <v>6.83</v>
      </c>
      <c r="U111" s="159">
        <f>IF(VLOOKUP($B111,'I-EmEC'!$A:$DD,MATCH(U$1,'I-EmEC'!$A$1:$DD$1,0),FALSE)&lt;&gt;"",VLOOKUP($B111,'I-EmEC'!$A:$DD,MATCH(U$1,'I-EmEC'!$A$1:$DD$1,0),FALSE),NA())</f>
        <v>6.83</v>
      </c>
      <c r="V111" s="159">
        <f>IF(VLOOKUP($B111,'I-EmEC'!$A:$DD,MATCH(V$1,'I-EmEC'!$A$1:$DD$1,0),FALSE)&lt;&gt;"",VLOOKUP($B111,'I-EmEC'!$A:$DD,MATCH(V$1,'I-EmEC'!$A$1:$DD$1,0),FALSE),NA())</f>
        <v>6.99</v>
      </c>
      <c r="W111" s="159">
        <f>IF(VLOOKUP($B111,'I-EmEC'!$A:$DD,MATCH(W$1,'I-EmEC'!$A$1:$DD$1,0),FALSE)&lt;&gt;"",VLOOKUP($B111,'I-EmEC'!$A:$DD,MATCH(W$1,'I-EmEC'!$A$1:$DD$1,0),FALSE),NA())</f>
        <v>6.99</v>
      </c>
      <c r="X111" s="159">
        <f>IF(VLOOKUP($B111,'I-EmEC'!$A:$DD,MATCH(X$1,'I-EmEC'!$A$1:$DD$1,0),FALSE)&lt;&gt;"",VLOOKUP($B111,'I-EmEC'!$A:$DD,MATCH(X$1,'I-EmEC'!$A$1:$DD$1,0),FALSE),NA())</f>
        <v>6.91</v>
      </c>
      <c r="Y111" s="159">
        <f>IF(VLOOKUP($B111,'I-EmEC'!$A:$DD,MATCH(Y$1,'I-EmEC'!$A$1:$DD$1,0),FALSE)&lt;&gt;"",VLOOKUP($B111,'I-EmEC'!$A:$DD,MATCH(Y$1,'I-EmEC'!$A$1:$DD$1,0),FALSE),NA())</f>
        <v>7.08</v>
      </c>
      <c r="Z111" s="159">
        <f>IF(VLOOKUP($B111,'I-EmEC'!$A:$DD,MATCH(Z$1,'I-EmEC'!$A$1:$DD$1,0),FALSE)&lt;&gt;"",VLOOKUP($B111,'I-EmEC'!$A:$DD,MATCH(Z$1,'I-EmEC'!$A$1:$DD$1,0),FALSE),NA())</f>
        <v>7.08</v>
      </c>
      <c r="AA111" s="159">
        <f>IF(VLOOKUP($B111,'I-EmEC'!$A:$DD,MATCH(AA$1,'I-EmEC'!$A$1:$DD$1,0),FALSE)&lt;&gt;"",VLOOKUP($B111,'I-EmEC'!$A:$DD,MATCH(AA$1,'I-EmEC'!$A$1:$DD$1,0),FALSE),NA())</f>
        <v>6.92</v>
      </c>
      <c r="AB111" s="159">
        <f>IF(VLOOKUP($B111,'I-EmEC'!$A:$DD,MATCH(AB$1,'I-EmEC'!$A$1:$DD$1,0),FALSE)&lt;&gt;"",VLOOKUP($B111,'I-EmEC'!$A:$DD,MATCH(AB$1,'I-EmEC'!$A$1:$DD$1,0),FALSE),NA())</f>
        <v>6.71</v>
      </c>
      <c r="AC111" s="159">
        <f>IF(VLOOKUP($B111,'I-EmEC'!$A:$DD,MATCH(AC$1,'I-EmEC'!$A$1:$DD$1,0),FALSE)&lt;&gt;"",VLOOKUP($B111,'I-EmEC'!$A:$DD,MATCH(AC$1,'I-EmEC'!$A$1:$DD$1,0),FALSE),NA())</f>
        <v>7.03</v>
      </c>
      <c r="AD111" s="159">
        <f>IF(VLOOKUP($B111,'I-EmEC'!$A:$DD,MATCH(AD$1,'I-EmEC'!$A$1:$DD$1,0),FALSE)&lt;&gt;"",VLOOKUP($B111,'I-EmEC'!$A:$DD,MATCH(AD$1,'I-EmEC'!$A$1:$DD$1,0),FALSE),NA())</f>
        <v>6.78</v>
      </c>
      <c r="AE111" s="161" t="str" cm="1">
        <f t="array" ref="AE111">SUBSTITUTE(SUBSTITUTE(INDEX(S$1:AD$1,0,MATCH(_xlfn.AGGREGATE(4,6,S111:AD111),S111:AD111,0)),"I-pEC50",""),"&gt;1.4SD","")</f>
        <v xml:space="preserve">
Gq</v>
      </c>
      <c r="AF111" s="159"/>
      <c r="AG111" s="163" t="e">
        <f>IF(VLOOKUP($B111,'B-EmEC'!$A:$DC,MATCH(AG$1,'B-EmEC'!$A$1:$DC$1,0),FALSE)&lt;&gt;"",VLOOKUP($B111,'B-EmEC'!$A:$DC,MATCH(AG$1,'B-EmEC'!$A$1:$DC$1,0),FALSE),NA())</f>
        <v>#N/A</v>
      </c>
      <c r="AH111" s="164" t="e">
        <f>IF(VLOOKUP($B111,'B-EmEC'!$A:$DC,MATCH(AH$1,'B-EmEC'!$A$1:$DC$1,0),FALSE)&lt;&gt;"",VLOOKUP($B111,'B-EmEC'!$A:$DC,MATCH(AH$1,'B-EmEC'!$A$1:$DC$1,0),FALSE),NA())</f>
        <v>#N/A</v>
      </c>
      <c r="AI111" s="164" t="e">
        <f>IF(VLOOKUP($B111,'B-EmEC'!$A:$DC,MATCH(AI$1,'B-EmEC'!$A$1:$DC$1,0),FALSE)&lt;&gt;"",VLOOKUP($B111,'B-EmEC'!$A:$DC,MATCH(AI$1,'B-EmEC'!$A$1:$DC$1,0),FALSE),NA())</f>
        <v>#N/A</v>
      </c>
      <c r="AJ111" s="164" t="e">
        <f>IF(VLOOKUP($B111,'B-EmEC'!$A:$DC,MATCH(AJ$1,'B-EmEC'!$A$1:$DC$1,0),FALSE)&lt;&gt;"",VLOOKUP($B111,'B-EmEC'!$A:$DC,MATCH(AJ$1,'B-EmEC'!$A$1:$DC$1,0),FALSE),NA())</f>
        <v>#N/A</v>
      </c>
      <c r="AK111" s="164" t="e">
        <f>IF(VLOOKUP($B111,'B-EmEC'!$A:$DC,MATCH(AK$1,'B-EmEC'!$A$1:$DC$1,0),FALSE)&lt;&gt;"",VLOOKUP($B111,'B-EmEC'!$A:$DC,MATCH(AK$1,'B-EmEC'!$A$1:$DC$1,0),FALSE),NA())</f>
        <v>#N/A</v>
      </c>
      <c r="AL111" s="164" t="e">
        <f>IF(VLOOKUP($B111,'B-EmEC'!$A:$DC,MATCH(AL$1,'B-EmEC'!$A$1:$DC$1,0),FALSE)&lt;&gt;"",VLOOKUP($B111,'B-EmEC'!$A:$DC,MATCH(AL$1,'B-EmEC'!$A$1:$DC$1,0),FALSE),NA())</f>
        <v>#N/A</v>
      </c>
      <c r="AM111" s="164" t="e">
        <f>IF(VLOOKUP($B111,'B-EmEC'!$A:$DC,MATCH(AM$1,'B-EmEC'!$A$1:$DC$1,0),FALSE)&lt;&gt;"",VLOOKUP($B111,'B-EmEC'!$A:$DC,MATCH(AM$1,'B-EmEC'!$A$1:$DC$1,0),FALSE),NA())</f>
        <v>#N/A</v>
      </c>
      <c r="AN111" s="164" t="e">
        <f>IF(VLOOKUP($B111,'B-EmEC'!$A:$DC,MATCH(AN$1,'B-EmEC'!$A$1:$DC$1,0),FALSE)&lt;&gt;"",VLOOKUP($B111,'B-EmEC'!$A:$DC,MATCH(AN$1,'B-EmEC'!$A$1:$DC$1,0),FALSE),NA())</f>
        <v>#N/A</v>
      </c>
      <c r="AO111" s="164" t="e">
        <f>IF(VLOOKUP($B111,'B-EmEC'!$A:$DC,MATCH(AO$1,'B-EmEC'!$A$1:$DC$1,0),FALSE)&lt;&gt;"",VLOOKUP($B111,'B-EmEC'!$A:$DC,MATCH(AO$1,'B-EmEC'!$A$1:$DC$1,0),FALSE),NA())</f>
        <v>#N/A</v>
      </c>
      <c r="AP111" s="164" t="e">
        <f>IF(VLOOKUP($B111,'B-EmEC'!$A:$DC,MATCH(AP$1,'B-EmEC'!$A$1:$DC$1,0),FALSE)&lt;&gt;"",VLOOKUP($B111,'B-EmEC'!$A:$DC,MATCH(AP$1,'B-EmEC'!$A$1:$DC$1,0),FALSE),NA())</f>
        <v>#N/A</v>
      </c>
      <c r="AQ111" s="164" t="e">
        <f>IF(VLOOKUP($B111,'B-EmEC'!$A:$DC,MATCH(AQ$1,'B-EmEC'!$A$1:$DC$1,0),FALSE)&lt;&gt;"",VLOOKUP($B111,'B-EmEC'!$A:$DC,MATCH(AQ$1,'B-EmEC'!$A$1:$DC$1,0),FALSE),NA())</f>
        <v>#N/A</v>
      </c>
      <c r="AR111" s="164" t="e">
        <f>IF(VLOOKUP($B111,'B-EmEC'!$A:$DC,MATCH(AR$1,'B-EmEC'!$A$1:$DC$1,0),FALSE)&lt;&gt;"",VLOOKUP($B111,'B-EmEC'!$A:$DC,MATCH(AR$1,'B-EmEC'!$A$1:$DC$1,0),FALSE),NA())</f>
        <v>#N/A</v>
      </c>
      <c r="AS111" s="169" t="e" cm="1">
        <f t="array" ref="AS111">SUBSTITUTE(SUBSTITUTE(INDEX(AG$1:AR$1,0,MATCH(_xlfn.AGGREGATE(4,6,AG111:AR111),AG111:AR111,0)),"B-Emax",""),"&gt;1.4SD","")</f>
        <v>#N/A</v>
      </c>
      <c r="AT111" s="164"/>
      <c r="AU111" s="165">
        <f>IF(VLOOKUP($B111,'I-EmEC'!$A:$DD,MATCH(AU$1,'I-EmEC'!$A$1:$DD$1,0),FALSE)&lt;&gt;"",VLOOKUP($B111,'I-EmEC'!$A:$DD,MATCH(AU$1,'I-EmEC'!$A$1:$DD$1,0),FALSE),NA())</f>
        <v>28.3</v>
      </c>
      <c r="AV111" s="166">
        <f>IF(VLOOKUP($B111,'I-EmEC'!$A:$DD,MATCH(AV$1,'I-EmEC'!$A$1:$DD$1,0),FALSE)&lt;&gt;"",VLOOKUP($B111,'I-EmEC'!$A:$DD,MATCH(AV$1,'I-EmEC'!$A$1:$DD$1,0),FALSE),NA())</f>
        <v>14.1</v>
      </c>
      <c r="AW111" s="166">
        <f>IF(VLOOKUP($B111,'I-EmEC'!$A:$DD,MATCH(AW$1,'I-EmEC'!$A$1:$DD$1,0),FALSE)&lt;&gt;"",VLOOKUP($B111,'I-EmEC'!$A:$DD,MATCH(AW$1,'I-EmEC'!$A$1:$DD$1,0),FALSE),NA())</f>
        <v>14.1</v>
      </c>
      <c r="AX111" s="166">
        <f>IF(VLOOKUP($B111,'I-EmEC'!$A:$DD,MATCH(AX$1,'I-EmEC'!$A$1:$DD$1,0),FALSE)&lt;&gt;"",VLOOKUP($B111,'I-EmEC'!$A:$DD,MATCH(AX$1,'I-EmEC'!$A$1:$DD$1,0),FALSE),NA())</f>
        <v>19</v>
      </c>
      <c r="AY111" s="166">
        <f>IF(VLOOKUP($B111,'I-EmEC'!$A:$DD,MATCH(AY$1,'I-EmEC'!$A$1:$DD$1,0),FALSE)&lt;&gt;"",VLOOKUP($B111,'I-EmEC'!$A:$DD,MATCH(AY$1,'I-EmEC'!$A$1:$DD$1,0),FALSE),NA())</f>
        <v>19</v>
      </c>
      <c r="AZ111" s="166">
        <f>IF(VLOOKUP($B111,'I-EmEC'!$A:$DD,MATCH(AZ$1,'I-EmEC'!$A$1:$DD$1,0),FALSE)&lt;&gt;"",VLOOKUP($B111,'I-EmEC'!$A:$DD,MATCH(AZ$1,'I-EmEC'!$A$1:$DD$1,0),FALSE),NA())</f>
        <v>15.5</v>
      </c>
      <c r="BA111" s="166">
        <f>IF(VLOOKUP($B111,'I-EmEC'!$A:$DD,MATCH(BA$1,'I-EmEC'!$A$1:$DD$1,0),FALSE)&lt;&gt;"",VLOOKUP($B111,'I-EmEC'!$A:$DD,MATCH(BA$1,'I-EmEC'!$A$1:$DD$1,0),FALSE),NA())</f>
        <v>16.7</v>
      </c>
      <c r="BB111" s="166">
        <f>IF(VLOOKUP($B111,'I-EmEC'!$A:$DD,MATCH(BB$1,'I-EmEC'!$A$1:$DD$1,0),FALSE)&lt;&gt;"",VLOOKUP($B111,'I-EmEC'!$A:$DD,MATCH(BB$1,'I-EmEC'!$A$1:$DD$1,0),FALSE),NA())</f>
        <v>16.7</v>
      </c>
      <c r="BC111" s="166">
        <f>IF(VLOOKUP($B111,'I-EmEC'!$A:$DD,MATCH(BC$1,'I-EmEC'!$A$1:$DD$1,0),FALSE)&lt;&gt;"",VLOOKUP($B111,'I-EmEC'!$A:$DD,MATCH(BC$1,'I-EmEC'!$A$1:$DD$1,0),FALSE),NA())</f>
        <v>12.5</v>
      </c>
      <c r="BD111" s="166">
        <f>IF(VLOOKUP($B111,'I-EmEC'!$A:$DD,MATCH(BD$1,'I-EmEC'!$A$1:$DD$1,0),FALSE)&lt;&gt;"",VLOOKUP($B111,'I-EmEC'!$A:$DD,MATCH(BD$1,'I-EmEC'!$A$1:$DD$1,0),FALSE),NA())</f>
        <v>33.6</v>
      </c>
      <c r="BE111" s="166">
        <f>IF(VLOOKUP($B111,'I-EmEC'!$A:$DD,MATCH(BE$1,'I-EmEC'!$A$1:$DD$1,0),FALSE)&lt;&gt;"",VLOOKUP($B111,'I-EmEC'!$A:$DD,MATCH(BE$1,'I-EmEC'!$A$1:$DD$1,0),FALSE),NA())</f>
        <v>22.4</v>
      </c>
      <c r="BF111" s="166">
        <f>IF(VLOOKUP($B111,'I-EmEC'!$A:$DD,MATCH(BF$1,'I-EmEC'!$A$1:$DD$1,0),FALSE)&lt;&gt;"",VLOOKUP($B111,'I-EmEC'!$A:$DD,MATCH(BF$1,'I-EmEC'!$A$1:$DD$1,0),FALSE),NA())</f>
        <v>29.8</v>
      </c>
      <c r="BG111" s="161" t="str" cm="1">
        <f t="array" ref="BG111">SUBSTITUTE(SUBSTITUTE(INDEX(AU$1:BF$1,0,MATCH(_xlfn.AGGREGATE(4,6,AU111:BF111),AU111:BF111,0)),"I-Emax",""),"&gt;1.4SD","")</f>
        <v xml:space="preserve">
G15</v>
      </c>
      <c r="BH111" s="159"/>
      <c r="BI111" s="167" t="e">
        <f>IF(VLOOKUP($B111,'B-EmEC'!$A:$DC,MATCH(BI$1,'B-EmEC'!$A$1:$DC$1,0),FALSE)="",NA(),VLOOKUP($B111,'B-EmEC'!$A:$DC,MATCH(BI$1,'B-EmEC'!$A$1:$DC$1,0),FALSE))</f>
        <v>#N/A</v>
      </c>
      <c r="BJ111" s="168" t="e">
        <f>IF(VLOOKUP($B111,'B-EmEC'!$A:$DC,MATCH(BJ$1,'B-EmEC'!$A$1:$DC$1,0),FALSE)="",NA(),VLOOKUP($B111,'B-EmEC'!$A:$DC,MATCH(BJ$1,'B-EmEC'!$A$1:$DC$1,0),FALSE))</f>
        <v>#N/A</v>
      </c>
      <c r="BK111" s="168" t="e">
        <f>IF(VLOOKUP($B111,'B-EmEC'!$A:$DC,MATCH(BK$1,'B-EmEC'!$A$1:$DC$1,0),FALSE)="",NA(),VLOOKUP($B111,'B-EmEC'!$A:$DC,MATCH(BK$1,'B-EmEC'!$A$1:$DC$1,0),FALSE))</f>
        <v>#N/A</v>
      </c>
      <c r="BL111" s="168" t="e">
        <f>IF(VLOOKUP($B111,'B-EmEC'!$A:$DC,MATCH(BL$1,'B-EmEC'!$A$1:$DC$1,0),FALSE)="",NA(),VLOOKUP($B111,'B-EmEC'!$A:$DC,MATCH(BL$1,'B-EmEC'!$A$1:$DC$1,0),FALSE))</f>
        <v>#N/A</v>
      </c>
      <c r="BM111" s="168" t="e">
        <f>IF(VLOOKUP($B111,'B-EmEC'!$A:$DC,MATCH(BM$1,'B-EmEC'!$A$1:$DC$1,0),FALSE)="",NA(),VLOOKUP($B111,'B-EmEC'!$A:$DC,MATCH(BM$1,'B-EmEC'!$A$1:$DC$1,0),FALSE))</f>
        <v>#N/A</v>
      </c>
      <c r="BN111" s="168" t="e">
        <f>IF(VLOOKUP($B111,'B-EmEC'!$A:$DC,MATCH(BN$1,'B-EmEC'!$A$1:$DC$1,0),FALSE)="",NA(),VLOOKUP($B111,'B-EmEC'!$A:$DC,MATCH(BN$1,'B-EmEC'!$A$1:$DC$1,0),FALSE))</f>
        <v>#N/A</v>
      </c>
      <c r="BO111" s="168" t="e">
        <f>IF(VLOOKUP($B111,'B-EmEC'!$A:$DC,MATCH(BO$1,'B-EmEC'!$A$1:$DC$1,0),FALSE)="",NA(),VLOOKUP($B111,'B-EmEC'!$A:$DC,MATCH(BO$1,'B-EmEC'!$A$1:$DC$1,0),FALSE))</f>
        <v>#N/A</v>
      </c>
      <c r="BP111" s="168" t="e">
        <f>IF(VLOOKUP($B111,'B-EmEC'!$A:$DC,MATCH(BP$1,'B-EmEC'!$A$1:$DC$1,0),FALSE)="",NA(),VLOOKUP($B111,'B-EmEC'!$A:$DC,MATCH(BP$1,'B-EmEC'!$A$1:$DC$1,0),FALSE))</f>
        <v>#N/A</v>
      </c>
      <c r="BQ111" s="168" t="e">
        <f>IF(VLOOKUP($B111,'B-EmEC'!$A:$DC,MATCH(BQ$1,'B-EmEC'!$A$1:$DC$1,0),FALSE)="",NA(),VLOOKUP($B111,'B-EmEC'!$A:$DC,MATCH(BQ$1,'B-EmEC'!$A$1:$DC$1,0),FALSE))</f>
        <v>#N/A</v>
      </c>
      <c r="BR111" s="168" t="e">
        <f>IF(VLOOKUP($B111,'B-EmEC'!$A:$DC,MATCH(BR$1,'B-EmEC'!$A$1:$DC$1,0),FALSE)="",NA(),VLOOKUP($B111,'B-EmEC'!$A:$DC,MATCH(BR$1,'B-EmEC'!$A$1:$DC$1,0),FALSE))</f>
        <v>#N/A</v>
      </c>
      <c r="BS111" s="168" t="e">
        <f>IF(VLOOKUP($B111,'B-EmEC'!$A:$DC,MATCH(BS$1,'B-EmEC'!$A$1:$DC$1,0),FALSE)="",NA(),VLOOKUP($B111,'B-EmEC'!$A:$DC,MATCH(BS$1,'B-EmEC'!$A$1:$DC$1,0),FALSE))</f>
        <v>#N/A</v>
      </c>
      <c r="BT111" s="168" t="e">
        <f>IF(VLOOKUP($B111,'B-EmEC'!$A:$DC,MATCH(BT$1,'B-EmEC'!$A$1:$DC$1,0),FALSE)="",NA(),VLOOKUP($B111,'B-EmEC'!$A:$DC,MATCH(BT$1,'B-EmEC'!$A$1:$DC$1,0),FALSE))</f>
        <v>#N/A</v>
      </c>
      <c r="BU111" s="161" t="e" cm="1">
        <f t="array" ref="BU111">SUBSTITUTE(SUBSTITUTE(SUBSTITUTE(INDEX(BI$1:BT$1,0,MATCH(_xlfn.AGGREGATE(4,6,BI111:BT111),BI111:BT111,0)),"B-Emax",""),"Min",""),"Max","")</f>
        <v>#N/A</v>
      </c>
      <c r="BV111" s="168"/>
      <c r="BW111" s="165">
        <f>IF(VLOOKUP($B111,'I-EmEC'!$A:$DD,MATCH(BW$1,'I-EmEC'!$A$1:$DD$1,0),FALSE)&lt;&gt;"",VLOOKUP($B111,'I-EmEC'!$A:$DD,MATCH(BW$1,'I-EmEC'!$A$1:$DD$1,0),FALSE),NA())</f>
        <v>52.022058823529413</v>
      </c>
      <c r="BX111" s="166">
        <f>IF(VLOOKUP($B111,'I-EmEC'!$A:$DD,MATCH(BX$1,'I-EmEC'!$A$1:$DD$1,0),FALSE)&lt;&gt;"",VLOOKUP($B111,'I-EmEC'!$A:$DD,MATCH(BX$1,'I-EmEC'!$A$1:$DD$1,0),FALSE),NA())</f>
        <v>27.27272727272727</v>
      </c>
      <c r="BY111" s="166">
        <f>IF(VLOOKUP($B111,'I-EmEC'!$A:$DD,MATCH(BY$1,'I-EmEC'!$A$1:$DD$1,0),FALSE)&lt;&gt;"",VLOOKUP($B111,'I-EmEC'!$A:$DD,MATCH(BY$1,'I-EmEC'!$A$1:$DD$1,0),FALSE),NA())</f>
        <v>27.27272727272727</v>
      </c>
      <c r="BZ111" s="166">
        <f>IF(VLOOKUP($B111,'I-EmEC'!$A:$DD,MATCH(BZ$1,'I-EmEC'!$A$1:$DD$1,0),FALSE)&lt;&gt;"",VLOOKUP($B111,'I-EmEC'!$A:$DD,MATCH(BZ$1,'I-EmEC'!$A$1:$DD$1,0),FALSE),NA())</f>
        <v>39.337474120082817</v>
      </c>
      <c r="CA111" s="166">
        <f>IF(VLOOKUP($B111,'I-EmEC'!$A:$DD,MATCH(CA$1,'I-EmEC'!$A$1:$DD$1,0),FALSE)&lt;&gt;"",VLOOKUP($B111,'I-EmEC'!$A:$DD,MATCH(CA$1,'I-EmEC'!$A$1:$DD$1,0),FALSE),NA())</f>
        <v>39.337474120082817</v>
      </c>
      <c r="CB111" s="166">
        <f>IF(VLOOKUP($B111,'I-EmEC'!$A:$DD,MATCH(CB$1,'I-EmEC'!$A$1:$DD$1,0),FALSE)&lt;&gt;"",VLOOKUP($B111,'I-EmEC'!$A:$DD,MATCH(CB$1,'I-EmEC'!$A$1:$DD$1,0),FALSE),NA())</f>
        <v>44.927536231884055</v>
      </c>
      <c r="CC111" s="166">
        <f>IF(VLOOKUP($B111,'I-EmEC'!$A:$DD,MATCH(CC$1,'I-EmEC'!$A$1:$DD$1,0),FALSE)&lt;&gt;"",VLOOKUP($B111,'I-EmEC'!$A:$DD,MATCH(CC$1,'I-EmEC'!$A$1:$DD$1,0),FALSE),NA())</f>
        <v>34.291581108829568</v>
      </c>
      <c r="CD111" s="166">
        <f>IF(VLOOKUP($B111,'I-EmEC'!$A:$DD,MATCH(CD$1,'I-EmEC'!$A$1:$DD$1,0),FALSE)&lt;&gt;"",VLOOKUP($B111,'I-EmEC'!$A:$DD,MATCH(CD$1,'I-EmEC'!$A$1:$DD$1,0),FALSE),NA())</f>
        <v>34.291581108829568</v>
      </c>
      <c r="CE111" s="166">
        <f>IF(VLOOKUP($B111,'I-EmEC'!$A:$DD,MATCH(CE$1,'I-EmEC'!$A$1:$DD$1,0),FALSE)&lt;&gt;"",VLOOKUP($B111,'I-EmEC'!$A:$DD,MATCH(CE$1,'I-EmEC'!$A$1:$DD$1,0),FALSE),NA())</f>
        <v>28.089887640449437</v>
      </c>
      <c r="CF111" s="166">
        <f>IF(VLOOKUP($B111,'I-EmEC'!$A:$DD,MATCH(CF$1,'I-EmEC'!$A$1:$DD$1,0),FALSE)&lt;&gt;"",VLOOKUP($B111,'I-EmEC'!$A:$DD,MATCH(CF$1,'I-EmEC'!$A$1:$DD$1,0),FALSE),NA())</f>
        <v>66.272189349112423</v>
      </c>
      <c r="CG111" s="166">
        <f>IF(VLOOKUP($B111,'I-EmEC'!$A:$DD,MATCH(CG$1,'I-EmEC'!$A$1:$DD$1,0),FALSE)&lt;&gt;"",VLOOKUP($B111,'I-EmEC'!$A:$DD,MATCH(CG$1,'I-EmEC'!$A$1:$DD$1,0),FALSE),NA())</f>
        <v>42.666666666666664</v>
      </c>
      <c r="CH111" s="166">
        <f>IF(VLOOKUP($B111,'I-EmEC'!$A:$DD,MATCH(CH$1,'I-EmEC'!$A$1:$DD$1,0),FALSE)&lt;&gt;"",VLOOKUP($B111,'I-EmEC'!$A:$DD,MATCH(CH$1,'I-EmEC'!$A$1:$DD$1,0),FALSE),NA())</f>
        <v>58.893280632411063</v>
      </c>
      <c r="CI111" s="161" t="str" cm="1">
        <f t="array" ref="CI111">SUBSTITUTE(SUBSTITUTE(SUBSTITUTE(INDEX(BW$1:CH$1,0,MATCH(_xlfn.AGGREGATE(4,6,BW111:CH111),BW111:CH111,0)),"I-Emax",""),"Min",""),"Max","")</f>
        <v xml:space="preserve">
G15</v>
      </c>
      <c r="CJ111" s="155"/>
      <c r="CK111" s="155"/>
      <c r="CL111" s="155"/>
      <c r="CM111" s="155"/>
      <c r="CN111" s="155"/>
      <c r="CO111" s="155"/>
      <c r="CP111" s="155"/>
      <c r="CQ111" s="155"/>
      <c r="CR111" s="155"/>
      <c r="CS111" s="155"/>
      <c r="CT111" s="155"/>
      <c r="CU111" s="155"/>
      <c r="CV111" s="155"/>
      <c r="CW111" s="155"/>
      <c r="CX111" s="155"/>
      <c r="CY111" s="155"/>
      <c r="CZ111" s="155"/>
      <c r="DA111" s="155"/>
      <c r="DB111" s="155"/>
      <c r="DC111" s="155"/>
      <c r="DD111" s="155"/>
      <c r="DE111" s="155"/>
      <c r="DF111" s="155"/>
      <c r="DG111" s="155"/>
    </row>
    <row r="112" spans="1:111" s="170" customFormat="1" x14ac:dyDescent="0.15">
      <c r="A112" s="155" t="str" cm="1">
        <f t="array" ref="A112">_xlfn.IFS(AND(SUMIF(E112:P112,"&lt;&gt;#N/A",E112:P112)&gt;0,SUMIF(S112:AD112,"&lt;&gt;#N/A",S112:AD112)&gt;0),"BI",AND(SUMIF(E112:P112,"&lt;&gt;#N/A",E112:P112)&gt;0,SUMIF(S112:AD112,"&lt;&gt;#N/A",S112:AD112)=0),"-B",AND(SUMIF(E112:P112,"&lt;&gt;#N/A",E112:P112)=0,SUMIF(S112:AD112,"&lt;&gt;#N/A",S112:AD112)&gt;0),"-I")</f>
        <v>-I</v>
      </c>
      <c r="B112" s="90" t="s">
        <v>400</v>
      </c>
      <c r="C112" s="156" t="str">
        <f>VLOOKUP(B112,RecNamesAll!A:E,5,FALSE)</f>
        <v>A</v>
      </c>
      <c r="D112" s="157" t="b">
        <f>VLOOKUP(B112,Ligands!A:B,2,FALSE)</f>
        <v>0</v>
      </c>
      <c r="E112" s="158" t="e">
        <f>IF(VLOOKUP($B112,'B-EmEC'!$A:$DC,MATCH(E$1,'B-EmEC'!$A$1:$DC$1,0),FALSE)&lt;&gt;"",VLOOKUP($B112,'B-EmEC'!$A:$DC,MATCH(E$1,'B-EmEC'!$A$1:$DC$1,0),FALSE),NA())</f>
        <v>#N/A</v>
      </c>
      <c r="F112" s="159" t="e">
        <f>IF(VLOOKUP($B112,'B-EmEC'!$A:$DC,MATCH(F$1,'B-EmEC'!$A$1:$DC$1,0),FALSE)&lt;&gt;"",VLOOKUP($B112,'B-EmEC'!$A:$DC,MATCH(F$1,'B-EmEC'!$A$1:$DC$1,0),FALSE),NA())</f>
        <v>#N/A</v>
      </c>
      <c r="G112" s="159" t="e">
        <f>IF(VLOOKUP($B112,'B-EmEC'!$A:$DC,MATCH(G$1,'B-EmEC'!$A$1:$DC$1,0),FALSE)&lt;&gt;"",VLOOKUP($B112,'B-EmEC'!$A:$DC,MATCH(G$1,'B-EmEC'!$A$1:$DC$1,0),FALSE),NA())</f>
        <v>#N/A</v>
      </c>
      <c r="H112" s="159" t="e">
        <f>IF(VLOOKUP($B112,'B-EmEC'!$A:$DC,MATCH(H$1,'B-EmEC'!$A$1:$DC$1,0),FALSE)&lt;&gt;"",VLOOKUP($B112,'B-EmEC'!$A:$DC,MATCH(H$1,'B-EmEC'!$A$1:$DC$1,0),FALSE),NA())</f>
        <v>#N/A</v>
      </c>
      <c r="I112" s="159" t="e">
        <f>IF(VLOOKUP($B112,'B-EmEC'!$A:$DC,MATCH(I$1,'B-EmEC'!$A$1:$DC$1,0),FALSE)&lt;&gt;"",VLOOKUP($B112,'B-EmEC'!$A:$DC,MATCH(I$1,'B-EmEC'!$A$1:$DC$1,0),FALSE),NA())</f>
        <v>#N/A</v>
      </c>
      <c r="J112" s="159" t="e">
        <f>IF(VLOOKUP($B112,'B-EmEC'!$A:$DC,MATCH(J$1,'B-EmEC'!$A$1:$DC$1,0),FALSE)&lt;&gt;"",VLOOKUP($B112,'B-EmEC'!$A:$DC,MATCH(J$1,'B-EmEC'!$A$1:$DC$1,0),FALSE),NA())</f>
        <v>#N/A</v>
      </c>
      <c r="K112" s="160" t="e">
        <f>IF(VLOOKUP($B112,'B-EmEC'!$A:$DC,MATCH(K$1,'B-EmEC'!$A$1:$DC$1,0),FALSE)&lt;&gt;"",VLOOKUP($B112,'B-EmEC'!$A:$DC,MATCH(K$1,'B-EmEC'!$A$1:$DC$1,0),FALSE),NA())</f>
        <v>#N/A</v>
      </c>
      <c r="L112" s="160" t="e">
        <f>IF(VLOOKUP($B112,'B-EmEC'!$A:$DC,MATCH(L$1,'B-EmEC'!$A$1:$DC$1,0),FALSE)&lt;&gt;"",VLOOKUP($B112,'B-EmEC'!$A:$DC,MATCH(L$1,'B-EmEC'!$A$1:$DC$1,0),FALSE),NA())</f>
        <v>#N/A</v>
      </c>
      <c r="M112" s="160" t="e">
        <f>IF(VLOOKUP($B112,'B-EmEC'!$A:$DC,MATCH(M$1,'B-EmEC'!$A$1:$DC$1,0),FALSE)&lt;&gt;"",VLOOKUP($B112,'B-EmEC'!$A:$DC,MATCH(M$1,'B-EmEC'!$A$1:$DC$1,0),FALSE),NA())</f>
        <v>#N/A</v>
      </c>
      <c r="N112" s="159" t="e">
        <f>IF(VLOOKUP($B112,'B-EmEC'!$A:$DC,MATCH(N$1,'B-EmEC'!$A$1:$DC$1,0),FALSE)&lt;&gt;"",VLOOKUP($B112,'B-EmEC'!$A:$DC,MATCH(N$1,'B-EmEC'!$A$1:$DC$1,0),FALSE),NA())</f>
        <v>#N/A</v>
      </c>
      <c r="O112" s="160" t="e">
        <f>IF(VLOOKUP($B112,'B-EmEC'!$A:$DC,MATCH(O$1,'B-EmEC'!$A$1:$DC$1,0),FALSE)&lt;&gt;"",VLOOKUP($B112,'B-EmEC'!$A:$DC,MATCH(O$1,'B-EmEC'!$A$1:$DC$1,0),FALSE),NA())</f>
        <v>#N/A</v>
      </c>
      <c r="P112" s="160" t="e">
        <f>IF(VLOOKUP($B112,'B-EmEC'!$A:$DC,MATCH(P$1,'B-EmEC'!$A$1:$DC$1,0),FALSE)&lt;&gt;"",VLOOKUP($B112,'B-EmEC'!$A:$DC,MATCH(P$1,'B-EmEC'!$A$1:$DC$1,0),FALSE),NA())</f>
        <v>#N/A</v>
      </c>
      <c r="Q112" s="161" t="e" cm="1">
        <f t="array" ref="Q112">SUBSTITUTE(SUBSTITUTE(INDEX(E$1:P$1,0,MATCH(_xlfn.AGGREGATE(4,6,E112:P112),E112:P112,0)),"B-pEC50",""),"&gt;1.4SD","")</f>
        <v>#N/A</v>
      </c>
      <c r="R112" s="159"/>
      <c r="S112" s="162">
        <f>IF(VLOOKUP($B112,'I-EmEC'!$A:$DD,MATCH(S$1,'I-EmEC'!$A$1:$DD$1,0),FALSE)&lt;&gt;"",VLOOKUP($B112,'I-EmEC'!$A:$DD,MATCH(S$1,'I-EmEC'!$A$1:$DD$1,0),FALSE),NA())</f>
        <v>6.95</v>
      </c>
      <c r="T112" s="159">
        <f>IF(VLOOKUP($B112,'I-EmEC'!$A:$DD,MATCH(T$1,'I-EmEC'!$A$1:$DD$1,0),FALSE)&lt;&gt;"",VLOOKUP($B112,'I-EmEC'!$A:$DD,MATCH(T$1,'I-EmEC'!$A$1:$DD$1,0),FALSE),NA())</f>
        <v>7.31</v>
      </c>
      <c r="U112" s="159">
        <f>IF(VLOOKUP($B112,'I-EmEC'!$A:$DD,MATCH(U$1,'I-EmEC'!$A$1:$DD$1,0),FALSE)&lt;&gt;"",VLOOKUP($B112,'I-EmEC'!$A:$DD,MATCH(U$1,'I-EmEC'!$A$1:$DD$1,0),FALSE),NA())</f>
        <v>7.31</v>
      </c>
      <c r="V112" s="159">
        <f>IF(VLOOKUP($B112,'I-EmEC'!$A:$DD,MATCH(V$1,'I-EmEC'!$A$1:$DD$1,0),FALSE)&lt;&gt;"",VLOOKUP($B112,'I-EmEC'!$A:$DD,MATCH(V$1,'I-EmEC'!$A$1:$DD$1,0),FALSE),NA())</f>
        <v>7.09</v>
      </c>
      <c r="W112" s="159">
        <f>IF(VLOOKUP($B112,'I-EmEC'!$A:$DD,MATCH(W$1,'I-EmEC'!$A$1:$DD$1,0),FALSE)&lt;&gt;"",VLOOKUP($B112,'I-EmEC'!$A:$DD,MATCH(W$1,'I-EmEC'!$A$1:$DD$1,0),FALSE),NA())</f>
        <v>7.09</v>
      </c>
      <c r="X112" s="159">
        <f>IF(VLOOKUP($B112,'I-EmEC'!$A:$DD,MATCH(X$1,'I-EmEC'!$A$1:$DD$1,0),FALSE)&lt;&gt;"",VLOOKUP($B112,'I-EmEC'!$A:$DD,MATCH(X$1,'I-EmEC'!$A$1:$DD$1,0),FALSE),NA())</f>
        <v>6.96</v>
      </c>
      <c r="Y112" s="159">
        <f>IF(VLOOKUP($B112,'I-EmEC'!$A:$DD,MATCH(Y$1,'I-EmEC'!$A$1:$DD$1,0),FALSE)&lt;&gt;"",VLOOKUP($B112,'I-EmEC'!$A:$DD,MATCH(Y$1,'I-EmEC'!$A$1:$DD$1,0),FALSE),NA())</f>
        <v>7.13</v>
      </c>
      <c r="Z112" s="159">
        <f>IF(VLOOKUP($B112,'I-EmEC'!$A:$DD,MATCH(Z$1,'I-EmEC'!$A$1:$DD$1,0),FALSE)&lt;&gt;"",VLOOKUP($B112,'I-EmEC'!$A:$DD,MATCH(Z$1,'I-EmEC'!$A$1:$DD$1,0),FALSE),NA())</f>
        <v>7.13</v>
      </c>
      <c r="AA112" s="159">
        <f>IF(VLOOKUP($B112,'I-EmEC'!$A:$DD,MATCH(AA$1,'I-EmEC'!$A$1:$DD$1,0),FALSE)&lt;&gt;"",VLOOKUP($B112,'I-EmEC'!$A:$DD,MATCH(AA$1,'I-EmEC'!$A$1:$DD$1,0),FALSE),NA())</f>
        <v>7.28</v>
      </c>
      <c r="AB112" s="159">
        <f>IF(VLOOKUP($B112,'I-EmEC'!$A:$DD,MATCH(AB$1,'I-EmEC'!$A$1:$DD$1,0),FALSE)&lt;&gt;"",VLOOKUP($B112,'I-EmEC'!$A:$DD,MATCH(AB$1,'I-EmEC'!$A$1:$DD$1,0),FALSE),NA())</f>
        <v>6.72</v>
      </c>
      <c r="AC112" s="159">
        <f>IF(VLOOKUP($B112,'I-EmEC'!$A:$DD,MATCH(AC$1,'I-EmEC'!$A$1:$DD$1,0),FALSE)&lt;&gt;"",VLOOKUP($B112,'I-EmEC'!$A:$DD,MATCH(AC$1,'I-EmEC'!$A$1:$DD$1,0),FALSE),NA())</f>
        <v>6.92</v>
      </c>
      <c r="AD112" s="159">
        <f>IF(VLOOKUP($B112,'I-EmEC'!$A:$DD,MATCH(AD$1,'I-EmEC'!$A$1:$DD$1,0),FALSE)&lt;&gt;"",VLOOKUP($B112,'I-EmEC'!$A:$DD,MATCH(AD$1,'I-EmEC'!$A$1:$DD$1,0),FALSE),NA())</f>
        <v>6.78</v>
      </c>
      <c r="AE112" s="161" t="str" cm="1">
        <f t="array" ref="AE112">SUBSTITUTE(SUBSTITUTE(INDEX(S$1:AD$1,0,MATCH(_xlfn.AGGREGATE(4,6,S112:AD112),S112:AD112,0)),"I-pEC50",""),"&gt;1.4SD","")</f>
        <v xml:space="preserve">
Gi1</v>
      </c>
      <c r="AF112" s="159"/>
      <c r="AG112" s="163" t="e">
        <f>IF(VLOOKUP($B112,'B-EmEC'!$A:$DC,MATCH(AG$1,'B-EmEC'!$A$1:$DC$1,0),FALSE)&lt;&gt;"",VLOOKUP($B112,'B-EmEC'!$A:$DC,MATCH(AG$1,'B-EmEC'!$A$1:$DC$1,0),FALSE),NA())</f>
        <v>#N/A</v>
      </c>
      <c r="AH112" s="164" t="e">
        <f>IF(VLOOKUP($B112,'B-EmEC'!$A:$DC,MATCH(AH$1,'B-EmEC'!$A$1:$DC$1,0),FALSE)&lt;&gt;"",VLOOKUP($B112,'B-EmEC'!$A:$DC,MATCH(AH$1,'B-EmEC'!$A$1:$DC$1,0),FALSE),NA())</f>
        <v>#N/A</v>
      </c>
      <c r="AI112" s="164" t="e">
        <f>IF(VLOOKUP($B112,'B-EmEC'!$A:$DC,MATCH(AI$1,'B-EmEC'!$A$1:$DC$1,0),FALSE)&lt;&gt;"",VLOOKUP($B112,'B-EmEC'!$A:$DC,MATCH(AI$1,'B-EmEC'!$A$1:$DC$1,0),FALSE),NA())</f>
        <v>#N/A</v>
      </c>
      <c r="AJ112" s="164" t="e">
        <f>IF(VLOOKUP($B112,'B-EmEC'!$A:$DC,MATCH(AJ$1,'B-EmEC'!$A$1:$DC$1,0),FALSE)&lt;&gt;"",VLOOKUP($B112,'B-EmEC'!$A:$DC,MATCH(AJ$1,'B-EmEC'!$A$1:$DC$1,0),FALSE),NA())</f>
        <v>#N/A</v>
      </c>
      <c r="AK112" s="164" t="e">
        <f>IF(VLOOKUP($B112,'B-EmEC'!$A:$DC,MATCH(AK$1,'B-EmEC'!$A$1:$DC$1,0),FALSE)&lt;&gt;"",VLOOKUP($B112,'B-EmEC'!$A:$DC,MATCH(AK$1,'B-EmEC'!$A$1:$DC$1,0),FALSE),NA())</f>
        <v>#N/A</v>
      </c>
      <c r="AL112" s="164" t="e">
        <f>IF(VLOOKUP($B112,'B-EmEC'!$A:$DC,MATCH(AL$1,'B-EmEC'!$A$1:$DC$1,0),FALSE)&lt;&gt;"",VLOOKUP($B112,'B-EmEC'!$A:$DC,MATCH(AL$1,'B-EmEC'!$A$1:$DC$1,0),FALSE),NA())</f>
        <v>#N/A</v>
      </c>
      <c r="AM112" s="164" t="e">
        <f>IF(VLOOKUP($B112,'B-EmEC'!$A:$DC,MATCH(AM$1,'B-EmEC'!$A$1:$DC$1,0),FALSE)&lt;&gt;"",VLOOKUP($B112,'B-EmEC'!$A:$DC,MATCH(AM$1,'B-EmEC'!$A$1:$DC$1,0),FALSE),NA())</f>
        <v>#N/A</v>
      </c>
      <c r="AN112" s="164" t="e">
        <f>IF(VLOOKUP($B112,'B-EmEC'!$A:$DC,MATCH(AN$1,'B-EmEC'!$A$1:$DC$1,0),FALSE)&lt;&gt;"",VLOOKUP($B112,'B-EmEC'!$A:$DC,MATCH(AN$1,'B-EmEC'!$A$1:$DC$1,0),FALSE),NA())</f>
        <v>#N/A</v>
      </c>
      <c r="AO112" s="164" t="e">
        <f>IF(VLOOKUP($B112,'B-EmEC'!$A:$DC,MATCH(AO$1,'B-EmEC'!$A$1:$DC$1,0),FALSE)&lt;&gt;"",VLOOKUP($B112,'B-EmEC'!$A:$DC,MATCH(AO$1,'B-EmEC'!$A$1:$DC$1,0),FALSE),NA())</f>
        <v>#N/A</v>
      </c>
      <c r="AP112" s="164" t="e">
        <f>IF(VLOOKUP($B112,'B-EmEC'!$A:$DC,MATCH(AP$1,'B-EmEC'!$A$1:$DC$1,0),FALSE)&lt;&gt;"",VLOOKUP($B112,'B-EmEC'!$A:$DC,MATCH(AP$1,'B-EmEC'!$A$1:$DC$1,0),FALSE),NA())</f>
        <v>#N/A</v>
      </c>
      <c r="AQ112" s="164" t="e">
        <f>IF(VLOOKUP($B112,'B-EmEC'!$A:$DC,MATCH(AQ$1,'B-EmEC'!$A$1:$DC$1,0),FALSE)&lt;&gt;"",VLOOKUP($B112,'B-EmEC'!$A:$DC,MATCH(AQ$1,'B-EmEC'!$A$1:$DC$1,0),FALSE),NA())</f>
        <v>#N/A</v>
      </c>
      <c r="AR112" s="164" t="e">
        <f>IF(VLOOKUP($B112,'B-EmEC'!$A:$DC,MATCH(AR$1,'B-EmEC'!$A$1:$DC$1,0),FALSE)&lt;&gt;"",VLOOKUP($B112,'B-EmEC'!$A:$DC,MATCH(AR$1,'B-EmEC'!$A$1:$DC$1,0),FALSE),NA())</f>
        <v>#N/A</v>
      </c>
      <c r="AS112" s="169" t="e" cm="1">
        <f t="array" ref="AS112">SUBSTITUTE(SUBSTITUTE(INDEX(AG$1:AR$1,0,MATCH(_xlfn.AGGREGATE(4,6,AG112:AR112),AG112:AR112,0)),"B-Emax",""),"&gt;1.4SD","")</f>
        <v>#N/A</v>
      </c>
      <c r="AT112" s="164"/>
      <c r="AU112" s="165">
        <f>IF(VLOOKUP($B112,'I-EmEC'!$A:$DD,MATCH(AU$1,'I-EmEC'!$A$1:$DD$1,0),FALSE)&lt;&gt;"",VLOOKUP($B112,'I-EmEC'!$A:$DD,MATCH(AU$1,'I-EmEC'!$A$1:$DD$1,0),FALSE),NA())</f>
        <v>29.3</v>
      </c>
      <c r="AV112" s="166">
        <f>IF(VLOOKUP($B112,'I-EmEC'!$A:$DD,MATCH(AV$1,'I-EmEC'!$A$1:$DD$1,0),FALSE)&lt;&gt;"",VLOOKUP($B112,'I-EmEC'!$A:$DD,MATCH(AV$1,'I-EmEC'!$A$1:$DD$1,0),FALSE),NA())</f>
        <v>21.8</v>
      </c>
      <c r="AW112" s="166">
        <f>IF(VLOOKUP($B112,'I-EmEC'!$A:$DD,MATCH(AW$1,'I-EmEC'!$A$1:$DD$1,0),FALSE)&lt;&gt;"",VLOOKUP($B112,'I-EmEC'!$A:$DD,MATCH(AW$1,'I-EmEC'!$A$1:$DD$1,0),FALSE),NA())</f>
        <v>21.8</v>
      </c>
      <c r="AX112" s="166">
        <f>IF(VLOOKUP($B112,'I-EmEC'!$A:$DD,MATCH(AX$1,'I-EmEC'!$A$1:$DD$1,0),FALSE)&lt;&gt;"",VLOOKUP($B112,'I-EmEC'!$A:$DD,MATCH(AX$1,'I-EmEC'!$A$1:$DD$1,0),FALSE),NA())</f>
        <v>27.2</v>
      </c>
      <c r="AY112" s="166">
        <f>IF(VLOOKUP($B112,'I-EmEC'!$A:$DD,MATCH(AY$1,'I-EmEC'!$A$1:$DD$1,0),FALSE)&lt;&gt;"",VLOOKUP($B112,'I-EmEC'!$A:$DD,MATCH(AY$1,'I-EmEC'!$A$1:$DD$1,0),FALSE),NA())</f>
        <v>27.2</v>
      </c>
      <c r="AZ112" s="166">
        <f>IF(VLOOKUP($B112,'I-EmEC'!$A:$DD,MATCH(AZ$1,'I-EmEC'!$A$1:$DD$1,0),FALSE)&lt;&gt;"",VLOOKUP($B112,'I-EmEC'!$A:$DD,MATCH(AZ$1,'I-EmEC'!$A$1:$DD$1,0),FALSE),NA())</f>
        <v>16.8</v>
      </c>
      <c r="BA112" s="166">
        <f>IF(VLOOKUP($B112,'I-EmEC'!$A:$DD,MATCH(BA$1,'I-EmEC'!$A$1:$DD$1,0),FALSE)&lt;&gt;"",VLOOKUP($B112,'I-EmEC'!$A:$DD,MATCH(BA$1,'I-EmEC'!$A$1:$DD$1,0),FALSE),NA())</f>
        <v>26.4</v>
      </c>
      <c r="BB112" s="166">
        <f>IF(VLOOKUP($B112,'I-EmEC'!$A:$DD,MATCH(BB$1,'I-EmEC'!$A$1:$DD$1,0),FALSE)&lt;&gt;"",VLOOKUP($B112,'I-EmEC'!$A:$DD,MATCH(BB$1,'I-EmEC'!$A$1:$DD$1,0),FALSE),NA())</f>
        <v>26.4</v>
      </c>
      <c r="BC112" s="166">
        <f>IF(VLOOKUP($B112,'I-EmEC'!$A:$DD,MATCH(BC$1,'I-EmEC'!$A$1:$DD$1,0),FALSE)&lt;&gt;"",VLOOKUP($B112,'I-EmEC'!$A:$DD,MATCH(BC$1,'I-EmEC'!$A$1:$DD$1,0),FALSE),NA())</f>
        <v>20.100000000000001</v>
      </c>
      <c r="BD112" s="166">
        <f>IF(VLOOKUP($B112,'I-EmEC'!$A:$DD,MATCH(BD$1,'I-EmEC'!$A$1:$DD$1,0),FALSE)&lt;&gt;"",VLOOKUP($B112,'I-EmEC'!$A:$DD,MATCH(BD$1,'I-EmEC'!$A$1:$DD$1,0),FALSE),NA())</f>
        <v>22.2</v>
      </c>
      <c r="BE112" s="166">
        <f>IF(VLOOKUP($B112,'I-EmEC'!$A:$DD,MATCH(BE$1,'I-EmEC'!$A$1:$DD$1,0),FALSE)&lt;&gt;"",VLOOKUP($B112,'I-EmEC'!$A:$DD,MATCH(BE$1,'I-EmEC'!$A$1:$DD$1,0),FALSE),NA())</f>
        <v>24.1</v>
      </c>
      <c r="BF112" s="166">
        <f>IF(VLOOKUP($B112,'I-EmEC'!$A:$DD,MATCH(BF$1,'I-EmEC'!$A$1:$DD$1,0),FALSE)&lt;&gt;"",VLOOKUP($B112,'I-EmEC'!$A:$DD,MATCH(BF$1,'I-EmEC'!$A$1:$DD$1,0),FALSE),NA())</f>
        <v>16.8</v>
      </c>
      <c r="BG112" s="161" t="str" cm="1">
        <f t="array" ref="BG112">SUBSTITUTE(SUBSTITUTE(INDEX(AU$1:BF$1,0,MATCH(_xlfn.AGGREGATE(4,6,AU112:BF112),AU112:BF112,0)),"I-Emax",""),"&gt;1.4SD","")</f>
        <v xml:space="preserve">
Gs</v>
      </c>
      <c r="BH112" s="159"/>
      <c r="BI112" s="167" t="e">
        <f>IF(VLOOKUP($B112,'B-EmEC'!$A:$DC,MATCH(BI$1,'B-EmEC'!$A$1:$DC$1,0),FALSE)="",NA(),VLOOKUP($B112,'B-EmEC'!$A:$DC,MATCH(BI$1,'B-EmEC'!$A$1:$DC$1,0),FALSE))</f>
        <v>#N/A</v>
      </c>
      <c r="BJ112" s="168" t="e">
        <f>IF(VLOOKUP($B112,'B-EmEC'!$A:$DC,MATCH(BJ$1,'B-EmEC'!$A$1:$DC$1,0),FALSE)="",NA(),VLOOKUP($B112,'B-EmEC'!$A:$DC,MATCH(BJ$1,'B-EmEC'!$A$1:$DC$1,0),FALSE))</f>
        <v>#N/A</v>
      </c>
      <c r="BK112" s="168" t="e">
        <f>IF(VLOOKUP($B112,'B-EmEC'!$A:$DC,MATCH(BK$1,'B-EmEC'!$A$1:$DC$1,0),FALSE)="",NA(),VLOOKUP($B112,'B-EmEC'!$A:$DC,MATCH(BK$1,'B-EmEC'!$A$1:$DC$1,0),FALSE))</f>
        <v>#N/A</v>
      </c>
      <c r="BL112" s="168" t="e">
        <f>IF(VLOOKUP($B112,'B-EmEC'!$A:$DC,MATCH(BL$1,'B-EmEC'!$A$1:$DC$1,0),FALSE)="",NA(),VLOOKUP($B112,'B-EmEC'!$A:$DC,MATCH(BL$1,'B-EmEC'!$A$1:$DC$1,0),FALSE))</f>
        <v>#N/A</v>
      </c>
      <c r="BM112" s="168" t="e">
        <f>IF(VLOOKUP($B112,'B-EmEC'!$A:$DC,MATCH(BM$1,'B-EmEC'!$A$1:$DC$1,0),FALSE)="",NA(),VLOOKUP($B112,'B-EmEC'!$A:$DC,MATCH(BM$1,'B-EmEC'!$A$1:$DC$1,0),FALSE))</f>
        <v>#N/A</v>
      </c>
      <c r="BN112" s="168" t="e">
        <f>IF(VLOOKUP($B112,'B-EmEC'!$A:$DC,MATCH(BN$1,'B-EmEC'!$A$1:$DC$1,0),FALSE)="",NA(),VLOOKUP($B112,'B-EmEC'!$A:$DC,MATCH(BN$1,'B-EmEC'!$A$1:$DC$1,0),FALSE))</f>
        <v>#N/A</v>
      </c>
      <c r="BO112" s="168" t="e">
        <f>IF(VLOOKUP($B112,'B-EmEC'!$A:$DC,MATCH(BO$1,'B-EmEC'!$A$1:$DC$1,0),FALSE)="",NA(),VLOOKUP($B112,'B-EmEC'!$A:$DC,MATCH(BO$1,'B-EmEC'!$A$1:$DC$1,0),FALSE))</f>
        <v>#N/A</v>
      </c>
      <c r="BP112" s="168" t="e">
        <f>IF(VLOOKUP($B112,'B-EmEC'!$A:$DC,MATCH(BP$1,'B-EmEC'!$A$1:$DC$1,0),FALSE)="",NA(),VLOOKUP($B112,'B-EmEC'!$A:$DC,MATCH(BP$1,'B-EmEC'!$A$1:$DC$1,0),FALSE))</f>
        <v>#N/A</v>
      </c>
      <c r="BQ112" s="168" t="e">
        <f>IF(VLOOKUP($B112,'B-EmEC'!$A:$DC,MATCH(BQ$1,'B-EmEC'!$A$1:$DC$1,0),FALSE)="",NA(),VLOOKUP($B112,'B-EmEC'!$A:$DC,MATCH(BQ$1,'B-EmEC'!$A$1:$DC$1,0),FALSE))</f>
        <v>#N/A</v>
      </c>
      <c r="BR112" s="168" t="e">
        <f>IF(VLOOKUP($B112,'B-EmEC'!$A:$DC,MATCH(BR$1,'B-EmEC'!$A$1:$DC$1,0),FALSE)="",NA(),VLOOKUP($B112,'B-EmEC'!$A:$DC,MATCH(BR$1,'B-EmEC'!$A$1:$DC$1,0),FALSE))</f>
        <v>#N/A</v>
      </c>
      <c r="BS112" s="168" t="e">
        <f>IF(VLOOKUP($B112,'B-EmEC'!$A:$DC,MATCH(BS$1,'B-EmEC'!$A$1:$DC$1,0),FALSE)="",NA(),VLOOKUP($B112,'B-EmEC'!$A:$DC,MATCH(BS$1,'B-EmEC'!$A$1:$DC$1,0),FALSE))</f>
        <v>#N/A</v>
      </c>
      <c r="BT112" s="168" t="e">
        <f>IF(VLOOKUP($B112,'B-EmEC'!$A:$DC,MATCH(BT$1,'B-EmEC'!$A$1:$DC$1,0),FALSE)="",NA(),VLOOKUP($B112,'B-EmEC'!$A:$DC,MATCH(BT$1,'B-EmEC'!$A$1:$DC$1,0),FALSE))</f>
        <v>#N/A</v>
      </c>
      <c r="BU112" s="161" t="e" cm="1">
        <f t="array" ref="BU112">SUBSTITUTE(SUBSTITUTE(SUBSTITUTE(INDEX(BI$1:BT$1,0,MATCH(_xlfn.AGGREGATE(4,6,BI112:BT112),BI112:BT112,0)),"B-Emax",""),"Min",""),"Max","")</f>
        <v>#N/A</v>
      </c>
      <c r="BV112" s="168"/>
      <c r="BW112" s="165">
        <f>IF(VLOOKUP($B112,'I-EmEC'!$A:$DD,MATCH(BW$1,'I-EmEC'!$A$1:$DD$1,0),FALSE)&lt;&gt;"",VLOOKUP($B112,'I-EmEC'!$A:$DD,MATCH(BW$1,'I-EmEC'!$A$1:$DD$1,0),FALSE),NA())</f>
        <v>53.860294117647058</v>
      </c>
      <c r="BX112" s="166">
        <f>IF(VLOOKUP($B112,'I-EmEC'!$A:$DD,MATCH(BX$1,'I-EmEC'!$A$1:$DD$1,0),FALSE)&lt;&gt;"",VLOOKUP($B112,'I-EmEC'!$A:$DD,MATCH(BX$1,'I-EmEC'!$A$1:$DD$1,0),FALSE),NA())</f>
        <v>42.166344294003864</v>
      </c>
      <c r="BY112" s="166">
        <f>IF(VLOOKUP($B112,'I-EmEC'!$A:$DD,MATCH(BY$1,'I-EmEC'!$A$1:$DD$1,0),FALSE)&lt;&gt;"",VLOOKUP($B112,'I-EmEC'!$A:$DD,MATCH(BY$1,'I-EmEC'!$A$1:$DD$1,0),FALSE),NA())</f>
        <v>42.166344294003864</v>
      </c>
      <c r="BZ112" s="166">
        <f>IF(VLOOKUP($B112,'I-EmEC'!$A:$DD,MATCH(BZ$1,'I-EmEC'!$A$1:$DD$1,0),FALSE)&lt;&gt;"",VLOOKUP($B112,'I-EmEC'!$A:$DD,MATCH(BZ$1,'I-EmEC'!$A$1:$DD$1,0),FALSE),NA())</f>
        <v>56.314699792960667</v>
      </c>
      <c r="CA112" s="166">
        <f>IF(VLOOKUP($B112,'I-EmEC'!$A:$DD,MATCH(CA$1,'I-EmEC'!$A$1:$DD$1,0),FALSE)&lt;&gt;"",VLOOKUP($B112,'I-EmEC'!$A:$DD,MATCH(CA$1,'I-EmEC'!$A$1:$DD$1,0),FALSE),NA())</f>
        <v>56.314699792960667</v>
      </c>
      <c r="CB112" s="166">
        <f>IF(VLOOKUP($B112,'I-EmEC'!$A:$DD,MATCH(CB$1,'I-EmEC'!$A$1:$DD$1,0),FALSE)&lt;&gt;"",VLOOKUP($B112,'I-EmEC'!$A:$DD,MATCH(CB$1,'I-EmEC'!$A$1:$DD$1,0),FALSE),NA())</f>
        <v>48.695652173913047</v>
      </c>
      <c r="CC112" s="166">
        <f>IF(VLOOKUP($B112,'I-EmEC'!$A:$DD,MATCH(CC$1,'I-EmEC'!$A$1:$DD$1,0),FALSE)&lt;&gt;"",VLOOKUP($B112,'I-EmEC'!$A:$DD,MATCH(CC$1,'I-EmEC'!$A$1:$DD$1,0),FALSE),NA())</f>
        <v>54.209445585215605</v>
      </c>
      <c r="CD112" s="166">
        <f>IF(VLOOKUP($B112,'I-EmEC'!$A:$DD,MATCH(CD$1,'I-EmEC'!$A$1:$DD$1,0),FALSE)&lt;&gt;"",VLOOKUP($B112,'I-EmEC'!$A:$DD,MATCH(CD$1,'I-EmEC'!$A$1:$DD$1,0),FALSE),NA())</f>
        <v>54.209445585215605</v>
      </c>
      <c r="CE112" s="166">
        <f>IF(VLOOKUP($B112,'I-EmEC'!$A:$DD,MATCH(CE$1,'I-EmEC'!$A$1:$DD$1,0),FALSE)&lt;&gt;"",VLOOKUP($B112,'I-EmEC'!$A:$DD,MATCH(CE$1,'I-EmEC'!$A$1:$DD$1,0),FALSE),NA())</f>
        <v>45.168539325842701</v>
      </c>
      <c r="CF112" s="166">
        <f>IF(VLOOKUP($B112,'I-EmEC'!$A:$DD,MATCH(CF$1,'I-EmEC'!$A$1:$DD$1,0),FALSE)&lt;&gt;"",VLOOKUP($B112,'I-EmEC'!$A:$DD,MATCH(CF$1,'I-EmEC'!$A$1:$DD$1,0),FALSE),NA())</f>
        <v>43.786982248520708</v>
      </c>
      <c r="CG112" s="166">
        <f>IF(VLOOKUP($B112,'I-EmEC'!$A:$DD,MATCH(CG$1,'I-EmEC'!$A$1:$DD$1,0),FALSE)&lt;&gt;"",VLOOKUP($B112,'I-EmEC'!$A:$DD,MATCH(CG$1,'I-EmEC'!$A$1:$DD$1,0),FALSE),NA())</f>
        <v>45.904761904761905</v>
      </c>
      <c r="CH112" s="166">
        <f>IF(VLOOKUP($B112,'I-EmEC'!$A:$DD,MATCH(CH$1,'I-EmEC'!$A$1:$DD$1,0),FALSE)&lt;&gt;"",VLOOKUP($B112,'I-EmEC'!$A:$DD,MATCH(CH$1,'I-EmEC'!$A$1:$DD$1,0),FALSE),NA())</f>
        <v>33.201581027667984</v>
      </c>
      <c r="CI112" s="161" t="str" cm="1">
        <f t="array" ref="CI112">SUBSTITUTE(SUBSTITUTE(SUBSTITUTE(INDEX(BW$1:CH$1,0,MATCH(_xlfn.AGGREGATE(4,6,BW112:CH112),BW112:CH112,0)),"I-Emax",""),"Min",""),"Max","")</f>
        <v xml:space="preserve">
GoA</v>
      </c>
      <c r="CJ112" s="155"/>
      <c r="CK112" s="155"/>
      <c r="CL112" s="155"/>
      <c r="CM112" s="155"/>
      <c r="CN112" s="155"/>
      <c r="CO112" s="155"/>
      <c r="CP112" s="155"/>
      <c r="CQ112" s="155"/>
      <c r="CR112" s="155"/>
      <c r="CS112" s="155"/>
      <c r="CT112" s="155"/>
      <c r="CU112" s="155"/>
      <c r="CV112" s="155"/>
      <c r="CW112" s="155"/>
      <c r="CX112" s="155"/>
      <c r="CY112" s="155"/>
      <c r="CZ112" s="155"/>
      <c r="DA112" s="155"/>
      <c r="DB112" s="155"/>
      <c r="DC112" s="155"/>
      <c r="DD112" s="155"/>
      <c r="DE112" s="155"/>
      <c r="DF112" s="155"/>
      <c r="DG112" s="155"/>
    </row>
    <row r="113" spans="1:111" s="170" customFormat="1" x14ac:dyDescent="0.15">
      <c r="A113" s="155" t="str" cm="1">
        <f t="array" ref="A113">_xlfn.IFS(AND(SUMIF(E113:P113,"&lt;&gt;#N/A",E113:P113)&gt;0,SUMIF(S113:AD113,"&lt;&gt;#N/A",S113:AD113)&gt;0),"BI",AND(SUMIF(E113:P113,"&lt;&gt;#N/A",E113:P113)&gt;0,SUMIF(S113:AD113,"&lt;&gt;#N/A",S113:AD113)=0),"-B",AND(SUMIF(E113:P113,"&lt;&gt;#N/A",E113:P113)=0,SUMIF(S113:AD113,"&lt;&gt;#N/A",S113:AD113)&gt;0),"-I")</f>
        <v>-I</v>
      </c>
      <c r="B113" s="90" t="s">
        <v>553</v>
      </c>
      <c r="C113" s="156" t="str">
        <f>VLOOKUP(B113,RecNamesAll!A:E,5,FALSE)</f>
        <v>A</v>
      </c>
      <c r="D113" s="157" t="b">
        <f>VLOOKUP(B113,Ligands!A:B,2,FALSE)</f>
        <v>0</v>
      </c>
      <c r="E113" s="158" t="e">
        <f>IF(VLOOKUP($B113,'B-EmEC'!$A:$DC,MATCH(E$1,'B-EmEC'!$A$1:$DC$1,0),FALSE)&lt;&gt;"",VLOOKUP($B113,'B-EmEC'!$A:$DC,MATCH(E$1,'B-EmEC'!$A$1:$DC$1,0),FALSE),NA())</f>
        <v>#N/A</v>
      </c>
      <c r="F113" s="159" t="e">
        <f>IF(VLOOKUP($B113,'B-EmEC'!$A:$DC,MATCH(F$1,'B-EmEC'!$A$1:$DC$1,0),FALSE)&lt;&gt;"",VLOOKUP($B113,'B-EmEC'!$A:$DC,MATCH(F$1,'B-EmEC'!$A$1:$DC$1,0),FALSE),NA())</f>
        <v>#N/A</v>
      </c>
      <c r="G113" s="159" t="e">
        <f>IF(VLOOKUP($B113,'B-EmEC'!$A:$DC,MATCH(G$1,'B-EmEC'!$A$1:$DC$1,0),FALSE)&lt;&gt;"",VLOOKUP($B113,'B-EmEC'!$A:$DC,MATCH(G$1,'B-EmEC'!$A$1:$DC$1,0),FALSE),NA())</f>
        <v>#N/A</v>
      </c>
      <c r="H113" s="159" t="e">
        <f>IF(VLOOKUP($B113,'B-EmEC'!$A:$DC,MATCH(H$1,'B-EmEC'!$A$1:$DC$1,0),FALSE)&lt;&gt;"",VLOOKUP($B113,'B-EmEC'!$A:$DC,MATCH(H$1,'B-EmEC'!$A$1:$DC$1,0),FALSE),NA())</f>
        <v>#N/A</v>
      </c>
      <c r="I113" s="159" t="e">
        <f>IF(VLOOKUP($B113,'B-EmEC'!$A:$DC,MATCH(I$1,'B-EmEC'!$A$1:$DC$1,0),FALSE)&lt;&gt;"",VLOOKUP($B113,'B-EmEC'!$A:$DC,MATCH(I$1,'B-EmEC'!$A$1:$DC$1,0),FALSE),NA())</f>
        <v>#N/A</v>
      </c>
      <c r="J113" s="159" t="e">
        <f>IF(VLOOKUP($B113,'B-EmEC'!$A:$DC,MATCH(J$1,'B-EmEC'!$A$1:$DC$1,0),FALSE)&lt;&gt;"",VLOOKUP($B113,'B-EmEC'!$A:$DC,MATCH(J$1,'B-EmEC'!$A$1:$DC$1,0),FALSE),NA())</f>
        <v>#N/A</v>
      </c>
      <c r="K113" s="160" t="e">
        <f>IF(VLOOKUP($B113,'B-EmEC'!$A:$DC,MATCH(K$1,'B-EmEC'!$A$1:$DC$1,0),FALSE)&lt;&gt;"",VLOOKUP($B113,'B-EmEC'!$A:$DC,MATCH(K$1,'B-EmEC'!$A$1:$DC$1,0),FALSE),NA())</f>
        <v>#N/A</v>
      </c>
      <c r="L113" s="160" t="e">
        <f>IF(VLOOKUP($B113,'B-EmEC'!$A:$DC,MATCH(L$1,'B-EmEC'!$A$1:$DC$1,0),FALSE)&lt;&gt;"",VLOOKUP($B113,'B-EmEC'!$A:$DC,MATCH(L$1,'B-EmEC'!$A$1:$DC$1,0),FALSE),NA())</f>
        <v>#N/A</v>
      </c>
      <c r="M113" s="160" t="e">
        <f>IF(VLOOKUP($B113,'B-EmEC'!$A:$DC,MATCH(M$1,'B-EmEC'!$A$1:$DC$1,0),FALSE)&lt;&gt;"",VLOOKUP($B113,'B-EmEC'!$A:$DC,MATCH(M$1,'B-EmEC'!$A$1:$DC$1,0),FALSE),NA())</f>
        <v>#N/A</v>
      </c>
      <c r="N113" s="159" t="e">
        <f>IF(VLOOKUP($B113,'B-EmEC'!$A:$DC,MATCH(N$1,'B-EmEC'!$A$1:$DC$1,0),FALSE)&lt;&gt;"",VLOOKUP($B113,'B-EmEC'!$A:$DC,MATCH(N$1,'B-EmEC'!$A$1:$DC$1,0),FALSE),NA())</f>
        <v>#N/A</v>
      </c>
      <c r="O113" s="160" t="e">
        <f>IF(VLOOKUP($B113,'B-EmEC'!$A:$DC,MATCH(O$1,'B-EmEC'!$A$1:$DC$1,0),FALSE)&lt;&gt;"",VLOOKUP($B113,'B-EmEC'!$A:$DC,MATCH(O$1,'B-EmEC'!$A$1:$DC$1,0),FALSE),NA())</f>
        <v>#N/A</v>
      </c>
      <c r="P113" s="160" t="e">
        <f>IF(VLOOKUP($B113,'B-EmEC'!$A:$DC,MATCH(P$1,'B-EmEC'!$A$1:$DC$1,0),FALSE)&lt;&gt;"",VLOOKUP($B113,'B-EmEC'!$A:$DC,MATCH(P$1,'B-EmEC'!$A$1:$DC$1,0),FALSE),NA())</f>
        <v>#N/A</v>
      </c>
      <c r="Q113" s="161" t="e" cm="1">
        <f t="array" ref="Q113">SUBSTITUTE(SUBSTITUTE(INDEX(E$1:P$1,0,MATCH(_xlfn.AGGREGATE(4,6,E113:P113),E113:P113,0)),"B-pEC50",""),"&gt;1.4SD","")</f>
        <v>#N/A</v>
      </c>
      <c r="R113" s="159"/>
      <c r="S113" s="162" t="e">
        <f>IF(VLOOKUP($B113,'I-EmEC'!$A:$DD,MATCH(S$1,'I-EmEC'!$A$1:$DD$1,0),FALSE)&lt;&gt;"",VLOOKUP($B113,'I-EmEC'!$A:$DD,MATCH(S$1,'I-EmEC'!$A$1:$DD$1,0),FALSE),NA())</f>
        <v>#N/A</v>
      </c>
      <c r="T113" s="159" t="e">
        <f>IF(VLOOKUP($B113,'I-EmEC'!$A:$DD,MATCH(T$1,'I-EmEC'!$A$1:$DD$1,0),FALSE)&lt;&gt;"",VLOOKUP($B113,'I-EmEC'!$A:$DD,MATCH(T$1,'I-EmEC'!$A$1:$DD$1,0),FALSE),NA())</f>
        <v>#N/A</v>
      </c>
      <c r="U113" s="159" t="e">
        <f>IF(VLOOKUP($B113,'I-EmEC'!$A:$DD,MATCH(U$1,'I-EmEC'!$A$1:$DD$1,0),FALSE)&lt;&gt;"",VLOOKUP($B113,'I-EmEC'!$A:$DD,MATCH(U$1,'I-EmEC'!$A$1:$DD$1,0),FALSE),NA())</f>
        <v>#N/A</v>
      </c>
      <c r="V113" s="159" t="e">
        <f>IF(VLOOKUP($B113,'I-EmEC'!$A:$DD,MATCH(V$1,'I-EmEC'!$A$1:$DD$1,0),FALSE)&lt;&gt;"",VLOOKUP($B113,'I-EmEC'!$A:$DD,MATCH(V$1,'I-EmEC'!$A$1:$DD$1,0),FALSE),NA())</f>
        <v>#N/A</v>
      </c>
      <c r="W113" s="159" t="e">
        <f>IF(VLOOKUP($B113,'I-EmEC'!$A:$DD,MATCH(W$1,'I-EmEC'!$A$1:$DD$1,0),FALSE)&lt;&gt;"",VLOOKUP($B113,'I-EmEC'!$A:$DD,MATCH(W$1,'I-EmEC'!$A$1:$DD$1,0),FALSE),NA())</f>
        <v>#N/A</v>
      </c>
      <c r="X113" s="159" t="e">
        <f>IF(VLOOKUP($B113,'I-EmEC'!$A:$DD,MATCH(X$1,'I-EmEC'!$A$1:$DD$1,0),FALSE)&lt;&gt;"",VLOOKUP($B113,'I-EmEC'!$A:$DD,MATCH(X$1,'I-EmEC'!$A$1:$DD$1,0),FALSE),NA())</f>
        <v>#N/A</v>
      </c>
      <c r="Y113" s="159" t="e">
        <f>IF(VLOOKUP($B113,'I-EmEC'!$A:$DD,MATCH(Y$1,'I-EmEC'!$A$1:$DD$1,0),FALSE)&lt;&gt;"",VLOOKUP($B113,'I-EmEC'!$A:$DD,MATCH(Y$1,'I-EmEC'!$A$1:$DD$1,0),FALSE),NA())</f>
        <v>#N/A</v>
      </c>
      <c r="Z113" s="159" t="e">
        <f>IF(VLOOKUP($B113,'I-EmEC'!$A:$DD,MATCH(Z$1,'I-EmEC'!$A$1:$DD$1,0),FALSE)&lt;&gt;"",VLOOKUP($B113,'I-EmEC'!$A:$DD,MATCH(Z$1,'I-EmEC'!$A$1:$DD$1,0),FALSE),NA())</f>
        <v>#N/A</v>
      </c>
      <c r="AA113" s="159">
        <f>IF(VLOOKUP($B113,'I-EmEC'!$A:$DD,MATCH(AA$1,'I-EmEC'!$A$1:$DD$1,0),FALSE)&lt;&gt;"",VLOOKUP($B113,'I-EmEC'!$A:$DD,MATCH(AA$1,'I-EmEC'!$A$1:$DD$1,0),FALSE),NA())</f>
        <v>8.2799999999999994</v>
      </c>
      <c r="AB113" s="159" t="e">
        <f>IF(VLOOKUP($B113,'I-EmEC'!$A:$DD,MATCH(AB$1,'I-EmEC'!$A$1:$DD$1,0),FALSE)&lt;&gt;"",VLOOKUP($B113,'I-EmEC'!$A:$DD,MATCH(AB$1,'I-EmEC'!$A$1:$DD$1,0),FALSE),NA())</f>
        <v>#N/A</v>
      </c>
      <c r="AC113" s="159" t="e">
        <f>IF(VLOOKUP($B113,'I-EmEC'!$A:$DD,MATCH(AC$1,'I-EmEC'!$A$1:$DD$1,0),FALSE)&lt;&gt;"",VLOOKUP($B113,'I-EmEC'!$A:$DD,MATCH(AC$1,'I-EmEC'!$A$1:$DD$1,0),FALSE),NA())</f>
        <v>#N/A</v>
      </c>
      <c r="AD113" s="159" t="e">
        <f>IF(VLOOKUP($B113,'I-EmEC'!$A:$DD,MATCH(AD$1,'I-EmEC'!$A$1:$DD$1,0),FALSE)&lt;&gt;"",VLOOKUP($B113,'I-EmEC'!$A:$DD,MATCH(AD$1,'I-EmEC'!$A$1:$DD$1,0),FALSE),NA())</f>
        <v>#N/A</v>
      </c>
      <c r="AE113" s="161" t="str" cm="1">
        <f t="array" ref="AE113">SUBSTITUTE(SUBSTITUTE(INDEX(S$1:AD$1,0,MATCH(_xlfn.AGGREGATE(4,6,S113:AD113),S113:AD113,0)),"I-pEC50",""),"&gt;1.4SD","")</f>
        <v xml:space="preserve">
G14</v>
      </c>
      <c r="AF113" s="159"/>
      <c r="AG113" s="163" t="e">
        <f>IF(VLOOKUP($B113,'B-EmEC'!$A:$DC,MATCH(AG$1,'B-EmEC'!$A$1:$DC$1,0),FALSE)&lt;&gt;"",VLOOKUP($B113,'B-EmEC'!$A:$DC,MATCH(AG$1,'B-EmEC'!$A$1:$DC$1,0),FALSE),NA())</f>
        <v>#N/A</v>
      </c>
      <c r="AH113" s="164" t="e">
        <f>IF(VLOOKUP($B113,'B-EmEC'!$A:$DC,MATCH(AH$1,'B-EmEC'!$A$1:$DC$1,0),FALSE)&lt;&gt;"",VLOOKUP($B113,'B-EmEC'!$A:$DC,MATCH(AH$1,'B-EmEC'!$A$1:$DC$1,0),FALSE),NA())</f>
        <v>#N/A</v>
      </c>
      <c r="AI113" s="164" t="e">
        <f>IF(VLOOKUP($B113,'B-EmEC'!$A:$DC,MATCH(AI$1,'B-EmEC'!$A$1:$DC$1,0),FALSE)&lt;&gt;"",VLOOKUP($B113,'B-EmEC'!$A:$DC,MATCH(AI$1,'B-EmEC'!$A$1:$DC$1,0),FALSE),NA())</f>
        <v>#N/A</v>
      </c>
      <c r="AJ113" s="164" t="e">
        <f>IF(VLOOKUP($B113,'B-EmEC'!$A:$DC,MATCH(AJ$1,'B-EmEC'!$A$1:$DC$1,0),FALSE)&lt;&gt;"",VLOOKUP($B113,'B-EmEC'!$A:$DC,MATCH(AJ$1,'B-EmEC'!$A$1:$DC$1,0),FALSE),NA())</f>
        <v>#N/A</v>
      </c>
      <c r="AK113" s="164" t="e">
        <f>IF(VLOOKUP($B113,'B-EmEC'!$A:$DC,MATCH(AK$1,'B-EmEC'!$A$1:$DC$1,0),FALSE)&lt;&gt;"",VLOOKUP($B113,'B-EmEC'!$A:$DC,MATCH(AK$1,'B-EmEC'!$A$1:$DC$1,0),FALSE),NA())</f>
        <v>#N/A</v>
      </c>
      <c r="AL113" s="164" t="e">
        <f>IF(VLOOKUP($B113,'B-EmEC'!$A:$DC,MATCH(AL$1,'B-EmEC'!$A$1:$DC$1,0),FALSE)&lt;&gt;"",VLOOKUP($B113,'B-EmEC'!$A:$DC,MATCH(AL$1,'B-EmEC'!$A$1:$DC$1,0),FALSE),NA())</f>
        <v>#N/A</v>
      </c>
      <c r="AM113" s="164" t="e">
        <f>IF(VLOOKUP($B113,'B-EmEC'!$A:$DC,MATCH(AM$1,'B-EmEC'!$A$1:$DC$1,0),FALSE)&lt;&gt;"",VLOOKUP($B113,'B-EmEC'!$A:$DC,MATCH(AM$1,'B-EmEC'!$A$1:$DC$1,0),FALSE),NA())</f>
        <v>#N/A</v>
      </c>
      <c r="AN113" s="164" t="e">
        <f>IF(VLOOKUP($B113,'B-EmEC'!$A:$DC,MATCH(AN$1,'B-EmEC'!$A$1:$DC$1,0),FALSE)&lt;&gt;"",VLOOKUP($B113,'B-EmEC'!$A:$DC,MATCH(AN$1,'B-EmEC'!$A$1:$DC$1,0),FALSE),NA())</f>
        <v>#N/A</v>
      </c>
      <c r="AO113" s="164" t="e">
        <f>IF(VLOOKUP($B113,'B-EmEC'!$A:$DC,MATCH(AO$1,'B-EmEC'!$A$1:$DC$1,0),FALSE)&lt;&gt;"",VLOOKUP($B113,'B-EmEC'!$A:$DC,MATCH(AO$1,'B-EmEC'!$A$1:$DC$1,0),FALSE),NA())</f>
        <v>#N/A</v>
      </c>
      <c r="AP113" s="164" t="e">
        <f>IF(VLOOKUP($B113,'B-EmEC'!$A:$DC,MATCH(AP$1,'B-EmEC'!$A$1:$DC$1,0),FALSE)&lt;&gt;"",VLOOKUP($B113,'B-EmEC'!$A:$DC,MATCH(AP$1,'B-EmEC'!$A$1:$DC$1,0),FALSE),NA())</f>
        <v>#N/A</v>
      </c>
      <c r="AQ113" s="164" t="e">
        <f>IF(VLOOKUP($B113,'B-EmEC'!$A:$DC,MATCH(AQ$1,'B-EmEC'!$A$1:$DC$1,0),FALSE)&lt;&gt;"",VLOOKUP($B113,'B-EmEC'!$A:$DC,MATCH(AQ$1,'B-EmEC'!$A$1:$DC$1,0),FALSE),NA())</f>
        <v>#N/A</v>
      </c>
      <c r="AR113" s="164" t="e">
        <f>IF(VLOOKUP($B113,'B-EmEC'!$A:$DC,MATCH(AR$1,'B-EmEC'!$A$1:$DC$1,0),FALSE)&lt;&gt;"",VLOOKUP($B113,'B-EmEC'!$A:$DC,MATCH(AR$1,'B-EmEC'!$A$1:$DC$1,0),FALSE),NA())</f>
        <v>#N/A</v>
      </c>
      <c r="AS113" s="169" t="e" cm="1">
        <f t="array" ref="AS113">SUBSTITUTE(SUBSTITUTE(INDEX(AG$1:AR$1,0,MATCH(_xlfn.AGGREGATE(4,6,AG113:AR113),AG113:AR113,0)),"B-Emax",""),"&gt;1.4SD","")</f>
        <v>#N/A</v>
      </c>
      <c r="AT113" s="164"/>
      <c r="AU113" s="165" t="e">
        <f>IF(VLOOKUP($B113,'I-EmEC'!$A:$DD,MATCH(AU$1,'I-EmEC'!$A$1:$DD$1,0),FALSE)&lt;&gt;"",VLOOKUP($B113,'I-EmEC'!$A:$DD,MATCH(AU$1,'I-EmEC'!$A$1:$DD$1,0),FALSE),NA())</f>
        <v>#N/A</v>
      </c>
      <c r="AV113" s="166" t="e">
        <f>IF(VLOOKUP($B113,'I-EmEC'!$A:$DD,MATCH(AV$1,'I-EmEC'!$A$1:$DD$1,0),FALSE)&lt;&gt;"",VLOOKUP($B113,'I-EmEC'!$A:$DD,MATCH(AV$1,'I-EmEC'!$A$1:$DD$1,0),FALSE),NA())</f>
        <v>#N/A</v>
      </c>
      <c r="AW113" s="166" t="e">
        <f>IF(VLOOKUP($B113,'I-EmEC'!$A:$DD,MATCH(AW$1,'I-EmEC'!$A$1:$DD$1,0),FALSE)&lt;&gt;"",VLOOKUP($B113,'I-EmEC'!$A:$DD,MATCH(AW$1,'I-EmEC'!$A$1:$DD$1,0),FALSE),NA())</f>
        <v>#N/A</v>
      </c>
      <c r="AX113" s="166" t="e">
        <f>IF(VLOOKUP($B113,'I-EmEC'!$A:$DD,MATCH(AX$1,'I-EmEC'!$A$1:$DD$1,0),FALSE)&lt;&gt;"",VLOOKUP($B113,'I-EmEC'!$A:$DD,MATCH(AX$1,'I-EmEC'!$A$1:$DD$1,0),FALSE),NA())</f>
        <v>#N/A</v>
      </c>
      <c r="AY113" s="166" t="e">
        <f>IF(VLOOKUP($B113,'I-EmEC'!$A:$DD,MATCH(AY$1,'I-EmEC'!$A$1:$DD$1,0),FALSE)&lt;&gt;"",VLOOKUP($B113,'I-EmEC'!$A:$DD,MATCH(AY$1,'I-EmEC'!$A$1:$DD$1,0),FALSE),NA())</f>
        <v>#N/A</v>
      </c>
      <c r="AZ113" s="166" t="e">
        <f>IF(VLOOKUP($B113,'I-EmEC'!$A:$DD,MATCH(AZ$1,'I-EmEC'!$A$1:$DD$1,0),FALSE)&lt;&gt;"",VLOOKUP($B113,'I-EmEC'!$A:$DD,MATCH(AZ$1,'I-EmEC'!$A$1:$DD$1,0),FALSE),NA())</f>
        <v>#N/A</v>
      </c>
      <c r="BA113" s="166" t="e">
        <f>IF(VLOOKUP($B113,'I-EmEC'!$A:$DD,MATCH(BA$1,'I-EmEC'!$A$1:$DD$1,0),FALSE)&lt;&gt;"",VLOOKUP($B113,'I-EmEC'!$A:$DD,MATCH(BA$1,'I-EmEC'!$A$1:$DD$1,0),FALSE),NA())</f>
        <v>#N/A</v>
      </c>
      <c r="BB113" s="166" t="e">
        <f>IF(VLOOKUP($B113,'I-EmEC'!$A:$DD,MATCH(BB$1,'I-EmEC'!$A$1:$DD$1,0),FALSE)&lt;&gt;"",VLOOKUP($B113,'I-EmEC'!$A:$DD,MATCH(BB$1,'I-EmEC'!$A$1:$DD$1,0),FALSE),NA())</f>
        <v>#N/A</v>
      </c>
      <c r="BC113" s="166">
        <f>IF(VLOOKUP($B113,'I-EmEC'!$A:$DD,MATCH(BC$1,'I-EmEC'!$A$1:$DD$1,0),FALSE)&lt;&gt;"",VLOOKUP($B113,'I-EmEC'!$A:$DD,MATCH(BC$1,'I-EmEC'!$A$1:$DD$1,0),FALSE),NA())</f>
        <v>9.6999999999999993</v>
      </c>
      <c r="BD113" s="166" t="e">
        <f>IF(VLOOKUP($B113,'I-EmEC'!$A:$DD,MATCH(BD$1,'I-EmEC'!$A$1:$DD$1,0),FALSE)&lt;&gt;"",VLOOKUP($B113,'I-EmEC'!$A:$DD,MATCH(BD$1,'I-EmEC'!$A$1:$DD$1,0),FALSE),NA())</f>
        <v>#N/A</v>
      </c>
      <c r="BE113" s="166" t="e">
        <f>IF(VLOOKUP($B113,'I-EmEC'!$A:$DD,MATCH(BE$1,'I-EmEC'!$A$1:$DD$1,0),FALSE)&lt;&gt;"",VLOOKUP($B113,'I-EmEC'!$A:$DD,MATCH(BE$1,'I-EmEC'!$A$1:$DD$1,0),FALSE),NA())</f>
        <v>#N/A</v>
      </c>
      <c r="BF113" s="166" t="e">
        <f>IF(VLOOKUP($B113,'I-EmEC'!$A:$DD,MATCH(BF$1,'I-EmEC'!$A$1:$DD$1,0),FALSE)&lt;&gt;"",VLOOKUP($B113,'I-EmEC'!$A:$DD,MATCH(BF$1,'I-EmEC'!$A$1:$DD$1,0),FALSE),NA())</f>
        <v>#N/A</v>
      </c>
      <c r="BG113" s="161" t="str" cm="1">
        <f t="array" ref="BG113">SUBSTITUTE(SUBSTITUTE(INDEX(AU$1:BF$1,0,MATCH(_xlfn.AGGREGATE(4,6,AU113:BF113),AU113:BF113,0)),"I-Emax",""),"&gt;1.4SD","")</f>
        <v xml:space="preserve">
G14</v>
      </c>
      <c r="BH113" s="159"/>
      <c r="BI113" s="167" t="e">
        <f>IF(VLOOKUP($B113,'B-EmEC'!$A:$DC,MATCH(BI$1,'B-EmEC'!$A$1:$DC$1,0),FALSE)="",NA(),VLOOKUP($B113,'B-EmEC'!$A:$DC,MATCH(BI$1,'B-EmEC'!$A$1:$DC$1,0),FALSE))</f>
        <v>#N/A</v>
      </c>
      <c r="BJ113" s="168" t="e">
        <f>IF(VLOOKUP($B113,'B-EmEC'!$A:$DC,MATCH(BJ$1,'B-EmEC'!$A$1:$DC$1,0),FALSE)="",NA(),VLOOKUP($B113,'B-EmEC'!$A:$DC,MATCH(BJ$1,'B-EmEC'!$A$1:$DC$1,0),FALSE))</f>
        <v>#N/A</v>
      </c>
      <c r="BK113" s="168" t="e">
        <f>IF(VLOOKUP($B113,'B-EmEC'!$A:$DC,MATCH(BK$1,'B-EmEC'!$A$1:$DC$1,0),FALSE)="",NA(),VLOOKUP($B113,'B-EmEC'!$A:$DC,MATCH(BK$1,'B-EmEC'!$A$1:$DC$1,0),FALSE))</f>
        <v>#N/A</v>
      </c>
      <c r="BL113" s="168" t="e">
        <f>IF(VLOOKUP($B113,'B-EmEC'!$A:$DC,MATCH(BL$1,'B-EmEC'!$A$1:$DC$1,0),FALSE)="",NA(),VLOOKUP($B113,'B-EmEC'!$A:$DC,MATCH(BL$1,'B-EmEC'!$A$1:$DC$1,0),FALSE))</f>
        <v>#N/A</v>
      </c>
      <c r="BM113" s="168" t="e">
        <f>IF(VLOOKUP($B113,'B-EmEC'!$A:$DC,MATCH(BM$1,'B-EmEC'!$A$1:$DC$1,0),FALSE)="",NA(),VLOOKUP($B113,'B-EmEC'!$A:$DC,MATCH(BM$1,'B-EmEC'!$A$1:$DC$1,0),FALSE))</f>
        <v>#N/A</v>
      </c>
      <c r="BN113" s="168" t="e">
        <f>IF(VLOOKUP($B113,'B-EmEC'!$A:$DC,MATCH(BN$1,'B-EmEC'!$A$1:$DC$1,0),FALSE)="",NA(),VLOOKUP($B113,'B-EmEC'!$A:$DC,MATCH(BN$1,'B-EmEC'!$A$1:$DC$1,0),FALSE))</f>
        <v>#N/A</v>
      </c>
      <c r="BO113" s="168" t="e">
        <f>IF(VLOOKUP($B113,'B-EmEC'!$A:$DC,MATCH(BO$1,'B-EmEC'!$A$1:$DC$1,0),FALSE)="",NA(),VLOOKUP($B113,'B-EmEC'!$A:$DC,MATCH(BO$1,'B-EmEC'!$A$1:$DC$1,0),FALSE))</f>
        <v>#N/A</v>
      </c>
      <c r="BP113" s="168" t="e">
        <f>IF(VLOOKUP($B113,'B-EmEC'!$A:$DC,MATCH(BP$1,'B-EmEC'!$A$1:$DC$1,0),FALSE)="",NA(),VLOOKUP($B113,'B-EmEC'!$A:$DC,MATCH(BP$1,'B-EmEC'!$A$1:$DC$1,0),FALSE))</f>
        <v>#N/A</v>
      </c>
      <c r="BQ113" s="168" t="e">
        <f>IF(VLOOKUP($B113,'B-EmEC'!$A:$DC,MATCH(BQ$1,'B-EmEC'!$A$1:$DC$1,0),FALSE)="",NA(),VLOOKUP($B113,'B-EmEC'!$A:$DC,MATCH(BQ$1,'B-EmEC'!$A$1:$DC$1,0),FALSE))</f>
        <v>#N/A</v>
      </c>
      <c r="BR113" s="168" t="e">
        <f>IF(VLOOKUP($B113,'B-EmEC'!$A:$DC,MATCH(BR$1,'B-EmEC'!$A$1:$DC$1,0),FALSE)="",NA(),VLOOKUP($B113,'B-EmEC'!$A:$DC,MATCH(BR$1,'B-EmEC'!$A$1:$DC$1,0),FALSE))</f>
        <v>#N/A</v>
      </c>
      <c r="BS113" s="168" t="e">
        <f>IF(VLOOKUP($B113,'B-EmEC'!$A:$DC,MATCH(BS$1,'B-EmEC'!$A$1:$DC$1,0),FALSE)="",NA(),VLOOKUP($B113,'B-EmEC'!$A:$DC,MATCH(BS$1,'B-EmEC'!$A$1:$DC$1,0),FALSE))</f>
        <v>#N/A</v>
      </c>
      <c r="BT113" s="168" t="e">
        <f>IF(VLOOKUP($B113,'B-EmEC'!$A:$DC,MATCH(BT$1,'B-EmEC'!$A$1:$DC$1,0),FALSE)="",NA(),VLOOKUP($B113,'B-EmEC'!$A:$DC,MATCH(BT$1,'B-EmEC'!$A$1:$DC$1,0),FALSE))</f>
        <v>#N/A</v>
      </c>
      <c r="BU113" s="161" t="e" cm="1">
        <f t="array" ref="BU113">SUBSTITUTE(SUBSTITUTE(SUBSTITUTE(INDEX(BI$1:BT$1,0,MATCH(_xlfn.AGGREGATE(4,6,BI113:BT113),BI113:BT113,0)),"B-Emax",""),"Min",""),"Max","")</f>
        <v>#N/A</v>
      </c>
      <c r="BV113" s="168"/>
      <c r="BW113" s="165" t="e">
        <f>IF(VLOOKUP($B113,'I-EmEC'!$A:$DD,MATCH(BW$1,'I-EmEC'!$A$1:$DD$1,0),FALSE)&lt;&gt;"",VLOOKUP($B113,'I-EmEC'!$A:$DD,MATCH(BW$1,'I-EmEC'!$A$1:$DD$1,0),FALSE),NA())</f>
        <v>#N/A</v>
      </c>
      <c r="BX113" s="166" t="e">
        <f>IF(VLOOKUP($B113,'I-EmEC'!$A:$DD,MATCH(BX$1,'I-EmEC'!$A$1:$DD$1,0),FALSE)&lt;&gt;"",VLOOKUP($B113,'I-EmEC'!$A:$DD,MATCH(BX$1,'I-EmEC'!$A$1:$DD$1,0),FALSE),NA())</f>
        <v>#N/A</v>
      </c>
      <c r="BY113" s="166" t="e">
        <f>IF(VLOOKUP($B113,'I-EmEC'!$A:$DD,MATCH(BY$1,'I-EmEC'!$A$1:$DD$1,0),FALSE)&lt;&gt;"",VLOOKUP($B113,'I-EmEC'!$A:$DD,MATCH(BY$1,'I-EmEC'!$A$1:$DD$1,0),FALSE),NA())</f>
        <v>#N/A</v>
      </c>
      <c r="BZ113" s="166" t="e">
        <f>IF(VLOOKUP($B113,'I-EmEC'!$A:$DD,MATCH(BZ$1,'I-EmEC'!$A$1:$DD$1,0),FALSE)&lt;&gt;"",VLOOKUP($B113,'I-EmEC'!$A:$DD,MATCH(BZ$1,'I-EmEC'!$A$1:$DD$1,0),FALSE),NA())</f>
        <v>#N/A</v>
      </c>
      <c r="CA113" s="166" t="e">
        <f>IF(VLOOKUP($B113,'I-EmEC'!$A:$DD,MATCH(CA$1,'I-EmEC'!$A$1:$DD$1,0),FALSE)&lt;&gt;"",VLOOKUP($B113,'I-EmEC'!$A:$DD,MATCH(CA$1,'I-EmEC'!$A$1:$DD$1,0),FALSE),NA())</f>
        <v>#N/A</v>
      </c>
      <c r="CB113" s="166" t="e">
        <f>IF(VLOOKUP($B113,'I-EmEC'!$A:$DD,MATCH(CB$1,'I-EmEC'!$A$1:$DD$1,0),FALSE)&lt;&gt;"",VLOOKUP($B113,'I-EmEC'!$A:$DD,MATCH(CB$1,'I-EmEC'!$A$1:$DD$1,0),FALSE),NA())</f>
        <v>#N/A</v>
      </c>
      <c r="CC113" s="166" t="e">
        <f>IF(VLOOKUP($B113,'I-EmEC'!$A:$DD,MATCH(CC$1,'I-EmEC'!$A$1:$DD$1,0),FALSE)&lt;&gt;"",VLOOKUP($B113,'I-EmEC'!$A:$DD,MATCH(CC$1,'I-EmEC'!$A$1:$DD$1,0),FALSE),NA())</f>
        <v>#N/A</v>
      </c>
      <c r="CD113" s="166" t="e">
        <f>IF(VLOOKUP($B113,'I-EmEC'!$A:$DD,MATCH(CD$1,'I-EmEC'!$A$1:$DD$1,0),FALSE)&lt;&gt;"",VLOOKUP($B113,'I-EmEC'!$A:$DD,MATCH(CD$1,'I-EmEC'!$A$1:$DD$1,0),FALSE),NA())</f>
        <v>#N/A</v>
      </c>
      <c r="CE113" s="166">
        <f>IF(VLOOKUP($B113,'I-EmEC'!$A:$DD,MATCH(CE$1,'I-EmEC'!$A$1:$DD$1,0),FALSE)&lt;&gt;"",VLOOKUP($B113,'I-EmEC'!$A:$DD,MATCH(CE$1,'I-EmEC'!$A$1:$DD$1,0),FALSE),NA())</f>
        <v>21.797752808988761</v>
      </c>
      <c r="CF113" s="166" t="e">
        <f>IF(VLOOKUP($B113,'I-EmEC'!$A:$DD,MATCH(CF$1,'I-EmEC'!$A$1:$DD$1,0),FALSE)&lt;&gt;"",VLOOKUP($B113,'I-EmEC'!$A:$DD,MATCH(CF$1,'I-EmEC'!$A$1:$DD$1,0),FALSE),NA())</f>
        <v>#N/A</v>
      </c>
      <c r="CG113" s="166" t="e">
        <f>IF(VLOOKUP($B113,'I-EmEC'!$A:$DD,MATCH(CG$1,'I-EmEC'!$A$1:$DD$1,0),FALSE)&lt;&gt;"",VLOOKUP($B113,'I-EmEC'!$A:$DD,MATCH(CG$1,'I-EmEC'!$A$1:$DD$1,0),FALSE),NA())</f>
        <v>#N/A</v>
      </c>
      <c r="CH113" s="166" t="e">
        <f>IF(VLOOKUP($B113,'I-EmEC'!$A:$DD,MATCH(CH$1,'I-EmEC'!$A$1:$DD$1,0),FALSE)&lt;&gt;"",VLOOKUP($B113,'I-EmEC'!$A:$DD,MATCH(CH$1,'I-EmEC'!$A$1:$DD$1,0),FALSE),NA())</f>
        <v>#N/A</v>
      </c>
      <c r="CI113" s="161" t="str" cm="1">
        <f t="array" ref="CI113">SUBSTITUTE(SUBSTITUTE(SUBSTITUTE(INDEX(BW$1:CH$1,0,MATCH(_xlfn.AGGREGATE(4,6,BW113:CH113),BW113:CH113,0)),"I-Emax",""),"Min",""),"Max","")</f>
        <v xml:space="preserve">
G14</v>
      </c>
      <c r="CJ113" s="155"/>
      <c r="CK113" s="155"/>
      <c r="CL113" s="155"/>
      <c r="CM113" s="155"/>
      <c r="CN113" s="155"/>
      <c r="CO113" s="155"/>
      <c r="CP113" s="155"/>
      <c r="CQ113" s="155"/>
      <c r="CR113" s="155"/>
      <c r="CS113" s="155"/>
      <c r="CT113" s="155"/>
      <c r="CU113" s="155"/>
      <c r="CV113" s="155"/>
      <c r="CW113" s="155"/>
      <c r="CX113" s="155"/>
      <c r="CY113" s="155"/>
      <c r="CZ113" s="155"/>
      <c r="DA113" s="155"/>
      <c r="DB113" s="155"/>
      <c r="DC113" s="155"/>
      <c r="DD113" s="155"/>
      <c r="DE113" s="155"/>
      <c r="DF113" s="155"/>
      <c r="DG113" s="155"/>
    </row>
    <row r="114" spans="1:111" s="170" customFormat="1" x14ac:dyDescent="0.15">
      <c r="A114" s="155" t="str" cm="1">
        <f t="array" ref="A114">_xlfn.IFS(AND(SUMIF(E114:P114,"&lt;&gt;#N/A",E114:P114)&gt;0,SUMIF(S114:AD114,"&lt;&gt;#N/A",S114:AD114)&gt;0),"BI",AND(SUMIF(E114:P114,"&lt;&gt;#N/A",E114:P114)&gt;0,SUMIF(S114:AD114,"&lt;&gt;#N/A",S114:AD114)=0),"-B",AND(SUMIF(E114:P114,"&lt;&gt;#N/A",E114:P114)=0,SUMIF(S114:AD114,"&lt;&gt;#N/A",S114:AD114)&gt;0),"-I")</f>
        <v>-I</v>
      </c>
      <c r="B114" s="90" t="s">
        <v>576</v>
      </c>
      <c r="C114" s="156" t="str">
        <f>VLOOKUP(B114,RecNamesAll!A:E,5,FALSE)</f>
        <v>A</v>
      </c>
      <c r="D114" s="157" t="b">
        <f>VLOOKUP(B114,Ligands!A:B,2,FALSE)</f>
        <v>0</v>
      </c>
      <c r="E114" s="158" t="e">
        <f>IF(VLOOKUP($B114,'B-EmEC'!$A:$DC,MATCH(E$1,'B-EmEC'!$A$1:$DC$1,0),FALSE)&lt;&gt;"",VLOOKUP($B114,'B-EmEC'!$A:$DC,MATCH(E$1,'B-EmEC'!$A$1:$DC$1,0),FALSE),NA())</f>
        <v>#N/A</v>
      </c>
      <c r="F114" s="159" t="e">
        <f>IF(VLOOKUP($B114,'B-EmEC'!$A:$DC,MATCH(F$1,'B-EmEC'!$A$1:$DC$1,0),FALSE)&lt;&gt;"",VLOOKUP($B114,'B-EmEC'!$A:$DC,MATCH(F$1,'B-EmEC'!$A$1:$DC$1,0),FALSE),NA())</f>
        <v>#N/A</v>
      </c>
      <c r="G114" s="159" t="e">
        <f>IF(VLOOKUP($B114,'B-EmEC'!$A:$DC,MATCH(G$1,'B-EmEC'!$A$1:$DC$1,0),FALSE)&lt;&gt;"",VLOOKUP($B114,'B-EmEC'!$A:$DC,MATCH(G$1,'B-EmEC'!$A$1:$DC$1,0),FALSE),NA())</f>
        <v>#N/A</v>
      </c>
      <c r="H114" s="159" t="e">
        <f>IF(VLOOKUP($B114,'B-EmEC'!$A:$DC,MATCH(H$1,'B-EmEC'!$A$1:$DC$1,0),FALSE)&lt;&gt;"",VLOOKUP($B114,'B-EmEC'!$A:$DC,MATCH(H$1,'B-EmEC'!$A$1:$DC$1,0),FALSE),NA())</f>
        <v>#N/A</v>
      </c>
      <c r="I114" s="159" t="e">
        <f>IF(VLOOKUP($B114,'B-EmEC'!$A:$DC,MATCH(I$1,'B-EmEC'!$A$1:$DC$1,0),FALSE)&lt;&gt;"",VLOOKUP($B114,'B-EmEC'!$A:$DC,MATCH(I$1,'B-EmEC'!$A$1:$DC$1,0),FALSE),NA())</f>
        <v>#N/A</v>
      </c>
      <c r="J114" s="159" t="e">
        <f>IF(VLOOKUP($B114,'B-EmEC'!$A:$DC,MATCH(J$1,'B-EmEC'!$A$1:$DC$1,0),FALSE)&lt;&gt;"",VLOOKUP($B114,'B-EmEC'!$A:$DC,MATCH(J$1,'B-EmEC'!$A$1:$DC$1,0),FALSE),NA())</f>
        <v>#N/A</v>
      </c>
      <c r="K114" s="160" t="e">
        <f>IF(VLOOKUP($B114,'B-EmEC'!$A:$DC,MATCH(K$1,'B-EmEC'!$A$1:$DC$1,0),FALSE)&lt;&gt;"",VLOOKUP($B114,'B-EmEC'!$A:$DC,MATCH(K$1,'B-EmEC'!$A$1:$DC$1,0),FALSE),NA())</f>
        <v>#N/A</v>
      </c>
      <c r="L114" s="160" t="e">
        <f>IF(VLOOKUP($B114,'B-EmEC'!$A:$DC,MATCH(L$1,'B-EmEC'!$A$1:$DC$1,0),FALSE)&lt;&gt;"",VLOOKUP($B114,'B-EmEC'!$A:$DC,MATCH(L$1,'B-EmEC'!$A$1:$DC$1,0),FALSE),NA())</f>
        <v>#N/A</v>
      </c>
      <c r="M114" s="160" t="e">
        <f>IF(VLOOKUP($B114,'B-EmEC'!$A:$DC,MATCH(M$1,'B-EmEC'!$A$1:$DC$1,0),FALSE)&lt;&gt;"",VLOOKUP($B114,'B-EmEC'!$A:$DC,MATCH(M$1,'B-EmEC'!$A$1:$DC$1,0),FALSE),NA())</f>
        <v>#N/A</v>
      </c>
      <c r="N114" s="159" t="e">
        <f>IF(VLOOKUP($B114,'B-EmEC'!$A:$DC,MATCH(N$1,'B-EmEC'!$A$1:$DC$1,0),FALSE)&lt;&gt;"",VLOOKUP($B114,'B-EmEC'!$A:$DC,MATCH(N$1,'B-EmEC'!$A$1:$DC$1,0),FALSE),NA())</f>
        <v>#N/A</v>
      </c>
      <c r="O114" s="160" t="e">
        <f>IF(VLOOKUP($B114,'B-EmEC'!$A:$DC,MATCH(O$1,'B-EmEC'!$A$1:$DC$1,0),FALSE)&lt;&gt;"",VLOOKUP($B114,'B-EmEC'!$A:$DC,MATCH(O$1,'B-EmEC'!$A$1:$DC$1,0),FALSE),NA())</f>
        <v>#N/A</v>
      </c>
      <c r="P114" s="160" t="e">
        <f>IF(VLOOKUP($B114,'B-EmEC'!$A:$DC,MATCH(P$1,'B-EmEC'!$A$1:$DC$1,0),FALSE)&lt;&gt;"",VLOOKUP($B114,'B-EmEC'!$A:$DC,MATCH(P$1,'B-EmEC'!$A$1:$DC$1,0),FALSE),NA())</f>
        <v>#N/A</v>
      </c>
      <c r="Q114" s="161" t="e" cm="1">
        <f t="array" ref="Q114">SUBSTITUTE(SUBSTITUTE(INDEX(E$1:P$1,0,MATCH(_xlfn.AGGREGATE(4,6,E114:P114),E114:P114,0)),"B-pEC50",""),"&gt;1.4SD","")</f>
        <v>#N/A</v>
      </c>
      <c r="R114" s="159"/>
      <c r="S114" s="162">
        <f>IF(VLOOKUP($B114,'I-EmEC'!$A:$DD,MATCH(S$1,'I-EmEC'!$A$1:$DD$1,0),FALSE)&lt;&gt;"",VLOOKUP($B114,'I-EmEC'!$A:$DD,MATCH(S$1,'I-EmEC'!$A$1:$DD$1,0),FALSE),NA())</f>
        <v>8.98</v>
      </c>
      <c r="T114" s="159">
        <f>IF(VLOOKUP($B114,'I-EmEC'!$A:$DD,MATCH(T$1,'I-EmEC'!$A$1:$DD$1,0),FALSE)&lt;&gt;"",VLOOKUP($B114,'I-EmEC'!$A:$DD,MATCH(T$1,'I-EmEC'!$A$1:$DD$1,0),FALSE),NA())</f>
        <v>9.31</v>
      </c>
      <c r="U114" s="159">
        <f>IF(VLOOKUP($B114,'I-EmEC'!$A:$DD,MATCH(U$1,'I-EmEC'!$A$1:$DD$1,0),FALSE)&lt;&gt;"",VLOOKUP($B114,'I-EmEC'!$A:$DD,MATCH(U$1,'I-EmEC'!$A$1:$DD$1,0),FALSE),NA())</f>
        <v>9.31</v>
      </c>
      <c r="V114" s="159">
        <f>IF(VLOOKUP($B114,'I-EmEC'!$A:$DD,MATCH(V$1,'I-EmEC'!$A$1:$DD$1,0),FALSE)&lt;&gt;"",VLOOKUP($B114,'I-EmEC'!$A:$DD,MATCH(V$1,'I-EmEC'!$A$1:$DD$1,0),FALSE),NA())</f>
        <v>9.09</v>
      </c>
      <c r="W114" s="159">
        <f>IF(VLOOKUP($B114,'I-EmEC'!$A:$DD,MATCH(W$1,'I-EmEC'!$A$1:$DD$1,0),FALSE)&lt;&gt;"",VLOOKUP($B114,'I-EmEC'!$A:$DD,MATCH(W$1,'I-EmEC'!$A$1:$DD$1,0),FALSE),NA())</f>
        <v>9.09</v>
      </c>
      <c r="X114" s="159">
        <f>IF(VLOOKUP($B114,'I-EmEC'!$A:$DD,MATCH(X$1,'I-EmEC'!$A$1:$DD$1,0),FALSE)&lt;&gt;"",VLOOKUP($B114,'I-EmEC'!$A:$DD,MATCH(X$1,'I-EmEC'!$A$1:$DD$1,0),FALSE),NA())</f>
        <v>9.09</v>
      </c>
      <c r="Y114" s="159">
        <f>IF(VLOOKUP($B114,'I-EmEC'!$A:$DD,MATCH(Y$1,'I-EmEC'!$A$1:$DD$1,0),FALSE)&lt;&gt;"",VLOOKUP($B114,'I-EmEC'!$A:$DD,MATCH(Y$1,'I-EmEC'!$A$1:$DD$1,0),FALSE),NA())</f>
        <v>10.029999999999999</v>
      </c>
      <c r="Z114" s="159">
        <f>IF(VLOOKUP($B114,'I-EmEC'!$A:$DD,MATCH(Z$1,'I-EmEC'!$A$1:$DD$1,0),FALSE)&lt;&gt;"",VLOOKUP($B114,'I-EmEC'!$A:$DD,MATCH(Z$1,'I-EmEC'!$A$1:$DD$1,0),FALSE),NA())</f>
        <v>10.029999999999999</v>
      </c>
      <c r="AA114" s="159">
        <f>IF(VLOOKUP($B114,'I-EmEC'!$A:$DD,MATCH(AA$1,'I-EmEC'!$A$1:$DD$1,0),FALSE)&lt;&gt;"",VLOOKUP($B114,'I-EmEC'!$A:$DD,MATCH(AA$1,'I-EmEC'!$A$1:$DD$1,0),FALSE),NA())</f>
        <v>9.52</v>
      </c>
      <c r="AB114" s="159">
        <f>IF(VLOOKUP($B114,'I-EmEC'!$A:$DD,MATCH(AB$1,'I-EmEC'!$A$1:$DD$1,0),FALSE)&lt;&gt;"",VLOOKUP($B114,'I-EmEC'!$A:$DD,MATCH(AB$1,'I-EmEC'!$A$1:$DD$1,0),FALSE),NA())</f>
        <v>8.68</v>
      </c>
      <c r="AC114" s="159">
        <f>IF(VLOOKUP($B114,'I-EmEC'!$A:$DD,MATCH(AC$1,'I-EmEC'!$A$1:$DD$1,0),FALSE)&lt;&gt;"",VLOOKUP($B114,'I-EmEC'!$A:$DD,MATCH(AC$1,'I-EmEC'!$A$1:$DD$1,0),FALSE),NA())</f>
        <v>9.2899999999999991</v>
      </c>
      <c r="AD114" s="159">
        <f>IF(VLOOKUP($B114,'I-EmEC'!$A:$DD,MATCH(AD$1,'I-EmEC'!$A$1:$DD$1,0),FALSE)&lt;&gt;"",VLOOKUP($B114,'I-EmEC'!$A:$DD,MATCH(AD$1,'I-EmEC'!$A$1:$DD$1,0),FALSE),NA())</f>
        <v>9.14</v>
      </c>
      <c r="AE114" s="161" t="str" cm="1">
        <f t="array" ref="AE114">SUBSTITUTE(SUBSTITUTE(INDEX(S$1:AD$1,0,MATCH(_xlfn.AGGREGATE(4,6,S114:AD114),S114:AD114,0)),"I-pEC50",""),"&gt;1.4SD","")</f>
        <v xml:space="preserve">
Gq</v>
      </c>
      <c r="AF114" s="159"/>
      <c r="AG114" s="163" t="e">
        <f>IF(VLOOKUP($B114,'B-EmEC'!$A:$DC,MATCH(AG$1,'B-EmEC'!$A$1:$DC$1,0),FALSE)&lt;&gt;"",VLOOKUP($B114,'B-EmEC'!$A:$DC,MATCH(AG$1,'B-EmEC'!$A$1:$DC$1,0),FALSE),NA())</f>
        <v>#N/A</v>
      </c>
      <c r="AH114" s="164" t="e">
        <f>IF(VLOOKUP($B114,'B-EmEC'!$A:$DC,MATCH(AH$1,'B-EmEC'!$A$1:$DC$1,0),FALSE)&lt;&gt;"",VLOOKUP($B114,'B-EmEC'!$A:$DC,MATCH(AH$1,'B-EmEC'!$A$1:$DC$1,0),FALSE),NA())</f>
        <v>#N/A</v>
      </c>
      <c r="AI114" s="164" t="e">
        <f>IF(VLOOKUP($B114,'B-EmEC'!$A:$DC,MATCH(AI$1,'B-EmEC'!$A$1:$DC$1,0),FALSE)&lt;&gt;"",VLOOKUP($B114,'B-EmEC'!$A:$DC,MATCH(AI$1,'B-EmEC'!$A$1:$DC$1,0),FALSE),NA())</f>
        <v>#N/A</v>
      </c>
      <c r="AJ114" s="164" t="e">
        <f>IF(VLOOKUP($B114,'B-EmEC'!$A:$DC,MATCH(AJ$1,'B-EmEC'!$A$1:$DC$1,0),FALSE)&lt;&gt;"",VLOOKUP($B114,'B-EmEC'!$A:$DC,MATCH(AJ$1,'B-EmEC'!$A$1:$DC$1,0),FALSE),NA())</f>
        <v>#N/A</v>
      </c>
      <c r="AK114" s="164" t="e">
        <f>IF(VLOOKUP($B114,'B-EmEC'!$A:$DC,MATCH(AK$1,'B-EmEC'!$A$1:$DC$1,0),FALSE)&lt;&gt;"",VLOOKUP($B114,'B-EmEC'!$A:$DC,MATCH(AK$1,'B-EmEC'!$A$1:$DC$1,0),FALSE),NA())</f>
        <v>#N/A</v>
      </c>
      <c r="AL114" s="164" t="e">
        <f>IF(VLOOKUP($B114,'B-EmEC'!$A:$DC,MATCH(AL$1,'B-EmEC'!$A$1:$DC$1,0),FALSE)&lt;&gt;"",VLOOKUP($B114,'B-EmEC'!$A:$DC,MATCH(AL$1,'B-EmEC'!$A$1:$DC$1,0),FALSE),NA())</f>
        <v>#N/A</v>
      </c>
      <c r="AM114" s="164" t="e">
        <f>IF(VLOOKUP($B114,'B-EmEC'!$A:$DC,MATCH(AM$1,'B-EmEC'!$A$1:$DC$1,0),FALSE)&lt;&gt;"",VLOOKUP($B114,'B-EmEC'!$A:$DC,MATCH(AM$1,'B-EmEC'!$A$1:$DC$1,0),FALSE),NA())</f>
        <v>#N/A</v>
      </c>
      <c r="AN114" s="164" t="e">
        <f>IF(VLOOKUP($B114,'B-EmEC'!$A:$DC,MATCH(AN$1,'B-EmEC'!$A$1:$DC$1,0),FALSE)&lt;&gt;"",VLOOKUP($B114,'B-EmEC'!$A:$DC,MATCH(AN$1,'B-EmEC'!$A$1:$DC$1,0),FALSE),NA())</f>
        <v>#N/A</v>
      </c>
      <c r="AO114" s="164" t="e">
        <f>IF(VLOOKUP($B114,'B-EmEC'!$A:$DC,MATCH(AO$1,'B-EmEC'!$A$1:$DC$1,0),FALSE)&lt;&gt;"",VLOOKUP($B114,'B-EmEC'!$A:$DC,MATCH(AO$1,'B-EmEC'!$A$1:$DC$1,0),FALSE),NA())</f>
        <v>#N/A</v>
      </c>
      <c r="AP114" s="164" t="e">
        <f>IF(VLOOKUP($B114,'B-EmEC'!$A:$DC,MATCH(AP$1,'B-EmEC'!$A$1:$DC$1,0),FALSE)&lt;&gt;"",VLOOKUP($B114,'B-EmEC'!$A:$DC,MATCH(AP$1,'B-EmEC'!$A$1:$DC$1,0),FALSE),NA())</f>
        <v>#N/A</v>
      </c>
      <c r="AQ114" s="164" t="e">
        <f>IF(VLOOKUP($B114,'B-EmEC'!$A:$DC,MATCH(AQ$1,'B-EmEC'!$A$1:$DC$1,0),FALSE)&lt;&gt;"",VLOOKUP($B114,'B-EmEC'!$A:$DC,MATCH(AQ$1,'B-EmEC'!$A$1:$DC$1,0),FALSE),NA())</f>
        <v>#N/A</v>
      </c>
      <c r="AR114" s="164" t="e">
        <f>IF(VLOOKUP($B114,'B-EmEC'!$A:$DC,MATCH(AR$1,'B-EmEC'!$A$1:$DC$1,0),FALSE)&lt;&gt;"",VLOOKUP($B114,'B-EmEC'!$A:$DC,MATCH(AR$1,'B-EmEC'!$A$1:$DC$1,0),FALSE),NA())</f>
        <v>#N/A</v>
      </c>
      <c r="AS114" s="169" t="e" cm="1">
        <f t="array" ref="AS114">SUBSTITUTE(SUBSTITUTE(INDEX(AG$1:AR$1,0,MATCH(_xlfn.AGGREGATE(4,6,AG114:AR114),AG114:AR114,0)),"B-Emax",""),"&gt;1.4SD","")</f>
        <v>#N/A</v>
      </c>
      <c r="AT114" s="164"/>
      <c r="AU114" s="165">
        <f>IF(VLOOKUP($B114,'I-EmEC'!$A:$DD,MATCH(AU$1,'I-EmEC'!$A$1:$DD$1,0),FALSE)&lt;&gt;"",VLOOKUP($B114,'I-EmEC'!$A:$DD,MATCH(AU$1,'I-EmEC'!$A$1:$DD$1,0),FALSE),NA())</f>
        <v>33.4</v>
      </c>
      <c r="AV114" s="166">
        <f>IF(VLOOKUP($B114,'I-EmEC'!$A:$DD,MATCH(AV$1,'I-EmEC'!$A$1:$DD$1,0),FALSE)&lt;&gt;"",VLOOKUP($B114,'I-EmEC'!$A:$DD,MATCH(AV$1,'I-EmEC'!$A$1:$DD$1,0),FALSE),NA())</f>
        <v>36.700000000000003</v>
      </c>
      <c r="AW114" s="166">
        <f>IF(VLOOKUP($B114,'I-EmEC'!$A:$DD,MATCH(AW$1,'I-EmEC'!$A$1:$DD$1,0),FALSE)&lt;&gt;"",VLOOKUP($B114,'I-EmEC'!$A:$DD,MATCH(AW$1,'I-EmEC'!$A$1:$DD$1,0),FALSE),NA())</f>
        <v>36.700000000000003</v>
      </c>
      <c r="AX114" s="166">
        <f>IF(VLOOKUP($B114,'I-EmEC'!$A:$DD,MATCH(AX$1,'I-EmEC'!$A$1:$DD$1,0),FALSE)&lt;&gt;"",VLOOKUP($B114,'I-EmEC'!$A:$DD,MATCH(AX$1,'I-EmEC'!$A$1:$DD$1,0),FALSE),NA())</f>
        <v>23</v>
      </c>
      <c r="AY114" s="166">
        <f>IF(VLOOKUP($B114,'I-EmEC'!$A:$DD,MATCH(AY$1,'I-EmEC'!$A$1:$DD$1,0),FALSE)&lt;&gt;"",VLOOKUP($B114,'I-EmEC'!$A:$DD,MATCH(AY$1,'I-EmEC'!$A$1:$DD$1,0),FALSE),NA())</f>
        <v>23</v>
      </c>
      <c r="AZ114" s="166">
        <f>IF(VLOOKUP($B114,'I-EmEC'!$A:$DD,MATCH(AZ$1,'I-EmEC'!$A$1:$DD$1,0),FALSE)&lt;&gt;"",VLOOKUP($B114,'I-EmEC'!$A:$DD,MATCH(AZ$1,'I-EmEC'!$A$1:$DD$1,0),FALSE),NA())</f>
        <v>19.8</v>
      </c>
      <c r="BA114" s="166">
        <f>IF(VLOOKUP($B114,'I-EmEC'!$A:$DD,MATCH(BA$1,'I-EmEC'!$A$1:$DD$1,0),FALSE)&lt;&gt;"",VLOOKUP($B114,'I-EmEC'!$A:$DD,MATCH(BA$1,'I-EmEC'!$A$1:$DD$1,0),FALSE),NA())</f>
        <v>45.3</v>
      </c>
      <c r="BB114" s="166">
        <f>IF(VLOOKUP($B114,'I-EmEC'!$A:$DD,MATCH(BB$1,'I-EmEC'!$A$1:$DD$1,0),FALSE)&lt;&gt;"",VLOOKUP($B114,'I-EmEC'!$A:$DD,MATCH(BB$1,'I-EmEC'!$A$1:$DD$1,0),FALSE),NA())</f>
        <v>45.3</v>
      </c>
      <c r="BC114" s="166">
        <f>IF(VLOOKUP($B114,'I-EmEC'!$A:$DD,MATCH(BC$1,'I-EmEC'!$A$1:$DD$1,0),FALSE)&lt;&gt;"",VLOOKUP($B114,'I-EmEC'!$A:$DD,MATCH(BC$1,'I-EmEC'!$A$1:$DD$1,0),FALSE),NA())</f>
        <v>40.200000000000003</v>
      </c>
      <c r="BD114" s="166">
        <f>IF(VLOOKUP($B114,'I-EmEC'!$A:$DD,MATCH(BD$1,'I-EmEC'!$A$1:$DD$1,0),FALSE)&lt;&gt;"",VLOOKUP($B114,'I-EmEC'!$A:$DD,MATCH(BD$1,'I-EmEC'!$A$1:$DD$1,0),FALSE),NA())</f>
        <v>22.7</v>
      </c>
      <c r="BE114" s="166">
        <f>IF(VLOOKUP($B114,'I-EmEC'!$A:$DD,MATCH(BE$1,'I-EmEC'!$A$1:$DD$1,0),FALSE)&lt;&gt;"",VLOOKUP($B114,'I-EmEC'!$A:$DD,MATCH(BE$1,'I-EmEC'!$A$1:$DD$1,0),FALSE),NA())</f>
        <v>33.299999999999997</v>
      </c>
      <c r="BF114" s="166">
        <f>IF(VLOOKUP($B114,'I-EmEC'!$A:$DD,MATCH(BF$1,'I-EmEC'!$A$1:$DD$1,0),FALSE)&lt;&gt;"",VLOOKUP($B114,'I-EmEC'!$A:$DD,MATCH(BF$1,'I-EmEC'!$A$1:$DD$1,0),FALSE),NA())</f>
        <v>24.7</v>
      </c>
      <c r="BG114" s="161" t="str" cm="1">
        <f t="array" ref="BG114">SUBSTITUTE(SUBSTITUTE(INDEX(AU$1:BF$1,0,MATCH(_xlfn.AGGREGATE(4,6,AU114:BF114),AU114:BF114,0)),"I-Emax",""),"&gt;1.4SD","")</f>
        <v xml:space="preserve">
Gq</v>
      </c>
      <c r="BH114" s="159"/>
      <c r="BI114" s="167" t="e">
        <f>IF(VLOOKUP($B114,'B-EmEC'!$A:$DC,MATCH(BI$1,'B-EmEC'!$A$1:$DC$1,0),FALSE)="",NA(),VLOOKUP($B114,'B-EmEC'!$A:$DC,MATCH(BI$1,'B-EmEC'!$A$1:$DC$1,0),FALSE))</f>
        <v>#N/A</v>
      </c>
      <c r="BJ114" s="168" t="e">
        <f>IF(VLOOKUP($B114,'B-EmEC'!$A:$DC,MATCH(BJ$1,'B-EmEC'!$A$1:$DC$1,0),FALSE)="",NA(),VLOOKUP($B114,'B-EmEC'!$A:$DC,MATCH(BJ$1,'B-EmEC'!$A$1:$DC$1,0),FALSE))</f>
        <v>#N/A</v>
      </c>
      <c r="BK114" s="168" t="e">
        <f>IF(VLOOKUP($B114,'B-EmEC'!$A:$DC,MATCH(BK$1,'B-EmEC'!$A$1:$DC$1,0),FALSE)="",NA(),VLOOKUP($B114,'B-EmEC'!$A:$DC,MATCH(BK$1,'B-EmEC'!$A$1:$DC$1,0),FALSE))</f>
        <v>#N/A</v>
      </c>
      <c r="BL114" s="168" t="e">
        <f>IF(VLOOKUP($B114,'B-EmEC'!$A:$DC,MATCH(BL$1,'B-EmEC'!$A$1:$DC$1,0),FALSE)="",NA(),VLOOKUP($B114,'B-EmEC'!$A:$DC,MATCH(BL$1,'B-EmEC'!$A$1:$DC$1,0),FALSE))</f>
        <v>#N/A</v>
      </c>
      <c r="BM114" s="168" t="e">
        <f>IF(VLOOKUP($B114,'B-EmEC'!$A:$DC,MATCH(BM$1,'B-EmEC'!$A$1:$DC$1,0),FALSE)="",NA(),VLOOKUP($B114,'B-EmEC'!$A:$DC,MATCH(BM$1,'B-EmEC'!$A$1:$DC$1,0),FALSE))</f>
        <v>#N/A</v>
      </c>
      <c r="BN114" s="168" t="e">
        <f>IF(VLOOKUP($B114,'B-EmEC'!$A:$DC,MATCH(BN$1,'B-EmEC'!$A$1:$DC$1,0),FALSE)="",NA(),VLOOKUP($B114,'B-EmEC'!$A:$DC,MATCH(BN$1,'B-EmEC'!$A$1:$DC$1,0),FALSE))</f>
        <v>#N/A</v>
      </c>
      <c r="BO114" s="168" t="e">
        <f>IF(VLOOKUP($B114,'B-EmEC'!$A:$DC,MATCH(BO$1,'B-EmEC'!$A$1:$DC$1,0),FALSE)="",NA(),VLOOKUP($B114,'B-EmEC'!$A:$DC,MATCH(BO$1,'B-EmEC'!$A$1:$DC$1,0),FALSE))</f>
        <v>#N/A</v>
      </c>
      <c r="BP114" s="168" t="e">
        <f>IF(VLOOKUP($B114,'B-EmEC'!$A:$DC,MATCH(BP$1,'B-EmEC'!$A$1:$DC$1,0),FALSE)="",NA(),VLOOKUP($B114,'B-EmEC'!$A:$DC,MATCH(BP$1,'B-EmEC'!$A$1:$DC$1,0),FALSE))</f>
        <v>#N/A</v>
      </c>
      <c r="BQ114" s="168" t="e">
        <f>IF(VLOOKUP($B114,'B-EmEC'!$A:$DC,MATCH(BQ$1,'B-EmEC'!$A$1:$DC$1,0),FALSE)="",NA(),VLOOKUP($B114,'B-EmEC'!$A:$DC,MATCH(BQ$1,'B-EmEC'!$A$1:$DC$1,0),FALSE))</f>
        <v>#N/A</v>
      </c>
      <c r="BR114" s="168" t="e">
        <f>IF(VLOOKUP($B114,'B-EmEC'!$A:$DC,MATCH(BR$1,'B-EmEC'!$A$1:$DC$1,0),FALSE)="",NA(),VLOOKUP($B114,'B-EmEC'!$A:$DC,MATCH(BR$1,'B-EmEC'!$A$1:$DC$1,0),FALSE))</f>
        <v>#N/A</v>
      </c>
      <c r="BS114" s="168" t="e">
        <f>IF(VLOOKUP($B114,'B-EmEC'!$A:$DC,MATCH(BS$1,'B-EmEC'!$A$1:$DC$1,0),FALSE)="",NA(),VLOOKUP($B114,'B-EmEC'!$A:$DC,MATCH(BS$1,'B-EmEC'!$A$1:$DC$1,0),FALSE))</f>
        <v>#N/A</v>
      </c>
      <c r="BT114" s="168" t="e">
        <f>IF(VLOOKUP($B114,'B-EmEC'!$A:$DC,MATCH(BT$1,'B-EmEC'!$A$1:$DC$1,0),FALSE)="",NA(),VLOOKUP($B114,'B-EmEC'!$A:$DC,MATCH(BT$1,'B-EmEC'!$A$1:$DC$1,0),FALSE))</f>
        <v>#N/A</v>
      </c>
      <c r="BU114" s="161" t="e" cm="1">
        <f t="array" ref="BU114">SUBSTITUTE(SUBSTITUTE(SUBSTITUTE(INDEX(BI$1:BT$1,0,MATCH(_xlfn.AGGREGATE(4,6,BI114:BT114),BI114:BT114,0)),"B-Emax",""),"Min",""),"Max","")</f>
        <v>#N/A</v>
      </c>
      <c r="BV114" s="168"/>
      <c r="BW114" s="165">
        <f>IF(VLOOKUP($B114,'I-EmEC'!$A:$DD,MATCH(BW$1,'I-EmEC'!$A$1:$DD$1,0),FALSE)&lt;&gt;"",VLOOKUP($B114,'I-EmEC'!$A:$DD,MATCH(BW$1,'I-EmEC'!$A$1:$DD$1,0),FALSE),NA())</f>
        <v>61.397058823529413</v>
      </c>
      <c r="BX114" s="166">
        <f>IF(VLOOKUP($B114,'I-EmEC'!$A:$DD,MATCH(BX$1,'I-EmEC'!$A$1:$DD$1,0),FALSE)&lt;&gt;"",VLOOKUP($B114,'I-EmEC'!$A:$DD,MATCH(BX$1,'I-EmEC'!$A$1:$DD$1,0),FALSE),NA())</f>
        <v>70.986460348162481</v>
      </c>
      <c r="BY114" s="166">
        <f>IF(VLOOKUP($B114,'I-EmEC'!$A:$DD,MATCH(BY$1,'I-EmEC'!$A$1:$DD$1,0),FALSE)&lt;&gt;"",VLOOKUP($B114,'I-EmEC'!$A:$DD,MATCH(BY$1,'I-EmEC'!$A$1:$DD$1,0),FALSE),NA())</f>
        <v>70.986460348162481</v>
      </c>
      <c r="BZ114" s="166">
        <f>IF(VLOOKUP($B114,'I-EmEC'!$A:$DD,MATCH(BZ$1,'I-EmEC'!$A$1:$DD$1,0),FALSE)&lt;&gt;"",VLOOKUP($B114,'I-EmEC'!$A:$DD,MATCH(BZ$1,'I-EmEC'!$A$1:$DD$1,0),FALSE),NA())</f>
        <v>47.61904761904762</v>
      </c>
      <c r="CA114" s="166">
        <f>IF(VLOOKUP($B114,'I-EmEC'!$A:$DD,MATCH(CA$1,'I-EmEC'!$A$1:$DD$1,0),FALSE)&lt;&gt;"",VLOOKUP($B114,'I-EmEC'!$A:$DD,MATCH(CA$1,'I-EmEC'!$A$1:$DD$1,0),FALSE),NA())</f>
        <v>47.61904761904762</v>
      </c>
      <c r="CB114" s="166">
        <f>IF(VLOOKUP($B114,'I-EmEC'!$A:$DD,MATCH(CB$1,'I-EmEC'!$A$1:$DD$1,0),FALSE)&lt;&gt;"",VLOOKUP($B114,'I-EmEC'!$A:$DD,MATCH(CB$1,'I-EmEC'!$A$1:$DD$1,0),FALSE),NA())</f>
        <v>57.391304347826086</v>
      </c>
      <c r="CC114" s="166">
        <f>IF(VLOOKUP($B114,'I-EmEC'!$A:$DD,MATCH(CC$1,'I-EmEC'!$A$1:$DD$1,0),FALSE)&lt;&gt;"",VLOOKUP($B114,'I-EmEC'!$A:$DD,MATCH(CC$1,'I-EmEC'!$A$1:$DD$1,0),FALSE),NA())</f>
        <v>93.01848049281314</v>
      </c>
      <c r="CD114" s="166">
        <f>IF(VLOOKUP($B114,'I-EmEC'!$A:$DD,MATCH(CD$1,'I-EmEC'!$A$1:$DD$1,0),FALSE)&lt;&gt;"",VLOOKUP($B114,'I-EmEC'!$A:$DD,MATCH(CD$1,'I-EmEC'!$A$1:$DD$1,0),FALSE),NA())</f>
        <v>93.01848049281314</v>
      </c>
      <c r="CE114" s="166">
        <f>IF(VLOOKUP($B114,'I-EmEC'!$A:$DD,MATCH(CE$1,'I-EmEC'!$A$1:$DD$1,0),FALSE)&lt;&gt;"",VLOOKUP($B114,'I-EmEC'!$A:$DD,MATCH(CE$1,'I-EmEC'!$A$1:$DD$1,0),FALSE),NA())</f>
        <v>90.337078651685403</v>
      </c>
      <c r="CF114" s="166">
        <f>IF(VLOOKUP($B114,'I-EmEC'!$A:$DD,MATCH(CF$1,'I-EmEC'!$A$1:$DD$1,0),FALSE)&lt;&gt;"",VLOOKUP($B114,'I-EmEC'!$A:$DD,MATCH(CF$1,'I-EmEC'!$A$1:$DD$1,0),FALSE),NA())</f>
        <v>44.773175542406307</v>
      </c>
      <c r="CG114" s="166">
        <f>IF(VLOOKUP($B114,'I-EmEC'!$A:$DD,MATCH(CG$1,'I-EmEC'!$A$1:$DD$1,0),FALSE)&lt;&gt;"",VLOOKUP($B114,'I-EmEC'!$A:$DD,MATCH(CG$1,'I-EmEC'!$A$1:$DD$1,0),FALSE),NA())</f>
        <v>63.428571428571416</v>
      </c>
      <c r="CH114" s="166">
        <f>IF(VLOOKUP($B114,'I-EmEC'!$A:$DD,MATCH(CH$1,'I-EmEC'!$A$1:$DD$1,0),FALSE)&lt;&gt;"",VLOOKUP($B114,'I-EmEC'!$A:$DD,MATCH(CH$1,'I-EmEC'!$A$1:$DD$1,0),FALSE),NA())</f>
        <v>48.814229249011859</v>
      </c>
      <c r="CI114" s="161" t="str" cm="1">
        <f t="array" ref="CI114">SUBSTITUTE(SUBSTITUTE(SUBSTITUTE(INDEX(BW$1:CH$1,0,MATCH(_xlfn.AGGREGATE(4,6,BW114:CH114),BW114:CH114,0)),"I-Emax",""),"Min",""),"Max","")</f>
        <v xml:space="preserve">
Gq</v>
      </c>
      <c r="CJ114" s="155"/>
      <c r="CK114" s="155"/>
      <c r="CL114" s="155"/>
      <c r="CM114" s="155"/>
      <c r="CN114" s="155"/>
      <c r="CO114" s="155"/>
      <c r="CP114" s="155"/>
      <c r="CQ114" s="155"/>
      <c r="CR114" s="155"/>
      <c r="CS114" s="155"/>
      <c r="CT114" s="155"/>
      <c r="CU114" s="155"/>
      <c r="CV114" s="155"/>
      <c r="CW114" s="155"/>
      <c r="CX114" s="155"/>
      <c r="CY114" s="155"/>
      <c r="CZ114" s="155"/>
      <c r="DA114" s="155"/>
      <c r="DB114" s="155"/>
      <c r="DC114" s="155"/>
      <c r="DD114" s="155"/>
      <c r="DE114" s="155"/>
      <c r="DF114" s="155"/>
      <c r="DG114" s="155"/>
    </row>
    <row r="115" spans="1:111" s="170" customFormat="1" x14ac:dyDescent="0.15">
      <c r="A115" s="155" t="str" cm="1">
        <f t="array" ref="A115">_xlfn.IFS(AND(SUMIF(E115:P115,"&lt;&gt;#N/A",E115:P115)&gt;0,SUMIF(S115:AD115,"&lt;&gt;#N/A",S115:AD115)&gt;0),"BI",AND(SUMIF(E115:P115,"&lt;&gt;#N/A",E115:P115)&gt;0,SUMIF(S115:AD115,"&lt;&gt;#N/A",S115:AD115)=0),"-B",AND(SUMIF(E115:P115,"&lt;&gt;#N/A",E115:P115)=0,SUMIF(S115:AD115,"&lt;&gt;#N/A",S115:AD115)&gt;0),"-I")</f>
        <v>-I</v>
      </c>
      <c r="B115" s="90" t="s">
        <v>716</v>
      </c>
      <c r="C115" s="156" t="str">
        <f>VLOOKUP(B115,RecNamesAll!A:E,5,FALSE)</f>
        <v>A</v>
      </c>
      <c r="D115" s="157" t="b">
        <f>VLOOKUP(B115,Ligands!A:B,2,FALSE)</f>
        <v>0</v>
      </c>
      <c r="E115" s="158" t="e">
        <f>IF(VLOOKUP($B115,'B-EmEC'!$A:$DC,MATCH(E$1,'B-EmEC'!$A$1:$DC$1,0),FALSE)&lt;&gt;"",VLOOKUP($B115,'B-EmEC'!$A:$DC,MATCH(E$1,'B-EmEC'!$A$1:$DC$1,0),FALSE),NA())</f>
        <v>#N/A</v>
      </c>
      <c r="F115" s="159" t="e">
        <f>IF(VLOOKUP($B115,'B-EmEC'!$A:$DC,MATCH(F$1,'B-EmEC'!$A$1:$DC$1,0),FALSE)&lt;&gt;"",VLOOKUP($B115,'B-EmEC'!$A:$DC,MATCH(F$1,'B-EmEC'!$A$1:$DC$1,0),FALSE),NA())</f>
        <v>#N/A</v>
      </c>
      <c r="G115" s="159" t="e">
        <f>IF(VLOOKUP($B115,'B-EmEC'!$A:$DC,MATCH(G$1,'B-EmEC'!$A$1:$DC$1,0),FALSE)&lt;&gt;"",VLOOKUP($B115,'B-EmEC'!$A:$DC,MATCH(G$1,'B-EmEC'!$A$1:$DC$1,0),FALSE),NA())</f>
        <v>#N/A</v>
      </c>
      <c r="H115" s="159" t="e">
        <f>IF(VLOOKUP($B115,'B-EmEC'!$A:$DC,MATCH(H$1,'B-EmEC'!$A$1:$DC$1,0),FALSE)&lt;&gt;"",VLOOKUP($B115,'B-EmEC'!$A:$DC,MATCH(H$1,'B-EmEC'!$A$1:$DC$1,0),FALSE),NA())</f>
        <v>#N/A</v>
      </c>
      <c r="I115" s="159" t="e">
        <f>IF(VLOOKUP($B115,'B-EmEC'!$A:$DC,MATCH(I$1,'B-EmEC'!$A$1:$DC$1,0),FALSE)&lt;&gt;"",VLOOKUP($B115,'B-EmEC'!$A:$DC,MATCH(I$1,'B-EmEC'!$A$1:$DC$1,0),FALSE),NA())</f>
        <v>#N/A</v>
      </c>
      <c r="J115" s="159" t="e">
        <f>IF(VLOOKUP($B115,'B-EmEC'!$A:$DC,MATCH(J$1,'B-EmEC'!$A$1:$DC$1,0),FALSE)&lt;&gt;"",VLOOKUP($B115,'B-EmEC'!$A:$DC,MATCH(J$1,'B-EmEC'!$A$1:$DC$1,0),FALSE),NA())</f>
        <v>#N/A</v>
      </c>
      <c r="K115" s="160" t="e">
        <f>IF(VLOOKUP($B115,'B-EmEC'!$A:$DC,MATCH(K$1,'B-EmEC'!$A$1:$DC$1,0),FALSE)&lt;&gt;"",VLOOKUP($B115,'B-EmEC'!$A:$DC,MATCH(K$1,'B-EmEC'!$A$1:$DC$1,0),FALSE),NA())</f>
        <v>#N/A</v>
      </c>
      <c r="L115" s="160" t="e">
        <f>IF(VLOOKUP($B115,'B-EmEC'!$A:$DC,MATCH(L$1,'B-EmEC'!$A$1:$DC$1,0),FALSE)&lt;&gt;"",VLOOKUP($B115,'B-EmEC'!$A:$DC,MATCH(L$1,'B-EmEC'!$A$1:$DC$1,0),FALSE),NA())</f>
        <v>#N/A</v>
      </c>
      <c r="M115" s="160" t="e">
        <f>IF(VLOOKUP($B115,'B-EmEC'!$A:$DC,MATCH(M$1,'B-EmEC'!$A$1:$DC$1,0),FALSE)&lt;&gt;"",VLOOKUP($B115,'B-EmEC'!$A:$DC,MATCH(M$1,'B-EmEC'!$A$1:$DC$1,0),FALSE),NA())</f>
        <v>#N/A</v>
      </c>
      <c r="N115" s="159" t="e">
        <f>IF(VLOOKUP($B115,'B-EmEC'!$A:$DC,MATCH(N$1,'B-EmEC'!$A$1:$DC$1,0),FALSE)&lt;&gt;"",VLOOKUP($B115,'B-EmEC'!$A:$DC,MATCH(N$1,'B-EmEC'!$A$1:$DC$1,0),FALSE),NA())</f>
        <v>#N/A</v>
      </c>
      <c r="O115" s="160" t="e">
        <f>IF(VLOOKUP($B115,'B-EmEC'!$A:$DC,MATCH(O$1,'B-EmEC'!$A$1:$DC$1,0),FALSE)&lt;&gt;"",VLOOKUP($B115,'B-EmEC'!$A:$DC,MATCH(O$1,'B-EmEC'!$A$1:$DC$1,0),FALSE),NA())</f>
        <v>#N/A</v>
      </c>
      <c r="P115" s="160" t="e">
        <f>IF(VLOOKUP($B115,'B-EmEC'!$A:$DC,MATCH(P$1,'B-EmEC'!$A$1:$DC$1,0),FALSE)&lt;&gt;"",VLOOKUP($B115,'B-EmEC'!$A:$DC,MATCH(P$1,'B-EmEC'!$A$1:$DC$1,0),FALSE),NA())</f>
        <v>#N/A</v>
      </c>
      <c r="Q115" s="161" t="e" cm="1">
        <f t="array" ref="Q115">SUBSTITUTE(SUBSTITUTE(INDEX(E$1:P$1,0,MATCH(_xlfn.AGGREGATE(4,6,E115:P115),E115:P115,0)),"B-pEC50",""),"&gt;1.4SD","")</f>
        <v>#N/A</v>
      </c>
      <c r="R115" s="159"/>
      <c r="S115" s="162">
        <f>IF(VLOOKUP($B115,'I-EmEC'!$A:$DD,MATCH(S$1,'I-EmEC'!$A$1:$DD$1,0),FALSE)&lt;&gt;"",VLOOKUP($B115,'I-EmEC'!$A:$DD,MATCH(S$1,'I-EmEC'!$A$1:$DD$1,0),FALSE),NA())</f>
        <v>9.32</v>
      </c>
      <c r="T115" s="159">
        <f>IF(VLOOKUP($B115,'I-EmEC'!$A:$DD,MATCH(T$1,'I-EmEC'!$A$1:$DD$1,0),FALSE)&lt;&gt;"",VLOOKUP($B115,'I-EmEC'!$A:$DD,MATCH(T$1,'I-EmEC'!$A$1:$DD$1,0),FALSE),NA())</f>
        <v>9.52</v>
      </c>
      <c r="U115" s="159">
        <f>IF(VLOOKUP($B115,'I-EmEC'!$A:$DD,MATCH(U$1,'I-EmEC'!$A$1:$DD$1,0),FALSE)&lt;&gt;"",VLOOKUP($B115,'I-EmEC'!$A:$DD,MATCH(U$1,'I-EmEC'!$A$1:$DD$1,0),FALSE),NA())</f>
        <v>9.52</v>
      </c>
      <c r="V115" s="159">
        <f>IF(VLOOKUP($B115,'I-EmEC'!$A:$DD,MATCH(V$1,'I-EmEC'!$A$1:$DD$1,0),FALSE)&lt;&gt;"",VLOOKUP($B115,'I-EmEC'!$A:$DD,MATCH(V$1,'I-EmEC'!$A$1:$DD$1,0),FALSE),NA())</f>
        <v>9.23</v>
      </c>
      <c r="W115" s="159">
        <f>IF(VLOOKUP($B115,'I-EmEC'!$A:$DD,MATCH(W$1,'I-EmEC'!$A$1:$DD$1,0),FALSE)&lt;&gt;"",VLOOKUP($B115,'I-EmEC'!$A:$DD,MATCH(W$1,'I-EmEC'!$A$1:$DD$1,0),FALSE),NA())</f>
        <v>9.23</v>
      </c>
      <c r="X115" s="159">
        <f>IF(VLOOKUP($B115,'I-EmEC'!$A:$DD,MATCH(X$1,'I-EmEC'!$A$1:$DD$1,0),FALSE)&lt;&gt;"",VLOOKUP($B115,'I-EmEC'!$A:$DD,MATCH(X$1,'I-EmEC'!$A$1:$DD$1,0),FALSE),NA())</f>
        <v>9.27</v>
      </c>
      <c r="Y115" s="159">
        <f>IF(VLOOKUP($B115,'I-EmEC'!$A:$DD,MATCH(Y$1,'I-EmEC'!$A$1:$DD$1,0),FALSE)&lt;&gt;"",VLOOKUP($B115,'I-EmEC'!$A:$DD,MATCH(Y$1,'I-EmEC'!$A$1:$DD$1,0),FALSE),NA())</f>
        <v>9.89</v>
      </c>
      <c r="Z115" s="159">
        <f>IF(VLOOKUP($B115,'I-EmEC'!$A:$DD,MATCH(Z$1,'I-EmEC'!$A$1:$DD$1,0),FALSE)&lt;&gt;"",VLOOKUP($B115,'I-EmEC'!$A:$DD,MATCH(Z$1,'I-EmEC'!$A$1:$DD$1,0),FALSE),NA())</f>
        <v>9.89</v>
      </c>
      <c r="AA115" s="159">
        <f>IF(VLOOKUP($B115,'I-EmEC'!$A:$DD,MATCH(AA$1,'I-EmEC'!$A$1:$DD$1,0),FALSE)&lt;&gt;"",VLOOKUP($B115,'I-EmEC'!$A:$DD,MATCH(AA$1,'I-EmEC'!$A$1:$DD$1,0),FALSE),NA())</f>
        <v>9.94</v>
      </c>
      <c r="AB115" s="159">
        <f>IF(VLOOKUP($B115,'I-EmEC'!$A:$DD,MATCH(AB$1,'I-EmEC'!$A$1:$DD$1,0),FALSE)&lt;&gt;"",VLOOKUP($B115,'I-EmEC'!$A:$DD,MATCH(AB$1,'I-EmEC'!$A$1:$DD$1,0),FALSE),NA())</f>
        <v>8.83</v>
      </c>
      <c r="AC115" s="159">
        <f>IF(VLOOKUP($B115,'I-EmEC'!$A:$DD,MATCH(AC$1,'I-EmEC'!$A$1:$DD$1,0),FALSE)&lt;&gt;"",VLOOKUP($B115,'I-EmEC'!$A:$DD,MATCH(AC$1,'I-EmEC'!$A$1:$DD$1,0),FALSE),NA())</f>
        <v>9.25</v>
      </c>
      <c r="AD115" s="159">
        <f>IF(VLOOKUP($B115,'I-EmEC'!$A:$DD,MATCH(AD$1,'I-EmEC'!$A$1:$DD$1,0),FALSE)&lt;&gt;"",VLOOKUP($B115,'I-EmEC'!$A:$DD,MATCH(AD$1,'I-EmEC'!$A$1:$DD$1,0),FALSE),NA())</f>
        <v>9.58</v>
      </c>
      <c r="AE115" s="161" t="str" cm="1">
        <f t="array" ref="AE115">SUBSTITUTE(SUBSTITUTE(INDEX(S$1:AD$1,0,MATCH(_xlfn.AGGREGATE(4,6,S115:AD115),S115:AD115,0)),"I-pEC50",""),"&gt;1.4SD","")</f>
        <v xml:space="preserve">
G14</v>
      </c>
      <c r="AF115" s="159"/>
      <c r="AG115" s="163" t="e">
        <f>IF(VLOOKUP($B115,'B-EmEC'!$A:$DC,MATCH(AG$1,'B-EmEC'!$A$1:$DC$1,0),FALSE)&lt;&gt;"",VLOOKUP($B115,'B-EmEC'!$A:$DC,MATCH(AG$1,'B-EmEC'!$A$1:$DC$1,0),FALSE),NA())</f>
        <v>#N/A</v>
      </c>
      <c r="AH115" s="164" t="e">
        <f>IF(VLOOKUP($B115,'B-EmEC'!$A:$DC,MATCH(AH$1,'B-EmEC'!$A$1:$DC$1,0),FALSE)&lt;&gt;"",VLOOKUP($B115,'B-EmEC'!$A:$DC,MATCH(AH$1,'B-EmEC'!$A$1:$DC$1,0),FALSE),NA())</f>
        <v>#N/A</v>
      </c>
      <c r="AI115" s="164" t="e">
        <f>IF(VLOOKUP($B115,'B-EmEC'!$A:$DC,MATCH(AI$1,'B-EmEC'!$A$1:$DC$1,0),FALSE)&lt;&gt;"",VLOOKUP($B115,'B-EmEC'!$A:$DC,MATCH(AI$1,'B-EmEC'!$A$1:$DC$1,0),FALSE),NA())</f>
        <v>#N/A</v>
      </c>
      <c r="AJ115" s="164" t="e">
        <f>IF(VLOOKUP($B115,'B-EmEC'!$A:$DC,MATCH(AJ$1,'B-EmEC'!$A$1:$DC$1,0),FALSE)&lt;&gt;"",VLOOKUP($B115,'B-EmEC'!$A:$DC,MATCH(AJ$1,'B-EmEC'!$A$1:$DC$1,0),FALSE),NA())</f>
        <v>#N/A</v>
      </c>
      <c r="AK115" s="164" t="e">
        <f>IF(VLOOKUP($B115,'B-EmEC'!$A:$DC,MATCH(AK$1,'B-EmEC'!$A$1:$DC$1,0),FALSE)&lt;&gt;"",VLOOKUP($B115,'B-EmEC'!$A:$DC,MATCH(AK$1,'B-EmEC'!$A$1:$DC$1,0),FALSE),NA())</f>
        <v>#N/A</v>
      </c>
      <c r="AL115" s="164" t="e">
        <f>IF(VLOOKUP($B115,'B-EmEC'!$A:$DC,MATCH(AL$1,'B-EmEC'!$A$1:$DC$1,0),FALSE)&lt;&gt;"",VLOOKUP($B115,'B-EmEC'!$A:$DC,MATCH(AL$1,'B-EmEC'!$A$1:$DC$1,0),FALSE),NA())</f>
        <v>#N/A</v>
      </c>
      <c r="AM115" s="164" t="e">
        <f>IF(VLOOKUP($B115,'B-EmEC'!$A:$DC,MATCH(AM$1,'B-EmEC'!$A$1:$DC$1,0),FALSE)&lt;&gt;"",VLOOKUP($B115,'B-EmEC'!$A:$DC,MATCH(AM$1,'B-EmEC'!$A$1:$DC$1,0),FALSE),NA())</f>
        <v>#N/A</v>
      </c>
      <c r="AN115" s="164" t="e">
        <f>IF(VLOOKUP($B115,'B-EmEC'!$A:$DC,MATCH(AN$1,'B-EmEC'!$A$1:$DC$1,0),FALSE)&lt;&gt;"",VLOOKUP($B115,'B-EmEC'!$A:$DC,MATCH(AN$1,'B-EmEC'!$A$1:$DC$1,0),FALSE),NA())</f>
        <v>#N/A</v>
      </c>
      <c r="AO115" s="164" t="e">
        <f>IF(VLOOKUP($B115,'B-EmEC'!$A:$DC,MATCH(AO$1,'B-EmEC'!$A$1:$DC$1,0),FALSE)&lt;&gt;"",VLOOKUP($B115,'B-EmEC'!$A:$DC,MATCH(AO$1,'B-EmEC'!$A$1:$DC$1,0),FALSE),NA())</f>
        <v>#N/A</v>
      </c>
      <c r="AP115" s="164" t="e">
        <f>IF(VLOOKUP($B115,'B-EmEC'!$A:$DC,MATCH(AP$1,'B-EmEC'!$A$1:$DC$1,0),FALSE)&lt;&gt;"",VLOOKUP($B115,'B-EmEC'!$A:$DC,MATCH(AP$1,'B-EmEC'!$A$1:$DC$1,0),FALSE),NA())</f>
        <v>#N/A</v>
      </c>
      <c r="AQ115" s="164" t="e">
        <f>IF(VLOOKUP($B115,'B-EmEC'!$A:$DC,MATCH(AQ$1,'B-EmEC'!$A$1:$DC$1,0),FALSE)&lt;&gt;"",VLOOKUP($B115,'B-EmEC'!$A:$DC,MATCH(AQ$1,'B-EmEC'!$A$1:$DC$1,0),FALSE),NA())</f>
        <v>#N/A</v>
      </c>
      <c r="AR115" s="164" t="e">
        <f>IF(VLOOKUP($B115,'B-EmEC'!$A:$DC,MATCH(AR$1,'B-EmEC'!$A$1:$DC$1,0),FALSE)&lt;&gt;"",VLOOKUP($B115,'B-EmEC'!$A:$DC,MATCH(AR$1,'B-EmEC'!$A$1:$DC$1,0),FALSE),NA())</f>
        <v>#N/A</v>
      </c>
      <c r="AS115" s="169" t="e" cm="1">
        <f t="array" ref="AS115">SUBSTITUTE(SUBSTITUTE(INDEX(AG$1:AR$1,0,MATCH(_xlfn.AGGREGATE(4,6,AG115:AR115),AG115:AR115,0)),"B-Emax",""),"&gt;1.4SD","")</f>
        <v>#N/A</v>
      </c>
      <c r="AT115" s="164"/>
      <c r="AU115" s="165">
        <f>IF(VLOOKUP($B115,'I-EmEC'!$A:$DD,MATCH(AU$1,'I-EmEC'!$A$1:$DD$1,0),FALSE)&lt;&gt;"",VLOOKUP($B115,'I-EmEC'!$A:$DD,MATCH(AU$1,'I-EmEC'!$A$1:$DD$1,0),FALSE),NA())</f>
        <v>46.3</v>
      </c>
      <c r="AV115" s="166">
        <f>IF(VLOOKUP($B115,'I-EmEC'!$A:$DD,MATCH(AV$1,'I-EmEC'!$A$1:$DD$1,0),FALSE)&lt;&gt;"",VLOOKUP($B115,'I-EmEC'!$A:$DD,MATCH(AV$1,'I-EmEC'!$A$1:$DD$1,0),FALSE),NA())</f>
        <v>45.1</v>
      </c>
      <c r="AW115" s="166">
        <f>IF(VLOOKUP($B115,'I-EmEC'!$A:$DD,MATCH(AW$1,'I-EmEC'!$A$1:$DD$1,0),FALSE)&lt;&gt;"",VLOOKUP($B115,'I-EmEC'!$A:$DD,MATCH(AW$1,'I-EmEC'!$A$1:$DD$1,0),FALSE),NA())</f>
        <v>45.1</v>
      </c>
      <c r="AX115" s="166">
        <f>IF(VLOOKUP($B115,'I-EmEC'!$A:$DD,MATCH(AX$1,'I-EmEC'!$A$1:$DD$1,0),FALSE)&lt;&gt;"",VLOOKUP($B115,'I-EmEC'!$A:$DD,MATCH(AX$1,'I-EmEC'!$A$1:$DD$1,0),FALSE),NA())</f>
        <v>44.3</v>
      </c>
      <c r="AY115" s="166">
        <f>IF(VLOOKUP($B115,'I-EmEC'!$A:$DD,MATCH(AY$1,'I-EmEC'!$A$1:$DD$1,0),FALSE)&lt;&gt;"",VLOOKUP($B115,'I-EmEC'!$A:$DD,MATCH(AY$1,'I-EmEC'!$A$1:$DD$1,0),FALSE),NA())</f>
        <v>44.3</v>
      </c>
      <c r="AZ115" s="166">
        <f>IF(VLOOKUP($B115,'I-EmEC'!$A:$DD,MATCH(AZ$1,'I-EmEC'!$A$1:$DD$1,0),FALSE)&lt;&gt;"",VLOOKUP($B115,'I-EmEC'!$A:$DD,MATCH(AZ$1,'I-EmEC'!$A$1:$DD$1,0),FALSE),NA())</f>
        <v>33.6</v>
      </c>
      <c r="BA115" s="166">
        <f>IF(VLOOKUP($B115,'I-EmEC'!$A:$DD,MATCH(BA$1,'I-EmEC'!$A$1:$DD$1,0),FALSE)&lt;&gt;"",VLOOKUP($B115,'I-EmEC'!$A:$DD,MATCH(BA$1,'I-EmEC'!$A$1:$DD$1,0),FALSE),NA())</f>
        <v>39.9</v>
      </c>
      <c r="BB115" s="166">
        <f>IF(VLOOKUP($B115,'I-EmEC'!$A:$DD,MATCH(BB$1,'I-EmEC'!$A$1:$DD$1,0),FALSE)&lt;&gt;"",VLOOKUP($B115,'I-EmEC'!$A:$DD,MATCH(BB$1,'I-EmEC'!$A$1:$DD$1,0),FALSE),NA())</f>
        <v>39.9</v>
      </c>
      <c r="BC115" s="166">
        <f>IF(VLOOKUP($B115,'I-EmEC'!$A:$DD,MATCH(BC$1,'I-EmEC'!$A$1:$DD$1,0),FALSE)&lt;&gt;"",VLOOKUP($B115,'I-EmEC'!$A:$DD,MATCH(BC$1,'I-EmEC'!$A$1:$DD$1,0),FALSE),NA())</f>
        <v>40.6</v>
      </c>
      <c r="BD115" s="166">
        <f>IF(VLOOKUP($B115,'I-EmEC'!$A:$DD,MATCH(BD$1,'I-EmEC'!$A$1:$DD$1,0),FALSE)&lt;&gt;"",VLOOKUP($B115,'I-EmEC'!$A:$DD,MATCH(BD$1,'I-EmEC'!$A$1:$DD$1,0),FALSE),NA())</f>
        <v>41.1</v>
      </c>
      <c r="BE115" s="166">
        <f>IF(VLOOKUP($B115,'I-EmEC'!$A:$DD,MATCH(BE$1,'I-EmEC'!$A$1:$DD$1,0),FALSE)&lt;&gt;"",VLOOKUP($B115,'I-EmEC'!$A:$DD,MATCH(BE$1,'I-EmEC'!$A$1:$DD$1,0),FALSE),NA())</f>
        <v>47.3</v>
      </c>
      <c r="BF115" s="166">
        <f>IF(VLOOKUP($B115,'I-EmEC'!$A:$DD,MATCH(BF$1,'I-EmEC'!$A$1:$DD$1,0),FALSE)&lt;&gt;"",VLOOKUP($B115,'I-EmEC'!$A:$DD,MATCH(BF$1,'I-EmEC'!$A$1:$DD$1,0),FALSE),NA())</f>
        <v>45.3</v>
      </c>
      <c r="BG115" s="161" t="str" cm="1">
        <f t="array" ref="BG115">SUBSTITUTE(SUBSTITUTE(INDEX(AU$1:BF$1,0,MATCH(_xlfn.AGGREGATE(4,6,AU115:BF115),AU115:BF115,0)),"I-Emax",""),"&gt;1.4SD","")</f>
        <v xml:space="preserve">
G12</v>
      </c>
      <c r="BH115" s="159"/>
      <c r="BI115" s="167" t="e">
        <f>IF(VLOOKUP($B115,'B-EmEC'!$A:$DC,MATCH(BI$1,'B-EmEC'!$A$1:$DC$1,0),FALSE)="",NA(),VLOOKUP($B115,'B-EmEC'!$A:$DC,MATCH(BI$1,'B-EmEC'!$A$1:$DC$1,0),FALSE))</f>
        <v>#N/A</v>
      </c>
      <c r="BJ115" s="168" t="e">
        <f>IF(VLOOKUP($B115,'B-EmEC'!$A:$DC,MATCH(BJ$1,'B-EmEC'!$A$1:$DC$1,0),FALSE)="",NA(),VLOOKUP($B115,'B-EmEC'!$A:$DC,MATCH(BJ$1,'B-EmEC'!$A$1:$DC$1,0),FALSE))</f>
        <v>#N/A</v>
      </c>
      <c r="BK115" s="168" t="e">
        <f>IF(VLOOKUP($B115,'B-EmEC'!$A:$DC,MATCH(BK$1,'B-EmEC'!$A$1:$DC$1,0),FALSE)="",NA(),VLOOKUP($B115,'B-EmEC'!$A:$DC,MATCH(BK$1,'B-EmEC'!$A$1:$DC$1,0),FALSE))</f>
        <v>#N/A</v>
      </c>
      <c r="BL115" s="168" t="e">
        <f>IF(VLOOKUP($B115,'B-EmEC'!$A:$DC,MATCH(BL$1,'B-EmEC'!$A$1:$DC$1,0),FALSE)="",NA(),VLOOKUP($B115,'B-EmEC'!$A:$DC,MATCH(BL$1,'B-EmEC'!$A$1:$DC$1,0),FALSE))</f>
        <v>#N/A</v>
      </c>
      <c r="BM115" s="168" t="e">
        <f>IF(VLOOKUP($B115,'B-EmEC'!$A:$DC,MATCH(BM$1,'B-EmEC'!$A$1:$DC$1,0),FALSE)="",NA(),VLOOKUP($B115,'B-EmEC'!$A:$DC,MATCH(BM$1,'B-EmEC'!$A$1:$DC$1,0),FALSE))</f>
        <v>#N/A</v>
      </c>
      <c r="BN115" s="168" t="e">
        <f>IF(VLOOKUP($B115,'B-EmEC'!$A:$DC,MATCH(BN$1,'B-EmEC'!$A$1:$DC$1,0),FALSE)="",NA(),VLOOKUP($B115,'B-EmEC'!$A:$DC,MATCH(BN$1,'B-EmEC'!$A$1:$DC$1,0),FALSE))</f>
        <v>#N/A</v>
      </c>
      <c r="BO115" s="168" t="e">
        <f>IF(VLOOKUP($B115,'B-EmEC'!$A:$DC,MATCH(BO$1,'B-EmEC'!$A$1:$DC$1,0),FALSE)="",NA(),VLOOKUP($B115,'B-EmEC'!$A:$DC,MATCH(BO$1,'B-EmEC'!$A$1:$DC$1,0),FALSE))</f>
        <v>#N/A</v>
      </c>
      <c r="BP115" s="168" t="e">
        <f>IF(VLOOKUP($B115,'B-EmEC'!$A:$DC,MATCH(BP$1,'B-EmEC'!$A$1:$DC$1,0),FALSE)="",NA(),VLOOKUP($B115,'B-EmEC'!$A:$DC,MATCH(BP$1,'B-EmEC'!$A$1:$DC$1,0),FALSE))</f>
        <v>#N/A</v>
      </c>
      <c r="BQ115" s="168" t="e">
        <f>IF(VLOOKUP($B115,'B-EmEC'!$A:$DC,MATCH(BQ$1,'B-EmEC'!$A$1:$DC$1,0),FALSE)="",NA(),VLOOKUP($B115,'B-EmEC'!$A:$DC,MATCH(BQ$1,'B-EmEC'!$A$1:$DC$1,0),FALSE))</f>
        <v>#N/A</v>
      </c>
      <c r="BR115" s="168" t="e">
        <f>IF(VLOOKUP($B115,'B-EmEC'!$A:$DC,MATCH(BR$1,'B-EmEC'!$A$1:$DC$1,0),FALSE)="",NA(),VLOOKUP($B115,'B-EmEC'!$A:$DC,MATCH(BR$1,'B-EmEC'!$A$1:$DC$1,0),FALSE))</f>
        <v>#N/A</v>
      </c>
      <c r="BS115" s="168" t="e">
        <f>IF(VLOOKUP($B115,'B-EmEC'!$A:$DC,MATCH(BS$1,'B-EmEC'!$A$1:$DC$1,0),FALSE)="",NA(),VLOOKUP($B115,'B-EmEC'!$A:$DC,MATCH(BS$1,'B-EmEC'!$A$1:$DC$1,0),FALSE))</f>
        <v>#N/A</v>
      </c>
      <c r="BT115" s="168" t="e">
        <f>IF(VLOOKUP($B115,'B-EmEC'!$A:$DC,MATCH(BT$1,'B-EmEC'!$A$1:$DC$1,0),FALSE)="",NA(),VLOOKUP($B115,'B-EmEC'!$A:$DC,MATCH(BT$1,'B-EmEC'!$A$1:$DC$1,0),FALSE))</f>
        <v>#N/A</v>
      </c>
      <c r="BU115" s="161" t="e" cm="1">
        <f t="array" ref="BU115">SUBSTITUTE(SUBSTITUTE(SUBSTITUTE(INDEX(BI$1:BT$1,0,MATCH(_xlfn.AGGREGATE(4,6,BI115:BT115),BI115:BT115,0)),"B-Emax",""),"Min",""),"Max","")</f>
        <v>#N/A</v>
      </c>
      <c r="BV115" s="168"/>
      <c r="BW115" s="165">
        <f>IF(VLOOKUP($B115,'I-EmEC'!$A:$DD,MATCH(BW$1,'I-EmEC'!$A$1:$DD$1,0),FALSE)&lt;&gt;"",VLOOKUP($B115,'I-EmEC'!$A:$DD,MATCH(BW$1,'I-EmEC'!$A$1:$DD$1,0),FALSE),NA())</f>
        <v>85.110294117647058</v>
      </c>
      <c r="BX115" s="166">
        <f>IF(VLOOKUP($B115,'I-EmEC'!$A:$DD,MATCH(BX$1,'I-EmEC'!$A$1:$DD$1,0),FALSE)&lt;&gt;"",VLOOKUP($B115,'I-EmEC'!$A:$DD,MATCH(BX$1,'I-EmEC'!$A$1:$DD$1,0),FALSE),NA())</f>
        <v>87.234042553191486</v>
      </c>
      <c r="BY115" s="166">
        <f>IF(VLOOKUP($B115,'I-EmEC'!$A:$DD,MATCH(BY$1,'I-EmEC'!$A$1:$DD$1,0),FALSE)&lt;&gt;"",VLOOKUP($B115,'I-EmEC'!$A:$DD,MATCH(BY$1,'I-EmEC'!$A$1:$DD$1,0),FALSE),NA())</f>
        <v>87.234042553191486</v>
      </c>
      <c r="BZ115" s="166">
        <f>IF(VLOOKUP($B115,'I-EmEC'!$A:$DD,MATCH(BZ$1,'I-EmEC'!$A$1:$DD$1,0),FALSE)&lt;&gt;"",VLOOKUP($B115,'I-EmEC'!$A:$DD,MATCH(BZ$1,'I-EmEC'!$A$1:$DD$1,0),FALSE),NA())</f>
        <v>91.718426501035196</v>
      </c>
      <c r="CA115" s="166">
        <f>IF(VLOOKUP($B115,'I-EmEC'!$A:$DD,MATCH(CA$1,'I-EmEC'!$A$1:$DD$1,0),FALSE)&lt;&gt;"",VLOOKUP($B115,'I-EmEC'!$A:$DD,MATCH(CA$1,'I-EmEC'!$A$1:$DD$1,0),FALSE),NA())</f>
        <v>91.718426501035196</v>
      </c>
      <c r="CB115" s="166">
        <f>IF(VLOOKUP($B115,'I-EmEC'!$A:$DD,MATCH(CB$1,'I-EmEC'!$A$1:$DD$1,0),FALSE)&lt;&gt;"",VLOOKUP($B115,'I-EmEC'!$A:$DD,MATCH(CB$1,'I-EmEC'!$A$1:$DD$1,0),FALSE),NA())</f>
        <v>97.391304347826093</v>
      </c>
      <c r="CC115" s="166">
        <f>IF(VLOOKUP($B115,'I-EmEC'!$A:$DD,MATCH(CC$1,'I-EmEC'!$A$1:$DD$1,0),FALSE)&lt;&gt;"",VLOOKUP($B115,'I-EmEC'!$A:$DD,MATCH(CC$1,'I-EmEC'!$A$1:$DD$1,0),FALSE),NA())</f>
        <v>81.930184804928132</v>
      </c>
      <c r="CD115" s="166">
        <f>IF(VLOOKUP($B115,'I-EmEC'!$A:$DD,MATCH(CD$1,'I-EmEC'!$A$1:$DD$1,0),FALSE)&lt;&gt;"",VLOOKUP($B115,'I-EmEC'!$A:$DD,MATCH(CD$1,'I-EmEC'!$A$1:$DD$1,0),FALSE),NA())</f>
        <v>81.930184804928132</v>
      </c>
      <c r="CE115" s="166">
        <f>IF(VLOOKUP($B115,'I-EmEC'!$A:$DD,MATCH(CE$1,'I-EmEC'!$A$1:$DD$1,0),FALSE)&lt;&gt;"",VLOOKUP($B115,'I-EmEC'!$A:$DD,MATCH(CE$1,'I-EmEC'!$A$1:$DD$1,0),FALSE),NA())</f>
        <v>91.235955056179776</v>
      </c>
      <c r="CF115" s="166">
        <f>IF(VLOOKUP($B115,'I-EmEC'!$A:$DD,MATCH(CF$1,'I-EmEC'!$A$1:$DD$1,0),FALSE)&lt;&gt;"",VLOOKUP($B115,'I-EmEC'!$A:$DD,MATCH(CF$1,'I-EmEC'!$A$1:$DD$1,0),FALSE),NA())</f>
        <v>81.065088757396438</v>
      </c>
      <c r="CG115" s="166">
        <f>IF(VLOOKUP($B115,'I-EmEC'!$A:$DD,MATCH(CG$1,'I-EmEC'!$A$1:$DD$1,0),FALSE)&lt;&gt;"",VLOOKUP($B115,'I-EmEC'!$A:$DD,MATCH(CG$1,'I-EmEC'!$A$1:$DD$1,0),FALSE),NA())</f>
        <v>90.095238095238102</v>
      </c>
      <c r="CH115" s="166">
        <f>IF(VLOOKUP($B115,'I-EmEC'!$A:$DD,MATCH(CH$1,'I-EmEC'!$A$1:$DD$1,0),FALSE)&lt;&gt;"",VLOOKUP($B115,'I-EmEC'!$A:$DD,MATCH(CH$1,'I-EmEC'!$A$1:$DD$1,0),FALSE),NA())</f>
        <v>89.525691699604735</v>
      </c>
      <c r="CI115" s="161" t="str" cm="1">
        <f t="array" ref="CI115">SUBSTITUTE(SUBSTITUTE(SUBSTITUTE(INDEX(BW$1:CH$1,0,MATCH(_xlfn.AGGREGATE(4,6,BW115:CH115),BW115:CH115,0)),"I-Emax",""),"Min",""),"Max","")</f>
        <v xml:space="preserve">
Gz</v>
      </c>
      <c r="CJ115" s="155"/>
      <c r="CK115" s="155"/>
      <c r="CL115" s="155"/>
      <c r="CM115" s="155"/>
      <c r="CN115" s="155"/>
      <c r="CO115" s="155"/>
      <c r="CP115" s="155"/>
      <c r="CQ115" s="155"/>
      <c r="CR115" s="155"/>
      <c r="CS115" s="155"/>
      <c r="CT115" s="155"/>
      <c r="CU115" s="155"/>
      <c r="CV115" s="155"/>
      <c r="CW115" s="155"/>
      <c r="CX115" s="155"/>
      <c r="CY115" s="155"/>
      <c r="CZ115" s="155"/>
      <c r="DA115" s="155"/>
      <c r="DB115" s="155"/>
      <c r="DC115" s="155"/>
      <c r="DD115" s="155"/>
      <c r="DE115" s="155"/>
      <c r="DF115" s="155"/>
      <c r="DG115" s="155"/>
    </row>
    <row r="116" spans="1:111" s="170" customFormat="1" x14ac:dyDescent="0.15">
      <c r="A116" s="155" t="str" cm="1">
        <f t="array" ref="A116">_xlfn.IFS(AND(SUMIF(E116:P116,"&lt;&gt;#N/A",E116:P116)&gt;0,SUMIF(S116:AD116,"&lt;&gt;#N/A",S116:AD116)&gt;0),"BI",AND(SUMIF(E116:P116,"&lt;&gt;#N/A",E116:P116)&gt;0,SUMIF(S116:AD116,"&lt;&gt;#N/A",S116:AD116)=0),"-B",AND(SUMIF(E116:P116,"&lt;&gt;#N/A",E116:P116)=0,SUMIF(S116:AD116,"&lt;&gt;#N/A",S116:AD116)&gt;0),"-I")</f>
        <v>-I</v>
      </c>
      <c r="B116" s="90" t="s">
        <v>719</v>
      </c>
      <c r="C116" s="156" t="str">
        <f>VLOOKUP(B116,RecNamesAll!A:E,5,FALSE)</f>
        <v>A</v>
      </c>
      <c r="D116" s="157" t="b">
        <f>VLOOKUP(B116,Ligands!A:B,2,FALSE)</f>
        <v>0</v>
      </c>
      <c r="E116" s="158" t="e">
        <f>IF(VLOOKUP($B116,'B-EmEC'!$A:$DC,MATCH(E$1,'B-EmEC'!$A$1:$DC$1,0),FALSE)&lt;&gt;"",VLOOKUP($B116,'B-EmEC'!$A:$DC,MATCH(E$1,'B-EmEC'!$A$1:$DC$1,0),FALSE),NA())</f>
        <v>#N/A</v>
      </c>
      <c r="F116" s="159" t="e">
        <f>IF(VLOOKUP($B116,'B-EmEC'!$A:$DC,MATCH(F$1,'B-EmEC'!$A$1:$DC$1,0),FALSE)&lt;&gt;"",VLOOKUP($B116,'B-EmEC'!$A:$DC,MATCH(F$1,'B-EmEC'!$A$1:$DC$1,0),FALSE),NA())</f>
        <v>#N/A</v>
      </c>
      <c r="G116" s="159" t="e">
        <f>IF(VLOOKUP($B116,'B-EmEC'!$A:$DC,MATCH(G$1,'B-EmEC'!$A$1:$DC$1,0),FALSE)&lt;&gt;"",VLOOKUP($B116,'B-EmEC'!$A:$DC,MATCH(G$1,'B-EmEC'!$A$1:$DC$1,0),FALSE),NA())</f>
        <v>#N/A</v>
      </c>
      <c r="H116" s="159" t="e">
        <f>IF(VLOOKUP($B116,'B-EmEC'!$A:$DC,MATCH(H$1,'B-EmEC'!$A$1:$DC$1,0),FALSE)&lt;&gt;"",VLOOKUP($B116,'B-EmEC'!$A:$DC,MATCH(H$1,'B-EmEC'!$A$1:$DC$1,0),FALSE),NA())</f>
        <v>#N/A</v>
      </c>
      <c r="I116" s="159" t="e">
        <f>IF(VLOOKUP($B116,'B-EmEC'!$A:$DC,MATCH(I$1,'B-EmEC'!$A$1:$DC$1,0),FALSE)&lt;&gt;"",VLOOKUP($B116,'B-EmEC'!$A:$DC,MATCH(I$1,'B-EmEC'!$A$1:$DC$1,0),FALSE),NA())</f>
        <v>#N/A</v>
      </c>
      <c r="J116" s="159" t="e">
        <f>IF(VLOOKUP($B116,'B-EmEC'!$A:$DC,MATCH(J$1,'B-EmEC'!$A$1:$DC$1,0),FALSE)&lt;&gt;"",VLOOKUP($B116,'B-EmEC'!$A:$DC,MATCH(J$1,'B-EmEC'!$A$1:$DC$1,0),FALSE),NA())</f>
        <v>#N/A</v>
      </c>
      <c r="K116" s="160" t="e">
        <f>IF(VLOOKUP($B116,'B-EmEC'!$A:$DC,MATCH(K$1,'B-EmEC'!$A$1:$DC$1,0),FALSE)&lt;&gt;"",VLOOKUP($B116,'B-EmEC'!$A:$DC,MATCH(K$1,'B-EmEC'!$A$1:$DC$1,0),FALSE),NA())</f>
        <v>#N/A</v>
      </c>
      <c r="L116" s="160" t="e">
        <f>IF(VLOOKUP($B116,'B-EmEC'!$A:$DC,MATCH(L$1,'B-EmEC'!$A$1:$DC$1,0),FALSE)&lt;&gt;"",VLOOKUP($B116,'B-EmEC'!$A:$DC,MATCH(L$1,'B-EmEC'!$A$1:$DC$1,0),FALSE),NA())</f>
        <v>#N/A</v>
      </c>
      <c r="M116" s="160" t="e">
        <f>IF(VLOOKUP($B116,'B-EmEC'!$A:$DC,MATCH(M$1,'B-EmEC'!$A$1:$DC$1,0),FALSE)&lt;&gt;"",VLOOKUP($B116,'B-EmEC'!$A:$DC,MATCH(M$1,'B-EmEC'!$A$1:$DC$1,0),FALSE),NA())</f>
        <v>#N/A</v>
      </c>
      <c r="N116" s="159" t="e">
        <f>IF(VLOOKUP($B116,'B-EmEC'!$A:$DC,MATCH(N$1,'B-EmEC'!$A$1:$DC$1,0),FALSE)&lt;&gt;"",VLOOKUP($B116,'B-EmEC'!$A:$DC,MATCH(N$1,'B-EmEC'!$A$1:$DC$1,0),FALSE),NA())</f>
        <v>#N/A</v>
      </c>
      <c r="O116" s="160" t="e">
        <f>IF(VLOOKUP($B116,'B-EmEC'!$A:$DC,MATCH(O$1,'B-EmEC'!$A$1:$DC$1,0),FALSE)&lt;&gt;"",VLOOKUP($B116,'B-EmEC'!$A:$DC,MATCH(O$1,'B-EmEC'!$A$1:$DC$1,0),FALSE),NA())</f>
        <v>#N/A</v>
      </c>
      <c r="P116" s="160" t="e">
        <f>IF(VLOOKUP($B116,'B-EmEC'!$A:$DC,MATCH(P$1,'B-EmEC'!$A$1:$DC$1,0),FALSE)&lt;&gt;"",VLOOKUP($B116,'B-EmEC'!$A:$DC,MATCH(P$1,'B-EmEC'!$A$1:$DC$1,0),FALSE),NA())</f>
        <v>#N/A</v>
      </c>
      <c r="Q116" s="161" t="e" cm="1">
        <f t="array" ref="Q116">SUBSTITUTE(SUBSTITUTE(INDEX(E$1:P$1,0,MATCH(_xlfn.AGGREGATE(4,6,E116:P116),E116:P116,0)),"B-pEC50",""),"&gt;1.4SD","")</f>
        <v>#N/A</v>
      </c>
      <c r="R116" s="159"/>
      <c r="S116" s="162">
        <f>IF(VLOOKUP($B116,'I-EmEC'!$A:$DD,MATCH(S$1,'I-EmEC'!$A$1:$DD$1,0),FALSE)&lt;&gt;"",VLOOKUP($B116,'I-EmEC'!$A:$DD,MATCH(S$1,'I-EmEC'!$A$1:$DD$1,0),FALSE),NA())</f>
        <v>8.64</v>
      </c>
      <c r="T116" s="159">
        <f>IF(VLOOKUP($B116,'I-EmEC'!$A:$DD,MATCH(T$1,'I-EmEC'!$A$1:$DD$1,0),FALSE)&lt;&gt;"",VLOOKUP($B116,'I-EmEC'!$A:$DD,MATCH(T$1,'I-EmEC'!$A$1:$DD$1,0),FALSE),NA())</f>
        <v>9.3699999999999992</v>
      </c>
      <c r="U116" s="159">
        <f>IF(VLOOKUP($B116,'I-EmEC'!$A:$DD,MATCH(U$1,'I-EmEC'!$A$1:$DD$1,0),FALSE)&lt;&gt;"",VLOOKUP($B116,'I-EmEC'!$A:$DD,MATCH(U$1,'I-EmEC'!$A$1:$DD$1,0),FALSE),NA())</f>
        <v>9.3699999999999992</v>
      </c>
      <c r="V116" s="159">
        <f>IF(VLOOKUP($B116,'I-EmEC'!$A:$DD,MATCH(V$1,'I-EmEC'!$A$1:$DD$1,0),FALSE)&lt;&gt;"",VLOOKUP($B116,'I-EmEC'!$A:$DD,MATCH(V$1,'I-EmEC'!$A$1:$DD$1,0),FALSE),NA())</f>
        <v>8.84</v>
      </c>
      <c r="W116" s="159">
        <f>IF(VLOOKUP($B116,'I-EmEC'!$A:$DD,MATCH(W$1,'I-EmEC'!$A$1:$DD$1,0),FALSE)&lt;&gt;"",VLOOKUP($B116,'I-EmEC'!$A:$DD,MATCH(W$1,'I-EmEC'!$A$1:$DD$1,0),FALSE),NA())</f>
        <v>8.84</v>
      </c>
      <c r="X116" s="159">
        <f>IF(VLOOKUP($B116,'I-EmEC'!$A:$DD,MATCH(X$1,'I-EmEC'!$A$1:$DD$1,0),FALSE)&lt;&gt;"",VLOOKUP($B116,'I-EmEC'!$A:$DD,MATCH(X$1,'I-EmEC'!$A$1:$DD$1,0),FALSE),NA())</f>
        <v>8.94</v>
      </c>
      <c r="Y116" s="159">
        <f>IF(VLOOKUP($B116,'I-EmEC'!$A:$DD,MATCH(Y$1,'I-EmEC'!$A$1:$DD$1,0),FALSE)&lt;&gt;"",VLOOKUP($B116,'I-EmEC'!$A:$DD,MATCH(Y$1,'I-EmEC'!$A$1:$DD$1,0),FALSE),NA())</f>
        <v>10</v>
      </c>
      <c r="Z116" s="159">
        <f>IF(VLOOKUP($B116,'I-EmEC'!$A:$DD,MATCH(Z$1,'I-EmEC'!$A$1:$DD$1,0),FALSE)&lt;&gt;"",VLOOKUP($B116,'I-EmEC'!$A:$DD,MATCH(Z$1,'I-EmEC'!$A$1:$DD$1,0),FALSE),NA())</f>
        <v>10</v>
      </c>
      <c r="AA116" s="159">
        <f>IF(VLOOKUP($B116,'I-EmEC'!$A:$DD,MATCH(AA$1,'I-EmEC'!$A$1:$DD$1,0),FALSE)&lt;&gt;"",VLOOKUP($B116,'I-EmEC'!$A:$DD,MATCH(AA$1,'I-EmEC'!$A$1:$DD$1,0),FALSE),NA())</f>
        <v>10.01</v>
      </c>
      <c r="AB116" s="159">
        <f>IF(VLOOKUP($B116,'I-EmEC'!$A:$DD,MATCH(AB$1,'I-EmEC'!$A$1:$DD$1,0),FALSE)&lt;&gt;"",VLOOKUP($B116,'I-EmEC'!$A:$DD,MATCH(AB$1,'I-EmEC'!$A$1:$DD$1,0),FALSE),NA())</f>
        <v>8.58</v>
      </c>
      <c r="AC116" s="159">
        <f>IF(VLOOKUP($B116,'I-EmEC'!$A:$DD,MATCH(AC$1,'I-EmEC'!$A$1:$DD$1,0),FALSE)&lt;&gt;"",VLOOKUP($B116,'I-EmEC'!$A:$DD,MATCH(AC$1,'I-EmEC'!$A$1:$DD$1,0),FALSE),NA())</f>
        <v>8.9</v>
      </c>
      <c r="AD116" s="159">
        <f>IF(VLOOKUP($B116,'I-EmEC'!$A:$DD,MATCH(AD$1,'I-EmEC'!$A$1:$DD$1,0),FALSE)&lt;&gt;"",VLOOKUP($B116,'I-EmEC'!$A:$DD,MATCH(AD$1,'I-EmEC'!$A$1:$DD$1,0),FALSE),NA())</f>
        <v>8.86</v>
      </c>
      <c r="AE116" s="161" t="str" cm="1">
        <f t="array" ref="AE116">SUBSTITUTE(SUBSTITUTE(INDEX(S$1:AD$1,0,MATCH(_xlfn.AGGREGATE(4,6,S116:AD116),S116:AD116,0)),"I-pEC50",""),"&gt;1.4SD","")</f>
        <v xml:space="preserve">
G14</v>
      </c>
      <c r="AF116" s="159"/>
      <c r="AG116" s="163" t="e">
        <f>IF(VLOOKUP($B116,'B-EmEC'!$A:$DC,MATCH(AG$1,'B-EmEC'!$A$1:$DC$1,0),FALSE)&lt;&gt;"",VLOOKUP($B116,'B-EmEC'!$A:$DC,MATCH(AG$1,'B-EmEC'!$A$1:$DC$1,0),FALSE),NA())</f>
        <v>#N/A</v>
      </c>
      <c r="AH116" s="164" t="e">
        <f>IF(VLOOKUP($B116,'B-EmEC'!$A:$DC,MATCH(AH$1,'B-EmEC'!$A$1:$DC$1,0),FALSE)&lt;&gt;"",VLOOKUP($B116,'B-EmEC'!$A:$DC,MATCH(AH$1,'B-EmEC'!$A$1:$DC$1,0),FALSE),NA())</f>
        <v>#N/A</v>
      </c>
      <c r="AI116" s="164" t="e">
        <f>IF(VLOOKUP($B116,'B-EmEC'!$A:$DC,MATCH(AI$1,'B-EmEC'!$A$1:$DC$1,0),FALSE)&lt;&gt;"",VLOOKUP($B116,'B-EmEC'!$A:$DC,MATCH(AI$1,'B-EmEC'!$A$1:$DC$1,0),FALSE),NA())</f>
        <v>#N/A</v>
      </c>
      <c r="AJ116" s="164" t="e">
        <f>IF(VLOOKUP($B116,'B-EmEC'!$A:$DC,MATCH(AJ$1,'B-EmEC'!$A$1:$DC$1,0),FALSE)&lt;&gt;"",VLOOKUP($B116,'B-EmEC'!$A:$DC,MATCH(AJ$1,'B-EmEC'!$A$1:$DC$1,0),FALSE),NA())</f>
        <v>#N/A</v>
      </c>
      <c r="AK116" s="164" t="e">
        <f>IF(VLOOKUP($B116,'B-EmEC'!$A:$DC,MATCH(AK$1,'B-EmEC'!$A$1:$DC$1,0),FALSE)&lt;&gt;"",VLOOKUP($B116,'B-EmEC'!$A:$DC,MATCH(AK$1,'B-EmEC'!$A$1:$DC$1,0),FALSE),NA())</f>
        <v>#N/A</v>
      </c>
      <c r="AL116" s="164" t="e">
        <f>IF(VLOOKUP($B116,'B-EmEC'!$A:$DC,MATCH(AL$1,'B-EmEC'!$A$1:$DC$1,0),FALSE)&lt;&gt;"",VLOOKUP($B116,'B-EmEC'!$A:$DC,MATCH(AL$1,'B-EmEC'!$A$1:$DC$1,0),FALSE),NA())</f>
        <v>#N/A</v>
      </c>
      <c r="AM116" s="164" t="e">
        <f>IF(VLOOKUP($B116,'B-EmEC'!$A:$DC,MATCH(AM$1,'B-EmEC'!$A$1:$DC$1,0),FALSE)&lt;&gt;"",VLOOKUP($B116,'B-EmEC'!$A:$DC,MATCH(AM$1,'B-EmEC'!$A$1:$DC$1,0),FALSE),NA())</f>
        <v>#N/A</v>
      </c>
      <c r="AN116" s="164" t="e">
        <f>IF(VLOOKUP($B116,'B-EmEC'!$A:$DC,MATCH(AN$1,'B-EmEC'!$A$1:$DC$1,0),FALSE)&lt;&gt;"",VLOOKUP($B116,'B-EmEC'!$A:$DC,MATCH(AN$1,'B-EmEC'!$A$1:$DC$1,0),FALSE),NA())</f>
        <v>#N/A</v>
      </c>
      <c r="AO116" s="164" t="e">
        <f>IF(VLOOKUP($B116,'B-EmEC'!$A:$DC,MATCH(AO$1,'B-EmEC'!$A$1:$DC$1,0),FALSE)&lt;&gt;"",VLOOKUP($B116,'B-EmEC'!$A:$DC,MATCH(AO$1,'B-EmEC'!$A$1:$DC$1,0),FALSE),NA())</f>
        <v>#N/A</v>
      </c>
      <c r="AP116" s="164" t="e">
        <f>IF(VLOOKUP($B116,'B-EmEC'!$A:$DC,MATCH(AP$1,'B-EmEC'!$A$1:$DC$1,0),FALSE)&lt;&gt;"",VLOOKUP($B116,'B-EmEC'!$A:$DC,MATCH(AP$1,'B-EmEC'!$A$1:$DC$1,0),FALSE),NA())</f>
        <v>#N/A</v>
      </c>
      <c r="AQ116" s="164" t="e">
        <f>IF(VLOOKUP($B116,'B-EmEC'!$A:$DC,MATCH(AQ$1,'B-EmEC'!$A$1:$DC$1,0),FALSE)&lt;&gt;"",VLOOKUP($B116,'B-EmEC'!$A:$DC,MATCH(AQ$1,'B-EmEC'!$A$1:$DC$1,0),FALSE),NA())</f>
        <v>#N/A</v>
      </c>
      <c r="AR116" s="164" t="e">
        <f>IF(VLOOKUP($B116,'B-EmEC'!$A:$DC,MATCH(AR$1,'B-EmEC'!$A$1:$DC$1,0),FALSE)&lt;&gt;"",VLOOKUP($B116,'B-EmEC'!$A:$DC,MATCH(AR$1,'B-EmEC'!$A$1:$DC$1,0),FALSE),NA())</f>
        <v>#N/A</v>
      </c>
      <c r="AS116" s="169" t="e" cm="1">
        <f t="array" ref="AS116">SUBSTITUTE(SUBSTITUTE(INDEX(AG$1:AR$1,0,MATCH(_xlfn.AGGREGATE(4,6,AG116:AR116),AG116:AR116,0)),"B-Emax",""),"&gt;1.4SD","")</f>
        <v>#N/A</v>
      </c>
      <c r="AT116" s="164"/>
      <c r="AU116" s="165">
        <f>IF(VLOOKUP($B116,'I-EmEC'!$A:$DD,MATCH(AU$1,'I-EmEC'!$A$1:$DD$1,0),FALSE)&lt;&gt;"",VLOOKUP($B116,'I-EmEC'!$A:$DD,MATCH(AU$1,'I-EmEC'!$A$1:$DD$1,0),FALSE),NA())</f>
        <v>27.9</v>
      </c>
      <c r="AV116" s="166">
        <f>IF(VLOOKUP($B116,'I-EmEC'!$A:$DD,MATCH(AV$1,'I-EmEC'!$A$1:$DD$1,0),FALSE)&lt;&gt;"",VLOOKUP($B116,'I-EmEC'!$A:$DD,MATCH(AV$1,'I-EmEC'!$A$1:$DD$1,0),FALSE),NA())</f>
        <v>33.4</v>
      </c>
      <c r="AW116" s="166">
        <f>IF(VLOOKUP($B116,'I-EmEC'!$A:$DD,MATCH(AW$1,'I-EmEC'!$A$1:$DD$1,0),FALSE)&lt;&gt;"",VLOOKUP($B116,'I-EmEC'!$A:$DD,MATCH(AW$1,'I-EmEC'!$A$1:$DD$1,0),FALSE),NA())</f>
        <v>33.4</v>
      </c>
      <c r="AX116" s="166">
        <f>IF(VLOOKUP($B116,'I-EmEC'!$A:$DD,MATCH(AX$1,'I-EmEC'!$A$1:$DD$1,0),FALSE)&lt;&gt;"",VLOOKUP($B116,'I-EmEC'!$A:$DD,MATCH(AX$1,'I-EmEC'!$A$1:$DD$1,0),FALSE),NA())</f>
        <v>26.9</v>
      </c>
      <c r="AY116" s="166">
        <f>IF(VLOOKUP($B116,'I-EmEC'!$A:$DD,MATCH(AY$1,'I-EmEC'!$A$1:$DD$1,0),FALSE)&lt;&gt;"",VLOOKUP($B116,'I-EmEC'!$A:$DD,MATCH(AY$1,'I-EmEC'!$A$1:$DD$1,0),FALSE),NA())</f>
        <v>26.9</v>
      </c>
      <c r="AZ116" s="166">
        <f>IF(VLOOKUP($B116,'I-EmEC'!$A:$DD,MATCH(AZ$1,'I-EmEC'!$A$1:$DD$1,0),FALSE)&lt;&gt;"",VLOOKUP($B116,'I-EmEC'!$A:$DD,MATCH(AZ$1,'I-EmEC'!$A$1:$DD$1,0),FALSE),NA())</f>
        <v>20</v>
      </c>
      <c r="BA116" s="166">
        <f>IF(VLOOKUP($B116,'I-EmEC'!$A:$DD,MATCH(BA$1,'I-EmEC'!$A$1:$DD$1,0),FALSE)&lt;&gt;"",VLOOKUP($B116,'I-EmEC'!$A:$DD,MATCH(BA$1,'I-EmEC'!$A$1:$DD$1,0),FALSE),NA())</f>
        <v>32.299999999999997</v>
      </c>
      <c r="BB116" s="166">
        <f>IF(VLOOKUP($B116,'I-EmEC'!$A:$DD,MATCH(BB$1,'I-EmEC'!$A$1:$DD$1,0),FALSE)&lt;&gt;"",VLOOKUP($B116,'I-EmEC'!$A:$DD,MATCH(BB$1,'I-EmEC'!$A$1:$DD$1,0),FALSE),NA())</f>
        <v>32.299999999999997</v>
      </c>
      <c r="BC116" s="166">
        <f>IF(VLOOKUP($B116,'I-EmEC'!$A:$DD,MATCH(BC$1,'I-EmEC'!$A$1:$DD$1,0),FALSE)&lt;&gt;"",VLOOKUP($B116,'I-EmEC'!$A:$DD,MATCH(BC$1,'I-EmEC'!$A$1:$DD$1,0),FALSE),NA())</f>
        <v>30.7</v>
      </c>
      <c r="BD116" s="166">
        <f>IF(VLOOKUP($B116,'I-EmEC'!$A:$DD,MATCH(BD$1,'I-EmEC'!$A$1:$DD$1,0),FALSE)&lt;&gt;"",VLOOKUP($B116,'I-EmEC'!$A:$DD,MATCH(BD$1,'I-EmEC'!$A$1:$DD$1,0),FALSE),NA())</f>
        <v>23.2</v>
      </c>
      <c r="BE116" s="166">
        <f>IF(VLOOKUP($B116,'I-EmEC'!$A:$DD,MATCH(BE$1,'I-EmEC'!$A$1:$DD$1,0),FALSE)&lt;&gt;"",VLOOKUP($B116,'I-EmEC'!$A:$DD,MATCH(BE$1,'I-EmEC'!$A$1:$DD$1,0),FALSE),NA())</f>
        <v>30.6</v>
      </c>
      <c r="BF116" s="166">
        <f>IF(VLOOKUP($B116,'I-EmEC'!$A:$DD,MATCH(BF$1,'I-EmEC'!$A$1:$DD$1,0),FALSE)&lt;&gt;"",VLOOKUP($B116,'I-EmEC'!$A:$DD,MATCH(BF$1,'I-EmEC'!$A$1:$DD$1,0),FALSE),NA())</f>
        <v>25.9</v>
      </c>
      <c r="BG116" s="161" t="str" cm="1">
        <f t="array" ref="BG116">SUBSTITUTE(SUBSTITUTE(INDEX(AU$1:BF$1,0,MATCH(_xlfn.AGGREGATE(4,6,AU116:BF116),AU116:BF116,0)),"I-Emax",""),"&gt;1.4SD","")</f>
        <v xml:space="preserve">
Gi1</v>
      </c>
      <c r="BH116" s="159"/>
      <c r="BI116" s="167" t="e">
        <f>IF(VLOOKUP($B116,'B-EmEC'!$A:$DC,MATCH(BI$1,'B-EmEC'!$A$1:$DC$1,0),FALSE)="",NA(),VLOOKUP($B116,'B-EmEC'!$A:$DC,MATCH(BI$1,'B-EmEC'!$A$1:$DC$1,0),FALSE))</f>
        <v>#N/A</v>
      </c>
      <c r="BJ116" s="168" t="e">
        <f>IF(VLOOKUP($B116,'B-EmEC'!$A:$DC,MATCH(BJ$1,'B-EmEC'!$A$1:$DC$1,0),FALSE)="",NA(),VLOOKUP($B116,'B-EmEC'!$A:$DC,MATCH(BJ$1,'B-EmEC'!$A$1:$DC$1,0),FALSE))</f>
        <v>#N/A</v>
      </c>
      <c r="BK116" s="168" t="e">
        <f>IF(VLOOKUP($B116,'B-EmEC'!$A:$DC,MATCH(BK$1,'B-EmEC'!$A$1:$DC$1,0),FALSE)="",NA(),VLOOKUP($B116,'B-EmEC'!$A:$DC,MATCH(BK$1,'B-EmEC'!$A$1:$DC$1,0),FALSE))</f>
        <v>#N/A</v>
      </c>
      <c r="BL116" s="168" t="e">
        <f>IF(VLOOKUP($B116,'B-EmEC'!$A:$DC,MATCH(BL$1,'B-EmEC'!$A$1:$DC$1,0),FALSE)="",NA(),VLOOKUP($B116,'B-EmEC'!$A:$DC,MATCH(BL$1,'B-EmEC'!$A$1:$DC$1,0),FALSE))</f>
        <v>#N/A</v>
      </c>
      <c r="BM116" s="168" t="e">
        <f>IF(VLOOKUP($B116,'B-EmEC'!$A:$DC,MATCH(BM$1,'B-EmEC'!$A$1:$DC$1,0),FALSE)="",NA(),VLOOKUP($B116,'B-EmEC'!$A:$DC,MATCH(BM$1,'B-EmEC'!$A$1:$DC$1,0),FALSE))</f>
        <v>#N/A</v>
      </c>
      <c r="BN116" s="168" t="e">
        <f>IF(VLOOKUP($B116,'B-EmEC'!$A:$DC,MATCH(BN$1,'B-EmEC'!$A$1:$DC$1,0),FALSE)="",NA(),VLOOKUP($B116,'B-EmEC'!$A:$DC,MATCH(BN$1,'B-EmEC'!$A$1:$DC$1,0),FALSE))</f>
        <v>#N/A</v>
      </c>
      <c r="BO116" s="168" t="e">
        <f>IF(VLOOKUP($B116,'B-EmEC'!$A:$DC,MATCH(BO$1,'B-EmEC'!$A$1:$DC$1,0),FALSE)="",NA(),VLOOKUP($B116,'B-EmEC'!$A:$DC,MATCH(BO$1,'B-EmEC'!$A$1:$DC$1,0),FALSE))</f>
        <v>#N/A</v>
      </c>
      <c r="BP116" s="168" t="e">
        <f>IF(VLOOKUP($B116,'B-EmEC'!$A:$DC,MATCH(BP$1,'B-EmEC'!$A$1:$DC$1,0),FALSE)="",NA(),VLOOKUP($B116,'B-EmEC'!$A:$DC,MATCH(BP$1,'B-EmEC'!$A$1:$DC$1,0),FALSE))</f>
        <v>#N/A</v>
      </c>
      <c r="BQ116" s="168" t="e">
        <f>IF(VLOOKUP($B116,'B-EmEC'!$A:$DC,MATCH(BQ$1,'B-EmEC'!$A$1:$DC$1,0),FALSE)="",NA(),VLOOKUP($B116,'B-EmEC'!$A:$DC,MATCH(BQ$1,'B-EmEC'!$A$1:$DC$1,0),FALSE))</f>
        <v>#N/A</v>
      </c>
      <c r="BR116" s="168" t="e">
        <f>IF(VLOOKUP($B116,'B-EmEC'!$A:$DC,MATCH(BR$1,'B-EmEC'!$A$1:$DC$1,0),FALSE)="",NA(),VLOOKUP($B116,'B-EmEC'!$A:$DC,MATCH(BR$1,'B-EmEC'!$A$1:$DC$1,0),FALSE))</f>
        <v>#N/A</v>
      </c>
      <c r="BS116" s="168" t="e">
        <f>IF(VLOOKUP($B116,'B-EmEC'!$A:$DC,MATCH(BS$1,'B-EmEC'!$A$1:$DC$1,0),FALSE)="",NA(),VLOOKUP($B116,'B-EmEC'!$A:$DC,MATCH(BS$1,'B-EmEC'!$A$1:$DC$1,0),FALSE))</f>
        <v>#N/A</v>
      </c>
      <c r="BT116" s="168" t="e">
        <f>IF(VLOOKUP($B116,'B-EmEC'!$A:$DC,MATCH(BT$1,'B-EmEC'!$A$1:$DC$1,0),FALSE)="",NA(),VLOOKUP($B116,'B-EmEC'!$A:$DC,MATCH(BT$1,'B-EmEC'!$A$1:$DC$1,0),FALSE))</f>
        <v>#N/A</v>
      </c>
      <c r="BU116" s="161" t="e" cm="1">
        <f t="array" ref="BU116">SUBSTITUTE(SUBSTITUTE(SUBSTITUTE(INDEX(BI$1:BT$1,0,MATCH(_xlfn.AGGREGATE(4,6,BI116:BT116),BI116:BT116,0)),"B-Emax",""),"Min",""),"Max","")</f>
        <v>#N/A</v>
      </c>
      <c r="BV116" s="168"/>
      <c r="BW116" s="165">
        <f>IF(VLOOKUP($B116,'I-EmEC'!$A:$DD,MATCH(BW$1,'I-EmEC'!$A$1:$DD$1,0),FALSE)&lt;&gt;"",VLOOKUP($B116,'I-EmEC'!$A:$DD,MATCH(BW$1,'I-EmEC'!$A$1:$DD$1,0),FALSE),NA())</f>
        <v>51.286764705882355</v>
      </c>
      <c r="BX116" s="166">
        <f>IF(VLOOKUP($B116,'I-EmEC'!$A:$DD,MATCH(BX$1,'I-EmEC'!$A$1:$DD$1,0),FALSE)&lt;&gt;"",VLOOKUP($B116,'I-EmEC'!$A:$DD,MATCH(BX$1,'I-EmEC'!$A$1:$DD$1,0),FALSE),NA())</f>
        <v>64.603481624758217</v>
      </c>
      <c r="BY116" s="166">
        <f>IF(VLOOKUP($B116,'I-EmEC'!$A:$DD,MATCH(BY$1,'I-EmEC'!$A$1:$DD$1,0),FALSE)&lt;&gt;"",VLOOKUP($B116,'I-EmEC'!$A:$DD,MATCH(BY$1,'I-EmEC'!$A$1:$DD$1,0),FALSE),NA())</f>
        <v>64.603481624758217</v>
      </c>
      <c r="BZ116" s="166">
        <f>IF(VLOOKUP($B116,'I-EmEC'!$A:$DD,MATCH(BZ$1,'I-EmEC'!$A$1:$DD$1,0),FALSE)&lt;&gt;"",VLOOKUP($B116,'I-EmEC'!$A:$DD,MATCH(BZ$1,'I-EmEC'!$A$1:$DD$1,0),FALSE),NA())</f>
        <v>55.693581780538302</v>
      </c>
      <c r="CA116" s="166">
        <f>IF(VLOOKUP($B116,'I-EmEC'!$A:$DD,MATCH(CA$1,'I-EmEC'!$A$1:$DD$1,0),FALSE)&lt;&gt;"",VLOOKUP($B116,'I-EmEC'!$A:$DD,MATCH(CA$1,'I-EmEC'!$A$1:$DD$1,0),FALSE),NA())</f>
        <v>55.693581780538302</v>
      </c>
      <c r="CB116" s="166">
        <f>IF(VLOOKUP($B116,'I-EmEC'!$A:$DD,MATCH(CB$1,'I-EmEC'!$A$1:$DD$1,0),FALSE)&lt;&gt;"",VLOOKUP($B116,'I-EmEC'!$A:$DD,MATCH(CB$1,'I-EmEC'!$A$1:$DD$1,0),FALSE),NA())</f>
        <v>57.971014492753625</v>
      </c>
      <c r="CC116" s="166">
        <f>IF(VLOOKUP($B116,'I-EmEC'!$A:$DD,MATCH(CC$1,'I-EmEC'!$A$1:$DD$1,0),FALSE)&lt;&gt;"",VLOOKUP($B116,'I-EmEC'!$A:$DD,MATCH(CC$1,'I-EmEC'!$A$1:$DD$1,0),FALSE),NA())</f>
        <v>66.324435318275135</v>
      </c>
      <c r="CD116" s="166">
        <f>IF(VLOOKUP($B116,'I-EmEC'!$A:$DD,MATCH(CD$1,'I-EmEC'!$A$1:$DD$1,0),FALSE)&lt;&gt;"",VLOOKUP($B116,'I-EmEC'!$A:$DD,MATCH(CD$1,'I-EmEC'!$A$1:$DD$1,0),FALSE),NA())</f>
        <v>66.324435318275135</v>
      </c>
      <c r="CE116" s="166">
        <f>IF(VLOOKUP($B116,'I-EmEC'!$A:$DD,MATCH(CE$1,'I-EmEC'!$A$1:$DD$1,0),FALSE)&lt;&gt;"",VLOOKUP($B116,'I-EmEC'!$A:$DD,MATCH(CE$1,'I-EmEC'!$A$1:$DD$1,0),FALSE),NA())</f>
        <v>68.988764044943821</v>
      </c>
      <c r="CF116" s="166">
        <f>IF(VLOOKUP($B116,'I-EmEC'!$A:$DD,MATCH(CF$1,'I-EmEC'!$A$1:$DD$1,0),FALSE)&lt;&gt;"",VLOOKUP($B116,'I-EmEC'!$A:$DD,MATCH(CF$1,'I-EmEC'!$A$1:$DD$1,0),FALSE),NA())</f>
        <v>45.759368836291912</v>
      </c>
      <c r="CG116" s="166">
        <f>IF(VLOOKUP($B116,'I-EmEC'!$A:$DD,MATCH(CG$1,'I-EmEC'!$A$1:$DD$1,0),FALSE)&lt;&gt;"",VLOOKUP($B116,'I-EmEC'!$A:$DD,MATCH(CG$1,'I-EmEC'!$A$1:$DD$1,0),FALSE),NA())</f>
        <v>58.285714285714285</v>
      </c>
      <c r="CH116" s="166">
        <f>IF(VLOOKUP($B116,'I-EmEC'!$A:$DD,MATCH(CH$1,'I-EmEC'!$A$1:$DD$1,0),FALSE)&lt;&gt;"",VLOOKUP($B116,'I-EmEC'!$A:$DD,MATCH(CH$1,'I-EmEC'!$A$1:$DD$1,0),FALSE),NA())</f>
        <v>51.185770750988141</v>
      </c>
      <c r="CI116" s="161" t="str" cm="1">
        <f t="array" ref="CI116">SUBSTITUTE(SUBSTITUTE(SUBSTITUTE(INDEX(BW$1:CH$1,0,MATCH(_xlfn.AGGREGATE(4,6,BW116:CH116),BW116:CH116,0)),"I-Emax",""),"Min",""),"Max","")</f>
        <v xml:space="preserve">
G14</v>
      </c>
      <c r="CJ116" s="155"/>
      <c r="CK116" s="155"/>
      <c r="CL116" s="155"/>
      <c r="CM116" s="155"/>
      <c r="CN116" s="155"/>
      <c r="CO116" s="155"/>
      <c r="CP116" s="155"/>
      <c r="CQ116" s="155"/>
      <c r="CR116" s="155"/>
      <c r="CS116" s="155"/>
      <c r="CT116" s="155"/>
      <c r="CU116" s="155"/>
      <c r="CV116" s="155"/>
      <c r="CW116" s="155"/>
      <c r="CX116" s="155"/>
      <c r="CY116" s="155"/>
      <c r="CZ116" s="155"/>
      <c r="DA116" s="155"/>
      <c r="DB116" s="155"/>
      <c r="DC116" s="155"/>
      <c r="DD116" s="155"/>
      <c r="DE116" s="155"/>
      <c r="DF116" s="155"/>
      <c r="DG116" s="155"/>
    </row>
    <row r="117" spans="1:111" s="170" customFormat="1" x14ac:dyDescent="0.15">
      <c r="A117" s="155" t="str" cm="1">
        <f t="array" ref="A117">_xlfn.IFS(AND(SUMIF(E117:P117,"&lt;&gt;#N/A",E117:P117)&gt;0,SUMIF(S117:AD117,"&lt;&gt;#N/A",S117:AD117)&gt;0),"BI",AND(SUMIF(E117:P117,"&lt;&gt;#N/A",E117:P117)&gt;0,SUMIF(S117:AD117,"&lt;&gt;#N/A",S117:AD117)=0),"-B",AND(SUMIF(E117:P117,"&lt;&gt;#N/A",E117:P117)=0,SUMIF(S117:AD117,"&lt;&gt;#N/A",S117:AD117)&gt;0),"-I")</f>
        <v>-I</v>
      </c>
      <c r="B117" s="90" t="s">
        <v>721</v>
      </c>
      <c r="C117" s="156" t="str">
        <f>VLOOKUP(B117,RecNamesAll!A:E,5,FALSE)</f>
        <v>A</v>
      </c>
      <c r="D117" s="157" t="b">
        <f>VLOOKUP(B117,Ligands!A:B,2,FALSE)</f>
        <v>0</v>
      </c>
      <c r="E117" s="158" t="e">
        <f>IF(VLOOKUP($B117,'B-EmEC'!$A:$DC,MATCH(E$1,'B-EmEC'!$A$1:$DC$1,0),FALSE)&lt;&gt;"",VLOOKUP($B117,'B-EmEC'!$A:$DC,MATCH(E$1,'B-EmEC'!$A$1:$DC$1,0),FALSE),NA())</f>
        <v>#N/A</v>
      </c>
      <c r="F117" s="159" t="e">
        <f>IF(VLOOKUP($B117,'B-EmEC'!$A:$DC,MATCH(F$1,'B-EmEC'!$A$1:$DC$1,0),FALSE)&lt;&gt;"",VLOOKUP($B117,'B-EmEC'!$A:$DC,MATCH(F$1,'B-EmEC'!$A$1:$DC$1,0),FALSE),NA())</f>
        <v>#N/A</v>
      </c>
      <c r="G117" s="159" t="e">
        <f>IF(VLOOKUP($B117,'B-EmEC'!$A:$DC,MATCH(G$1,'B-EmEC'!$A$1:$DC$1,0),FALSE)&lt;&gt;"",VLOOKUP($B117,'B-EmEC'!$A:$DC,MATCH(G$1,'B-EmEC'!$A$1:$DC$1,0),FALSE),NA())</f>
        <v>#N/A</v>
      </c>
      <c r="H117" s="159" t="e">
        <f>IF(VLOOKUP($B117,'B-EmEC'!$A:$DC,MATCH(H$1,'B-EmEC'!$A$1:$DC$1,0),FALSE)&lt;&gt;"",VLOOKUP($B117,'B-EmEC'!$A:$DC,MATCH(H$1,'B-EmEC'!$A$1:$DC$1,0),FALSE),NA())</f>
        <v>#N/A</v>
      </c>
      <c r="I117" s="159" t="e">
        <f>IF(VLOOKUP($B117,'B-EmEC'!$A:$DC,MATCH(I$1,'B-EmEC'!$A$1:$DC$1,0),FALSE)&lt;&gt;"",VLOOKUP($B117,'B-EmEC'!$A:$DC,MATCH(I$1,'B-EmEC'!$A$1:$DC$1,0),FALSE),NA())</f>
        <v>#N/A</v>
      </c>
      <c r="J117" s="159" t="e">
        <f>IF(VLOOKUP($B117,'B-EmEC'!$A:$DC,MATCH(J$1,'B-EmEC'!$A$1:$DC$1,0),FALSE)&lt;&gt;"",VLOOKUP($B117,'B-EmEC'!$A:$DC,MATCH(J$1,'B-EmEC'!$A$1:$DC$1,0),FALSE),NA())</f>
        <v>#N/A</v>
      </c>
      <c r="K117" s="160" t="e">
        <f>IF(VLOOKUP($B117,'B-EmEC'!$A:$DC,MATCH(K$1,'B-EmEC'!$A$1:$DC$1,0),FALSE)&lt;&gt;"",VLOOKUP($B117,'B-EmEC'!$A:$DC,MATCH(K$1,'B-EmEC'!$A$1:$DC$1,0),FALSE),NA())</f>
        <v>#N/A</v>
      </c>
      <c r="L117" s="160" t="e">
        <f>IF(VLOOKUP($B117,'B-EmEC'!$A:$DC,MATCH(L$1,'B-EmEC'!$A$1:$DC$1,0),FALSE)&lt;&gt;"",VLOOKUP($B117,'B-EmEC'!$A:$DC,MATCH(L$1,'B-EmEC'!$A$1:$DC$1,0),FALSE),NA())</f>
        <v>#N/A</v>
      </c>
      <c r="M117" s="160" t="e">
        <f>IF(VLOOKUP($B117,'B-EmEC'!$A:$DC,MATCH(M$1,'B-EmEC'!$A$1:$DC$1,0),FALSE)&lt;&gt;"",VLOOKUP($B117,'B-EmEC'!$A:$DC,MATCH(M$1,'B-EmEC'!$A$1:$DC$1,0),FALSE),NA())</f>
        <v>#N/A</v>
      </c>
      <c r="N117" s="159" t="e">
        <f>IF(VLOOKUP($B117,'B-EmEC'!$A:$DC,MATCH(N$1,'B-EmEC'!$A$1:$DC$1,0),FALSE)&lt;&gt;"",VLOOKUP($B117,'B-EmEC'!$A:$DC,MATCH(N$1,'B-EmEC'!$A$1:$DC$1,0),FALSE),NA())</f>
        <v>#N/A</v>
      </c>
      <c r="O117" s="160" t="e">
        <f>IF(VLOOKUP($B117,'B-EmEC'!$A:$DC,MATCH(O$1,'B-EmEC'!$A$1:$DC$1,0),FALSE)&lt;&gt;"",VLOOKUP($B117,'B-EmEC'!$A:$DC,MATCH(O$1,'B-EmEC'!$A$1:$DC$1,0),FALSE),NA())</f>
        <v>#N/A</v>
      </c>
      <c r="P117" s="160" t="e">
        <f>IF(VLOOKUP($B117,'B-EmEC'!$A:$DC,MATCH(P$1,'B-EmEC'!$A$1:$DC$1,0),FALSE)&lt;&gt;"",VLOOKUP($B117,'B-EmEC'!$A:$DC,MATCH(P$1,'B-EmEC'!$A$1:$DC$1,0),FALSE),NA())</f>
        <v>#N/A</v>
      </c>
      <c r="Q117" s="161" t="e" cm="1">
        <f t="array" ref="Q117">SUBSTITUTE(SUBSTITUTE(INDEX(E$1:P$1,0,MATCH(_xlfn.AGGREGATE(4,6,E117:P117),E117:P117,0)),"B-pEC50",""),"&gt;1.4SD","")</f>
        <v>#N/A</v>
      </c>
      <c r="R117" s="159"/>
      <c r="S117" s="162">
        <f>IF(VLOOKUP($B117,'I-EmEC'!$A:$DD,MATCH(S$1,'I-EmEC'!$A$1:$DD$1,0),FALSE)&lt;&gt;"",VLOOKUP($B117,'I-EmEC'!$A:$DD,MATCH(S$1,'I-EmEC'!$A$1:$DD$1,0),FALSE),NA())</f>
        <v>7.94</v>
      </c>
      <c r="T117" s="159">
        <f>IF(VLOOKUP($B117,'I-EmEC'!$A:$DD,MATCH(T$1,'I-EmEC'!$A$1:$DD$1,0),FALSE)&lt;&gt;"",VLOOKUP($B117,'I-EmEC'!$A:$DD,MATCH(T$1,'I-EmEC'!$A$1:$DD$1,0),FALSE),NA())</f>
        <v>8.08</v>
      </c>
      <c r="U117" s="159">
        <f>IF(VLOOKUP($B117,'I-EmEC'!$A:$DD,MATCH(U$1,'I-EmEC'!$A$1:$DD$1,0),FALSE)&lt;&gt;"",VLOOKUP($B117,'I-EmEC'!$A:$DD,MATCH(U$1,'I-EmEC'!$A$1:$DD$1,0),FALSE),NA())</f>
        <v>8.08</v>
      </c>
      <c r="V117" s="159">
        <f>IF(VLOOKUP($B117,'I-EmEC'!$A:$DD,MATCH(V$1,'I-EmEC'!$A$1:$DD$1,0),FALSE)&lt;&gt;"",VLOOKUP($B117,'I-EmEC'!$A:$DD,MATCH(V$1,'I-EmEC'!$A$1:$DD$1,0),FALSE),NA())</f>
        <v>7.51</v>
      </c>
      <c r="W117" s="159">
        <f>IF(VLOOKUP($B117,'I-EmEC'!$A:$DD,MATCH(W$1,'I-EmEC'!$A$1:$DD$1,0),FALSE)&lt;&gt;"",VLOOKUP($B117,'I-EmEC'!$A:$DD,MATCH(W$1,'I-EmEC'!$A$1:$DD$1,0),FALSE),NA())</f>
        <v>7.51</v>
      </c>
      <c r="X117" s="159">
        <f>IF(VLOOKUP($B117,'I-EmEC'!$A:$DD,MATCH(X$1,'I-EmEC'!$A$1:$DD$1,0),FALSE)&lt;&gt;"",VLOOKUP($B117,'I-EmEC'!$A:$DD,MATCH(X$1,'I-EmEC'!$A$1:$DD$1,0),FALSE),NA())</f>
        <v>7.69</v>
      </c>
      <c r="Y117" s="159">
        <f>IF(VLOOKUP($B117,'I-EmEC'!$A:$DD,MATCH(Y$1,'I-EmEC'!$A$1:$DD$1,0),FALSE)&lt;&gt;"",VLOOKUP($B117,'I-EmEC'!$A:$DD,MATCH(Y$1,'I-EmEC'!$A$1:$DD$1,0),FALSE),NA())</f>
        <v>8.6</v>
      </c>
      <c r="Z117" s="159">
        <f>IF(VLOOKUP($B117,'I-EmEC'!$A:$DD,MATCH(Z$1,'I-EmEC'!$A$1:$DD$1,0),FALSE)&lt;&gt;"",VLOOKUP($B117,'I-EmEC'!$A:$DD,MATCH(Z$1,'I-EmEC'!$A$1:$DD$1,0),FALSE),NA())</f>
        <v>8.6</v>
      </c>
      <c r="AA117" s="159">
        <f>IF(VLOOKUP($B117,'I-EmEC'!$A:$DD,MATCH(AA$1,'I-EmEC'!$A$1:$DD$1,0),FALSE)&lt;&gt;"",VLOOKUP($B117,'I-EmEC'!$A:$DD,MATCH(AA$1,'I-EmEC'!$A$1:$DD$1,0),FALSE),NA())</f>
        <v>8.6300000000000008</v>
      </c>
      <c r="AB117" s="159">
        <f>IF(VLOOKUP($B117,'I-EmEC'!$A:$DD,MATCH(AB$1,'I-EmEC'!$A$1:$DD$1,0),FALSE)&lt;&gt;"",VLOOKUP($B117,'I-EmEC'!$A:$DD,MATCH(AB$1,'I-EmEC'!$A$1:$DD$1,0),FALSE),NA())</f>
        <v>7.53</v>
      </c>
      <c r="AC117" s="159">
        <f>IF(VLOOKUP($B117,'I-EmEC'!$A:$DD,MATCH(AC$1,'I-EmEC'!$A$1:$DD$1,0),FALSE)&lt;&gt;"",VLOOKUP($B117,'I-EmEC'!$A:$DD,MATCH(AC$1,'I-EmEC'!$A$1:$DD$1,0),FALSE),NA())</f>
        <v>7.84</v>
      </c>
      <c r="AD117" s="159">
        <f>IF(VLOOKUP($B117,'I-EmEC'!$A:$DD,MATCH(AD$1,'I-EmEC'!$A$1:$DD$1,0),FALSE)&lt;&gt;"",VLOOKUP($B117,'I-EmEC'!$A:$DD,MATCH(AD$1,'I-EmEC'!$A$1:$DD$1,0),FALSE),NA())</f>
        <v>8.1199999999999992</v>
      </c>
      <c r="AE117" s="161" t="str" cm="1">
        <f t="array" ref="AE117">SUBSTITUTE(SUBSTITUTE(INDEX(S$1:AD$1,0,MATCH(_xlfn.AGGREGATE(4,6,S117:AD117),S117:AD117,0)),"I-pEC50",""),"&gt;1.4SD","")</f>
        <v xml:space="preserve">
G14</v>
      </c>
      <c r="AF117" s="159"/>
      <c r="AG117" s="163" t="e">
        <f>IF(VLOOKUP($B117,'B-EmEC'!$A:$DC,MATCH(AG$1,'B-EmEC'!$A$1:$DC$1,0),FALSE)&lt;&gt;"",VLOOKUP($B117,'B-EmEC'!$A:$DC,MATCH(AG$1,'B-EmEC'!$A$1:$DC$1,0),FALSE),NA())</f>
        <v>#N/A</v>
      </c>
      <c r="AH117" s="164" t="e">
        <f>IF(VLOOKUP($B117,'B-EmEC'!$A:$DC,MATCH(AH$1,'B-EmEC'!$A$1:$DC$1,0),FALSE)&lt;&gt;"",VLOOKUP($B117,'B-EmEC'!$A:$DC,MATCH(AH$1,'B-EmEC'!$A$1:$DC$1,0),FALSE),NA())</f>
        <v>#N/A</v>
      </c>
      <c r="AI117" s="164" t="e">
        <f>IF(VLOOKUP($B117,'B-EmEC'!$A:$DC,MATCH(AI$1,'B-EmEC'!$A$1:$DC$1,0),FALSE)&lt;&gt;"",VLOOKUP($B117,'B-EmEC'!$A:$DC,MATCH(AI$1,'B-EmEC'!$A$1:$DC$1,0),FALSE),NA())</f>
        <v>#N/A</v>
      </c>
      <c r="AJ117" s="164" t="e">
        <f>IF(VLOOKUP($B117,'B-EmEC'!$A:$DC,MATCH(AJ$1,'B-EmEC'!$A$1:$DC$1,0),FALSE)&lt;&gt;"",VLOOKUP($B117,'B-EmEC'!$A:$DC,MATCH(AJ$1,'B-EmEC'!$A$1:$DC$1,0),FALSE),NA())</f>
        <v>#N/A</v>
      </c>
      <c r="AK117" s="164" t="e">
        <f>IF(VLOOKUP($B117,'B-EmEC'!$A:$DC,MATCH(AK$1,'B-EmEC'!$A$1:$DC$1,0),FALSE)&lt;&gt;"",VLOOKUP($B117,'B-EmEC'!$A:$DC,MATCH(AK$1,'B-EmEC'!$A$1:$DC$1,0),FALSE),NA())</f>
        <v>#N/A</v>
      </c>
      <c r="AL117" s="164" t="e">
        <f>IF(VLOOKUP($B117,'B-EmEC'!$A:$DC,MATCH(AL$1,'B-EmEC'!$A$1:$DC$1,0),FALSE)&lt;&gt;"",VLOOKUP($B117,'B-EmEC'!$A:$DC,MATCH(AL$1,'B-EmEC'!$A$1:$DC$1,0),FALSE),NA())</f>
        <v>#N/A</v>
      </c>
      <c r="AM117" s="164" t="e">
        <f>IF(VLOOKUP($B117,'B-EmEC'!$A:$DC,MATCH(AM$1,'B-EmEC'!$A$1:$DC$1,0),FALSE)&lt;&gt;"",VLOOKUP($B117,'B-EmEC'!$A:$DC,MATCH(AM$1,'B-EmEC'!$A$1:$DC$1,0),FALSE),NA())</f>
        <v>#N/A</v>
      </c>
      <c r="AN117" s="164" t="e">
        <f>IF(VLOOKUP($B117,'B-EmEC'!$A:$DC,MATCH(AN$1,'B-EmEC'!$A$1:$DC$1,0),FALSE)&lt;&gt;"",VLOOKUP($B117,'B-EmEC'!$A:$DC,MATCH(AN$1,'B-EmEC'!$A$1:$DC$1,0),FALSE),NA())</f>
        <v>#N/A</v>
      </c>
      <c r="AO117" s="164" t="e">
        <f>IF(VLOOKUP($B117,'B-EmEC'!$A:$DC,MATCH(AO$1,'B-EmEC'!$A$1:$DC$1,0),FALSE)&lt;&gt;"",VLOOKUP($B117,'B-EmEC'!$A:$DC,MATCH(AO$1,'B-EmEC'!$A$1:$DC$1,0),FALSE),NA())</f>
        <v>#N/A</v>
      </c>
      <c r="AP117" s="164" t="e">
        <f>IF(VLOOKUP($B117,'B-EmEC'!$A:$DC,MATCH(AP$1,'B-EmEC'!$A$1:$DC$1,0),FALSE)&lt;&gt;"",VLOOKUP($B117,'B-EmEC'!$A:$DC,MATCH(AP$1,'B-EmEC'!$A$1:$DC$1,0),FALSE),NA())</f>
        <v>#N/A</v>
      </c>
      <c r="AQ117" s="164" t="e">
        <f>IF(VLOOKUP($B117,'B-EmEC'!$A:$DC,MATCH(AQ$1,'B-EmEC'!$A$1:$DC$1,0),FALSE)&lt;&gt;"",VLOOKUP($B117,'B-EmEC'!$A:$DC,MATCH(AQ$1,'B-EmEC'!$A$1:$DC$1,0),FALSE),NA())</f>
        <v>#N/A</v>
      </c>
      <c r="AR117" s="164" t="e">
        <f>IF(VLOOKUP($B117,'B-EmEC'!$A:$DC,MATCH(AR$1,'B-EmEC'!$A$1:$DC$1,0),FALSE)&lt;&gt;"",VLOOKUP($B117,'B-EmEC'!$A:$DC,MATCH(AR$1,'B-EmEC'!$A$1:$DC$1,0),FALSE),NA())</f>
        <v>#N/A</v>
      </c>
      <c r="AS117" s="169" t="e" cm="1">
        <f t="array" ref="AS117">SUBSTITUTE(SUBSTITUTE(INDEX(AG$1:AR$1,0,MATCH(_xlfn.AGGREGATE(4,6,AG117:AR117),AG117:AR117,0)),"B-Emax",""),"&gt;1.4SD","")</f>
        <v>#N/A</v>
      </c>
      <c r="AT117" s="164"/>
      <c r="AU117" s="165">
        <f>IF(VLOOKUP($B117,'I-EmEC'!$A:$DD,MATCH(AU$1,'I-EmEC'!$A$1:$DD$1,0),FALSE)&lt;&gt;"",VLOOKUP($B117,'I-EmEC'!$A:$DD,MATCH(AU$1,'I-EmEC'!$A$1:$DD$1,0),FALSE),NA())</f>
        <v>38</v>
      </c>
      <c r="AV117" s="166">
        <f>IF(VLOOKUP($B117,'I-EmEC'!$A:$DD,MATCH(AV$1,'I-EmEC'!$A$1:$DD$1,0),FALSE)&lt;&gt;"",VLOOKUP($B117,'I-EmEC'!$A:$DD,MATCH(AV$1,'I-EmEC'!$A$1:$DD$1,0),FALSE),NA())</f>
        <v>36.1</v>
      </c>
      <c r="AW117" s="166">
        <f>IF(VLOOKUP($B117,'I-EmEC'!$A:$DD,MATCH(AW$1,'I-EmEC'!$A$1:$DD$1,0),FALSE)&lt;&gt;"",VLOOKUP($B117,'I-EmEC'!$A:$DD,MATCH(AW$1,'I-EmEC'!$A$1:$DD$1,0),FALSE),NA())</f>
        <v>36.1</v>
      </c>
      <c r="AX117" s="166">
        <f>IF(VLOOKUP($B117,'I-EmEC'!$A:$DD,MATCH(AX$1,'I-EmEC'!$A$1:$DD$1,0),FALSE)&lt;&gt;"",VLOOKUP($B117,'I-EmEC'!$A:$DD,MATCH(AX$1,'I-EmEC'!$A$1:$DD$1,0),FALSE),NA())</f>
        <v>24.6</v>
      </c>
      <c r="AY117" s="166">
        <f>IF(VLOOKUP($B117,'I-EmEC'!$A:$DD,MATCH(AY$1,'I-EmEC'!$A$1:$DD$1,0),FALSE)&lt;&gt;"",VLOOKUP($B117,'I-EmEC'!$A:$DD,MATCH(AY$1,'I-EmEC'!$A$1:$DD$1,0),FALSE),NA())</f>
        <v>24.6</v>
      </c>
      <c r="AZ117" s="166">
        <f>IF(VLOOKUP($B117,'I-EmEC'!$A:$DD,MATCH(AZ$1,'I-EmEC'!$A$1:$DD$1,0),FALSE)&lt;&gt;"",VLOOKUP($B117,'I-EmEC'!$A:$DD,MATCH(AZ$1,'I-EmEC'!$A$1:$DD$1,0),FALSE),NA())</f>
        <v>17</v>
      </c>
      <c r="BA117" s="166">
        <f>IF(VLOOKUP($B117,'I-EmEC'!$A:$DD,MATCH(BA$1,'I-EmEC'!$A$1:$DD$1,0),FALSE)&lt;&gt;"",VLOOKUP($B117,'I-EmEC'!$A:$DD,MATCH(BA$1,'I-EmEC'!$A$1:$DD$1,0),FALSE),NA())</f>
        <v>35.700000000000003</v>
      </c>
      <c r="BB117" s="166">
        <f>IF(VLOOKUP($B117,'I-EmEC'!$A:$DD,MATCH(BB$1,'I-EmEC'!$A$1:$DD$1,0),FALSE)&lt;&gt;"",VLOOKUP($B117,'I-EmEC'!$A:$DD,MATCH(BB$1,'I-EmEC'!$A$1:$DD$1,0),FALSE),NA())</f>
        <v>35.700000000000003</v>
      </c>
      <c r="BC117" s="166">
        <f>IF(VLOOKUP($B117,'I-EmEC'!$A:$DD,MATCH(BC$1,'I-EmEC'!$A$1:$DD$1,0),FALSE)&lt;&gt;"",VLOOKUP($B117,'I-EmEC'!$A:$DD,MATCH(BC$1,'I-EmEC'!$A$1:$DD$1,0),FALSE),NA())</f>
        <v>35.700000000000003</v>
      </c>
      <c r="BD117" s="166">
        <f>IF(VLOOKUP($B117,'I-EmEC'!$A:$DD,MATCH(BD$1,'I-EmEC'!$A$1:$DD$1,0),FALSE)&lt;&gt;"",VLOOKUP($B117,'I-EmEC'!$A:$DD,MATCH(BD$1,'I-EmEC'!$A$1:$DD$1,0),FALSE),NA())</f>
        <v>22.9</v>
      </c>
      <c r="BE117" s="166">
        <f>IF(VLOOKUP($B117,'I-EmEC'!$A:$DD,MATCH(BE$1,'I-EmEC'!$A$1:$DD$1,0),FALSE)&lt;&gt;"",VLOOKUP($B117,'I-EmEC'!$A:$DD,MATCH(BE$1,'I-EmEC'!$A$1:$DD$1,0),FALSE),NA())</f>
        <v>31</v>
      </c>
      <c r="BF117" s="166">
        <f>IF(VLOOKUP($B117,'I-EmEC'!$A:$DD,MATCH(BF$1,'I-EmEC'!$A$1:$DD$1,0),FALSE)&lt;&gt;"",VLOOKUP($B117,'I-EmEC'!$A:$DD,MATCH(BF$1,'I-EmEC'!$A$1:$DD$1,0),FALSE),NA())</f>
        <v>36.6</v>
      </c>
      <c r="BG117" s="161" t="str" cm="1">
        <f t="array" ref="BG117">SUBSTITUTE(SUBSTITUTE(INDEX(AU$1:BF$1,0,MATCH(_xlfn.AGGREGATE(4,6,AU117:BF117),AU117:BF117,0)),"I-Emax",""),"&gt;1.4SD","")</f>
        <v xml:space="preserve">
Gs</v>
      </c>
      <c r="BH117" s="159"/>
      <c r="BI117" s="167" t="e">
        <f>IF(VLOOKUP($B117,'B-EmEC'!$A:$DC,MATCH(BI$1,'B-EmEC'!$A$1:$DC$1,0),FALSE)="",NA(),VLOOKUP($B117,'B-EmEC'!$A:$DC,MATCH(BI$1,'B-EmEC'!$A$1:$DC$1,0),FALSE))</f>
        <v>#N/A</v>
      </c>
      <c r="BJ117" s="168" t="e">
        <f>IF(VLOOKUP($B117,'B-EmEC'!$A:$DC,MATCH(BJ$1,'B-EmEC'!$A$1:$DC$1,0),FALSE)="",NA(),VLOOKUP($B117,'B-EmEC'!$A:$DC,MATCH(BJ$1,'B-EmEC'!$A$1:$DC$1,0),FALSE))</f>
        <v>#N/A</v>
      </c>
      <c r="BK117" s="168" t="e">
        <f>IF(VLOOKUP($B117,'B-EmEC'!$A:$DC,MATCH(BK$1,'B-EmEC'!$A$1:$DC$1,0),FALSE)="",NA(),VLOOKUP($B117,'B-EmEC'!$A:$DC,MATCH(BK$1,'B-EmEC'!$A$1:$DC$1,0),FALSE))</f>
        <v>#N/A</v>
      </c>
      <c r="BL117" s="168" t="e">
        <f>IF(VLOOKUP($B117,'B-EmEC'!$A:$DC,MATCH(BL$1,'B-EmEC'!$A$1:$DC$1,0),FALSE)="",NA(),VLOOKUP($B117,'B-EmEC'!$A:$DC,MATCH(BL$1,'B-EmEC'!$A$1:$DC$1,0),FALSE))</f>
        <v>#N/A</v>
      </c>
      <c r="BM117" s="168" t="e">
        <f>IF(VLOOKUP($B117,'B-EmEC'!$A:$DC,MATCH(BM$1,'B-EmEC'!$A$1:$DC$1,0),FALSE)="",NA(),VLOOKUP($B117,'B-EmEC'!$A:$DC,MATCH(BM$1,'B-EmEC'!$A$1:$DC$1,0),FALSE))</f>
        <v>#N/A</v>
      </c>
      <c r="BN117" s="168" t="e">
        <f>IF(VLOOKUP($B117,'B-EmEC'!$A:$DC,MATCH(BN$1,'B-EmEC'!$A$1:$DC$1,0),FALSE)="",NA(),VLOOKUP($B117,'B-EmEC'!$A:$DC,MATCH(BN$1,'B-EmEC'!$A$1:$DC$1,0),FALSE))</f>
        <v>#N/A</v>
      </c>
      <c r="BO117" s="168" t="e">
        <f>IF(VLOOKUP($B117,'B-EmEC'!$A:$DC,MATCH(BO$1,'B-EmEC'!$A$1:$DC$1,0),FALSE)="",NA(),VLOOKUP($B117,'B-EmEC'!$A:$DC,MATCH(BO$1,'B-EmEC'!$A$1:$DC$1,0),FALSE))</f>
        <v>#N/A</v>
      </c>
      <c r="BP117" s="168" t="e">
        <f>IF(VLOOKUP($B117,'B-EmEC'!$A:$DC,MATCH(BP$1,'B-EmEC'!$A$1:$DC$1,0),FALSE)="",NA(),VLOOKUP($B117,'B-EmEC'!$A:$DC,MATCH(BP$1,'B-EmEC'!$A$1:$DC$1,0),FALSE))</f>
        <v>#N/A</v>
      </c>
      <c r="BQ117" s="168" t="e">
        <f>IF(VLOOKUP($B117,'B-EmEC'!$A:$DC,MATCH(BQ$1,'B-EmEC'!$A$1:$DC$1,0),FALSE)="",NA(),VLOOKUP($B117,'B-EmEC'!$A:$DC,MATCH(BQ$1,'B-EmEC'!$A$1:$DC$1,0),FALSE))</f>
        <v>#N/A</v>
      </c>
      <c r="BR117" s="168" t="e">
        <f>IF(VLOOKUP($B117,'B-EmEC'!$A:$DC,MATCH(BR$1,'B-EmEC'!$A$1:$DC$1,0),FALSE)="",NA(),VLOOKUP($B117,'B-EmEC'!$A:$DC,MATCH(BR$1,'B-EmEC'!$A$1:$DC$1,0),FALSE))</f>
        <v>#N/A</v>
      </c>
      <c r="BS117" s="168" t="e">
        <f>IF(VLOOKUP($B117,'B-EmEC'!$A:$DC,MATCH(BS$1,'B-EmEC'!$A$1:$DC$1,0),FALSE)="",NA(),VLOOKUP($B117,'B-EmEC'!$A:$DC,MATCH(BS$1,'B-EmEC'!$A$1:$DC$1,0),FALSE))</f>
        <v>#N/A</v>
      </c>
      <c r="BT117" s="168" t="e">
        <f>IF(VLOOKUP($B117,'B-EmEC'!$A:$DC,MATCH(BT$1,'B-EmEC'!$A$1:$DC$1,0),FALSE)="",NA(),VLOOKUP($B117,'B-EmEC'!$A:$DC,MATCH(BT$1,'B-EmEC'!$A$1:$DC$1,0),FALSE))</f>
        <v>#N/A</v>
      </c>
      <c r="BU117" s="161" t="e" cm="1">
        <f t="array" ref="BU117">SUBSTITUTE(SUBSTITUTE(SUBSTITUTE(INDEX(BI$1:BT$1,0,MATCH(_xlfn.AGGREGATE(4,6,BI117:BT117),BI117:BT117,0)),"B-Emax",""),"Min",""),"Max","")</f>
        <v>#N/A</v>
      </c>
      <c r="BV117" s="168"/>
      <c r="BW117" s="165">
        <f>IF(VLOOKUP($B117,'I-EmEC'!$A:$DD,MATCH(BW$1,'I-EmEC'!$A$1:$DD$1,0),FALSE)&lt;&gt;"",VLOOKUP($B117,'I-EmEC'!$A:$DD,MATCH(BW$1,'I-EmEC'!$A$1:$DD$1,0),FALSE),NA())</f>
        <v>69.852941176470594</v>
      </c>
      <c r="BX117" s="166">
        <f>IF(VLOOKUP($B117,'I-EmEC'!$A:$DD,MATCH(BX$1,'I-EmEC'!$A$1:$DD$1,0),FALSE)&lt;&gt;"",VLOOKUP($B117,'I-EmEC'!$A:$DD,MATCH(BX$1,'I-EmEC'!$A$1:$DD$1,0),FALSE),NA())</f>
        <v>69.825918762088975</v>
      </c>
      <c r="BY117" s="166">
        <f>IF(VLOOKUP($B117,'I-EmEC'!$A:$DD,MATCH(BY$1,'I-EmEC'!$A$1:$DD$1,0),FALSE)&lt;&gt;"",VLOOKUP($B117,'I-EmEC'!$A:$DD,MATCH(BY$1,'I-EmEC'!$A$1:$DD$1,0),FALSE),NA())</f>
        <v>69.825918762088975</v>
      </c>
      <c r="BZ117" s="166">
        <f>IF(VLOOKUP($B117,'I-EmEC'!$A:$DD,MATCH(BZ$1,'I-EmEC'!$A$1:$DD$1,0),FALSE)&lt;&gt;"",VLOOKUP($B117,'I-EmEC'!$A:$DD,MATCH(BZ$1,'I-EmEC'!$A$1:$DD$1,0),FALSE),NA())</f>
        <v>50.931677018633543</v>
      </c>
      <c r="CA117" s="166">
        <f>IF(VLOOKUP($B117,'I-EmEC'!$A:$DD,MATCH(CA$1,'I-EmEC'!$A$1:$DD$1,0),FALSE)&lt;&gt;"",VLOOKUP($B117,'I-EmEC'!$A:$DD,MATCH(CA$1,'I-EmEC'!$A$1:$DD$1,0),FALSE),NA())</f>
        <v>50.931677018633543</v>
      </c>
      <c r="CB117" s="166">
        <f>IF(VLOOKUP($B117,'I-EmEC'!$A:$DD,MATCH(CB$1,'I-EmEC'!$A$1:$DD$1,0),FALSE)&lt;&gt;"",VLOOKUP($B117,'I-EmEC'!$A:$DD,MATCH(CB$1,'I-EmEC'!$A$1:$DD$1,0),FALSE),NA())</f>
        <v>49.275362318840578</v>
      </c>
      <c r="CC117" s="166">
        <f>IF(VLOOKUP($B117,'I-EmEC'!$A:$DD,MATCH(CC$1,'I-EmEC'!$A$1:$DD$1,0),FALSE)&lt;&gt;"",VLOOKUP($B117,'I-EmEC'!$A:$DD,MATCH(CC$1,'I-EmEC'!$A$1:$DD$1,0),FALSE),NA())</f>
        <v>73.305954825462024</v>
      </c>
      <c r="CD117" s="166">
        <f>IF(VLOOKUP($B117,'I-EmEC'!$A:$DD,MATCH(CD$1,'I-EmEC'!$A$1:$DD$1,0),FALSE)&lt;&gt;"",VLOOKUP($B117,'I-EmEC'!$A:$DD,MATCH(CD$1,'I-EmEC'!$A$1:$DD$1,0),FALSE),NA())</f>
        <v>73.305954825462024</v>
      </c>
      <c r="CE117" s="166">
        <f>IF(VLOOKUP($B117,'I-EmEC'!$A:$DD,MATCH(CE$1,'I-EmEC'!$A$1:$DD$1,0),FALSE)&lt;&gt;"",VLOOKUP($B117,'I-EmEC'!$A:$DD,MATCH(CE$1,'I-EmEC'!$A$1:$DD$1,0),FALSE),NA())</f>
        <v>80.224719101123611</v>
      </c>
      <c r="CF117" s="166">
        <f>IF(VLOOKUP($B117,'I-EmEC'!$A:$DD,MATCH(CF$1,'I-EmEC'!$A$1:$DD$1,0),FALSE)&lt;&gt;"",VLOOKUP($B117,'I-EmEC'!$A:$DD,MATCH(CF$1,'I-EmEC'!$A$1:$DD$1,0),FALSE),NA())</f>
        <v>45.167652859960548</v>
      </c>
      <c r="CG117" s="166">
        <f>IF(VLOOKUP($B117,'I-EmEC'!$A:$DD,MATCH(CG$1,'I-EmEC'!$A$1:$DD$1,0),FALSE)&lt;&gt;"",VLOOKUP($B117,'I-EmEC'!$A:$DD,MATCH(CG$1,'I-EmEC'!$A$1:$DD$1,0),FALSE),NA())</f>
        <v>59.047619047619051</v>
      </c>
      <c r="CH117" s="166">
        <f>IF(VLOOKUP($B117,'I-EmEC'!$A:$DD,MATCH(CH$1,'I-EmEC'!$A$1:$DD$1,0),FALSE)&lt;&gt;"",VLOOKUP($B117,'I-EmEC'!$A:$DD,MATCH(CH$1,'I-EmEC'!$A$1:$DD$1,0),FALSE),NA())</f>
        <v>72.332015810276673</v>
      </c>
      <c r="CI117" s="161" t="str" cm="1">
        <f t="array" ref="CI117">SUBSTITUTE(SUBSTITUTE(SUBSTITUTE(INDEX(BW$1:CH$1,0,MATCH(_xlfn.AGGREGATE(4,6,BW117:CH117),BW117:CH117,0)),"I-Emax",""),"Min",""),"Max","")</f>
        <v xml:space="preserve">
G14</v>
      </c>
      <c r="CJ117" s="155"/>
      <c r="CK117" s="155"/>
      <c r="CL117" s="155"/>
      <c r="CM117" s="155"/>
      <c r="CN117" s="155"/>
      <c r="CO117" s="155"/>
      <c r="CP117" s="155"/>
      <c r="CQ117" s="155"/>
      <c r="CR117" s="155"/>
      <c r="CS117" s="155"/>
      <c r="CT117" s="155"/>
      <c r="CU117" s="155"/>
      <c r="CV117" s="155"/>
      <c r="CW117" s="155"/>
      <c r="CX117" s="155"/>
      <c r="CY117" s="155"/>
      <c r="CZ117" s="155"/>
      <c r="DA117" s="155"/>
      <c r="DB117" s="155"/>
      <c r="DC117" s="155"/>
      <c r="DD117" s="155"/>
      <c r="DE117" s="155"/>
      <c r="DF117" s="155"/>
      <c r="DG117" s="155"/>
    </row>
    <row r="118" spans="1:111" s="170" customFormat="1" x14ac:dyDescent="0.15">
      <c r="A118" s="155" t="str" cm="1">
        <f t="array" ref="A118">_xlfn.IFS(AND(SUMIF(E118:P118,"&lt;&gt;#N/A",E118:P118)&gt;0,SUMIF(S118:AD118,"&lt;&gt;#N/A",S118:AD118)&gt;0),"BI",AND(SUMIF(E118:P118,"&lt;&gt;#N/A",E118:P118)&gt;0,SUMIF(S118:AD118,"&lt;&gt;#N/A",S118:AD118)=0),"-B",AND(SUMIF(E118:P118,"&lt;&gt;#N/A",E118:P118)=0,SUMIF(S118:AD118,"&lt;&gt;#N/A",S118:AD118)&gt;0),"-I")</f>
        <v>-I</v>
      </c>
      <c r="B118" s="90" t="s">
        <v>275</v>
      </c>
      <c r="C118" s="156" t="str">
        <f>VLOOKUP(B118,RecNamesAll!A:E,5,FALSE)</f>
        <v>A</v>
      </c>
      <c r="D118" s="157" t="b">
        <f>VLOOKUP(B118,Ligands!A:B,2,FALSE)</f>
        <v>0</v>
      </c>
      <c r="E118" s="158" t="e">
        <f>IF(VLOOKUP($B118,'B-EmEC'!$A:$DC,MATCH(E$1,'B-EmEC'!$A$1:$DC$1,0),FALSE)&lt;&gt;"",VLOOKUP($B118,'B-EmEC'!$A:$DC,MATCH(E$1,'B-EmEC'!$A$1:$DC$1,0),FALSE),NA())</f>
        <v>#N/A</v>
      </c>
      <c r="F118" s="159" t="e">
        <f>IF(VLOOKUP($B118,'B-EmEC'!$A:$DC,MATCH(F$1,'B-EmEC'!$A$1:$DC$1,0),FALSE)&lt;&gt;"",VLOOKUP($B118,'B-EmEC'!$A:$DC,MATCH(F$1,'B-EmEC'!$A$1:$DC$1,0),FALSE),NA())</f>
        <v>#N/A</v>
      </c>
      <c r="G118" s="159" t="e">
        <f>IF(VLOOKUP($B118,'B-EmEC'!$A:$DC,MATCH(G$1,'B-EmEC'!$A$1:$DC$1,0),FALSE)&lt;&gt;"",VLOOKUP($B118,'B-EmEC'!$A:$DC,MATCH(G$1,'B-EmEC'!$A$1:$DC$1,0),FALSE),NA())</f>
        <v>#N/A</v>
      </c>
      <c r="H118" s="159" t="e">
        <f>IF(VLOOKUP($B118,'B-EmEC'!$A:$DC,MATCH(H$1,'B-EmEC'!$A$1:$DC$1,0),FALSE)&lt;&gt;"",VLOOKUP($B118,'B-EmEC'!$A:$DC,MATCH(H$1,'B-EmEC'!$A$1:$DC$1,0),FALSE),NA())</f>
        <v>#N/A</v>
      </c>
      <c r="I118" s="159" t="e">
        <f>IF(VLOOKUP($B118,'B-EmEC'!$A:$DC,MATCH(I$1,'B-EmEC'!$A$1:$DC$1,0),FALSE)&lt;&gt;"",VLOOKUP($B118,'B-EmEC'!$A:$DC,MATCH(I$1,'B-EmEC'!$A$1:$DC$1,0),FALSE),NA())</f>
        <v>#N/A</v>
      </c>
      <c r="J118" s="159" t="e">
        <f>IF(VLOOKUP($B118,'B-EmEC'!$A:$DC,MATCH(J$1,'B-EmEC'!$A$1:$DC$1,0),FALSE)&lt;&gt;"",VLOOKUP($B118,'B-EmEC'!$A:$DC,MATCH(J$1,'B-EmEC'!$A$1:$DC$1,0),FALSE),NA())</f>
        <v>#N/A</v>
      </c>
      <c r="K118" s="160" t="e">
        <f>IF(VLOOKUP($B118,'B-EmEC'!$A:$DC,MATCH(K$1,'B-EmEC'!$A$1:$DC$1,0),FALSE)&lt;&gt;"",VLOOKUP($B118,'B-EmEC'!$A:$DC,MATCH(K$1,'B-EmEC'!$A$1:$DC$1,0),FALSE),NA())</f>
        <v>#N/A</v>
      </c>
      <c r="L118" s="160" t="e">
        <f>IF(VLOOKUP($B118,'B-EmEC'!$A:$DC,MATCH(L$1,'B-EmEC'!$A$1:$DC$1,0),FALSE)&lt;&gt;"",VLOOKUP($B118,'B-EmEC'!$A:$DC,MATCH(L$1,'B-EmEC'!$A$1:$DC$1,0),FALSE),NA())</f>
        <v>#N/A</v>
      </c>
      <c r="M118" s="160" t="e">
        <f>IF(VLOOKUP($B118,'B-EmEC'!$A:$DC,MATCH(M$1,'B-EmEC'!$A$1:$DC$1,0),FALSE)&lt;&gt;"",VLOOKUP($B118,'B-EmEC'!$A:$DC,MATCH(M$1,'B-EmEC'!$A$1:$DC$1,0),FALSE),NA())</f>
        <v>#N/A</v>
      </c>
      <c r="N118" s="159" t="e">
        <f>IF(VLOOKUP($B118,'B-EmEC'!$A:$DC,MATCH(N$1,'B-EmEC'!$A$1:$DC$1,0),FALSE)&lt;&gt;"",VLOOKUP($B118,'B-EmEC'!$A:$DC,MATCH(N$1,'B-EmEC'!$A$1:$DC$1,0),FALSE),NA())</f>
        <v>#N/A</v>
      </c>
      <c r="O118" s="160" t="e">
        <f>IF(VLOOKUP($B118,'B-EmEC'!$A:$DC,MATCH(O$1,'B-EmEC'!$A$1:$DC$1,0),FALSE)&lt;&gt;"",VLOOKUP($B118,'B-EmEC'!$A:$DC,MATCH(O$1,'B-EmEC'!$A$1:$DC$1,0),FALSE),NA())</f>
        <v>#N/A</v>
      </c>
      <c r="P118" s="160" t="e">
        <f>IF(VLOOKUP($B118,'B-EmEC'!$A:$DC,MATCH(P$1,'B-EmEC'!$A$1:$DC$1,0),FALSE)&lt;&gt;"",VLOOKUP($B118,'B-EmEC'!$A:$DC,MATCH(P$1,'B-EmEC'!$A$1:$DC$1,0),FALSE),NA())</f>
        <v>#N/A</v>
      </c>
      <c r="Q118" s="161" t="e" cm="1">
        <f t="array" ref="Q118">SUBSTITUTE(SUBSTITUTE(INDEX(E$1:P$1,0,MATCH(_xlfn.AGGREGATE(4,6,E118:P118),E118:P118,0)),"B-pEC50",""),"&gt;1.4SD","")</f>
        <v>#N/A</v>
      </c>
      <c r="R118" s="159"/>
      <c r="S118" s="162">
        <f>IF(VLOOKUP($B118,'I-EmEC'!$A:$DD,MATCH(S$1,'I-EmEC'!$A$1:$DD$1,0),FALSE)&lt;&gt;"",VLOOKUP($B118,'I-EmEC'!$A:$DD,MATCH(S$1,'I-EmEC'!$A$1:$DD$1,0),FALSE),NA())</f>
        <v>9.9600000000000009</v>
      </c>
      <c r="T118" s="159">
        <f>IF(VLOOKUP($B118,'I-EmEC'!$A:$DD,MATCH(T$1,'I-EmEC'!$A$1:$DD$1,0),FALSE)&lt;&gt;"",VLOOKUP($B118,'I-EmEC'!$A:$DD,MATCH(T$1,'I-EmEC'!$A$1:$DD$1,0),FALSE),NA())</f>
        <v>10.17</v>
      </c>
      <c r="U118" s="159">
        <f>IF(VLOOKUP($B118,'I-EmEC'!$A:$DD,MATCH(U$1,'I-EmEC'!$A$1:$DD$1,0),FALSE)&lt;&gt;"",VLOOKUP($B118,'I-EmEC'!$A:$DD,MATCH(U$1,'I-EmEC'!$A$1:$DD$1,0),FALSE),NA())</f>
        <v>10.17</v>
      </c>
      <c r="V118" s="159">
        <f>IF(VLOOKUP($B118,'I-EmEC'!$A:$DD,MATCH(V$1,'I-EmEC'!$A$1:$DD$1,0),FALSE)&lt;&gt;"",VLOOKUP($B118,'I-EmEC'!$A:$DD,MATCH(V$1,'I-EmEC'!$A$1:$DD$1,0),FALSE),NA())</f>
        <v>10.08</v>
      </c>
      <c r="W118" s="159">
        <f>IF(VLOOKUP($B118,'I-EmEC'!$A:$DD,MATCH(W$1,'I-EmEC'!$A$1:$DD$1,0),FALSE)&lt;&gt;"",VLOOKUP($B118,'I-EmEC'!$A:$DD,MATCH(W$1,'I-EmEC'!$A$1:$DD$1,0),FALSE),NA())</f>
        <v>10.08</v>
      </c>
      <c r="X118" s="159">
        <f>IF(VLOOKUP($B118,'I-EmEC'!$A:$DD,MATCH(X$1,'I-EmEC'!$A$1:$DD$1,0),FALSE)&lt;&gt;"",VLOOKUP($B118,'I-EmEC'!$A:$DD,MATCH(X$1,'I-EmEC'!$A$1:$DD$1,0),FALSE),NA())</f>
        <v>10.4</v>
      </c>
      <c r="Y118" s="159">
        <f>IF(VLOOKUP($B118,'I-EmEC'!$A:$DD,MATCH(Y$1,'I-EmEC'!$A$1:$DD$1,0),FALSE)&lt;&gt;"",VLOOKUP($B118,'I-EmEC'!$A:$DD,MATCH(Y$1,'I-EmEC'!$A$1:$DD$1,0),FALSE),NA())</f>
        <v>10.84</v>
      </c>
      <c r="Z118" s="159">
        <f>IF(VLOOKUP($B118,'I-EmEC'!$A:$DD,MATCH(Z$1,'I-EmEC'!$A$1:$DD$1,0),FALSE)&lt;&gt;"",VLOOKUP($B118,'I-EmEC'!$A:$DD,MATCH(Z$1,'I-EmEC'!$A$1:$DD$1,0),FALSE),NA())</f>
        <v>10.84</v>
      </c>
      <c r="AA118" s="159">
        <f>IF(VLOOKUP($B118,'I-EmEC'!$A:$DD,MATCH(AA$1,'I-EmEC'!$A$1:$DD$1,0),FALSE)&lt;&gt;"",VLOOKUP($B118,'I-EmEC'!$A:$DD,MATCH(AA$1,'I-EmEC'!$A$1:$DD$1,0),FALSE),NA())</f>
        <v>10.72</v>
      </c>
      <c r="AB118" s="159">
        <f>IF(VLOOKUP($B118,'I-EmEC'!$A:$DD,MATCH(AB$1,'I-EmEC'!$A$1:$DD$1,0),FALSE)&lt;&gt;"",VLOOKUP($B118,'I-EmEC'!$A:$DD,MATCH(AB$1,'I-EmEC'!$A$1:$DD$1,0),FALSE),NA())</f>
        <v>8.85</v>
      </c>
      <c r="AC118" s="159">
        <f>IF(VLOOKUP($B118,'I-EmEC'!$A:$DD,MATCH(AC$1,'I-EmEC'!$A$1:$DD$1,0),FALSE)&lt;&gt;"",VLOOKUP($B118,'I-EmEC'!$A:$DD,MATCH(AC$1,'I-EmEC'!$A$1:$DD$1,0),FALSE),NA())</f>
        <v>10.039999999999999</v>
      </c>
      <c r="AD118" s="159">
        <f>IF(VLOOKUP($B118,'I-EmEC'!$A:$DD,MATCH(AD$1,'I-EmEC'!$A$1:$DD$1,0),FALSE)&lt;&gt;"",VLOOKUP($B118,'I-EmEC'!$A:$DD,MATCH(AD$1,'I-EmEC'!$A$1:$DD$1,0),FALSE),NA())</f>
        <v>10.47</v>
      </c>
      <c r="AE118" s="161" t="str" cm="1">
        <f t="array" ref="AE118">SUBSTITUTE(SUBSTITUTE(INDEX(S$1:AD$1,0,MATCH(_xlfn.AGGREGATE(4,6,S118:AD118),S118:AD118,0)),"I-pEC50",""),"&gt;1.4SD","")</f>
        <v xml:space="preserve">
Gq</v>
      </c>
      <c r="AF118" s="159"/>
      <c r="AG118" s="163" t="e">
        <f>IF(VLOOKUP($B118,'B-EmEC'!$A:$DC,MATCH(AG$1,'B-EmEC'!$A$1:$DC$1,0),FALSE)&lt;&gt;"",VLOOKUP($B118,'B-EmEC'!$A:$DC,MATCH(AG$1,'B-EmEC'!$A$1:$DC$1,0),FALSE),NA())</f>
        <v>#N/A</v>
      </c>
      <c r="AH118" s="164" t="e">
        <f>IF(VLOOKUP($B118,'B-EmEC'!$A:$DC,MATCH(AH$1,'B-EmEC'!$A$1:$DC$1,0),FALSE)&lt;&gt;"",VLOOKUP($B118,'B-EmEC'!$A:$DC,MATCH(AH$1,'B-EmEC'!$A$1:$DC$1,0),FALSE),NA())</f>
        <v>#N/A</v>
      </c>
      <c r="AI118" s="164" t="e">
        <f>IF(VLOOKUP($B118,'B-EmEC'!$A:$DC,MATCH(AI$1,'B-EmEC'!$A$1:$DC$1,0),FALSE)&lt;&gt;"",VLOOKUP($B118,'B-EmEC'!$A:$DC,MATCH(AI$1,'B-EmEC'!$A$1:$DC$1,0),FALSE),NA())</f>
        <v>#N/A</v>
      </c>
      <c r="AJ118" s="164" t="e">
        <f>IF(VLOOKUP($B118,'B-EmEC'!$A:$DC,MATCH(AJ$1,'B-EmEC'!$A$1:$DC$1,0),FALSE)&lt;&gt;"",VLOOKUP($B118,'B-EmEC'!$A:$DC,MATCH(AJ$1,'B-EmEC'!$A$1:$DC$1,0),FALSE),NA())</f>
        <v>#N/A</v>
      </c>
      <c r="AK118" s="164" t="e">
        <f>IF(VLOOKUP($B118,'B-EmEC'!$A:$DC,MATCH(AK$1,'B-EmEC'!$A$1:$DC$1,0),FALSE)&lt;&gt;"",VLOOKUP($B118,'B-EmEC'!$A:$DC,MATCH(AK$1,'B-EmEC'!$A$1:$DC$1,0),FALSE),NA())</f>
        <v>#N/A</v>
      </c>
      <c r="AL118" s="164" t="e">
        <f>IF(VLOOKUP($B118,'B-EmEC'!$A:$DC,MATCH(AL$1,'B-EmEC'!$A$1:$DC$1,0),FALSE)&lt;&gt;"",VLOOKUP($B118,'B-EmEC'!$A:$DC,MATCH(AL$1,'B-EmEC'!$A$1:$DC$1,0),FALSE),NA())</f>
        <v>#N/A</v>
      </c>
      <c r="AM118" s="164" t="e">
        <f>IF(VLOOKUP($B118,'B-EmEC'!$A:$DC,MATCH(AM$1,'B-EmEC'!$A$1:$DC$1,0),FALSE)&lt;&gt;"",VLOOKUP($B118,'B-EmEC'!$A:$DC,MATCH(AM$1,'B-EmEC'!$A$1:$DC$1,0),FALSE),NA())</f>
        <v>#N/A</v>
      </c>
      <c r="AN118" s="164" t="e">
        <f>IF(VLOOKUP($B118,'B-EmEC'!$A:$DC,MATCH(AN$1,'B-EmEC'!$A$1:$DC$1,0),FALSE)&lt;&gt;"",VLOOKUP($B118,'B-EmEC'!$A:$DC,MATCH(AN$1,'B-EmEC'!$A$1:$DC$1,0),FALSE),NA())</f>
        <v>#N/A</v>
      </c>
      <c r="AO118" s="164" t="e">
        <f>IF(VLOOKUP($B118,'B-EmEC'!$A:$DC,MATCH(AO$1,'B-EmEC'!$A$1:$DC$1,0),FALSE)&lt;&gt;"",VLOOKUP($B118,'B-EmEC'!$A:$DC,MATCH(AO$1,'B-EmEC'!$A$1:$DC$1,0),FALSE),NA())</f>
        <v>#N/A</v>
      </c>
      <c r="AP118" s="164" t="e">
        <f>IF(VLOOKUP($B118,'B-EmEC'!$A:$DC,MATCH(AP$1,'B-EmEC'!$A$1:$DC$1,0),FALSE)&lt;&gt;"",VLOOKUP($B118,'B-EmEC'!$A:$DC,MATCH(AP$1,'B-EmEC'!$A$1:$DC$1,0),FALSE),NA())</f>
        <v>#N/A</v>
      </c>
      <c r="AQ118" s="164" t="e">
        <f>IF(VLOOKUP($B118,'B-EmEC'!$A:$DC,MATCH(AQ$1,'B-EmEC'!$A$1:$DC$1,0),FALSE)&lt;&gt;"",VLOOKUP($B118,'B-EmEC'!$A:$DC,MATCH(AQ$1,'B-EmEC'!$A$1:$DC$1,0),FALSE),NA())</f>
        <v>#N/A</v>
      </c>
      <c r="AR118" s="164" t="e">
        <f>IF(VLOOKUP($B118,'B-EmEC'!$A:$DC,MATCH(AR$1,'B-EmEC'!$A$1:$DC$1,0),FALSE)&lt;&gt;"",VLOOKUP($B118,'B-EmEC'!$A:$DC,MATCH(AR$1,'B-EmEC'!$A$1:$DC$1,0),FALSE),NA())</f>
        <v>#N/A</v>
      </c>
      <c r="AS118" s="169" t="e" cm="1">
        <f t="array" ref="AS118">SUBSTITUTE(SUBSTITUTE(INDEX(AG$1:AR$1,0,MATCH(_xlfn.AGGREGATE(4,6,AG118:AR118),AG118:AR118,0)),"B-Emax",""),"&gt;1.4SD","")</f>
        <v>#N/A</v>
      </c>
      <c r="AT118" s="164"/>
      <c r="AU118" s="165">
        <f>IF(VLOOKUP($B118,'I-EmEC'!$A:$DD,MATCH(AU$1,'I-EmEC'!$A$1:$DD$1,0),FALSE)&lt;&gt;"",VLOOKUP($B118,'I-EmEC'!$A:$DD,MATCH(AU$1,'I-EmEC'!$A$1:$DD$1,0),FALSE),NA())</f>
        <v>34.299999999999997</v>
      </c>
      <c r="AV118" s="166">
        <f>IF(VLOOKUP($B118,'I-EmEC'!$A:$DD,MATCH(AV$1,'I-EmEC'!$A$1:$DD$1,0),FALSE)&lt;&gt;"",VLOOKUP($B118,'I-EmEC'!$A:$DD,MATCH(AV$1,'I-EmEC'!$A$1:$DD$1,0),FALSE),NA())</f>
        <v>34.9</v>
      </c>
      <c r="AW118" s="166">
        <f>IF(VLOOKUP($B118,'I-EmEC'!$A:$DD,MATCH(AW$1,'I-EmEC'!$A$1:$DD$1,0),FALSE)&lt;&gt;"",VLOOKUP($B118,'I-EmEC'!$A:$DD,MATCH(AW$1,'I-EmEC'!$A$1:$DD$1,0),FALSE),NA())</f>
        <v>34.9</v>
      </c>
      <c r="AX118" s="166">
        <f>IF(VLOOKUP($B118,'I-EmEC'!$A:$DD,MATCH(AX$1,'I-EmEC'!$A$1:$DD$1,0),FALSE)&lt;&gt;"",VLOOKUP($B118,'I-EmEC'!$A:$DD,MATCH(AX$1,'I-EmEC'!$A$1:$DD$1,0),FALSE),NA())</f>
        <v>29.3</v>
      </c>
      <c r="AY118" s="166">
        <f>IF(VLOOKUP($B118,'I-EmEC'!$A:$DD,MATCH(AY$1,'I-EmEC'!$A$1:$DD$1,0),FALSE)&lt;&gt;"",VLOOKUP($B118,'I-EmEC'!$A:$DD,MATCH(AY$1,'I-EmEC'!$A$1:$DD$1,0),FALSE),NA())</f>
        <v>29.3</v>
      </c>
      <c r="AZ118" s="166">
        <f>IF(VLOOKUP($B118,'I-EmEC'!$A:$DD,MATCH(AZ$1,'I-EmEC'!$A$1:$DD$1,0),FALSE)&lt;&gt;"",VLOOKUP($B118,'I-EmEC'!$A:$DD,MATCH(AZ$1,'I-EmEC'!$A$1:$DD$1,0),FALSE),NA())</f>
        <v>22.3</v>
      </c>
      <c r="BA118" s="166">
        <f>IF(VLOOKUP($B118,'I-EmEC'!$A:$DD,MATCH(BA$1,'I-EmEC'!$A$1:$DD$1,0),FALSE)&lt;&gt;"",VLOOKUP($B118,'I-EmEC'!$A:$DD,MATCH(BA$1,'I-EmEC'!$A$1:$DD$1,0),FALSE),NA())</f>
        <v>38.299999999999997</v>
      </c>
      <c r="BB118" s="166">
        <f>IF(VLOOKUP($B118,'I-EmEC'!$A:$DD,MATCH(BB$1,'I-EmEC'!$A$1:$DD$1,0),FALSE)&lt;&gt;"",VLOOKUP($B118,'I-EmEC'!$A:$DD,MATCH(BB$1,'I-EmEC'!$A$1:$DD$1,0),FALSE),NA())</f>
        <v>38.299999999999997</v>
      </c>
      <c r="BC118" s="166">
        <f>IF(VLOOKUP($B118,'I-EmEC'!$A:$DD,MATCH(BC$1,'I-EmEC'!$A$1:$DD$1,0),FALSE)&lt;&gt;"",VLOOKUP($B118,'I-EmEC'!$A:$DD,MATCH(BC$1,'I-EmEC'!$A$1:$DD$1,0),FALSE),NA())</f>
        <v>32.700000000000003</v>
      </c>
      <c r="BD118" s="166">
        <f>IF(VLOOKUP($B118,'I-EmEC'!$A:$DD,MATCH(BD$1,'I-EmEC'!$A$1:$DD$1,0),FALSE)&lt;&gt;"",VLOOKUP($B118,'I-EmEC'!$A:$DD,MATCH(BD$1,'I-EmEC'!$A$1:$DD$1,0),FALSE),NA())</f>
        <v>9.6</v>
      </c>
      <c r="BE118" s="166">
        <f>IF(VLOOKUP($B118,'I-EmEC'!$A:$DD,MATCH(BE$1,'I-EmEC'!$A$1:$DD$1,0),FALSE)&lt;&gt;"",VLOOKUP($B118,'I-EmEC'!$A:$DD,MATCH(BE$1,'I-EmEC'!$A$1:$DD$1,0),FALSE),NA())</f>
        <v>30.8</v>
      </c>
      <c r="BF118" s="166">
        <f>IF(VLOOKUP($B118,'I-EmEC'!$A:$DD,MATCH(BF$1,'I-EmEC'!$A$1:$DD$1,0),FALSE)&lt;&gt;"",VLOOKUP($B118,'I-EmEC'!$A:$DD,MATCH(BF$1,'I-EmEC'!$A$1:$DD$1,0),FALSE),NA())</f>
        <v>33.299999999999997</v>
      </c>
      <c r="BG118" s="161" t="str" cm="1">
        <f t="array" ref="BG118">SUBSTITUTE(SUBSTITUTE(INDEX(AU$1:BF$1,0,MATCH(_xlfn.AGGREGATE(4,6,AU118:BF118),AU118:BF118,0)),"I-Emax",""),"&gt;1.4SD","")</f>
        <v xml:space="preserve">
Gq</v>
      </c>
      <c r="BH118" s="159"/>
      <c r="BI118" s="167" t="e">
        <f>IF(VLOOKUP($B118,'B-EmEC'!$A:$DC,MATCH(BI$1,'B-EmEC'!$A$1:$DC$1,0),FALSE)="",NA(),VLOOKUP($B118,'B-EmEC'!$A:$DC,MATCH(BI$1,'B-EmEC'!$A$1:$DC$1,0),FALSE))</f>
        <v>#N/A</v>
      </c>
      <c r="BJ118" s="168" t="e">
        <f>IF(VLOOKUP($B118,'B-EmEC'!$A:$DC,MATCH(BJ$1,'B-EmEC'!$A$1:$DC$1,0),FALSE)="",NA(),VLOOKUP($B118,'B-EmEC'!$A:$DC,MATCH(BJ$1,'B-EmEC'!$A$1:$DC$1,0),FALSE))</f>
        <v>#N/A</v>
      </c>
      <c r="BK118" s="168" t="e">
        <f>IF(VLOOKUP($B118,'B-EmEC'!$A:$DC,MATCH(BK$1,'B-EmEC'!$A$1:$DC$1,0),FALSE)="",NA(),VLOOKUP($B118,'B-EmEC'!$A:$DC,MATCH(BK$1,'B-EmEC'!$A$1:$DC$1,0),FALSE))</f>
        <v>#N/A</v>
      </c>
      <c r="BL118" s="168" t="e">
        <f>IF(VLOOKUP($B118,'B-EmEC'!$A:$DC,MATCH(BL$1,'B-EmEC'!$A$1:$DC$1,0),FALSE)="",NA(),VLOOKUP($B118,'B-EmEC'!$A:$DC,MATCH(BL$1,'B-EmEC'!$A$1:$DC$1,0),FALSE))</f>
        <v>#N/A</v>
      </c>
      <c r="BM118" s="168" t="e">
        <f>IF(VLOOKUP($B118,'B-EmEC'!$A:$DC,MATCH(BM$1,'B-EmEC'!$A$1:$DC$1,0),FALSE)="",NA(),VLOOKUP($B118,'B-EmEC'!$A:$DC,MATCH(BM$1,'B-EmEC'!$A$1:$DC$1,0),FALSE))</f>
        <v>#N/A</v>
      </c>
      <c r="BN118" s="168" t="e">
        <f>IF(VLOOKUP($B118,'B-EmEC'!$A:$DC,MATCH(BN$1,'B-EmEC'!$A$1:$DC$1,0),FALSE)="",NA(),VLOOKUP($B118,'B-EmEC'!$A:$DC,MATCH(BN$1,'B-EmEC'!$A$1:$DC$1,0),FALSE))</f>
        <v>#N/A</v>
      </c>
      <c r="BO118" s="168" t="e">
        <f>IF(VLOOKUP($B118,'B-EmEC'!$A:$DC,MATCH(BO$1,'B-EmEC'!$A$1:$DC$1,0),FALSE)="",NA(),VLOOKUP($B118,'B-EmEC'!$A:$DC,MATCH(BO$1,'B-EmEC'!$A$1:$DC$1,0),FALSE))</f>
        <v>#N/A</v>
      </c>
      <c r="BP118" s="168" t="e">
        <f>IF(VLOOKUP($B118,'B-EmEC'!$A:$DC,MATCH(BP$1,'B-EmEC'!$A$1:$DC$1,0),FALSE)="",NA(),VLOOKUP($B118,'B-EmEC'!$A:$DC,MATCH(BP$1,'B-EmEC'!$A$1:$DC$1,0),FALSE))</f>
        <v>#N/A</v>
      </c>
      <c r="BQ118" s="168" t="e">
        <f>IF(VLOOKUP($B118,'B-EmEC'!$A:$DC,MATCH(BQ$1,'B-EmEC'!$A$1:$DC$1,0),FALSE)="",NA(),VLOOKUP($B118,'B-EmEC'!$A:$DC,MATCH(BQ$1,'B-EmEC'!$A$1:$DC$1,0),FALSE))</f>
        <v>#N/A</v>
      </c>
      <c r="BR118" s="168" t="e">
        <f>IF(VLOOKUP($B118,'B-EmEC'!$A:$DC,MATCH(BR$1,'B-EmEC'!$A$1:$DC$1,0),FALSE)="",NA(),VLOOKUP($B118,'B-EmEC'!$A:$DC,MATCH(BR$1,'B-EmEC'!$A$1:$DC$1,0),FALSE))</f>
        <v>#N/A</v>
      </c>
      <c r="BS118" s="168" t="e">
        <f>IF(VLOOKUP($B118,'B-EmEC'!$A:$DC,MATCH(BS$1,'B-EmEC'!$A$1:$DC$1,0),FALSE)="",NA(),VLOOKUP($B118,'B-EmEC'!$A:$DC,MATCH(BS$1,'B-EmEC'!$A$1:$DC$1,0),FALSE))</f>
        <v>#N/A</v>
      </c>
      <c r="BT118" s="168" t="e">
        <f>IF(VLOOKUP($B118,'B-EmEC'!$A:$DC,MATCH(BT$1,'B-EmEC'!$A$1:$DC$1,0),FALSE)="",NA(),VLOOKUP($B118,'B-EmEC'!$A:$DC,MATCH(BT$1,'B-EmEC'!$A$1:$DC$1,0),FALSE))</f>
        <v>#N/A</v>
      </c>
      <c r="BU118" s="161" t="e" cm="1">
        <f t="array" ref="BU118">SUBSTITUTE(SUBSTITUTE(SUBSTITUTE(INDEX(BI$1:BT$1,0,MATCH(_xlfn.AGGREGATE(4,6,BI118:BT118),BI118:BT118,0)),"B-Emax",""),"Min",""),"Max","")</f>
        <v>#N/A</v>
      </c>
      <c r="BV118" s="168"/>
      <c r="BW118" s="165">
        <f>IF(VLOOKUP($B118,'I-EmEC'!$A:$DD,MATCH(BW$1,'I-EmEC'!$A$1:$DD$1,0),FALSE)&lt;&gt;"",VLOOKUP($B118,'I-EmEC'!$A:$DD,MATCH(BW$1,'I-EmEC'!$A$1:$DD$1,0),FALSE),NA())</f>
        <v>63.05147058823529</v>
      </c>
      <c r="BX118" s="166">
        <f>IF(VLOOKUP($B118,'I-EmEC'!$A:$DD,MATCH(BX$1,'I-EmEC'!$A$1:$DD$1,0),FALSE)&lt;&gt;"",VLOOKUP($B118,'I-EmEC'!$A:$DD,MATCH(BX$1,'I-EmEC'!$A$1:$DD$1,0),FALSE),NA())</f>
        <v>67.504835589941976</v>
      </c>
      <c r="BY118" s="166">
        <f>IF(VLOOKUP($B118,'I-EmEC'!$A:$DD,MATCH(BY$1,'I-EmEC'!$A$1:$DD$1,0),FALSE)&lt;&gt;"",VLOOKUP($B118,'I-EmEC'!$A:$DD,MATCH(BY$1,'I-EmEC'!$A$1:$DD$1,0),FALSE),NA())</f>
        <v>67.504835589941976</v>
      </c>
      <c r="BZ118" s="166">
        <f>IF(VLOOKUP($B118,'I-EmEC'!$A:$DD,MATCH(BZ$1,'I-EmEC'!$A$1:$DD$1,0),FALSE)&lt;&gt;"",VLOOKUP($B118,'I-EmEC'!$A:$DD,MATCH(BZ$1,'I-EmEC'!$A$1:$DD$1,0),FALSE),NA())</f>
        <v>60.66252587991719</v>
      </c>
      <c r="CA118" s="166">
        <f>IF(VLOOKUP($B118,'I-EmEC'!$A:$DD,MATCH(CA$1,'I-EmEC'!$A$1:$DD$1,0),FALSE)&lt;&gt;"",VLOOKUP($B118,'I-EmEC'!$A:$DD,MATCH(CA$1,'I-EmEC'!$A$1:$DD$1,0),FALSE),NA())</f>
        <v>60.66252587991719</v>
      </c>
      <c r="CB118" s="166">
        <f>IF(VLOOKUP($B118,'I-EmEC'!$A:$DD,MATCH(CB$1,'I-EmEC'!$A$1:$DD$1,0),FALSE)&lt;&gt;"",VLOOKUP($B118,'I-EmEC'!$A:$DD,MATCH(CB$1,'I-EmEC'!$A$1:$DD$1,0),FALSE),NA())</f>
        <v>64.637681159420296</v>
      </c>
      <c r="CC118" s="166">
        <f>IF(VLOOKUP($B118,'I-EmEC'!$A:$DD,MATCH(CC$1,'I-EmEC'!$A$1:$DD$1,0),FALSE)&lt;&gt;"",VLOOKUP($B118,'I-EmEC'!$A:$DD,MATCH(CC$1,'I-EmEC'!$A$1:$DD$1,0),FALSE),NA())</f>
        <v>78.644763860369594</v>
      </c>
      <c r="CD118" s="166">
        <f>IF(VLOOKUP($B118,'I-EmEC'!$A:$DD,MATCH(CD$1,'I-EmEC'!$A$1:$DD$1,0),FALSE)&lt;&gt;"",VLOOKUP($B118,'I-EmEC'!$A:$DD,MATCH(CD$1,'I-EmEC'!$A$1:$DD$1,0),FALSE),NA())</f>
        <v>78.644763860369594</v>
      </c>
      <c r="CE118" s="166">
        <f>IF(VLOOKUP($B118,'I-EmEC'!$A:$DD,MATCH(CE$1,'I-EmEC'!$A$1:$DD$1,0),FALSE)&lt;&gt;"",VLOOKUP($B118,'I-EmEC'!$A:$DD,MATCH(CE$1,'I-EmEC'!$A$1:$DD$1,0),FALSE),NA())</f>
        <v>73.483146067415746</v>
      </c>
      <c r="CF118" s="166">
        <f>IF(VLOOKUP($B118,'I-EmEC'!$A:$DD,MATCH(CF$1,'I-EmEC'!$A$1:$DD$1,0),FALSE)&lt;&gt;"",VLOOKUP($B118,'I-EmEC'!$A:$DD,MATCH(CF$1,'I-EmEC'!$A$1:$DD$1,0),FALSE),NA())</f>
        <v>18.934911242603548</v>
      </c>
      <c r="CG118" s="166">
        <f>IF(VLOOKUP($B118,'I-EmEC'!$A:$DD,MATCH(CG$1,'I-EmEC'!$A$1:$DD$1,0),FALSE)&lt;&gt;"",VLOOKUP($B118,'I-EmEC'!$A:$DD,MATCH(CG$1,'I-EmEC'!$A$1:$DD$1,0),FALSE),NA())</f>
        <v>58.666666666666664</v>
      </c>
      <c r="CH118" s="166">
        <f>IF(VLOOKUP($B118,'I-EmEC'!$A:$DD,MATCH(CH$1,'I-EmEC'!$A$1:$DD$1,0),FALSE)&lt;&gt;"",VLOOKUP($B118,'I-EmEC'!$A:$DD,MATCH(CH$1,'I-EmEC'!$A$1:$DD$1,0),FALSE),NA())</f>
        <v>65.810276679841891</v>
      </c>
      <c r="CI118" s="161" t="str" cm="1">
        <f t="array" ref="CI118">SUBSTITUTE(SUBSTITUTE(SUBSTITUTE(INDEX(BW$1:CH$1,0,MATCH(_xlfn.AGGREGATE(4,6,BW118:CH118),BW118:CH118,0)),"I-Emax",""),"Min",""),"Max","")</f>
        <v xml:space="preserve">
Gq</v>
      </c>
      <c r="CJ118" s="155"/>
      <c r="CK118" s="155"/>
      <c r="CL118" s="155"/>
      <c r="CM118" s="155"/>
      <c r="CN118" s="155"/>
      <c r="CO118" s="155"/>
      <c r="CP118" s="155"/>
      <c r="CQ118" s="155"/>
      <c r="CR118" s="155"/>
      <c r="CS118" s="155"/>
      <c r="CT118" s="155"/>
      <c r="CU118" s="155"/>
      <c r="CV118" s="155"/>
      <c r="CW118" s="155"/>
      <c r="CX118" s="155"/>
      <c r="CY118" s="155"/>
      <c r="CZ118" s="155"/>
      <c r="DA118" s="155"/>
      <c r="DB118" s="155"/>
      <c r="DC118" s="155"/>
      <c r="DD118" s="155"/>
      <c r="DE118" s="155"/>
      <c r="DF118" s="155"/>
      <c r="DG118" s="155"/>
    </row>
    <row r="119" spans="1:111" s="170" customFormat="1" x14ac:dyDescent="0.15">
      <c r="A119" s="155" t="str" cm="1">
        <f t="array" ref="A119">_xlfn.IFS(AND(SUMIF(E119:P119,"&lt;&gt;#N/A",E119:P119)&gt;0,SUMIF(S119:AD119,"&lt;&gt;#N/A",S119:AD119)&gt;0),"BI",AND(SUMIF(E119:P119,"&lt;&gt;#N/A",E119:P119)&gt;0,SUMIF(S119:AD119,"&lt;&gt;#N/A",S119:AD119)=0),"-B",AND(SUMIF(E119:P119,"&lt;&gt;#N/A",E119:P119)=0,SUMIF(S119:AD119,"&lt;&gt;#N/A",S119:AD119)&gt;0),"-I")</f>
        <v>-I</v>
      </c>
      <c r="B119" s="90" t="s">
        <v>579</v>
      </c>
      <c r="C119" s="156" t="str">
        <f>VLOOKUP(B119,RecNamesAll!A:E,5,FALSE)</f>
        <v>A</v>
      </c>
      <c r="D119" s="157" t="b">
        <f>VLOOKUP(B119,Ligands!A:B,2,FALSE)</f>
        <v>0</v>
      </c>
      <c r="E119" s="158" t="e">
        <f>IF(VLOOKUP($B119,'B-EmEC'!$A:$DC,MATCH(E$1,'B-EmEC'!$A$1:$DC$1,0),FALSE)&lt;&gt;"",VLOOKUP($B119,'B-EmEC'!$A:$DC,MATCH(E$1,'B-EmEC'!$A$1:$DC$1,0),FALSE),NA())</f>
        <v>#N/A</v>
      </c>
      <c r="F119" s="159" t="e">
        <f>IF(VLOOKUP($B119,'B-EmEC'!$A:$DC,MATCH(F$1,'B-EmEC'!$A$1:$DC$1,0),FALSE)&lt;&gt;"",VLOOKUP($B119,'B-EmEC'!$A:$DC,MATCH(F$1,'B-EmEC'!$A$1:$DC$1,0),FALSE),NA())</f>
        <v>#N/A</v>
      </c>
      <c r="G119" s="159" t="e">
        <f>IF(VLOOKUP($B119,'B-EmEC'!$A:$DC,MATCH(G$1,'B-EmEC'!$A$1:$DC$1,0),FALSE)&lt;&gt;"",VLOOKUP($B119,'B-EmEC'!$A:$DC,MATCH(G$1,'B-EmEC'!$A$1:$DC$1,0),FALSE),NA())</f>
        <v>#N/A</v>
      </c>
      <c r="H119" s="159" t="e">
        <f>IF(VLOOKUP($B119,'B-EmEC'!$A:$DC,MATCH(H$1,'B-EmEC'!$A$1:$DC$1,0),FALSE)&lt;&gt;"",VLOOKUP($B119,'B-EmEC'!$A:$DC,MATCH(H$1,'B-EmEC'!$A$1:$DC$1,0),FALSE),NA())</f>
        <v>#N/A</v>
      </c>
      <c r="I119" s="159" t="e">
        <f>IF(VLOOKUP($B119,'B-EmEC'!$A:$DC,MATCH(I$1,'B-EmEC'!$A$1:$DC$1,0),FALSE)&lt;&gt;"",VLOOKUP($B119,'B-EmEC'!$A:$DC,MATCH(I$1,'B-EmEC'!$A$1:$DC$1,0),FALSE),NA())</f>
        <v>#N/A</v>
      </c>
      <c r="J119" s="159" t="e">
        <f>IF(VLOOKUP($B119,'B-EmEC'!$A:$DC,MATCH(J$1,'B-EmEC'!$A$1:$DC$1,0),FALSE)&lt;&gt;"",VLOOKUP($B119,'B-EmEC'!$A:$DC,MATCH(J$1,'B-EmEC'!$A$1:$DC$1,0),FALSE),NA())</f>
        <v>#N/A</v>
      </c>
      <c r="K119" s="160" t="e">
        <f>IF(VLOOKUP($B119,'B-EmEC'!$A:$DC,MATCH(K$1,'B-EmEC'!$A$1:$DC$1,0),FALSE)&lt;&gt;"",VLOOKUP($B119,'B-EmEC'!$A:$DC,MATCH(K$1,'B-EmEC'!$A$1:$DC$1,0),FALSE),NA())</f>
        <v>#N/A</v>
      </c>
      <c r="L119" s="160" t="e">
        <f>IF(VLOOKUP($B119,'B-EmEC'!$A:$DC,MATCH(L$1,'B-EmEC'!$A$1:$DC$1,0),FALSE)&lt;&gt;"",VLOOKUP($B119,'B-EmEC'!$A:$DC,MATCH(L$1,'B-EmEC'!$A$1:$DC$1,0),FALSE),NA())</f>
        <v>#N/A</v>
      </c>
      <c r="M119" s="160" t="e">
        <f>IF(VLOOKUP($B119,'B-EmEC'!$A:$DC,MATCH(M$1,'B-EmEC'!$A$1:$DC$1,0),FALSE)&lt;&gt;"",VLOOKUP($B119,'B-EmEC'!$A:$DC,MATCH(M$1,'B-EmEC'!$A$1:$DC$1,0),FALSE),NA())</f>
        <v>#N/A</v>
      </c>
      <c r="N119" s="159" t="e">
        <f>IF(VLOOKUP($B119,'B-EmEC'!$A:$DC,MATCH(N$1,'B-EmEC'!$A$1:$DC$1,0),FALSE)&lt;&gt;"",VLOOKUP($B119,'B-EmEC'!$A:$DC,MATCH(N$1,'B-EmEC'!$A$1:$DC$1,0),FALSE),NA())</f>
        <v>#N/A</v>
      </c>
      <c r="O119" s="160" t="e">
        <f>IF(VLOOKUP($B119,'B-EmEC'!$A:$DC,MATCH(O$1,'B-EmEC'!$A$1:$DC$1,0),FALSE)&lt;&gt;"",VLOOKUP($B119,'B-EmEC'!$A:$DC,MATCH(O$1,'B-EmEC'!$A$1:$DC$1,0),FALSE),NA())</f>
        <v>#N/A</v>
      </c>
      <c r="P119" s="160" t="e">
        <f>IF(VLOOKUP($B119,'B-EmEC'!$A:$DC,MATCH(P$1,'B-EmEC'!$A$1:$DC$1,0),FALSE)&lt;&gt;"",VLOOKUP($B119,'B-EmEC'!$A:$DC,MATCH(P$1,'B-EmEC'!$A$1:$DC$1,0),FALSE),NA())</f>
        <v>#N/A</v>
      </c>
      <c r="Q119" s="161" t="e" cm="1">
        <f t="array" ref="Q119">SUBSTITUTE(SUBSTITUTE(INDEX(E$1:P$1,0,MATCH(_xlfn.AGGREGATE(4,6,E119:P119),E119:P119,0)),"B-pEC50",""),"&gt;1.4SD","")</f>
        <v>#N/A</v>
      </c>
      <c r="R119" s="159"/>
      <c r="S119" s="162">
        <f>IF(VLOOKUP($B119,'I-EmEC'!$A:$DD,MATCH(S$1,'I-EmEC'!$A$1:$DD$1,0),FALSE)&lt;&gt;"",VLOOKUP($B119,'I-EmEC'!$A:$DD,MATCH(S$1,'I-EmEC'!$A$1:$DD$1,0),FALSE),NA())</f>
        <v>7.8</v>
      </c>
      <c r="T119" s="159">
        <f>IF(VLOOKUP($B119,'I-EmEC'!$A:$DD,MATCH(T$1,'I-EmEC'!$A$1:$DD$1,0),FALSE)&lt;&gt;"",VLOOKUP($B119,'I-EmEC'!$A:$DD,MATCH(T$1,'I-EmEC'!$A$1:$DD$1,0),FALSE),NA())</f>
        <v>7.82</v>
      </c>
      <c r="U119" s="159">
        <f>IF(VLOOKUP($B119,'I-EmEC'!$A:$DD,MATCH(U$1,'I-EmEC'!$A$1:$DD$1,0),FALSE)&lt;&gt;"",VLOOKUP($B119,'I-EmEC'!$A:$DD,MATCH(U$1,'I-EmEC'!$A$1:$DD$1,0),FALSE),NA())</f>
        <v>7.82</v>
      </c>
      <c r="V119" s="159">
        <f>IF(VLOOKUP($B119,'I-EmEC'!$A:$DD,MATCH(V$1,'I-EmEC'!$A$1:$DD$1,0),FALSE)&lt;&gt;"",VLOOKUP($B119,'I-EmEC'!$A:$DD,MATCH(V$1,'I-EmEC'!$A$1:$DD$1,0),FALSE),NA())</f>
        <v>7.47</v>
      </c>
      <c r="W119" s="159">
        <f>IF(VLOOKUP($B119,'I-EmEC'!$A:$DD,MATCH(W$1,'I-EmEC'!$A$1:$DD$1,0),FALSE)&lt;&gt;"",VLOOKUP($B119,'I-EmEC'!$A:$DD,MATCH(W$1,'I-EmEC'!$A$1:$DD$1,0),FALSE),NA())</f>
        <v>7.47</v>
      </c>
      <c r="X119" s="159" t="e">
        <f>IF(VLOOKUP($B119,'I-EmEC'!$A:$DD,MATCH(X$1,'I-EmEC'!$A$1:$DD$1,0),FALSE)&lt;&gt;"",VLOOKUP($B119,'I-EmEC'!$A:$DD,MATCH(X$1,'I-EmEC'!$A$1:$DD$1,0),FALSE),NA())</f>
        <v>#N/A</v>
      </c>
      <c r="Y119" s="159">
        <f>IF(VLOOKUP($B119,'I-EmEC'!$A:$DD,MATCH(Y$1,'I-EmEC'!$A$1:$DD$1,0),FALSE)&lt;&gt;"",VLOOKUP($B119,'I-EmEC'!$A:$DD,MATCH(Y$1,'I-EmEC'!$A$1:$DD$1,0),FALSE),NA())</f>
        <v>9.0399999999999991</v>
      </c>
      <c r="Z119" s="159">
        <f>IF(VLOOKUP($B119,'I-EmEC'!$A:$DD,MATCH(Z$1,'I-EmEC'!$A$1:$DD$1,0),FALSE)&lt;&gt;"",VLOOKUP($B119,'I-EmEC'!$A:$DD,MATCH(Z$1,'I-EmEC'!$A$1:$DD$1,0),FALSE),NA())</f>
        <v>9.0399999999999991</v>
      </c>
      <c r="AA119" s="159">
        <f>IF(VLOOKUP($B119,'I-EmEC'!$A:$DD,MATCH(AA$1,'I-EmEC'!$A$1:$DD$1,0),FALSE)&lt;&gt;"",VLOOKUP($B119,'I-EmEC'!$A:$DD,MATCH(AA$1,'I-EmEC'!$A$1:$DD$1,0),FALSE),NA())</f>
        <v>8.9</v>
      </c>
      <c r="AB119" s="159">
        <f>IF(VLOOKUP($B119,'I-EmEC'!$A:$DD,MATCH(AB$1,'I-EmEC'!$A$1:$DD$1,0),FALSE)&lt;&gt;"",VLOOKUP($B119,'I-EmEC'!$A:$DD,MATCH(AB$1,'I-EmEC'!$A$1:$DD$1,0),FALSE),NA())</f>
        <v>7.33</v>
      </c>
      <c r="AC119" s="159">
        <f>IF(VLOOKUP($B119,'I-EmEC'!$A:$DD,MATCH(AC$1,'I-EmEC'!$A$1:$DD$1,0),FALSE)&lt;&gt;"",VLOOKUP($B119,'I-EmEC'!$A:$DD,MATCH(AC$1,'I-EmEC'!$A$1:$DD$1,0),FALSE),NA())</f>
        <v>7.61</v>
      </c>
      <c r="AD119" s="159">
        <f>IF(VLOOKUP($B119,'I-EmEC'!$A:$DD,MATCH(AD$1,'I-EmEC'!$A$1:$DD$1,0),FALSE)&lt;&gt;"",VLOOKUP($B119,'I-EmEC'!$A:$DD,MATCH(AD$1,'I-EmEC'!$A$1:$DD$1,0),FALSE),NA())</f>
        <v>7.65</v>
      </c>
      <c r="AE119" s="161" t="str" cm="1">
        <f t="array" ref="AE119">SUBSTITUTE(SUBSTITUTE(INDEX(S$1:AD$1,0,MATCH(_xlfn.AGGREGATE(4,6,S119:AD119),S119:AD119,0)),"I-pEC50",""),"&gt;1.4SD","")</f>
        <v xml:space="preserve">
Gq</v>
      </c>
      <c r="AF119" s="159"/>
      <c r="AG119" s="163" t="e">
        <f>IF(VLOOKUP($B119,'B-EmEC'!$A:$DC,MATCH(AG$1,'B-EmEC'!$A$1:$DC$1,0),FALSE)&lt;&gt;"",VLOOKUP($B119,'B-EmEC'!$A:$DC,MATCH(AG$1,'B-EmEC'!$A$1:$DC$1,0),FALSE),NA())</f>
        <v>#N/A</v>
      </c>
      <c r="AH119" s="164" t="e">
        <f>IF(VLOOKUP($B119,'B-EmEC'!$A:$DC,MATCH(AH$1,'B-EmEC'!$A$1:$DC$1,0),FALSE)&lt;&gt;"",VLOOKUP($B119,'B-EmEC'!$A:$DC,MATCH(AH$1,'B-EmEC'!$A$1:$DC$1,0),FALSE),NA())</f>
        <v>#N/A</v>
      </c>
      <c r="AI119" s="164" t="e">
        <f>IF(VLOOKUP($B119,'B-EmEC'!$A:$DC,MATCH(AI$1,'B-EmEC'!$A$1:$DC$1,0),FALSE)&lt;&gt;"",VLOOKUP($B119,'B-EmEC'!$A:$DC,MATCH(AI$1,'B-EmEC'!$A$1:$DC$1,0),FALSE),NA())</f>
        <v>#N/A</v>
      </c>
      <c r="AJ119" s="164" t="e">
        <f>IF(VLOOKUP($B119,'B-EmEC'!$A:$DC,MATCH(AJ$1,'B-EmEC'!$A$1:$DC$1,0),FALSE)&lt;&gt;"",VLOOKUP($B119,'B-EmEC'!$A:$DC,MATCH(AJ$1,'B-EmEC'!$A$1:$DC$1,0),FALSE),NA())</f>
        <v>#N/A</v>
      </c>
      <c r="AK119" s="164" t="e">
        <f>IF(VLOOKUP($B119,'B-EmEC'!$A:$DC,MATCH(AK$1,'B-EmEC'!$A$1:$DC$1,0),FALSE)&lt;&gt;"",VLOOKUP($B119,'B-EmEC'!$A:$DC,MATCH(AK$1,'B-EmEC'!$A$1:$DC$1,0),FALSE),NA())</f>
        <v>#N/A</v>
      </c>
      <c r="AL119" s="164" t="e">
        <f>IF(VLOOKUP($B119,'B-EmEC'!$A:$DC,MATCH(AL$1,'B-EmEC'!$A$1:$DC$1,0),FALSE)&lt;&gt;"",VLOOKUP($B119,'B-EmEC'!$A:$DC,MATCH(AL$1,'B-EmEC'!$A$1:$DC$1,0),FALSE),NA())</f>
        <v>#N/A</v>
      </c>
      <c r="AM119" s="164" t="e">
        <f>IF(VLOOKUP($B119,'B-EmEC'!$A:$DC,MATCH(AM$1,'B-EmEC'!$A$1:$DC$1,0),FALSE)&lt;&gt;"",VLOOKUP($B119,'B-EmEC'!$A:$DC,MATCH(AM$1,'B-EmEC'!$A$1:$DC$1,0),FALSE),NA())</f>
        <v>#N/A</v>
      </c>
      <c r="AN119" s="164" t="e">
        <f>IF(VLOOKUP($B119,'B-EmEC'!$A:$DC,MATCH(AN$1,'B-EmEC'!$A$1:$DC$1,0),FALSE)&lt;&gt;"",VLOOKUP($B119,'B-EmEC'!$A:$DC,MATCH(AN$1,'B-EmEC'!$A$1:$DC$1,0),FALSE),NA())</f>
        <v>#N/A</v>
      </c>
      <c r="AO119" s="164" t="e">
        <f>IF(VLOOKUP($B119,'B-EmEC'!$A:$DC,MATCH(AO$1,'B-EmEC'!$A$1:$DC$1,0),FALSE)&lt;&gt;"",VLOOKUP($B119,'B-EmEC'!$A:$DC,MATCH(AO$1,'B-EmEC'!$A$1:$DC$1,0),FALSE),NA())</f>
        <v>#N/A</v>
      </c>
      <c r="AP119" s="164" t="e">
        <f>IF(VLOOKUP($B119,'B-EmEC'!$A:$DC,MATCH(AP$1,'B-EmEC'!$A$1:$DC$1,0),FALSE)&lt;&gt;"",VLOOKUP($B119,'B-EmEC'!$A:$DC,MATCH(AP$1,'B-EmEC'!$A$1:$DC$1,0),FALSE),NA())</f>
        <v>#N/A</v>
      </c>
      <c r="AQ119" s="164" t="e">
        <f>IF(VLOOKUP($B119,'B-EmEC'!$A:$DC,MATCH(AQ$1,'B-EmEC'!$A$1:$DC$1,0),FALSE)&lt;&gt;"",VLOOKUP($B119,'B-EmEC'!$A:$DC,MATCH(AQ$1,'B-EmEC'!$A$1:$DC$1,0),FALSE),NA())</f>
        <v>#N/A</v>
      </c>
      <c r="AR119" s="164" t="e">
        <f>IF(VLOOKUP($B119,'B-EmEC'!$A:$DC,MATCH(AR$1,'B-EmEC'!$A$1:$DC$1,0),FALSE)&lt;&gt;"",VLOOKUP($B119,'B-EmEC'!$A:$DC,MATCH(AR$1,'B-EmEC'!$A$1:$DC$1,0),FALSE),NA())</f>
        <v>#N/A</v>
      </c>
      <c r="AS119" s="169" t="e" cm="1">
        <f t="array" ref="AS119">SUBSTITUTE(SUBSTITUTE(INDEX(AG$1:AR$1,0,MATCH(_xlfn.AGGREGATE(4,6,AG119:AR119),AG119:AR119,0)),"B-Emax",""),"&gt;1.4SD","")</f>
        <v>#N/A</v>
      </c>
      <c r="AT119" s="164"/>
      <c r="AU119" s="165">
        <f>IF(VLOOKUP($B119,'I-EmEC'!$A:$DD,MATCH(AU$1,'I-EmEC'!$A$1:$DD$1,0),FALSE)&lt;&gt;"",VLOOKUP($B119,'I-EmEC'!$A:$DD,MATCH(AU$1,'I-EmEC'!$A$1:$DD$1,0),FALSE),NA())</f>
        <v>22.8</v>
      </c>
      <c r="AV119" s="166">
        <f>IF(VLOOKUP($B119,'I-EmEC'!$A:$DD,MATCH(AV$1,'I-EmEC'!$A$1:$DD$1,0),FALSE)&lt;&gt;"",VLOOKUP($B119,'I-EmEC'!$A:$DD,MATCH(AV$1,'I-EmEC'!$A$1:$DD$1,0),FALSE),NA())</f>
        <v>21.7</v>
      </c>
      <c r="AW119" s="166">
        <f>IF(VLOOKUP($B119,'I-EmEC'!$A:$DD,MATCH(AW$1,'I-EmEC'!$A$1:$DD$1,0),FALSE)&lt;&gt;"",VLOOKUP($B119,'I-EmEC'!$A:$DD,MATCH(AW$1,'I-EmEC'!$A$1:$DD$1,0),FALSE),NA())</f>
        <v>21.7</v>
      </c>
      <c r="AX119" s="166">
        <f>IF(VLOOKUP($B119,'I-EmEC'!$A:$DD,MATCH(AX$1,'I-EmEC'!$A$1:$DD$1,0),FALSE)&lt;&gt;"",VLOOKUP($B119,'I-EmEC'!$A:$DD,MATCH(AX$1,'I-EmEC'!$A$1:$DD$1,0),FALSE),NA())</f>
        <v>7.3</v>
      </c>
      <c r="AY119" s="166">
        <f>IF(VLOOKUP($B119,'I-EmEC'!$A:$DD,MATCH(AY$1,'I-EmEC'!$A$1:$DD$1,0),FALSE)&lt;&gt;"",VLOOKUP($B119,'I-EmEC'!$A:$DD,MATCH(AY$1,'I-EmEC'!$A$1:$DD$1,0),FALSE),NA())</f>
        <v>7.3</v>
      </c>
      <c r="AZ119" s="166" t="e">
        <f>IF(VLOOKUP($B119,'I-EmEC'!$A:$DD,MATCH(AZ$1,'I-EmEC'!$A$1:$DD$1,0),FALSE)&lt;&gt;"",VLOOKUP($B119,'I-EmEC'!$A:$DD,MATCH(AZ$1,'I-EmEC'!$A$1:$DD$1,0),FALSE),NA())</f>
        <v>#N/A</v>
      </c>
      <c r="BA119" s="166">
        <f>IF(VLOOKUP($B119,'I-EmEC'!$A:$DD,MATCH(BA$1,'I-EmEC'!$A$1:$DD$1,0),FALSE)&lt;&gt;"",VLOOKUP($B119,'I-EmEC'!$A:$DD,MATCH(BA$1,'I-EmEC'!$A$1:$DD$1,0),FALSE),NA())</f>
        <v>37.799999999999997</v>
      </c>
      <c r="BB119" s="166">
        <f>IF(VLOOKUP($B119,'I-EmEC'!$A:$DD,MATCH(BB$1,'I-EmEC'!$A$1:$DD$1,0),FALSE)&lt;&gt;"",VLOOKUP($B119,'I-EmEC'!$A:$DD,MATCH(BB$1,'I-EmEC'!$A$1:$DD$1,0),FALSE),NA())</f>
        <v>37.799999999999997</v>
      </c>
      <c r="BC119" s="166">
        <f>IF(VLOOKUP($B119,'I-EmEC'!$A:$DD,MATCH(BC$1,'I-EmEC'!$A$1:$DD$1,0),FALSE)&lt;&gt;"",VLOOKUP($B119,'I-EmEC'!$A:$DD,MATCH(BC$1,'I-EmEC'!$A$1:$DD$1,0),FALSE),NA())</f>
        <v>36</v>
      </c>
      <c r="BD119" s="166">
        <f>IF(VLOOKUP($B119,'I-EmEC'!$A:$DD,MATCH(BD$1,'I-EmEC'!$A$1:$DD$1,0),FALSE)&lt;&gt;"",VLOOKUP($B119,'I-EmEC'!$A:$DD,MATCH(BD$1,'I-EmEC'!$A$1:$DD$1,0),FALSE),NA())</f>
        <v>6.9</v>
      </c>
      <c r="BE119" s="166">
        <f>IF(VLOOKUP($B119,'I-EmEC'!$A:$DD,MATCH(BE$1,'I-EmEC'!$A$1:$DD$1,0),FALSE)&lt;&gt;"",VLOOKUP($B119,'I-EmEC'!$A:$DD,MATCH(BE$1,'I-EmEC'!$A$1:$DD$1,0),FALSE),NA())</f>
        <v>13</v>
      </c>
      <c r="BF119" s="166">
        <f>IF(VLOOKUP($B119,'I-EmEC'!$A:$DD,MATCH(BF$1,'I-EmEC'!$A$1:$DD$1,0),FALSE)&lt;&gt;"",VLOOKUP($B119,'I-EmEC'!$A:$DD,MATCH(BF$1,'I-EmEC'!$A$1:$DD$1,0),FALSE),NA())</f>
        <v>12.9</v>
      </c>
      <c r="BG119" s="161" t="str" cm="1">
        <f t="array" ref="BG119">SUBSTITUTE(SUBSTITUTE(INDEX(AU$1:BF$1,0,MATCH(_xlfn.AGGREGATE(4,6,AU119:BF119),AU119:BF119,0)),"I-Emax",""),"&gt;1.4SD","")</f>
        <v xml:space="preserve">
Gq</v>
      </c>
      <c r="BH119" s="159"/>
      <c r="BI119" s="167" t="e">
        <f>IF(VLOOKUP($B119,'B-EmEC'!$A:$DC,MATCH(BI$1,'B-EmEC'!$A$1:$DC$1,0),FALSE)="",NA(),VLOOKUP($B119,'B-EmEC'!$A:$DC,MATCH(BI$1,'B-EmEC'!$A$1:$DC$1,0),FALSE))</f>
        <v>#N/A</v>
      </c>
      <c r="BJ119" s="168" t="e">
        <f>IF(VLOOKUP($B119,'B-EmEC'!$A:$DC,MATCH(BJ$1,'B-EmEC'!$A$1:$DC$1,0),FALSE)="",NA(),VLOOKUP($B119,'B-EmEC'!$A:$DC,MATCH(BJ$1,'B-EmEC'!$A$1:$DC$1,0),FALSE))</f>
        <v>#N/A</v>
      </c>
      <c r="BK119" s="168" t="e">
        <f>IF(VLOOKUP($B119,'B-EmEC'!$A:$DC,MATCH(BK$1,'B-EmEC'!$A$1:$DC$1,0),FALSE)="",NA(),VLOOKUP($B119,'B-EmEC'!$A:$DC,MATCH(BK$1,'B-EmEC'!$A$1:$DC$1,0),FALSE))</f>
        <v>#N/A</v>
      </c>
      <c r="BL119" s="168" t="e">
        <f>IF(VLOOKUP($B119,'B-EmEC'!$A:$DC,MATCH(BL$1,'B-EmEC'!$A$1:$DC$1,0),FALSE)="",NA(),VLOOKUP($B119,'B-EmEC'!$A:$DC,MATCH(BL$1,'B-EmEC'!$A$1:$DC$1,0),FALSE))</f>
        <v>#N/A</v>
      </c>
      <c r="BM119" s="168" t="e">
        <f>IF(VLOOKUP($B119,'B-EmEC'!$A:$DC,MATCH(BM$1,'B-EmEC'!$A$1:$DC$1,0),FALSE)="",NA(),VLOOKUP($B119,'B-EmEC'!$A:$DC,MATCH(BM$1,'B-EmEC'!$A$1:$DC$1,0),FALSE))</f>
        <v>#N/A</v>
      </c>
      <c r="BN119" s="168" t="e">
        <f>IF(VLOOKUP($B119,'B-EmEC'!$A:$DC,MATCH(BN$1,'B-EmEC'!$A$1:$DC$1,0),FALSE)="",NA(),VLOOKUP($B119,'B-EmEC'!$A:$DC,MATCH(BN$1,'B-EmEC'!$A$1:$DC$1,0),FALSE))</f>
        <v>#N/A</v>
      </c>
      <c r="BO119" s="168" t="e">
        <f>IF(VLOOKUP($B119,'B-EmEC'!$A:$DC,MATCH(BO$1,'B-EmEC'!$A$1:$DC$1,0),FALSE)="",NA(),VLOOKUP($B119,'B-EmEC'!$A:$DC,MATCH(BO$1,'B-EmEC'!$A$1:$DC$1,0),FALSE))</f>
        <v>#N/A</v>
      </c>
      <c r="BP119" s="168" t="e">
        <f>IF(VLOOKUP($B119,'B-EmEC'!$A:$DC,MATCH(BP$1,'B-EmEC'!$A$1:$DC$1,0),FALSE)="",NA(),VLOOKUP($B119,'B-EmEC'!$A:$DC,MATCH(BP$1,'B-EmEC'!$A$1:$DC$1,0),FALSE))</f>
        <v>#N/A</v>
      </c>
      <c r="BQ119" s="168" t="e">
        <f>IF(VLOOKUP($B119,'B-EmEC'!$A:$DC,MATCH(BQ$1,'B-EmEC'!$A$1:$DC$1,0),FALSE)="",NA(),VLOOKUP($B119,'B-EmEC'!$A:$DC,MATCH(BQ$1,'B-EmEC'!$A$1:$DC$1,0),FALSE))</f>
        <v>#N/A</v>
      </c>
      <c r="BR119" s="168" t="e">
        <f>IF(VLOOKUP($B119,'B-EmEC'!$A:$DC,MATCH(BR$1,'B-EmEC'!$A$1:$DC$1,0),FALSE)="",NA(),VLOOKUP($B119,'B-EmEC'!$A:$DC,MATCH(BR$1,'B-EmEC'!$A$1:$DC$1,0),FALSE))</f>
        <v>#N/A</v>
      </c>
      <c r="BS119" s="168" t="e">
        <f>IF(VLOOKUP($B119,'B-EmEC'!$A:$DC,MATCH(BS$1,'B-EmEC'!$A$1:$DC$1,0),FALSE)="",NA(),VLOOKUP($B119,'B-EmEC'!$A:$DC,MATCH(BS$1,'B-EmEC'!$A$1:$DC$1,0),FALSE))</f>
        <v>#N/A</v>
      </c>
      <c r="BT119" s="168" t="e">
        <f>IF(VLOOKUP($B119,'B-EmEC'!$A:$DC,MATCH(BT$1,'B-EmEC'!$A$1:$DC$1,0),FALSE)="",NA(),VLOOKUP($B119,'B-EmEC'!$A:$DC,MATCH(BT$1,'B-EmEC'!$A$1:$DC$1,0),FALSE))</f>
        <v>#N/A</v>
      </c>
      <c r="BU119" s="161" t="e" cm="1">
        <f t="array" ref="BU119">SUBSTITUTE(SUBSTITUTE(SUBSTITUTE(INDEX(BI$1:BT$1,0,MATCH(_xlfn.AGGREGATE(4,6,BI119:BT119),BI119:BT119,0)),"B-Emax",""),"Min",""),"Max","")</f>
        <v>#N/A</v>
      </c>
      <c r="BV119" s="168"/>
      <c r="BW119" s="165">
        <f>IF(VLOOKUP($B119,'I-EmEC'!$A:$DD,MATCH(BW$1,'I-EmEC'!$A$1:$DD$1,0),FALSE)&lt;&gt;"",VLOOKUP($B119,'I-EmEC'!$A:$DD,MATCH(BW$1,'I-EmEC'!$A$1:$DD$1,0),FALSE),NA())</f>
        <v>41.911764705882355</v>
      </c>
      <c r="BX119" s="166">
        <f>IF(VLOOKUP($B119,'I-EmEC'!$A:$DD,MATCH(BX$1,'I-EmEC'!$A$1:$DD$1,0),FALSE)&lt;&gt;"",VLOOKUP($B119,'I-EmEC'!$A:$DD,MATCH(BX$1,'I-EmEC'!$A$1:$DD$1,0),FALSE),NA())</f>
        <v>41.972920696324948</v>
      </c>
      <c r="BY119" s="166">
        <f>IF(VLOOKUP($B119,'I-EmEC'!$A:$DD,MATCH(BY$1,'I-EmEC'!$A$1:$DD$1,0),FALSE)&lt;&gt;"",VLOOKUP($B119,'I-EmEC'!$A:$DD,MATCH(BY$1,'I-EmEC'!$A$1:$DD$1,0),FALSE),NA())</f>
        <v>41.972920696324948</v>
      </c>
      <c r="BZ119" s="166">
        <f>IF(VLOOKUP($B119,'I-EmEC'!$A:$DD,MATCH(BZ$1,'I-EmEC'!$A$1:$DD$1,0),FALSE)&lt;&gt;"",VLOOKUP($B119,'I-EmEC'!$A:$DD,MATCH(BZ$1,'I-EmEC'!$A$1:$DD$1,0),FALSE),NA())</f>
        <v>15.113871635610767</v>
      </c>
      <c r="CA119" s="166">
        <f>IF(VLOOKUP($B119,'I-EmEC'!$A:$DD,MATCH(CA$1,'I-EmEC'!$A$1:$DD$1,0),FALSE)&lt;&gt;"",VLOOKUP($B119,'I-EmEC'!$A:$DD,MATCH(CA$1,'I-EmEC'!$A$1:$DD$1,0),FALSE),NA())</f>
        <v>15.113871635610767</v>
      </c>
      <c r="CB119" s="166" t="e">
        <f>IF(VLOOKUP($B119,'I-EmEC'!$A:$DD,MATCH(CB$1,'I-EmEC'!$A$1:$DD$1,0),FALSE)&lt;&gt;"",VLOOKUP($B119,'I-EmEC'!$A:$DD,MATCH(CB$1,'I-EmEC'!$A$1:$DD$1,0),FALSE),NA())</f>
        <v>#N/A</v>
      </c>
      <c r="CC119" s="166">
        <f>IF(VLOOKUP($B119,'I-EmEC'!$A:$DD,MATCH(CC$1,'I-EmEC'!$A$1:$DD$1,0),FALSE)&lt;&gt;"",VLOOKUP($B119,'I-EmEC'!$A:$DD,MATCH(CC$1,'I-EmEC'!$A$1:$DD$1,0),FALSE),NA())</f>
        <v>77.618069815195057</v>
      </c>
      <c r="CD119" s="166">
        <f>IF(VLOOKUP($B119,'I-EmEC'!$A:$DD,MATCH(CD$1,'I-EmEC'!$A$1:$DD$1,0),FALSE)&lt;&gt;"",VLOOKUP($B119,'I-EmEC'!$A:$DD,MATCH(CD$1,'I-EmEC'!$A$1:$DD$1,0),FALSE),NA())</f>
        <v>77.618069815195057</v>
      </c>
      <c r="CE119" s="166">
        <f>IF(VLOOKUP($B119,'I-EmEC'!$A:$DD,MATCH(CE$1,'I-EmEC'!$A$1:$DD$1,0),FALSE)&lt;&gt;"",VLOOKUP($B119,'I-EmEC'!$A:$DD,MATCH(CE$1,'I-EmEC'!$A$1:$DD$1,0),FALSE),NA())</f>
        <v>80.898876404494388</v>
      </c>
      <c r="CF119" s="166">
        <f>IF(VLOOKUP($B119,'I-EmEC'!$A:$DD,MATCH(CF$1,'I-EmEC'!$A$1:$DD$1,0),FALSE)&lt;&gt;"",VLOOKUP($B119,'I-EmEC'!$A:$DD,MATCH(CF$1,'I-EmEC'!$A$1:$DD$1,0),FALSE),NA())</f>
        <v>13.609467455621301</v>
      </c>
      <c r="CG119" s="166">
        <f>IF(VLOOKUP($B119,'I-EmEC'!$A:$DD,MATCH(CG$1,'I-EmEC'!$A$1:$DD$1,0),FALSE)&lt;&gt;"",VLOOKUP($B119,'I-EmEC'!$A:$DD,MATCH(CG$1,'I-EmEC'!$A$1:$DD$1,0),FALSE),NA())</f>
        <v>24.761904761904763</v>
      </c>
      <c r="CH119" s="166">
        <f>IF(VLOOKUP($B119,'I-EmEC'!$A:$DD,MATCH(CH$1,'I-EmEC'!$A$1:$DD$1,0),FALSE)&lt;&gt;"",VLOOKUP($B119,'I-EmEC'!$A:$DD,MATCH(CH$1,'I-EmEC'!$A$1:$DD$1,0),FALSE),NA())</f>
        <v>25.494071146245059</v>
      </c>
      <c r="CI119" s="161" t="str" cm="1">
        <f t="array" ref="CI119">SUBSTITUTE(SUBSTITUTE(SUBSTITUTE(INDEX(BW$1:CH$1,0,MATCH(_xlfn.AGGREGATE(4,6,BW119:CH119),BW119:CH119,0)),"I-Emax",""),"Min",""),"Max","")</f>
        <v xml:space="preserve">
G14</v>
      </c>
      <c r="CJ119" s="155"/>
      <c r="CK119" s="155"/>
      <c r="CL119" s="155"/>
      <c r="CM119" s="155"/>
      <c r="CN119" s="155"/>
      <c r="CO119" s="155"/>
      <c r="CP119" s="155"/>
      <c r="CQ119" s="155"/>
      <c r="CR119" s="155"/>
      <c r="CS119" s="155"/>
      <c r="CT119" s="155"/>
      <c r="CU119" s="155"/>
      <c r="CV119" s="155"/>
      <c r="CW119" s="155"/>
      <c r="CX119" s="155"/>
      <c r="CY119" s="155"/>
      <c r="CZ119" s="155"/>
      <c r="DA119" s="155"/>
      <c r="DB119" s="155"/>
      <c r="DC119" s="155"/>
      <c r="DD119" s="155"/>
      <c r="DE119" s="155"/>
      <c r="DF119" s="155"/>
      <c r="DG119" s="155"/>
    </row>
    <row r="120" spans="1:111" s="170" customFormat="1" x14ac:dyDescent="0.15">
      <c r="A120" s="155" t="str" cm="1">
        <f t="array" ref="A120">_xlfn.IFS(AND(SUMIF(E120:P120,"&lt;&gt;#N/A",E120:P120)&gt;0,SUMIF(S120:AD120,"&lt;&gt;#N/A",S120:AD120)&gt;0),"BI",AND(SUMIF(E120:P120,"&lt;&gt;#N/A",E120:P120)&gt;0,SUMIF(S120:AD120,"&lt;&gt;#N/A",S120:AD120)=0),"-B",AND(SUMIF(E120:P120,"&lt;&gt;#N/A",E120:P120)=0,SUMIF(S120:AD120,"&lt;&gt;#N/A",S120:AD120)&gt;0),"-I")</f>
        <v>-I</v>
      </c>
      <c r="B120" s="90" t="s">
        <v>581</v>
      </c>
      <c r="C120" s="156" t="str">
        <f>VLOOKUP(B120,RecNamesAll!A:E,5,FALSE)</f>
        <v>A</v>
      </c>
      <c r="D120" s="157" t="b">
        <f>VLOOKUP(B120,Ligands!A:B,2,FALSE)</f>
        <v>0</v>
      </c>
      <c r="E120" s="158" t="e">
        <f>IF(VLOOKUP($B120,'B-EmEC'!$A:$DC,MATCH(E$1,'B-EmEC'!$A$1:$DC$1,0),FALSE)&lt;&gt;"",VLOOKUP($B120,'B-EmEC'!$A:$DC,MATCH(E$1,'B-EmEC'!$A$1:$DC$1,0),FALSE),NA())</f>
        <v>#N/A</v>
      </c>
      <c r="F120" s="159" t="e">
        <f>IF(VLOOKUP($B120,'B-EmEC'!$A:$DC,MATCH(F$1,'B-EmEC'!$A$1:$DC$1,0),FALSE)&lt;&gt;"",VLOOKUP($B120,'B-EmEC'!$A:$DC,MATCH(F$1,'B-EmEC'!$A$1:$DC$1,0),FALSE),NA())</f>
        <v>#N/A</v>
      </c>
      <c r="G120" s="159" t="e">
        <f>IF(VLOOKUP($B120,'B-EmEC'!$A:$DC,MATCH(G$1,'B-EmEC'!$A$1:$DC$1,0),FALSE)&lt;&gt;"",VLOOKUP($B120,'B-EmEC'!$A:$DC,MATCH(G$1,'B-EmEC'!$A$1:$DC$1,0),FALSE),NA())</f>
        <v>#N/A</v>
      </c>
      <c r="H120" s="159" t="e">
        <f>IF(VLOOKUP($B120,'B-EmEC'!$A:$DC,MATCH(H$1,'B-EmEC'!$A$1:$DC$1,0),FALSE)&lt;&gt;"",VLOOKUP($B120,'B-EmEC'!$A:$DC,MATCH(H$1,'B-EmEC'!$A$1:$DC$1,0),FALSE),NA())</f>
        <v>#N/A</v>
      </c>
      <c r="I120" s="159" t="e">
        <f>IF(VLOOKUP($B120,'B-EmEC'!$A:$DC,MATCH(I$1,'B-EmEC'!$A$1:$DC$1,0),FALSE)&lt;&gt;"",VLOOKUP($B120,'B-EmEC'!$A:$DC,MATCH(I$1,'B-EmEC'!$A$1:$DC$1,0),FALSE),NA())</f>
        <v>#N/A</v>
      </c>
      <c r="J120" s="159" t="e">
        <f>IF(VLOOKUP($B120,'B-EmEC'!$A:$DC,MATCH(J$1,'B-EmEC'!$A$1:$DC$1,0),FALSE)&lt;&gt;"",VLOOKUP($B120,'B-EmEC'!$A:$DC,MATCH(J$1,'B-EmEC'!$A$1:$DC$1,0),FALSE),NA())</f>
        <v>#N/A</v>
      </c>
      <c r="K120" s="160" t="e">
        <f>IF(VLOOKUP($B120,'B-EmEC'!$A:$DC,MATCH(K$1,'B-EmEC'!$A$1:$DC$1,0),FALSE)&lt;&gt;"",VLOOKUP($B120,'B-EmEC'!$A:$DC,MATCH(K$1,'B-EmEC'!$A$1:$DC$1,0),FALSE),NA())</f>
        <v>#N/A</v>
      </c>
      <c r="L120" s="160" t="e">
        <f>IF(VLOOKUP($B120,'B-EmEC'!$A:$DC,MATCH(L$1,'B-EmEC'!$A$1:$DC$1,0),FALSE)&lt;&gt;"",VLOOKUP($B120,'B-EmEC'!$A:$DC,MATCH(L$1,'B-EmEC'!$A$1:$DC$1,0),FALSE),NA())</f>
        <v>#N/A</v>
      </c>
      <c r="M120" s="160" t="e">
        <f>IF(VLOOKUP($B120,'B-EmEC'!$A:$DC,MATCH(M$1,'B-EmEC'!$A$1:$DC$1,0),FALSE)&lt;&gt;"",VLOOKUP($B120,'B-EmEC'!$A:$DC,MATCH(M$1,'B-EmEC'!$A$1:$DC$1,0),FALSE),NA())</f>
        <v>#N/A</v>
      </c>
      <c r="N120" s="159" t="e">
        <f>IF(VLOOKUP($B120,'B-EmEC'!$A:$DC,MATCH(N$1,'B-EmEC'!$A$1:$DC$1,0),FALSE)&lt;&gt;"",VLOOKUP($B120,'B-EmEC'!$A:$DC,MATCH(N$1,'B-EmEC'!$A$1:$DC$1,0),FALSE),NA())</f>
        <v>#N/A</v>
      </c>
      <c r="O120" s="160" t="e">
        <f>IF(VLOOKUP($B120,'B-EmEC'!$A:$DC,MATCH(O$1,'B-EmEC'!$A$1:$DC$1,0),FALSE)&lt;&gt;"",VLOOKUP($B120,'B-EmEC'!$A:$DC,MATCH(O$1,'B-EmEC'!$A$1:$DC$1,0),FALSE),NA())</f>
        <v>#N/A</v>
      </c>
      <c r="P120" s="160" t="e">
        <f>IF(VLOOKUP($B120,'B-EmEC'!$A:$DC,MATCH(P$1,'B-EmEC'!$A$1:$DC$1,0),FALSE)&lt;&gt;"",VLOOKUP($B120,'B-EmEC'!$A:$DC,MATCH(P$1,'B-EmEC'!$A$1:$DC$1,0),FALSE),NA())</f>
        <v>#N/A</v>
      </c>
      <c r="Q120" s="161" t="e" cm="1">
        <f t="array" ref="Q120">SUBSTITUTE(SUBSTITUTE(INDEX(E$1:P$1,0,MATCH(_xlfn.AGGREGATE(4,6,E120:P120),E120:P120,0)),"B-pEC50",""),"&gt;1.4SD","")</f>
        <v>#N/A</v>
      </c>
      <c r="R120" s="159"/>
      <c r="S120" s="162">
        <f>IF(VLOOKUP($B120,'I-EmEC'!$A:$DD,MATCH(S$1,'I-EmEC'!$A$1:$DD$1,0),FALSE)&lt;&gt;"",VLOOKUP($B120,'I-EmEC'!$A:$DD,MATCH(S$1,'I-EmEC'!$A$1:$DD$1,0),FALSE),NA())</f>
        <v>7.86</v>
      </c>
      <c r="T120" s="159">
        <f>IF(VLOOKUP($B120,'I-EmEC'!$A:$DD,MATCH(T$1,'I-EmEC'!$A$1:$DD$1,0),FALSE)&lt;&gt;"",VLOOKUP($B120,'I-EmEC'!$A:$DD,MATCH(T$1,'I-EmEC'!$A$1:$DD$1,0),FALSE),NA())</f>
        <v>8.91</v>
      </c>
      <c r="U120" s="159">
        <f>IF(VLOOKUP($B120,'I-EmEC'!$A:$DD,MATCH(U$1,'I-EmEC'!$A$1:$DD$1,0),FALSE)&lt;&gt;"",VLOOKUP($B120,'I-EmEC'!$A:$DD,MATCH(U$1,'I-EmEC'!$A$1:$DD$1,0),FALSE),NA())</f>
        <v>8.91</v>
      </c>
      <c r="V120" s="159">
        <f>IF(VLOOKUP($B120,'I-EmEC'!$A:$DD,MATCH(V$1,'I-EmEC'!$A$1:$DD$1,0),FALSE)&lt;&gt;"",VLOOKUP($B120,'I-EmEC'!$A:$DD,MATCH(V$1,'I-EmEC'!$A$1:$DD$1,0),FALSE),NA())</f>
        <v>8.41</v>
      </c>
      <c r="W120" s="159">
        <f>IF(VLOOKUP($B120,'I-EmEC'!$A:$DD,MATCH(W$1,'I-EmEC'!$A$1:$DD$1,0),FALSE)&lt;&gt;"",VLOOKUP($B120,'I-EmEC'!$A:$DD,MATCH(W$1,'I-EmEC'!$A$1:$DD$1,0),FALSE),NA())</f>
        <v>8.41</v>
      </c>
      <c r="X120" s="159">
        <f>IF(VLOOKUP($B120,'I-EmEC'!$A:$DD,MATCH(X$1,'I-EmEC'!$A$1:$DD$1,0),FALSE)&lt;&gt;"",VLOOKUP($B120,'I-EmEC'!$A:$DD,MATCH(X$1,'I-EmEC'!$A$1:$DD$1,0),FALSE),NA())</f>
        <v>8.57</v>
      </c>
      <c r="Y120" s="159">
        <f>IF(VLOOKUP($B120,'I-EmEC'!$A:$DD,MATCH(Y$1,'I-EmEC'!$A$1:$DD$1,0),FALSE)&lt;&gt;"",VLOOKUP($B120,'I-EmEC'!$A:$DD,MATCH(Y$1,'I-EmEC'!$A$1:$DD$1,0),FALSE),NA())</f>
        <v>9.3699999999999992</v>
      </c>
      <c r="Z120" s="159">
        <f>IF(VLOOKUP($B120,'I-EmEC'!$A:$DD,MATCH(Z$1,'I-EmEC'!$A$1:$DD$1,0),FALSE)&lt;&gt;"",VLOOKUP($B120,'I-EmEC'!$A:$DD,MATCH(Z$1,'I-EmEC'!$A$1:$DD$1,0),FALSE),NA())</f>
        <v>9.3699999999999992</v>
      </c>
      <c r="AA120" s="159">
        <f>IF(VLOOKUP($B120,'I-EmEC'!$A:$DD,MATCH(AA$1,'I-EmEC'!$A$1:$DD$1,0),FALSE)&lt;&gt;"",VLOOKUP($B120,'I-EmEC'!$A:$DD,MATCH(AA$1,'I-EmEC'!$A$1:$DD$1,0),FALSE),NA())</f>
        <v>9.32</v>
      </c>
      <c r="AB120" s="159">
        <f>IF(VLOOKUP($B120,'I-EmEC'!$A:$DD,MATCH(AB$1,'I-EmEC'!$A$1:$DD$1,0),FALSE)&lt;&gt;"",VLOOKUP($B120,'I-EmEC'!$A:$DD,MATCH(AB$1,'I-EmEC'!$A$1:$DD$1,0),FALSE),NA())</f>
        <v>9.08</v>
      </c>
      <c r="AC120" s="159">
        <f>IF(VLOOKUP($B120,'I-EmEC'!$A:$DD,MATCH(AC$1,'I-EmEC'!$A$1:$DD$1,0),FALSE)&lt;&gt;"",VLOOKUP($B120,'I-EmEC'!$A:$DD,MATCH(AC$1,'I-EmEC'!$A$1:$DD$1,0),FALSE),NA())</f>
        <v>8.68</v>
      </c>
      <c r="AD120" s="159">
        <f>IF(VLOOKUP($B120,'I-EmEC'!$A:$DD,MATCH(AD$1,'I-EmEC'!$A$1:$DD$1,0),FALSE)&lt;&gt;"",VLOOKUP($B120,'I-EmEC'!$A:$DD,MATCH(AD$1,'I-EmEC'!$A$1:$DD$1,0),FALSE),NA())</f>
        <v>7.92</v>
      </c>
      <c r="AE120" s="161" t="str" cm="1">
        <f t="array" ref="AE120">SUBSTITUTE(SUBSTITUTE(INDEX(S$1:AD$1,0,MATCH(_xlfn.AGGREGATE(4,6,S120:AD120),S120:AD120,0)),"I-pEC50",""),"&gt;1.4SD","")</f>
        <v xml:space="preserve">
Gq</v>
      </c>
      <c r="AF120" s="159"/>
      <c r="AG120" s="163" t="e">
        <f>IF(VLOOKUP($B120,'B-EmEC'!$A:$DC,MATCH(AG$1,'B-EmEC'!$A$1:$DC$1,0),FALSE)&lt;&gt;"",VLOOKUP($B120,'B-EmEC'!$A:$DC,MATCH(AG$1,'B-EmEC'!$A$1:$DC$1,0),FALSE),NA())</f>
        <v>#N/A</v>
      </c>
      <c r="AH120" s="164" t="e">
        <f>IF(VLOOKUP($B120,'B-EmEC'!$A:$DC,MATCH(AH$1,'B-EmEC'!$A$1:$DC$1,0),FALSE)&lt;&gt;"",VLOOKUP($B120,'B-EmEC'!$A:$DC,MATCH(AH$1,'B-EmEC'!$A$1:$DC$1,0),FALSE),NA())</f>
        <v>#N/A</v>
      </c>
      <c r="AI120" s="164" t="e">
        <f>IF(VLOOKUP($B120,'B-EmEC'!$A:$DC,MATCH(AI$1,'B-EmEC'!$A$1:$DC$1,0),FALSE)&lt;&gt;"",VLOOKUP($B120,'B-EmEC'!$A:$DC,MATCH(AI$1,'B-EmEC'!$A$1:$DC$1,0),FALSE),NA())</f>
        <v>#N/A</v>
      </c>
      <c r="AJ120" s="164" t="e">
        <f>IF(VLOOKUP($B120,'B-EmEC'!$A:$DC,MATCH(AJ$1,'B-EmEC'!$A$1:$DC$1,0),FALSE)&lt;&gt;"",VLOOKUP($B120,'B-EmEC'!$A:$DC,MATCH(AJ$1,'B-EmEC'!$A$1:$DC$1,0),FALSE),NA())</f>
        <v>#N/A</v>
      </c>
      <c r="AK120" s="164" t="e">
        <f>IF(VLOOKUP($B120,'B-EmEC'!$A:$DC,MATCH(AK$1,'B-EmEC'!$A$1:$DC$1,0),FALSE)&lt;&gt;"",VLOOKUP($B120,'B-EmEC'!$A:$DC,MATCH(AK$1,'B-EmEC'!$A$1:$DC$1,0),FALSE),NA())</f>
        <v>#N/A</v>
      </c>
      <c r="AL120" s="164" t="e">
        <f>IF(VLOOKUP($B120,'B-EmEC'!$A:$DC,MATCH(AL$1,'B-EmEC'!$A$1:$DC$1,0),FALSE)&lt;&gt;"",VLOOKUP($B120,'B-EmEC'!$A:$DC,MATCH(AL$1,'B-EmEC'!$A$1:$DC$1,0),FALSE),NA())</f>
        <v>#N/A</v>
      </c>
      <c r="AM120" s="164" t="e">
        <f>IF(VLOOKUP($B120,'B-EmEC'!$A:$DC,MATCH(AM$1,'B-EmEC'!$A$1:$DC$1,0),FALSE)&lt;&gt;"",VLOOKUP($B120,'B-EmEC'!$A:$DC,MATCH(AM$1,'B-EmEC'!$A$1:$DC$1,0),FALSE),NA())</f>
        <v>#N/A</v>
      </c>
      <c r="AN120" s="164" t="e">
        <f>IF(VLOOKUP($B120,'B-EmEC'!$A:$DC,MATCH(AN$1,'B-EmEC'!$A$1:$DC$1,0),FALSE)&lt;&gt;"",VLOOKUP($B120,'B-EmEC'!$A:$DC,MATCH(AN$1,'B-EmEC'!$A$1:$DC$1,0),FALSE),NA())</f>
        <v>#N/A</v>
      </c>
      <c r="AO120" s="164" t="e">
        <f>IF(VLOOKUP($B120,'B-EmEC'!$A:$DC,MATCH(AO$1,'B-EmEC'!$A$1:$DC$1,0),FALSE)&lt;&gt;"",VLOOKUP($B120,'B-EmEC'!$A:$DC,MATCH(AO$1,'B-EmEC'!$A$1:$DC$1,0),FALSE),NA())</f>
        <v>#N/A</v>
      </c>
      <c r="AP120" s="164" t="e">
        <f>IF(VLOOKUP($B120,'B-EmEC'!$A:$DC,MATCH(AP$1,'B-EmEC'!$A$1:$DC$1,0),FALSE)&lt;&gt;"",VLOOKUP($B120,'B-EmEC'!$A:$DC,MATCH(AP$1,'B-EmEC'!$A$1:$DC$1,0),FALSE),NA())</f>
        <v>#N/A</v>
      </c>
      <c r="AQ120" s="164" t="e">
        <f>IF(VLOOKUP($B120,'B-EmEC'!$A:$DC,MATCH(AQ$1,'B-EmEC'!$A$1:$DC$1,0),FALSE)&lt;&gt;"",VLOOKUP($B120,'B-EmEC'!$A:$DC,MATCH(AQ$1,'B-EmEC'!$A$1:$DC$1,0),FALSE),NA())</f>
        <v>#N/A</v>
      </c>
      <c r="AR120" s="164" t="e">
        <f>IF(VLOOKUP($B120,'B-EmEC'!$A:$DC,MATCH(AR$1,'B-EmEC'!$A$1:$DC$1,0),FALSE)&lt;&gt;"",VLOOKUP($B120,'B-EmEC'!$A:$DC,MATCH(AR$1,'B-EmEC'!$A$1:$DC$1,0),FALSE),NA())</f>
        <v>#N/A</v>
      </c>
      <c r="AS120" s="169" t="e" cm="1">
        <f t="array" ref="AS120">SUBSTITUTE(SUBSTITUTE(INDEX(AG$1:AR$1,0,MATCH(_xlfn.AGGREGATE(4,6,AG120:AR120),AG120:AR120,0)),"B-Emax",""),"&gt;1.4SD","")</f>
        <v>#N/A</v>
      </c>
      <c r="AT120" s="164"/>
      <c r="AU120" s="165">
        <f>IF(VLOOKUP($B120,'I-EmEC'!$A:$DD,MATCH(AU$1,'I-EmEC'!$A$1:$DD$1,0),FALSE)&lt;&gt;"",VLOOKUP($B120,'I-EmEC'!$A:$DD,MATCH(AU$1,'I-EmEC'!$A$1:$DD$1,0),FALSE),NA())</f>
        <v>21.2</v>
      </c>
      <c r="AV120" s="166">
        <f>IF(VLOOKUP($B120,'I-EmEC'!$A:$DD,MATCH(AV$1,'I-EmEC'!$A$1:$DD$1,0),FALSE)&lt;&gt;"",VLOOKUP($B120,'I-EmEC'!$A:$DD,MATCH(AV$1,'I-EmEC'!$A$1:$DD$1,0),FALSE),NA())</f>
        <v>37.299999999999997</v>
      </c>
      <c r="AW120" s="166">
        <f>IF(VLOOKUP($B120,'I-EmEC'!$A:$DD,MATCH(AW$1,'I-EmEC'!$A$1:$DD$1,0),FALSE)&lt;&gt;"",VLOOKUP($B120,'I-EmEC'!$A:$DD,MATCH(AW$1,'I-EmEC'!$A$1:$DD$1,0),FALSE),NA())</f>
        <v>37.299999999999997</v>
      </c>
      <c r="AX120" s="166">
        <f>IF(VLOOKUP($B120,'I-EmEC'!$A:$DD,MATCH(AX$1,'I-EmEC'!$A$1:$DD$1,0),FALSE)&lt;&gt;"",VLOOKUP($B120,'I-EmEC'!$A:$DD,MATCH(AX$1,'I-EmEC'!$A$1:$DD$1,0),FALSE),NA())</f>
        <v>32.700000000000003</v>
      </c>
      <c r="AY120" s="166">
        <f>IF(VLOOKUP($B120,'I-EmEC'!$A:$DD,MATCH(AY$1,'I-EmEC'!$A$1:$DD$1,0),FALSE)&lt;&gt;"",VLOOKUP($B120,'I-EmEC'!$A:$DD,MATCH(AY$1,'I-EmEC'!$A$1:$DD$1,0),FALSE),NA())</f>
        <v>32.700000000000003</v>
      </c>
      <c r="AZ120" s="166">
        <f>IF(VLOOKUP($B120,'I-EmEC'!$A:$DD,MATCH(AZ$1,'I-EmEC'!$A$1:$DD$1,0),FALSE)&lt;&gt;"",VLOOKUP($B120,'I-EmEC'!$A:$DD,MATCH(AZ$1,'I-EmEC'!$A$1:$DD$1,0),FALSE),NA())</f>
        <v>24.5</v>
      </c>
      <c r="BA120" s="166">
        <f>IF(VLOOKUP($B120,'I-EmEC'!$A:$DD,MATCH(BA$1,'I-EmEC'!$A$1:$DD$1,0),FALSE)&lt;&gt;"",VLOOKUP($B120,'I-EmEC'!$A:$DD,MATCH(BA$1,'I-EmEC'!$A$1:$DD$1,0),FALSE),NA())</f>
        <v>31</v>
      </c>
      <c r="BB120" s="166">
        <f>IF(VLOOKUP($B120,'I-EmEC'!$A:$DD,MATCH(BB$1,'I-EmEC'!$A$1:$DD$1,0),FALSE)&lt;&gt;"",VLOOKUP($B120,'I-EmEC'!$A:$DD,MATCH(BB$1,'I-EmEC'!$A$1:$DD$1,0),FALSE),NA())</f>
        <v>31</v>
      </c>
      <c r="BC120" s="166">
        <f>IF(VLOOKUP($B120,'I-EmEC'!$A:$DD,MATCH(BC$1,'I-EmEC'!$A$1:$DD$1,0),FALSE)&lt;&gt;"",VLOOKUP($B120,'I-EmEC'!$A:$DD,MATCH(BC$1,'I-EmEC'!$A$1:$DD$1,0),FALSE),NA())</f>
        <v>29</v>
      </c>
      <c r="BD120" s="166">
        <f>IF(VLOOKUP($B120,'I-EmEC'!$A:$DD,MATCH(BD$1,'I-EmEC'!$A$1:$DD$1,0),FALSE)&lt;&gt;"",VLOOKUP($B120,'I-EmEC'!$A:$DD,MATCH(BD$1,'I-EmEC'!$A$1:$DD$1,0),FALSE),NA())</f>
        <v>37.5</v>
      </c>
      <c r="BE120" s="166">
        <f>IF(VLOOKUP($B120,'I-EmEC'!$A:$DD,MATCH(BE$1,'I-EmEC'!$A$1:$DD$1,0),FALSE)&lt;&gt;"",VLOOKUP($B120,'I-EmEC'!$A:$DD,MATCH(BE$1,'I-EmEC'!$A$1:$DD$1,0),FALSE),NA())</f>
        <v>37.799999999999997</v>
      </c>
      <c r="BF120" s="166">
        <f>IF(VLOOKUP($B120,'I-EmEC'!$A:$DD,MATCH(BF$1,'I-EmEC'!$A$1:$DD$1,0),FALSE)&lt;&gt;"",VLOOKUP($B120,'I-EmEC'!$A:$DD,MATCH(BF$1,'I-EmEC'!$A$1:$DD$1,0),FALSE),NA())</f>
        <v>24</v>
      </c>
      <c r="BG120" s="161" t="str" cm="1">
        <f t="array" ref="BG120">SUBSTITUTE(SUBSTITUTE(INDEX(AU$1:BF$1,0,MATCH(_xlfn.AGGREGATE(4,6,AU120:BF120),AU120:BF120,0)),"I-Emax",""),"&gt;1.4SD","")</f>
        <v xml:space="preserve">
G12</v>
      </c>
      <c r="BH120" s="159"/>
      <c r="BI120" s="167" t="e">
        <f>IF(VLOOKUP($B120,'B-EmEC'!$A:$DC,MATCH(BI$1,'B-EmEC'!$A$1:$DC$1,0),FALSE)="",NA(),VLOOKUP($B120,'B-EmEC'!$A:$DC,MATCH(BI$1,'B-EmEC'!$A$1:$DC$1,0),FALSE))</f>
        <v>#N/A</v>
      </c>
      <c r="BJ120" s="168" t="e">
        <f>IF(VLOOKUP($B120,'B-EmEC'!$A:$DC,MATCH(BJ$1,'B-EmEC'!$A$1:$DC$1,0),FALSE)="",NA(),VLOOKUP($B120,'B-EmEC'!$A:$DC,MATCH(BJ$1,'B-EmEC'!$A$1:$DC$1,0),FALSE))</f>
        <v>#N/A</v>
      </c>
      <c r="BK120" s="168" t="e">
        <f>IF(VLOOKUP($B120,'B-EmEC'!$A:$DC,MATCH(BK$1,'B-EmEC'!$A$1:$DC$1,0),FALSE)="",NA(),VLOOKUP($B120,'B-EmEC'!$A:$DC,MATCH(BK$1,'B-EmEC'!$A$1:$DC$1,0),FALSE))</f>
        <v>#N/A</v>
      </c>
      <c r="BL120" s="168" t="e">
        <f>IF(VLOOKUP($B120,'B-EmEC'!$A:$DC,MATCH(BL$1,'B-EmEC'!$A$1:$DC$1,0),FALSE)="",NA(),VLOOKUP($B120,'B-EmEC'!$A:$DC,MATCH(BL$1,'B-EmEC'!$A$1:$DC$1,0),FALSE))</f>
        <v>#N/A</v>
      </c>
      <c r="BM120" s="168" t="e">
        <f>IF(VLOOKUP($B120,'B-EmEC'!$A:$DC,MATCH(BM$1,'B-EmEC'!$A$1:$DC$1,0),FALSE)="",NA(),VLOOKUP($B120,'B-EmEC'!$A:$DC,MATCH(BM$1,'B-EmEC'!$A$1:$DC$1,0),FALSE))</f>
        <v>#N/A</v>
      </c>
      <c r="BN120" s="168" t="e">
        <f>IF(VLOOKUP($B120,'B-EmEC'!$A:$DC,MATCH(BN$1,'B-EmEC'!$A$1:$DC$1,0),FALSE)="",NA(),VLOOKUP($B120,'B-EmEC'!$A:$DC,MATCH(BN$1,'B-EmEC'!$A$1:$DC$1,0),FALSE))</f>
        <v>#N/A</v>
      </c>
      <c r="BO120" s="168" t="e">
        <f>IF(VLOOKUP($B120,'B-EmEC'!$A:$DC,MATCH(BO$1,'B-EmEC'!$A$1:$DC$1,0),FALSE)="",NA(),VLOOKUP($B120,'B-EmEC'!$A:$DC,MATCH(BO$1,'B-EmEC'!$A$1:$DC$1,0),FALSE))</f>
        <v>#N/A</v>
      </c>
      <c r="BP120" s="168" t="e">
        <f>IF(VLOOKUP($B120,'B-EmEC'!$A:$DC,MATCH(BP$1,'B-EmEC'!$A$1:$DC$1,0),FALSE)="",NA(),VLOOKUP($B120,'B-EmEC'!$A:$DC,MATCH(BP$1,'B-EmEC'!$A$1:$DC$1,0),FALSE))</f>
        <v>#N/A</v>
      </c>
      <c r="BQ120" s="168" t="e">
        <f>IF(VLOOKUP($B120,'B-EmEC'!$A:$DC,MATCH(BQ$1,'B-EmEC'!$A$1:$DC$1,0),FALSE)="",NA(),VLOOKUP($B120,'B-EmEC'!$A:$DC,MATCH(BQ$1,'B-EmEC'!$A$1:$DC$1,0),FALSE))</f>
        <v>#N/A</v>
      </c>
      <c r="BR120" s="168" t="e">
        <f>IF(VLOOKUP($B120,'B-EmEC'!$A:$DC,MATCH(BR$1,'B-EmEC'!$A$1:$DC$1,0),FALSE)="",NA(),VLOOKUP($B120,'B-EmEC'!$A:$DC,MATCH(BR$1,'B-EmEC'!$A$1:$DC$1,0),FALSE))</f>
        <v>#N/A</v>
      </c>
      <c r="BS120" s="168" t="e">
        <f>IF(VLOOKUP($B120,'B-EmEC'!$A:$DC,MATCH(BS$1,'B-EmEC'!$A$1:$DC$1,0),FALSE)="",NA(),VLOOKUP($B120,'B-EmEC'!$A:$DC,MATCH(BS$1,'B-EmEC'!$A$1:$DC$1,0),FALSE))</f>
        <v>#N/A</v>
      </c>
      <c r="BT120" s="168" t="e">
        <f>IF(VLOOKUP($B120,'B-EmEC'!$A:$DC,MATCH(BT$1,'B-EmEC'!$A$1:$DC$1,0),FALSE)="",NA(),VLOOKUP($B120,'B-EmEC'!$A:$DC,MATCH(BT$1,'B-EmEC'!$A$1:$DC$1,0),FALSE))</f>
        <v>#N/A</v>
      </c>
      <c r="BU120" s="161" t="e" cm="1">
        <f t="array" ref="BU120">SUBSTITUTE(SUBSTITUTE(SUBSTITUTE(INDEX(BI$1:BT$1,0,MATCH(_xlfn.AGGREGATE(4,6,BI120:BT120),BI120:BT120,0)),"B-Emax",""),"Min",""),"Max","")</f>
        <v>#N/A</v>
      </c>
      <c r="BV120" s="168"/>
      <c r="BW120" s="165">
        <f>IF(VLOOKUP($B120,'I-EmEC'!$A:$DD,MATCH(BW$1,'I-EmEC'!$A$1:$DD$1,0),FALSE)&lt;&gt;"",VLOOKUP($B120,'I-EmEC'!$A:$DD,MATCH(BW$1,'I-EmEC'!$A$1:$DD$1,0),FALSE),NA())</f>
        <v>38.970588235294116</v>
      </c>
      <c r="BX120" s="166">
        <f>IF(VLOOKUP($B120,'I-EmEC'!$A:$DD,MATCH(BX$1,'I-EmEC'!$A$1:$DD$1,0),FALSE)&lt;&gt;"",VLOOKUP($B120,'I-EmEC'!$A:$DD,MATCH(BX$1,'I-EmEC'!$A$1:$DD$1,0),FALSE),NA())</f>
        <v>72.147001934235959</v>
      </c>
      <c r="BY120" s="166">
        <f>IF(VLOOKUP($B120,'I-EmEC'!$A:$DD,MATCH(BY$1,'I-EmEC'!$A$1:$DD$1,0),FALSE)&lt;&gt;"",VLOOKUP($B120,'I-EmEC'!$A:$DD,MATCH(BY$1,'I-EmEC'!$A$1:$DD$1,0),FALSE),NA())</f>
        <v>72.147001934235959</v>
      </c>
      <c r="BZ120" s="166">
        <f>IF(VLOOKUP($B120,'I-EmEC'!$A:$DD,MATCH(BZ$1,'I-EmEC'!$A$1:$DD$1,0),FALSE)&lt;&gt;"",VLOOKUP($B120,'I-EmEC'!$A:$DD,MATCH(BZ$1,'I-EmEC'!$A$1:$DD$1,0),FALSE),NA())</f>
        <v>67.701863354037286</v>
      </c>
      <c r="CA120" s="166">
        <f>IF(VLOOKUP($B120,'I-EmEC'!$A:$DD,MATCH(CA$1,'I-EmEC'!$A$1:$DD$1,0),FALSE)&lt;&gt;"",VLOOKUP($B120,'I-EmEC'!$A:$DD,MATCH(CA$1,'I-EmEC'!$A$1:$DD$1,0),FALSE),NA())</f>
        <v>67.701863354037286</v>
      </c>
      <c r="CB120" s="166">
        <f>IF(VLOOKUP($B120,'I-EmEC'!$A:$DD,MATCH(CB$1,'I-EmEC'!$A$1:$DD$1,0),FALSE)&lt;&gt;"",VLOOKUP($B120,'I-EmEC'!$A:$DD,MATCH(CB$1,'I-EmEC'!$A$1:$DD$1,0),FALSE),NA())</f>
        <v>71.014492753623188</v>
      </c>
      <c r="CC120" s="166">
        <f>IF(VLOOKUP($B120,'I-EmEC'!$A:$DD,MATCH(CC$1,'I-EmEC'!$A$1:$DD$1,0),FALSE)&lt;&gt;"",VLOOKUP($B120,'I-EmEC'!$A:$DD,MATCH(CC$1,'I-EmEC'!$A$1:$DD$1,0),FALSE),NA())</f>
        <v>63.655030800821351</v>
      </c>
      <c r="CD120" s="166">
        <f>IF(VLOOKUP($B120,'I-EmEC'!$A:$DD,MATCH(CD$1,'I-EmEC'!$A$1:$DD$1,0),FALSE)&lt;&gt;"",VLOOKUP($B120,'I-EmEC'!$A:$DD,MATCH(CD$1,'I-EmEC'!$A$1:$DD$1,0),FALSE),NA())</f>
        <v>63.655030800821351</v>
      </c>
      <c r="CE120" s="166">
        <f>IF(VLOOKUP($B120,'I-EmEC'!$A:$DD,MATCH(CE$1,'I-EmEC'!$A$1:$DD$1,0),FALSE)&lt;&gt;"",VLOOKUP($B120,'I-EmEC'!$A:$DD,MATCH(CE$1,'I-EmEC'!$A$1:$DD$1,0),FALSE),NA())</f>
        <v>65.168539325842701</v>
      </c>
      <c r="CF120" s="166">
        <f>IF(VLOOKUP($B120,'I-EmEC'!$A:$DD,MATCH(CF$1,'I-EmEC'!$A$1:$DD$1,0),FALSE)&lt;&gt;"",VLOOKUP($B120,'I-EmEC'!$A:$DD,MATCH(CF$1,'I-EmEC'!$A$1:$DD$1,0),FALSE),NA())</f>
        <v>73.964497041420117</v>
      </c>
      <c r="CG120" s="166">
        <f>IF(VLOOKUP($B120,'I-EmEC'!$A:$DD,MATCH(CG$1,'I-EmEC'!$A$1:$DD$1,0),FALSE)&lt;&gt;"",VLOOKUP($B120,'I-EmEC'!$A:$DD,MATCH(CG$1,'I-EmEC'!$A$1:$DD$1,0),FALSE),NA())</f>
        <v>71.999999999999986</v>
      </c>
      <c r="CH120" s="166">
        <f>IF(VLOOKUP($B120,'I-EmEC'!$A:$DD,MATCH(CH$1,'I-EmEC'!$A$1:$DD$1,0),FALSE)&lt;&gt;"",VLOOKUP($B120,'I-EmEC'!$A:$DD,MATCH(CH$1,'I-EmEC'!$A$1:$DD$1,0),FALSE),NA())</f>
        <v>47.430830039525688</v>
      </c>
      <c r="CI120" s="161" t="str" cm="1">
        <f t="array" ref="CI120">SUBSTITUTE(SUBSTITUTE(SUBSTITUTE(INDEX(BW$1:CH$1,0,MATCH(_xlfn.AGGREGATE(4,6,BW120:CH120),BW120:CH120,0)),"I-Emax",""),"Min",""),"Max","")</f>
        <v xml:space="preserve">
G15</v>
      </c>
      <c r="CJ120" s="155"/>
      <c r="CK120" s="155"/>
      <c r="CL120" s="155"/>
      <c r="CM120" s="155"/>
      <c r="CN120" s="155"/>
      <c r="CO120" s="155"/>
      <c r="CP120" s="155"/>
      <c r="CQ120" s="155"/>
      <c r="CR120" s="155"/>
      <c r="CS120" s="155"/>
      <c r="CT120" s="155"/>
      <c r="CU120" s="155"/>
      <c r="CV120" s="155"/>
      <c r="CW120" s="155"/>
      <c r="CX120" s="155"/>
      <c r="CY120" s="155"/>
      <c r="CZ120" s="155"/>
      <c r="DA120" s="155"/>
      <c r="DB120" s="155"/>
      <c r="DC120" s="155"/>
      <c r="DD120" s="155"/>
      <c r="DE120" s="155"/>
      <c r="DF120" s="155"/>
      <c r="DG120" s="155"/>
    </row>
    <row r="121" spans="1:111" s="170" customFormat="1" x14ac:dyDescent="0.15">
      <c r="A121" s="155" t="str" cm="1">
        <f t="array" ref="A121">_xlfn.IFS(AND(SUMIF(E121:P121,"&lt;&gt;#N/A",E121:P121)&gt;0,SUMIF(S121:AD121,"&lt;&gt;#N/A",S121:AD121)&gt;0),"BI",AND(SUMIF(E121:P121,"&lt;&gt;#N/A",E121:P121)&gt;0,SUMIF(S121:AD121,"&lt;&gt;#N/A",S121:AD121)=0),"-B",AND(SUMIF(E121:P121,"&lt;&gt;#N/A",E121:P121)=0,SUMIF(S121:AD121,"&lt;&gt;#N/A",S121:AD121)&gt;0),"-I")</f>
        <v>-I</v>
      </c>
      <c r="B121" s="90" t="s">
        <v>589</v>
      </c>
      <c r="C121" s="156" t="str">
        <f>VLOOKUP(B121,RecNamesAll!A:E,5,FALSE)</f>
        <v>A</v>
      </c>
      <c r="D121" s="157" t="b">
        <f>VLOOKUP(B121,Ligands!A:B,2,FALSE)</f>
        <v>0</v>
      </c>
      <c r="E121" s="158" t="e">
        <f>IF(VLOOKUP($B121,'B-EmEC'!$A:$DC,MATCH(E$1,'B-EmEC'!$A$1:$DC$1,0),FALSE)&lt;&gt;"",VLOOKUP($B121,'B-EmEC'!$A:$DC,MATCH(E$1,'B-EmEC'!$A$1:$DC$1,0),FALSE),NA())</f>
        <v>#N/A</v>
      </c>
      <c r="F121" s="159" t="e">
        <f>IF(VLOOKUP($B121,'B-EmEC'!$A:$DC,MATCH(F$1,'B-EmEC'!$A$1:$DC$1,0),FALSE)&lt;&gt;"",VLOOKUP($B121,'B-EmEC'!$A:$DC,MATCH(F$1,'B-EmEC'!$A$1:$DC$1,0),FALSE),NA())</f>
        <v>#N/A</v>
      </c>
      <c r="G121" s="159" t="e">
        <f>IF(VLOOKUP($B121,'B-EmEC'!$A:$DC,MATCH(G$1,'B-EmEC'!$A$1:$DC$1,0),FALSE)&lt;&gt;"",VLOOKUP($B121,'B-EmEC'!$A:$DC,MATCH(G$1,'B-EmEC'!$A$1:$DC$1,0),FALSE),NA())</f>
        <v>#N/A</v>
      </c>
      <c r="H121" s="159" t="e">
        <f>IF(VLOOKUP($B121,'B-EmEC'!$A:$DC,MATCH(H$1,'B-EmEC'!$A$1:$DC$1,0),FALSE)&lt;&gt;"",VLOOKUP($B121,'B-EmEC'!$A:$DC,MATCH(H$1,'B-EmEC'!$A$1:$DC$1,0),FALSE),NA())</f>
        <v>#N/A</v>
      </c>
      <c r="I121" s="159" t="e">
        <f>IF(VLOOKUP($B121,'B-EmEC'!$A:$DC,MATCH(I$1,'B-EmEC'!$A$1:$DC$1,0),FALSE)&lt;&gt;"",VLOOKUP($B121,'B-EmEC'!$A:$DC,MATCH(I$1,'B-EmEC'!$A$1:$DC$1,0),FALSE),NA())</f>
        <v>#N/A</v>
      </c>
      <c r="J121" s="159" t="e">
        <f>IF(VLOOKUP($B121,'B-EmEC'!$A:$DC,MATCH(J$1,'B-EmEC'!$A$1:$DC$1,0),FALSE)&lt;&gt;"",VLOOKUP($B121,'B-EmEC'!$A:$DC,MATCH(J$1,'B-EmEC'!$A$1:$DC$1,0),FALSE),NA())</f>
        <v>#N/A</v>
      </c>
      <c r="K121" s="160" t="e">
        <f>IF(VLOOKUP($B121,'B-EmEC'!$A:$DC,MATCH(K$1,'B-EmEC'!$A$1:$DC$1,0),FALSE)&lt;&gt;"",VLOOKUP($B121,'B-EmEC'!$A:$DC,MATCH(K$1,'B-EmEC'!$A$1:$DC$1,0),FALSE),NA())</f>
        <v>#N/A</v>
      </c>
      <c r="L121" s="160" t="e">
        <f>IF(VLOOKUP($B121,'B-EmEC'!$A:$DC,MATCH(L$1,'B-EmEC'!$A$1:$DC$1,0),FALSE)&lt;&gt;"",VLOOKUP($B121,'B-EmEC'!$A:$DC,MATCH(L$1,'B-EmEC'!$A$1:$DC$1,0),FALSE),NA())</f>
        <v>#N/A</v>
      </c>
      <c r="M121" s="160" t="e">
        <f>IF(VLOOKUP($B121,'B-EmEC'!$A:$DC,MATCH(M$1,'B-EmEC'!$A$1:$DC$1,0),FALSE)&lt;&gt;"",VLOOKUP($B121,'B-EmEC'!$A:$DC,MATCH(M$1,'B-EmEC'!$A$1:$DC$1,0),FALSE),NA())</f>
        <v>#N/A</v>
      </c>
      <c r="N121" s="159" t="e">
        <f>IF(VLOOKUP($B121,'B-EmEC'!$A:$DC,MATCH(N$1,'B-EmEC'!$A$1:$DC$1,0),FALSE)&lt;&gt;"",VLOOKUP($B121,'B-EmEC'!$A:$DC,MATCH(N$1,'B-EmEC'!$A$1:$DC$1,0),FALSE),NA())</f>
        <v>#N/A</v>
      </c>
      <c r="O121" s="160" t="e">
        <f>IF(VLOOKUP($B121,'B-EmEC'!$A:$DC,MATCH(O$1,'B-EmEC'!$A$1:$DC$1,0),FALSE)&lt;&gt;"",VLOOKUP($B121,'B-EmEC'!$A:$DC,MATCH(O$1,'B-EmEC'!$A$1:$DC$1,0),FALSE),NA())</f>
        <v>#N/A</v>
      </c>
      <c r="P121" s="160" t="e">
        <f>IF(VLOOKUP($B121,'B-EmEC'!$A:$DC,MATCH(P$1,'B-EmEC'!$A$1:$DC$1,0),FALSE)&lt;&gt;"",VLOOKUP($B121,'B-EmEC'!$A:$DC,MATCH(P$1,'B-EmEC'!$A$1:$DC$1,0),FALSE),NA())</f>
        <v>#N/A</v>
      </c>
      <c r="Q121" s="161" t="e" cm="1">
        <f t="array" ref="Q121">SUBSTITUTE(SUBSTITUTE(INDEX(E$1:P$1,0,MATCH(_xlfn.AGGREGATE(4,6,E121:P121),E121:P121,0)),"B-pEC50",""),"&gt;1.4SD","")</f>
        <v>#N/A</v>
      </c>
      <c r="R121" s="159"/>
      <c r="S121" s="162" t="e">
        <f>IF(VLOOKUP($B121,'I-EmEC'!$A:$DD,MATCH(S$1,'I-EmEC'!$A$1:$DD$1,0),FALSE)&lt;&gt;"",VLOOKUP($B121,'I-EmEC'!$A:$DD,MATCH(S$1,'I-EmEC'!$A$1:$DD$1,0),FALSE),NA())</f>
        <v>#N/A</v>
      </c>
      <c r="T121" s="159">
        <f>IF(VLOOKUP($B121,'I-EmEC'!$A:$DD,MATCH(T$1,'I-EmEC'!$A$1:$DD$1,0),FALSE)&lt;&gt;"",VLOOKUP($B121,'I-EmEC'!$A:$DD,MATCH(T$1,'I-EmEC'!$A$1:$DD$1,0),FALSE),NA())</f>
        <v>6.95</v>
      </c>
      <c r="U121" s="159">
        <f>IF(VLOOKUP($B121,'I-EmEC'!$A:$DD,MATCH(U$1,'I-EmEC'!$A$1:$DD$1,0),FALSE)&lt;&gt;"",VLOOKUP($B121,'I-EmEC'!$A:$DD,MATCH(U$1,'I-EmEC'!$A$1:$DD$1,0),FALSE),NA())</f>
        <v>6.95</v>
      </c>
      <c r="V121" s="159">
        <f>IF(VLOOKUP($B121,'I-EmEC'!$A:$DD,MATCH(V$1,'I-EmEC'!$A$1:$DD$1,0),FALSE)&lt;&gt;"",VLOOKUP($B121,'I-EmEC'!$A:$DD,MATCH(V$1,'I-EmEC'!$A$1:$DD$1,0),FALSE),NA())</f>
        <v>6.02</v>
      </c>
      <c r="W121" s="159">
        <f>IF(VLOOKUP($B121,'I-EmEC'!$A:$DD,MATCH(W$1,'I-EmEC'!$A$1:$DD$1,0),FALSE)&lt;&gt;"",VLOOKUP($B121,'I-EmEC'!$A:$DD,MATCH(W$1,'I-EmEC'!$A$1:$DD$1,0),FALSE),NA())</f>
        <v>6.02</v>
      </c>
      <c r="X121" s="159" t="e">
        <f>IF(VLOOKUP($B121,'I-EmEC'!$A:$DD,MATCH(X$1,'I-EmEC'!$A$1:$DD$1,0),FALSE)&lt;&gt;"",VLOOKUP($B121,'I-EmEC'!$A:$DD,MATCH(X$1,'I-EmEC'!$A$1:$DD$1,0),FALSE),NA())</f>
        <v>#N/A</v>
      </c>
      <c r="Y121" s="159" t="e">
        <f>IF(VLOOKUP($B121,'I-EmEC'!$A:$DD,MATCH(Y$1,'I-EmEC'!$A$1:$DD$1,0),FALSE)&lt;&gt;"",VLOOKUP($B121,'I-EmEC'!$A:$DD,MATCH(Y$1,'I-EmEC'!$A$1:$DD$1,0),FALSE),NA())</f>
        <v>#N/A</v>
      </c>
      <c r="Z121" s="159" t="e">
        <f>IF(VLOOKUP($B121,'I-EmEC'!$A:$DD,MATCH(Z$1,'I-EmEC'!$A$1:$DD$1,0),FALSE)&lt;&gt;"",VLOOKUP($B121,'I-EmEC'!$A:$DD,MATCH(Z$1,'I-EmEC'!$A$1:$DD$1,0),FALSE),NA())</f>
        <v>#N/A</v>
      </c>
      <c r="AA121" s="159" t="e">
        <f>IF(VLOOKUP($B121,'I-EmEC'!$A:$DD,MATCH(AA$1,'I-EmEC'!$A$1:$DD$1,0),FALSE)&lt;&gt;"",VLOOKUP($B121,'I-EmEC'!$A:$DD,MATCH(AA$1,'I-EmEC'!$A$1:$DD$1,0),FALSE),NA())</f>
        <v>#N/A</v>
      </c>
      <c r="AB121" s="159" t="e">
        <f>IF(VLOOKUP($B121,'I-EmEC'!$A:$DD,MATCH(AB$1,'I-EmEC'!$A$1:$DD$1,0),FALSE)&lt;&gt;"",VLOOKUP($B121,'I-EmEC'!$A:$DD,MATCH(AB$1,'I-EmEC'!$A$1:$DD$1,0),FALSE),NA())</f>
        <v>#N/A</v>
      </c>
      <c r="AC121" s="159" t="e">
        <f>IF(VLOOKUP($B121,'I-EmEC'!$A:$DD,MATCH(AC$1,'I-EmEC'!$A$1:$DD$1,0),FALSE)&lt;&gt;"",VLOOKUP($B121,'I-EmEC'!$A:$DD,MATCH(AC$1,'I-EmEC'!$A$1:$DD$1,0),FALSE),NA())</f>
        <v>#N/A</v>
      </c>
      <c r="AD121" s="159" t="e">
        <f>IF(VLOOKUP($B121,'I-EmEC'!$A:$DD,MATCH(AD$1,'I-EmEC'!$A$1:$DD$1,0),FALSE)&lt;&gt;"",VLOOKUP($B121,'I-EmEC'!$A:$DD,MATCH(AD$1,'I-EmEC'!$A$1:$DD$1,0),FALSE),NA())</f>
        <v>#N/A</v>
      </c>
      <c r="AE121" s="161" t="str" cm="1">
        <f t="array" ref="AE121">SUBSTITUTE(SUBSTITUTE(INDEX(S$1:AD$1,0,MATCH(_xlfn.AGGREGATE(4,6,S121:AD121),S121:AD121,0)),"I-pEC50",""),"&gt;1.4SD","")</f>
        <v xml:space="preserve">
Gi1</v>
      </c>
      <c r="AF121" s="159"/>
      <c r="AG121" s="163" t="e">
        <f>IF(VLOOKUP($B121,'B-EmEC'!$A:$DC,MATCH(AG$1,'B-EmEC'!$A$1:$DC$1,0),FALSE)&lt;&gt;"",VLOOKUP($B121,'B-EmEC'!$A:$DC,MATCH(AG$1,'B-EmEC'!$A$1:$DC$1,0),FALSE),NA())</f>
        <v>#N/A</v>
      </c>
      <c r="AH121" s="164" t="e">
        <f>IF(VLOOKUP($B121,'B-EmEC'!$A:$DC,MATCH(AH$1,'B-EmEC'!$A$1:$DC$1,0),FALSE)&lt;&gt;"",VLOOKUP($B121,'B-EmEC'!$A:$DC,MATCH(AH$1,'B-EmEC'!$A$1:$DC$1,0),FALSE),NA())</f>
        <v>#N/A</v>
      </c>
      <c r="AI121" s="164" t="e">
        <f>IF(VLOOKUP($B121,'B-EmEC'!$A:$DC,MATCH(AI$1,'B-EmEC'!$A$1:$DC$1,0),FALSE)&lt;&gt;"",VLOOKUP($B121,'B-EmEC'!$A:$DC,MATCH(AI$1,'B-EmEC'!$A$1:$DC$1,0),FALSE),NA())</f>
        <v>#N/A</v>
      </c>
      <c r="AJ121" s="164" t="e">
        <f>IF(VLOOKUP($B121,'B-EmEC'!$A:$DC,MATCH(AJ$1,'B-EmEC'!$A$1:$DC$1,0),FALSE)&lt;&gt;"",VLOOKUP($B121,'B-EmEC'!$A:$DC,MATCH(AJ$1,'B-EmEC'!$A$1:$DC$1,0),FALSE),NA())</f>
        <v>#N/A</v>
      </c>
      <c r="AK121" s="164" t="e">
        <f>IF(VLOOKUP($B121,'B-EmEC'!$A:$DC,MATCH(AK$1,'B-EmEC'!$A$1:$DC$1,0),FALSE)&lt;&gt;"",VLOOKUP($B121,'B-EmEC'!$A:$DC,MATCH(AK$1,'B-EmEC'!$A$1:$DC$1,0),FALSE),NA())</f>
        <v>#N/A</v>
      </c>
      <c r="AL121" s="164" t="e">
        <f>IF(VLOOKUP($B121,'B-EmEC'!$A:$DC,MATCH(AL$1,'B-EmEC'!$A$1:$DC$1,0),FALSE)&lt;&gt;"",VLOOKUP($B121,'B-EmEC'!$A:$DC,MATCH(AL$1,'B-EmEC'!$A$1:$DC$1,0),FALSE),NA())</f>
        <v>#N/A</v>
      </c>
      <c r="AM121" s="164" t="e">
        <f>IF(VLOOKUP($B121,'B-EmEC'!$A:$DC,MATCH(AM$1,'B-EmEC'!$A$1:$DC$1,0),FALSE)&lt;&gt;"",VLOOKUP($B121,'B-EmEC'!$A:$DC,MATCH(AM$1,'B-EmEC'!$A$1:$DC$1,0),FALSE),NA())</f>
        <v>#N/A</v>
      </c>
      <c r="AN121" s="164" t="e">
        <f>IF(VLOOKUP($B121,'B-EmEC'!$A:$DC,MATCH(AN$1,'B-EmEC'!$A$1:$DC$1,0),FALSE)&lt;&gt;"",VLOOKUP($B121,'B-EmEC'!$A:$DC,MATCH(AN$1,'B-EmEC'!$A$1:$DC$1,0),FALSE),NA())</f>
        <v>#N/A</v>
      </c>
      <c r="AO121" s="164" t="e">
        <f>IF(VLOOKUP($B121,'B-EmEC'!$A:$DC,MATCH(AO$1,'B-EmEC'!$A$1:$DC$1,0),FALSE)&lt;&gt;"",VLOOKUP($B121,'B-EmEC'!$A:$DC,MATCH(AO$1,'B-EmEC'!$A$1:$DC$1,0),FALSE),NA())</f>
        <v>#N/A</v>
      </c>
      <c r="AP121" s="164" t="e">
        <f>IF(VLOOKUP($B121,'B-EmEC'!$A:$DC,MATCH(AP$1,'B-EmEC'!$A$1:$DC$1,0),FALSE)&lt;&gt;"",VLOOKUP($B121,'B-EmEC'!$A:$DC,MATCH(AP$1,'B-EmEC'!$A$1:$DC$1,0),FALSE),NA())</f>
        <v>#N/A</v>
      </c>
      <c r="AQ121" s="164" t="e">
        <f>IF(VLOOKUP($B121,'B-EmEC'!$A:$DC,MATCH(AQ$1,'B-EmEC'!$A$1:$DC$1,0),FALSE)&lt;&gt;"",VLOOKUP($B121,'B-EmEC'!$A:$DC,MATCH(AQ$1,'B-EmEC'!$A$1:$DC$1,0),FALSE),NA())</f>
        <v>#N/A</v>
      </c>
      <c r="AR121" s="164" t="e">
        <f>IF(VLOOKUP($B121,'B-EmEC'!$A:$DC,MATCH(AR$1,'B-EmEC'!$A$1:$DC$1,0),FALSE)&lt;&gt;"",VLOOKUP($B121,'B-EmEC'!$A:$DC,MATCH(AR$1,'B-EmEC'!$A$1:$DC$1,0),FALSE),NA())</f>
        <v>#N/A</v>
      </c>
      <c r="AS121" s="169" t="e" cm="1">
        <f t="array" ref="AS121">SUBSTITUTE(SUBSTITUTE(INDEX(AG$1:AR$1,0,MATCH(_xlfn.AGGREGATE(4,6,AG121:AR121),AG121:AR121,0)),"B-Emax",""),"&gt;1.4SD","")</f>
        <v>#N/A</v>
      </c>
      <c r="AT121" s="164"/>
      <c r="AU121" s="165" t="e">
        <f>IF(VLOOKUP($B121,'I-EmEC'!$A:$DD,MATCH(AU$1,'I-EmEC'!$A$1:$DD$1,0),FALSE)&lt;&gt;"",VLOOKUP($B121,'I-EmEC'!$A:$DD,MATCH(AU$1,'I-EmEC'!$A$1:$DD$1,0),FALSE),NA())</f>
        <v>#N/A</v>
      </c>
      <c r="AV121" s="166">
        <f>IF(VLOOKUP($B121,'I-EmEC'!$A:$DD,MATCH(AV$1,'I-EmEC'!$A$1:$DD$1,0),FALSE)&lt;&gt;"",VLOOKUP($B121,'I-EmEC'!$A:$DD,MATCH(AV$1,'I-EmEC'!$A$1:$DD$1,0),FALSE),NA())</f>
        <v>24.9</v>
      </c>
      <c r="AW121" s="166">
        <f>IF(VLOOKUP($B121,'I-EmEC'!$A:$DD,MATCH(AW$1,'I-EmEC'!$A$1:$DD$1,0),FALSE)&lt;&gt;"",VLOOKUP($B121,'I-EmEC'!$A:$DD,MATCH(AW$1,'I-EmEC'!$A$1:$DD$1,0),FALSE),NA())</f>
        <v>24.9</v>
      </c>
      <c r="AX121" s="166">
        <f>IF(VLOOKUP($B121,'I-EmEC'!$A:$DD,MATCH(AX$1,'I-EmEC'!$A$1:$DD$1,0),FALSE)&lt;&gt;"",VLOOKUP($B121,'I-EmEC'!$A:$DD,MATCH(AX$1,'I-EmEC'!$A$1:$DD$1,0),FALSE),NA())</f>
        <v>11</v>
      </c>
      <c r="AY121" s="166">
        <f>IF(VLOOKUP($B121,'I-EmEC'!$A:$DD,MATCH(AY$1,'I-EmEC'!$A$1:$DD$1,0),FALSE)&lt;&gt;"",VLOOKUP($B121,'I-EmEC'!$A:$DD,MATCH(AY$1,'I-EmEC'!$A$1:$DD$1,0),FALSE),NA())</f>
        <v>11</v>
      </c>
      <c r="AZ121" s="166" t="e">
        <f>IF(VLOOKUP($B121,'I-EmEC'!$A:$DD,MATCH(AZ$1,'I-EmEC'!$A$1:$DD$1,0),FALSE)&lt;&gt;"",VLOOKUP($B121,'I-EmEC'!$A:$DD,MATCH(AZ$1,'I-EmEC'!$A$1:$DD$1,0),FALSE),NA())</f>
        <v>#N/A</v>
      </c>
      <c r="BA121" s="166" t="e">
        <f>IF(VLOOKUP($B121,'I-EmEC'!$A:$DD,MATCH(BA$1,'I-EmEC'!$A$1:$DD$1,0),FALSE)&lt;&gt;"",VLOOKUP($B121,'I-EmEC'!$A:$DD,MATCH(BA$1,'I-EmEC'!$A$1:$DD$1,0),FALSE),NA())</f>
        <v>#N/A</v>
      </c>
      <c r="BB121" s="166" t="e">
        <f>IF(VLOOKUP($B121,'I-EmEC'!$A:$DD,MATCH(BB$1,'I-EmEC'!$A$1:$DD$1,0),FALSE)&lt;&gt;"",VLOOKUP($B121,'I-EmEC'!$A:$DD,MATCH(BB$1,'I-EmEC'!$A$1:$DD$1,0),FALSE),NA())</f>
        <v>#N/A</v>
      </c>
      <c r="BC121" s="166" t="e">
        <f>IF(VLOOKUP($B121,'I-EmEC'!$A:$DD,MATCH(BC$1,'I-EmEC'!$A$1:$DD$1,0),FALSE)&lt;&gt;"",VLOOKUP($B121,'I-EmEC'!$A:$DD,MATCH(BC$1,'I-EmEC'!$A$1:$DD$1,0),FALSE),NA())</f>
        <v>#N/A</v>
      </c>
      <c r="BD121" s="166" t="e">
        <f>IF(VLOOKUP($B121,'I-EmEC'!$A:$DD,MATCH(BD$1,'I-EmEC'!$A$1:$DD$1,0),FALSE)&lt;&gt;"",VLOOKUP($B121,'I-EmEC'!$A:$DD,MATCH(BD$1,'I-EmEC'!$A$1:$DD$1,0),FALSE),NA())</f>
        <v>#N/A</v>
      </c>
      <c r="BE121" s="166" t="e">
        <f>IF(VLOOKUP($B121,'I-EmEC'!$A:$DD,MATCH(BE$1,'I-EmEC'!$A$1:$DD$1,0),FALSE)&lt;&gt;"",VLOOKUP($B121,'I-EmEC'!$A:$DD,MATCH(BE$1,'I-EmEC'!$A$1:$DD$1,0),FALSE),NA())</f>
        <v>#N/A</v>
      </c>
      <c r="BF121" s="166" t="e">
        <f>IF(VLOOKUP($B121,'I-EmEC'!$A:$DD,MATCH(BF$1,'I-EmEC'!$A$1:$DD$1,0),FALSE)&lt;&gt;"",VLOOKUP($B121,'I-EmEC'!$A:$DD,MATCH(BF$1,'I-EmEC'!$A$1:$DD$1,0),FALSE),NA())</f>
        <v>#N/A</v>
      </c>
      <c r="BG121" s="161" t="str" cm="1">
        <f t="array" ref="BG121">SUBSTITUTE(SUBSTITUTE(INDEX(AU$1:BF$1,0,MATCH(_xlfn.AGGREGATE(4,6,AU121:BF121),AU121:BF121,0)),"I-Emax",""),"&gt;1.4SD","")</f>
        <v xml:space="preserve">
Gi1</v>
      </c>
      <c r="BH121" s="159"/>
      <c r="BI121" s="167" t="e">
        <f>IF(VLOOKUP($B121,'B-EmEC'!$A:$DC,MATCH(BI$1,'B-EmEC'!$A$1:$DC$1,0),FALSE)="",NA(),VLOOKUP($B121,'B-EmEC'!$A:$DC,MATCH(BI$1,'B-EmEC'!$A$1:$DC$1,0),FALSE))</f>
        <v>#N/A</v>
      </c>
      <c r="BJ121" s="168" t="e">
        <f>IF(VLOOKUP($B121,'B-EmEC'!$A:$DC,MATCH(BJ$1,'B-EmEC'!$A$1:$DC$1,0),FALSE)="",NA(),VLOOKUP($B121,'B-EmEC'!$A:$DC,MATCH(BJ$1,'B-EmEC'!$A$1:$DC$1,0),FALSE))</f>
        <v>#N/A</v>
      </c>
      <c r="BK121" s="168" t="e">
        <f>IF(VLOOKUP($B121,'B-EmEC'!$A:$DC,MATCH(BK$1,'B-EmEC'!$A$1:$DC$1,0),FALSE)="",NA(),VLOOKUP($B121,'B-EmEC'!$A:$DC,MATCH(BK$1,'B-EmEC'!$A$1:$DC$1,0),FALSE))</f>
        <v>#N/A</v>
      </c>
      <c r="BL121" s="168" t="e">
        <f>IF(VLOOKUP($B121,'B-EmEC'!$A:$DC,MATCH(BL$1,'B-EmEC'!$A$1:$DC$1,0),FALSE)="",NA(),VLOOKUP($B121,'B-EmEC'!$A:$DC,MATCH(BL$1,'B-EmEC'!$A$1:$DC$1,0),FALSE))</f>
        <v>#N/A</v>
      </c>
      <c r="BM121" s="168" t="e">
        <f>IF(VLOOKUP($B121,'B-EmEC'!$A:$DC,MATCH(BM$1,'B-EmEC'!$A$1:$DC$1,0),FALSE)="",NA(),VLOOKUP($B121,'B-EmEC'!$A:$DC,MATCH(BM$1,'B-EmEC'!$A$1:$DC$1,0),FALSE))</f>
        <v>#N/A</v>
      </c>
      <c r="BN121" s="168" t="e">
        <f>IF(VLOOKUP($B121,'B-EmEC'!$A:$DC,MATCH(BN$1,'B-EmEC'!$A$1:$DC$1,0),FALSE)="",NA(),VLOOKUP($B121,'B-EmEC'!$A:$DC,MATCH(BN$1,'B-EmEC'!$A$1:$DC$1,0),FALSE))</f>
        <v>#N/A</v>
      </c>
      <c r="BO121" s="168" t="e">
        <f>IF(VLOOKUP($B121,'B-EmEC'!$A:$DC,MATCH(BO$1,'B-EmEC'!$A$1:$DC$1,0),FALSE)="",NA(),VLOOKUP($B121,'B-EmEC'!$A:$DC,MATCH(BO$1,'B-EmEC'!$A$1:$DC$1,0),FALSE))</f>
        <v>#N/A</v>
      </c>
      <c r="BP121" s="168" t="e">
        <f>IF(VLOOKUP($B121,'B-EmEC'!$A:$DC,MATCH(BP$1,'B-EmEC'!$A$1:$DC$1,0),FALSE)="",NA(),VLOOKUP($B121,'B-EmEC'!$A:$DC,MATCH(BP$1,'B-EmEC'!$A$1:$DC$1,0),FALSE))</f>
        <v>#N/A</v>
      </c>
      <c r="BQ121" s="168" t="e">
        <f>IF(VLOOKUP($B121,'B-EmEC'!$A:$DC,MATCH(BQ$1,'B-EmEC'!$A$1:$DC$1,0),FALSE)="",NA(),VLOOKUP($B121,'B-EmEC'!$A:$DC,MATCH(BQ$1,'B-EmEC'!$A$1:$DC$1,0),FALSE))</f>
        <v>#N/A</v>
      </c>
      <c r="BR121" s="168" t="e">
        <f>IF(VLOOKUP($B121,'B-EmEC'!$A:$DC,MATCH(BR$1,'B-EmEC'!$A$1:$DC$1,0),FALSE)="",NA(),VLOOKUP($B121,'B-EmEC'!$A:$DC,MATCH(BR$1,'B-EmEC'!$A$1:$DC$1,0),FALSE))</f>
        <v>#N/A</v>
      </c>
      <c r="BS121" s="168" t="e">
        <f>IF(VLOOKUP($B121,'B-EmEC'!$A:$DC,MATCH(BS$1,'B-EmEC'!$A$1:$DC$1,0),FALSE)="",NA(),VLOOKUP($B121,'B-EmEC'!$A:$DC,MATCH(BS$1,'B-EmEC'!$A$1:$DC$1,0),FALSE))</f>
        <v>#N/A</v>
      </c>
      <c r="BT121" s="168" t="e">
        <f>IF(VLOOKUP($B121,'B-EmEC'!$A:$DC,MATCH(BT$1,'B-EmEC'!$A$1:$DC$1,0),FALSE)="",NA(),VLOOKUP($B121,'B-EmEC'!$A:$DC,MATCH(BT$1,'B-EmEC'!$A$1:$DC$1,0),FALSE))</f>
        <v>#N/A</v>
      </c>
      <c r="BU121" s="161" t="e" cm="1">
        <f t="array" ref="BU121">SUBSTITUTE(SUBSTITUTE(SUBSTITUTE(INDEX(BI$1:BT$1,0,MATCH(_xlfn.AGGREGATE(4,6,BI121:BT121),BI121:BT121,0)),"B-Emax",""),"Min",""),"Max","")</f>
        <v>#N/A</v>
      </c>
      <c r="BV121" s="168"/>
      <c r="BW121" s="165" t="e">
        <f>IF(VLOOKUP($B121,'I-EmEC'!$A:$DD,MATCH(BW$1,'I-EmEC'!$A$1:$DD$1,0),FALSE)&lt;&gt;"",VLOOKUP($B121,'I-EmEC'!$A:$DD,MATCH(BW$1,'I-EmEC'!$A$1:$DD$1,0),FALSE),NA())</f>
        <v>#N/A</v>
      </c>
      <c r="BX121" s="166">
        <f>IF(VLOOKUP($B121,'I-EmEC'!$A:$DD,MATCH(BX$1,'I-EmEC'!$A$1:$DD$1,0),FALSE)&lt;&gt;"",VLOOKUP($B121,'I-EmEC'!$A:$DD,MATCH(BX$1,'I-EmEC'!$A$1:$DD$1,0),FALSE),NA())</f>
        <v>48.16247582205029</v>
      </c>
      <c r="BY121" s="166">
        <f>IF(VLOOKUP($B121,'I-EmEC'!$A:$DD,MATCH(BY$1,'I-EmEC'!$A$1:$DD$1,0),FALSE)&lt;&gt;"",VLOOKUP($B121,'I-EmEC'!$A:$DD,MATCH(BY$1,'I-EmEC'!$A$1:$DD$1,0),FALSE),NA())</f>
        <v>48.16247582205029</v>
      </c>
      <c r="BZ121" s="166">
        <f>IF(VLOOKUP($B121,'I-EmEC'!$A:$DD,MATCH(BZ$1,'I-EmEC'!$A$1:$DD$1,0),FALSE)&lt;&gt;"",VLOOKUP($B121,'I-EmEC'!$A:$DD,MATCH(BZ$1,'I-EmEC'!$A$1:$DD$1,0),FALSE),NA())</f>
        <v>22.77432712215321</v>
      </c>
      <c r="CA121" s="166">
        <f>IF(VLOOKUP($B121,'I-EmEC'!$A:$DD,MATCH(CA$1,'I-EmEC'!$A$1:$DD$1,0),FALSE)&lt;&gt;"",VLOOKUP($B121,'I-EmEC'!$A:$DD,MATCH(CA$1,'I-EmEC'!$A$1:$DD$1,0),FALSE),NA())</f>
        <v>22.77432712215321</v>
      </c>
      <c r="CB121" s="166" t="e">
        <f>IF(VLOOKUP($B121,'I-EmEC'!$A:$DD,MATCH(CB$1,'I-EmEC'!$A$1:$DD$1,0),FALSE)&lt;&gt;"",VLOOKUP($B121,'I-EmEC'!$A:$DD,MATCH(CB$1,'I-EmEC'!$A$1:$DD$1,0),FALSE),NA())</f>
        <v>#N/A</v>
      </c>
      <c r="CC121" s="166" t="e">
        <f>IF(VLOOKUP($B121,'I-EmEC'!$A:$DD,MATCH(CC$1,'I-EmEC'!$A$1:$DD$1,0),FALSE)&lt;&gt;"",VLOOKUP($B121,'I-EmEC'!$A:$DD,MATCH(CC$1,'I-EmEC'!$A$1:$DD$1,0),FALSE),NA())</f>
        <v>#N/A</v>
      </c>
      <c r="CD121" s="166" t="e">
        <f>IF(VLOOKUP($B121,'I-EmEC'!$A:$DD,MATCH(CD$1,'I-EmEC'!$A$1:$DD$1,0),FALSE)&lt;&gt;"",VLOOKUP($B121,'I-EmEC'!$A:$DD,MATCH(CD$1,'I-EmEC'!$A$1:$DD$1,0),FALSE),NA())</f>
        <v>#N/A</v>
      </c>
      <c r="CE121" s="166" t="e">
        <f>IF(VLOOKUP($B121,'I-EmEC'!$A:$DD,MATCH(CE$1,'I-EmEC'!$A$1:$DD$1,0),FALSE)&lt;&gt;"",VLOOKUP($B121,'I-EmEC'!$A:$DD,MATCH(CE$1,'I-EmEC'!$A$1:$DD$1,0),FALSE),NA())</f>
        <v>#N/A</v>
      </c>
      <c r="CF121" s="166" t="e">
        <f>IF(VLOOKUP($B121,'I-EmEC'!$A:$DD,MATCH(CF$1,'I-EmEC'!$A$1:$DD$1,0),FALSE)&lt;&gt;"",VLOOKUP($B121,'I-EmEC'!$A:$DD,MATCH(CF$1,'I-EmEC'!$A$1:$DD$1,0),FALSE),NA())</f>
        <v>#N/A</v>
      </c>
      <c r="CG121" s="166" t="e">
        <f>IF(VLOOKUP($B121,'I-EmEC'!$A:$DD,MATCH(CG$1,'I-EmEC'!$A$1:$DD$1,0),FALSE)&lt;&gt;"",VLOOKUP($B121,'I-EmEC'!$A:$DD,MATCH(CG$1,'I-EmEC'!$A$1:$DD$1,0),FALSE),NA())</f>
        <v>#N/A</v>
      </c>
      <c r="CH121" s="166" t="e">
        <f>IF(VLOOKUP($B121,'I-EmEC'!$A:$DD,MATCH(CH$1,'I-EmEC'!$A$1:$DD$1,0),FALSE)&lt;&gt;"",VLOOKUP($B121,'I-EmEC'!$A:$DD,MATCH(CH$1,'I-EmEC'!$A$1:$DD$1,0),FALSE),NA())</f>
        <v>#N/A</v>
      </c>
      <c r="CI121" s="161" t="str" cm="1">
        <f t="array" ref="CI121">SUBSTITUTE(SUBSTITUTE(SUBSTITUTE(INDEX(BW$1:CH$1,0,MATCH(_xlfn.AGGREGATE(4,6,BW121:CH121),BW121:CH121,0)),"I-Emax",""),"Min",""),"Max","")</f>
        <v xml:space="preserve">
Gi1</v>
      </c>
      <c r="CJ121" s="155"/>
      <c r="CK121" s="155"/>
      <c r="CL121" s="155"/>
      <c r="CM121" s="155"/>
      <c r="CN121" s="155"/>
      <c r="CO121" s="155"/>
      <c r="CP121" s="155"/>
      <c r="CQ121" s="155"/>
      <c r="CR121" s="155"/>
      <c r="CS121" s="155"/>
      <c r="CT121" s="155"/>
      <c r="CU121" s="155"/>
      <c r="CV121" s="155"/>
      <c r="CW121" s="155"/>
      <c r="CX121" s="155"/>
      <c r="CY121" s="155"/>
      <c r="CZ121" s="155"/>
      <c r="DA121" s="155"/>
      <c r="DB121" s="155"/>
      <c r="DC121" s="155"/>
      <c r="DD121" s="155"/>
      <c r="DE121" s="155"/>
      <c r="DF121" s="155"/>
      <c r="DG121" s="155"/>
    </row>
    <row r="122" spans="1:111" s="170" customFormat="1" x14ac:dyDescent="0.15">
      <c r="A122" s="155" t="str" cm="1">
        <f t="array" ref="A122">_xlfn.IFS(AND(SUMIF(E122:P122,"&lt;&gt;#N/A",E122:P122)&gt;0,SUMIF(S122:AD122,"&lt;&gt;#N/A",S122:AD122)&gt;0),"BI",AND(SUMIF(E122:P122,"&lt;&gt;#N/A",E122:P122)&gt;0,SUMIF(S122:AD122,"&lt;&gt;#N/A",S122:AD122)=0),"-B",AND(SUMIF(E122:P122,"&lt;&gt;#N/A",E122:P122)=0,SUMIF(S122:AD122,"&lt;&gt;#N/A",S122:AD122)&gt;0),"-I")</f>
        <v>-I</v>
      </c>
      <c r="B122" s="90" t="s">
        <v>624</v>
      </c>
      <c r="C122" s="156" t="str">
        <f>VLOOKUP(B122,RecNamesAll!A:E,5,FALSE)</f>
        <v>A</v>
      </c>
      <c r="D122" s="157" t="b">
        <f>VLOOKUP(B122,Ligands!A:B,2,FALSE)</f>
        <v>0</v>
      </c>
      <c r="E122" s="158" t="e">
        <f>IF(VLOOKUP($B122,'B-EmEC'!$A:$DC,MATCH(E$1,'B-EmEC'!$A$1:$DC$1,0),FALSE)&lt;&gt;"",VLOOKUP($B122,'B-EmEC'!$A:$DC,MATCH(E$1,'B-EmEC'!$A$1:$DC$1,0),FALSE),NA())</f>
        <v>#N/A</v>
      </c>
      <c r="F122" s="159" t="e">
        <f>IF(VLOOKUP($B122,'B-EmEC'!$A:$DC,MATCH(F$1,'B-EmEC'!$A$1:$DC$1,0),FALSE)&lt;&gt;"",VLOOKUP($B122,'B-EmEC'!$A:$DC,MATCH(F$1,'B-EmEC'!$A$1:$DC$1,0),FALSE),NA())</f>
        <v>#N/A</v>
      </c>
      <c r="G122" s="159" t="e">
        <f>IF(VLOOKUP($B122,'B-EmEC'!$A:$DC,MATCH(G$1,'B-EmEC'!$A$1:$DC$1,0),FALSE)&lt;&gt;"",VLOOKUP($B122,'B-EmEC'!$A:$DC,MATCH(G$1,'B-EmEC'!$A$1:$DC$1,0),FALSE),NA())</f>
        <v>#N/A</v>
      </c>
      <c r="H122" s="159" t="e">
        <f>IF(VLOOKUP($B122,'B-EmEC'!$A:$DC,MATCH(H$1,'B-EmEC'!$A$1:$DC$1,0),FALSE)&lt;&gt;"",VLOOKUP($B122,'B-EmEC'!$A:$DC,MATCH(H$1,'B-EmEC'!$A$1:$DC$1,0),FALSE),NA())</f>
        <v>#N/A</v>
      </c>
      <c r="I122" s="159" t="e">
        <f>IF(VLOOKUP($B122,'B-EmEC'!$A:$DC,MATCH(I$1,'B-EmEC'!$A$1:$DC$1,0),FALSE)&lt;&gt;"",VLOOKUP($B122,'B-EmEC'!$A:$DC,MATCH(I$1,'B-EmEC'!$A$1:$DC$1,0),FALSE),NA())</f>
        <v>#N/A</v>
      </c>
      <c r="J122" s="159" t="e">
        <f>IF(VLOOKUP($B122,'B-EmEC'!$A:$DC,MATCH(J$1,'B-EmEC'!$A$1:$DC$1,0),FALSE)&lt;&gt;"",VLOOKUP($B122,'B-EmEC'!$A:$DC,MATCH(J$1,'B-EmEC'!$A$1:$DC$1,0),FALSE),NA())</f>
        <v>#N/A</v>
      </c>
      <c r="K122" s="160" t="e">
        <f>IF(VLOOKUP($B122,'B-EmEC'!$A:$DC,MATCH(K$1,'B-EmEC'!$A$1:$DC$1,0),FALSE)&lt;&gt;"",VLOOKUP($B122,'B-EmEC'!$A:$DC,MATCH(K$1,'B-EmEC'!$A$1:$DC$1,0),FALSE),NA())</f>
        <v>#N/A</v>
      </c>
      <c r="L122" s="160" t="e">
        <f>IF(VLOOKUP($B122,'B-EmEC'!$A:$DC,MATCH(L$1,'B-EmEC'!$A$1:$DC$1,0),FALSE)&lt;&gt;"",VLOOKUP($B122,'B-EmEC'!$A:$DC,MATCH(L$1,'B-EmEC'!$A$1:$DC$1,0),FALSE),NA())</f>
        <v>#N/A</v>
      </c>
      <c r="M122" s="160" t="e">
        <f>IF(VLOOKUP($B122,'B-EmEC'!$A:$DC,MATCH(M$1,'B-EmEC'!$A$1:$DC$1,0),FALSE)&lt;&gt;"",VLOOKUP($B122,'B-EmEC'!$A:$DC,MATCH(M$1,'B-EmEC'!$A$1:$DC$1,0),FALSE),NA())</f>
        <v>#N/A</v>
      </c>
      <c r="N122" s="159" t="e">
        <f>IF(VLOOKUP($B122,'B-EmEC'!$A:$DC,MATCH(N$1,'B-EmEC'!$A$1:$DC$1,0),FALSE)&lt;&gt;"",VLOOKUP($B122,'B-EmEC'!$A:$DC,MATCH(N$1,'B-EmEC'!$A$1:$DC$1,0),FALSE),NA())</f>
        <v>#N/A</v>
      </c>
      <c r="O122" s="160" t="e">
        <f>IF(VLOOKUP($B122,'B-EmEC'!$A:$DC,MATCH(O$1,'B-EmEC'!$A$1:$DC$1,0),FALSE)&lt;&gt;"",VLOOKUP($B122,'B-EmEC'!$A:$DC,MATCH(O$1,'B-EmEC'!$A$1:$DC$1,0),FALSE),NA())</f>
        <v>#N/A</v>
      </c>
      <c r="P122" s="160" t="e">
        <f>IF(VLOOKUP($B122,'B-EmEC'!$A:$DC,MATCH(P$1,'B-EmEC'!$A$1:$DC$1,0),FALSE)&lt;&gt;"",VLOOKUP($B122,'B-EmEC'!$A:$DC,MATCH(P$1,'B-EmEC'!$A$1:$DC$1,0),FALSE),NA())</f>
        <v>#N/A</v>
      </c>
      <c r="Q122" s="161" t="e" cm="1">
        <f t="array" ref="Q122">SUBSTITUTE(SUBSTITUTE(INDEX(E$1:P$1,0,MATCH(_xlfn.AGGREGATE(4,6,E122:P122),E122:P122,0)),"B-pEC50",""),"&gt;1.4SD","")</f>
        <v>#N/A</v>
      </c>
      <c r="R122" s="159"/>
      <c r="S122" s="162">
        <f>IF(VLOOKUP($B122,'I-EmEC'!$A:$DD,MATCH(S$1,'I-EmEC'!$A$1:$DD$1,0),FALSE)&lt;&gt;"",VLOOKUP($B122,'I-EmEC'!$A:$DD,MATCH(S$1,'I-EmEC'!$A$1:$DD$1,0),FALSE),NA())</f>
        <v>8.16</v>
      </c>
      <c r="T122" s="159">
        <f>IF(VLOOKUP($B122,'I-EmEC'!$A:$DD,MATCH(T$1,'I-EmEC'!$A$1:$DD$1,0),FALSE)&lt;&gt;"",VLOOKUP($B122,'I-EmEC'!$A:$DD,MATCH(T$1,'I-EmEC'!$A$1:$DD$1,0),FALSE),NA())</f>
        <v>9.32</v>
      </c>
      <c r="U122" s="159">
        <f>IF(VLOOKUP($B122,'I-EmEC'!$A:$DD,MATCH(U$1,'I-EmEC'!$A$1:$DD$1,0),FALSE)&lt;&gt;"",VLOOKUP($B122,'I-EmEC'!$A:$DD,MATCH(U$1,'I-EmEC'!$A$1:$DD$1,0),FALSE),NA())</f>
        <v>9.32</v>
      </c>
      <c r="V122" s="159">
        <f>IF(VLOOKUP($B122,'I-EmEC'!$A:$DD,MATCH(V$1,'I-EmEC'!$A$1:$DD$1,0),FALSE)&lt;&gt;"",VLOOKUP($B122,'I-EmEC'!$A:$DD,MATCH(V$1,'I-EmEC'!$A$1:$DD$1,0),FALSE),NA())</f>
        <v>8.69</v>
      </c>
      <c r="W122" s="159">
        <f>IF(VLOOKUP($B122,'I-EmEC'!$A:$DD,MATCH(W$1,'I-EmEC'!$A$1:$DD$1,0),FALSE)&lt;&gt;"",VLOOKUP($B122,'I-EmEC'!$A:$DD,MATCH(W$1,'I-EmEC'!$A$1:$DD$1,0),FALSE),NA())</f>
        <v>8.69</v>
      </c>
      <c r="X122" s="159">
        <f>IF(VLOOKUP($B122,'I-EmEC'!$A:$DD,MATCH(X$1,'I-EmEC'!$A$1:$DD$1,0),FALSE)&lt;&gt;"",VLOOKUP($B122,'I-EmEC'!$A:$DD,MATCH(X$1,'I-EmEC'!$A$1:$DD$1,0),FALSE),NA())</f>
        <v>9.3800000000000008</v>
      </c>
      <c r="Y122" s="159">
        <f>IF(VLOOKUP($B122,'I-EmEC'!$A:$DD,MATCH(Y$1,'I-EmEC'!$A$1:$DD$1,0),FALSE)&lt;&gt;"",VLOOKUP($B122,'I-EmEC'!$A:$DD,MATCH(Y$1,'I-EmEC'!$A$1:$DD$1,0),FALSE),NA())</f>
        <v>9.33</v>
      </c>
      <c r="Z122" s="159">
        <f>IF(VLOOKUP($B122,'I-EmEC'!$A:$DD,MATCH(Z$1,'I-EmEC'!$A$1:$DD$1,0),FALSE)&lt;&gt;"",VLOOKUP($B122,'I-EmEC'!$A:$DD,MATCH(Z$1,'I-EmEC'!$A$1:$DD$1,0),FALSE),NA())</f>
        <v>9.33</v>
      </c>
      <c r="AA122" s="159">
        <f>IF(VLOOKUP($B122,'I-EmEC'!$A:$DD,MATCH(AA$1,'I-EmEC'!$A$1:$DD$1,0),FALSE)&lt;&gt;"",VLOOKUP($B122,'I-EmEC'!$A:$DD,MATCH(AA$1,'I-EmEC'!$A$1:$DD$1,0),FALSE),NA())</f>
        <v>9.6199999999999992</v>
      </c>
      <c r="AB122" s="159">
        <f>IF(VLOOKUP($B122,'I-EmEC'!$A:$DD,MATCH(AB$1,'I-EmEC'!$A$1:$DD$1,0),FALSE)&lt;&gt;"",VLOOKUP($B122,'I-EmEC'!$A:$DD,MATCH(AB$1,'I-EmEC'!$A$1:$DD$1,0),FALSE),NA())</f>
        <v>9.76</v>
      </c>
      <c r="AC122" s="159">
        <f>IF(VLOOKUP($B122,'I-EmEC'!$A:$DD,MATCH(AC$1,'I-EmEC'!$A$1:$DD$1,0),FALSE)&lt;&gt;"",VLOOKUP($B122,'I-EmEC'!$A:$DD,MATCH(AC$1,'I-EmEC'!$A$1:$DD$1,0),FALSE),NA())</f>
        <v>9.5299999999999994</v>
      </c>
      <c r="AD122" s="159">
        <f>IF(VLOOKUP($B122,'I-EmEC'!$A:$DD,MATCH(AD$1,'I-EmEC'!$A$1:$DD$1,0),FALSE)&lt;&gt;"",VLOOKUP($B122,'I-EmEC'!$A:$DD,MATCH(AD$1,'I-EmEC'!$A$1:$DD$1,0),FALSE),NA())</f>
        <v>9.44</v>
      </c>
      <c r="AE122" s="161" t="str" cm="1">
        <f t="array" ref="AE122">SUBSTITUTE(SUBSTITUTE(INDEX(S$1:AD$1,0,MATCH(_xlfn.AGGREGATE(4,6,S122:AD122),S122:AD122,0)),"I-pEC50",""),"&gt;1.4SD","")</f>
        <v xml:space="preserve">
G15</v>
      </c>
      <c r="AF122" s="159"/>
      <c r="AG122" s="163" t="e">
        <f>IF(VLOOKUP($B122,'B-EmEC'!$A:$DC,MATCH(AG$1,'B-EmEC'!$A$1:$DC$1,0),FALSE)&lt;&gt;"",VLOOKUP($B122,'B-EmEC'!$A:$DC,MATCH(AG$1,'B-EmEC'!$A$1:$DC$1,0),FALSE),NA())</f>
        <v>#N/A</v>
      </c>
      <c r="AH122" s="164" t="e">
        <f>IF(VLOOKUP($B122,'B-EmEC'!$A:$DC,MATCH(AH$1,'B-EmEC'!$A$1:$DC$1,0),FALSE)&lt;&gt;"",VLOOKUP($B122,'B-EmEC'!$A:$DC,MATCH(AH$1,'B-EmEC'!$A$1:$DC$1,0),FALSE),NA())</f>
        <v>#N/A</v>
      </c>
      <c r="AI122" s="164" t="e">
        <f>IF(VLOOKUP($B122,'B-EmEC'!$A:$DC,MATCH(AI$1,'B-EmEC'!$A$1:$DC$1,0),FALSE)&lt;&gt;"",VLOOKUP($B122,'B-EmEC'!$A:$DC,MATCH(AI$1,'B-EmEC'!$A$1:$DC$1,0),FALSE),NA())</f>
        <v>#N/A</v>
      </c>
      <c r="AJ122" s="164" t="e">
        <f>IF(VLOOKUP($B122,'B-EmEC'!$A:$DC,MATCH(AJ$1,'B-EmEC'!$A$1:$DC$1,0),FALSE)&lt;&gt;"",VLOOKUP($B122,'B-EmEC'!$A:$DC,MATCH(AJ$1,'B-EmEC'!$A$1:$DC$1,0),FALSE),NA())</f>
        <v>#N/A</v>
      </c>
      <c r="AK122" s="164" t="e">
        <f>IF(VLOOKUP($B122,'B-EmEC'!$A:$DC,MATCH(AK$1,'B-EmEC'!$A$1:$DC$1,0),FALSE)&lt;&gt;"",VLOOKUP($B122,'B-EmEC'!$A:$DC,MATCH(AK$1,'B-EmEC'!$A$1:$DC$1,0),FALSE),NA())</f>
        <v>#N/A</v>
      </c>
      <c r="AL122" s="164" t="e">
        <f>IF(VLOOKUP($B122,'B-EmEC'!$A:$DC,MATCH(AL$1,'B-EmEC'!$A$1:$DC$1,0),FALSE)&lt;&gt;"",VLOOKUP($B122,'B-EmEC'!$A:$DC,MATCH(AL$1,'B-EmEC'!$A$1:$DC$1,0),FALSE),NA())</f>
        <v>#N/A</v>
      </c>
      <c r="AM122" s="164" t="e">
        <f>IF(VLOOKUP($B122,'B-EmEC'!$A:$DC,MATCH(AM$1,'B-EmEC'!$A$1:$DC$1,0),FALSE)&lt;&gt;"",VLOOKUP($B122,'B-EmEC'!$A:$DC,MATCH(AM$1,'B-EmEC'!$A$1:$DC$1,0),FALSE),NA())</f>
        <v>#N/A</v>
      </c>
      <c r="AN122" s="164" t="e">
        <f>IF(VLOOKUP($B122,'B-EmEC'!$A:$DC,MATCH(AN$1,'B-EmEC'!$A$1:$DC$1,0),FALSE)&lt;&gt;"",VLOOKUP($B122,'B-EmEC'!$A:$DC,MATCH(AN$1,'B-EmEC'!$A$1:$DC$1,0),FALSE),NA())</f>
        <v>#N/A</v>
      </c>
      <c r="AO122" s="164" t="e">
        <f>IF(VLOOKUP($B122,'B-EmEC'!$A:$DC,MATCH(AO$1,'B-EmEC'!$A$1:$DC$1,0),FALSE)&lt;&gt;"",VLOOKUP($B122,'B-EmEC'!$A:$DC,MATCH(AO$1,'B-EmEC'!$A$1:$DC$1,0),FALSE),NA())</f>
        <v>#N/A</v>
      </c>
      <c r="AP122" s="164" t="e">
        <f>IF(VLOOKUP($B122,'B-EmEC'!$A:$DC,MATCH(AP$1,'B-EmEC'!$A$1:$DC$1,0),FALSE)&lt;&gt;"",VLOOKUP($B122,'B-EmEC'!$A:$DC,MATCH(AP$1,'B-EmEC'!$A$1:$DC$1,0),FALSE),NA())</f>
        <v>#N/A</v>
      </c>
      <c r="AQ122" s="164" t="e">
        <f>IF(VLOOKUP($B122,'B-EmEC'!$A:$DC,MATCH(AQ$1,'B-EmEC'!$A$1:$DC$1,0),FALSE)&lt;&gt;"",VLOOKUP($B122,'B-EmEC'!$A:$DC,MATCH(AQ$1,'B-EmEC'!$A$1:$DC$1,0),FALSE),NA())</f>
        <v>#N/A</v>
      </c>
      <c r="AR122" s="164" t="e">
        <f>IF(VLOOKUP($B122,'B-EmEC'!$A:$DC,MATCH(AR$1,'B-EmEC'!$A$1:$DC$1,0),FALSE)&lt;&gt;"",VLOOKUP($B122,'B-EmEC'!$A:$DC,MATCH(AR$1,'B-EmEC'!$A$1:$DC$1,0),FALSE),NA())</f>
        <v>#N/A</v>
      </c>
      <c r="AS122" s="169" t="e" cm="1">
        <f t="array" ref="AS122">SUBSTITUTE(SUBSTITUTE(INDEX(AG$1:AR$1,0,MATCH(_xlfn.AGGREGATE(4,6,AG122:AR122),AG122:AR122,0)),"B-Emax",""),"&gt;1.4SD","")</f>
        <v>#N/A</v>
      </c>
      <c r="AT122" s="164"/>
      <c r="AU122" s="165">
        <f>IF(VLOOKUP($B122,'I-EmEC'!$A:$DD,MATCH(AU$1,'I-EmEC'!$A$1:$DD$1,0),FALSE)&lt;&gt;"",VLOOKUP($B122,'I-EmEC'!$A:$DD,MATCH(AU$1,'I-EmEC'!$A$1:$DD$1,0),FALSE),NA())</f>
        <v>42.8</v>
      </c>
      <c r="AV122" s="166">
        <f>IF(VLOOKUP($B122,'I-EmEC'!$A:$DD,MATCH(AV$1,'I-EmEC'!$A$1:$DD$1,0),FALSE)&lt;&gt;"",VLOOKUP($B122,'I-EmEC'!$A:$DD,MATCH(AV$1,'I-EmEC'!$A$1:$DD$1,0),FALSE),NA())</f>
        <v>34.700000000000003</v>
      </c>
      <c r="AW122" s="166">
        <f>IF(VLOOKUP($B122,'I-EmEC'!$A:$DD,MATCH(AW$1,'I-EmEC'!$A$1:$DD$1,0),FALSE)&lt;&gt;"",VLOOKUP($B122,'I-EmEC'!$A:$DD,MATCH(AW$1,'I-EmEC'!$A$1:$DD$1,0),FALSE),NA())</f>
        <v>34.700000000000003</v>
      </c>
      <c r="AX122" s="166">
        <f>IF(VLOOKUP($B122,'I-EmEC'!$A:$DD,MATCH(AX$1,'I-EmEC'!$A$1:$DD$1,0),FALSE)&lt;&gt;"",VLOOKUP($B122,'I-EmEC'!$A:$DD,MATCH(AX$1,'I-EmEC'!$A$1:$DD$1,0),FALSE),NA())</f>
        <v>39.200000000000003</v>
      </c>
      <c r="AY122" s="166">
        <f>IF(VLOOKUP($B122,'I-EmEC'!$A:$DD,MATCH(AY$1,'I-EmEC'!$A$1:$DD$1,0),FALSE)&lt;&gt;"",VLOOKUP($B122,'I-EmEC'!$A:$DD,MATCH(AY$1,'I-EmEC'!$A$1:$DD$1,0),FALSE),NA())</f>
        <v>39.200000000000003</v>
      </c>
      <c r="AZ122" s="166">
        <f>IF(VLOOKUP($B122,'I-EmEC'!$A:$DD,MATCH(AZ$1,'I-EmEC'!$A$1:$DD$1,0),FALSE)&lt;&gt;"",VLOOKUP($B122,'I-EmEC'!$A:$DD,MATCH(AZ$1,'I-EmEC'!$A$1:$DD$1,0),FALSE),NA())</f>
        <v>22</v>
      </c>
      <c r="BA122" s="166">
        <f>IF(VLOOKUP($B122,'I-EmEC'!$A:$DD,MATCH(BA$1,'I-EmEC'!$A$1:$DD$1,0),FALSE)&lt;&gt;"",VLOOKUP($B122,'I-EmEC'!$A:$DD,MATCH(BA$1,'I-EmEC'!$A$1:$DD$1,0),FALSE),NA())</f>
        <v>35.299999999999997</v>
      </c>
      <c r="BB122" s="166">
        <f>IF(VLOOKUP($B122,'I-EmEC'!$A:$DD,MATCH(BB$1,'I-EmEC'!$A$1:$DD$1,0),FALSE)&lt;&gt;"",VLOOKUP($B122,'I-EmEC'!$A:$DD,MATCH(BB$1,'I-EmEC'!$A$1:$DD$1,0),FALSE),NA())</f>
        <v>35.299999999999997</v>
      </c>
      <c r="BC122" s="166">
        <f>IF(VLOOKUP($B122,'I-EmEC'!$A:$DD,MATCH(BC$1,'I-EmEC'!$A$1:$DD$1,0),FALSE)&lt;&gt;"",VLOOKUP($B122,'I-EmEC'!$A:$DD,MATCH(BC$1,'I-EmEC'!$A$1:$DD$1,0),FALSE),NA())</f>
        <v>31.4</v>
      </c>
      <c r="BD122" s="166">
        <f>IF(VLOOKUP($B122,'I-EmEC'!$A:$DD,MATCH(BD$1,'I-EmEC'!$A$1:$DD$1,0),FALSE)&lt;&gt;"",VLOOKUP($B122,'I-EmEC'!$A:$DD,MATCH(BD$1,'I-EmEC'!$A$1:$DD$1,0),FALSE),NA())</f>
        <v>19.399999999999999</v>
      </c>
      <c r="BE122" s="166">
        <f>IF(VLOOKUP($B122,'I-EmEC'!$A:$DD,MATCH(BE$1,'I-EmEC'!$A$1:$DD$1,0),FALSE)&lt;&gt;"",VLOOKUP($B122,'I-EmEC'!$A:$DD,MATCH(BE$1,'I-EmEC'!$A$1:$DD$1,0),FALSE),NA())</f>
        <v>34.1</v>
      </c>
      <c r="BF122" s="166">
        <f>IF(VLOOKUP($B122,'I-EmEC'!$A:$DD,MATCH(BF$1,'I-EmEC'!$A$1:$DD$1,0),FALSE)&lt;&gt;"",VLOOKUP($B122,'I-EmEC'!$A:$DD,MATCH(BF$1,'I-EmEC'!$A$1:$DD$1,0),FALSE),NA())</f>
        <v>32.799999999999997</v>
      </c>
      <c r="BG122" s="161" t="str" cm="1">
        <f t="array" ref="BG122">SUBSTITUTE(SUBSTITUTE(INDEX(AU$1:BF$1,0,MATCH(_xlfn.AGGREGATE(4,6,AU122:BF122),AU122:BF122,0)),"I-Emax",""),"&gt;1.4SD","")</f>
        <v xml:space="preserve">
Gs</v>
      </c>
      <c r="BH122" s="159"/>
      <c r="BI122" s="167" t="e">
        <f>IF(VLOOKUP($B122,'B-EmEC'!$A:$DC,MATCH(BI$1,'B-EmEC'!$A$1:$DC$1,0),FALSE)="",NA(),VLOOKUP($B122,'B-EmEC'!$A:$DC,MATCH(BI$1,'B-EmEC'!$A$1:$DC$1,0),FALSE))</f>
        <v>#N/A</v>
      </c>
      <c r="BJ122" s="168" t="e">
        <f>IF(VLOOKUP($B122,'B-EmEC'!$A:$DC,MATCH(BJ$1,'B-EmEC'!$A$1:$DC$1,0),FALSE)="",NA(),VLOOKUP($B122,'B-EmEC'!$A:$DC,MATCH(BJ$1,'B-EmEC'!$A$1:$DC$1,0),FALSE))</f>
        <v>#N/A</v>
      </c>
      <c r="BK122" s="168" t="e">
        <f>IF(VLOOKUP($B122,'B-EmEC'!$A:$DC,MATCH(BK$1,'B-EmEC'!$A$1:$DC$1,0),FALSE)="",NA(),VLOOKUP($B122,'B-EmEC'!$A:$DC,MATCH(BK$1,'B-EmEC'!$A$1:$DC$1,0),FALSE))</f>
        <v>#N/A</v>
      </c>
      <c r="BL122" s="168" t="e">
        <f>IF(VLOOKUP($B122,'B-EmEC'!$A:$DC,MATCH(BL$1,'B-EmEC'!$A$1:$DC$1,0),FALSE)="",NA(),VLOOKUP($B122,'B-EmEC'!$A:$DC,MATCH(BL$1,'B-EmEC'!$A$1:$DC$1,0),FALSE))</f>
        <v>#N/A</v>
      </c>
      <c r="BM122" s="168" t="e">
        <f>IF(VLOOKUP($B122,'B-EmEC'!$A:$DC,MATCH(BM$1,'B-EmEC'!$A$1:$DC$1,0),FALSE)="",NA(),VLOOKUP($B122,'B-EmEC'!$A:$DC,MATCH(BM$1,'B-EmEC'!$A$1:$DC$1,0),FALSE))</f>
        <v>#N/A</v>
      </c>
      <c r="BN122" s="168" t="e">
        <f>IF(VLOOKUP($B122,'B-EmEC'!$A:$DC,MATCH(BN$1,'B-EmEC'!$A$1:$DC$1,0),FALSE)="",NA(),VLOOKUP($B122,'B-EmEC'!$A:$DC,MATCH(BN$1,'B-EmEC'!$A$1:$DC$1,0),FALSE))</f>
        <v>#N/A</v>
      </c>
      <c r="BO122" s="168" t="e">
        <f>IF(VLOOKUP($B122,'B-EmEC'!$A:$DC,MATCH(BO$1,'B-EmEC'!$A$1:$DC$1,0),FALSE)="",NA(),VLOOKUP($B122,'B-EmEC'!$A:$DC,MATCH(BO$1,'B-EmEC'!$A$1:$DC$1,0),FALSE))</f>
        <v>#N/A</v>
      </c>
      <c r="BP122" s="168" t="e">
        <f>IF(VLOOKUP($B122,'B-EmEC'!$A:$DC,MATCH(BP$1,'B-EmEC'!$A$1:$DC$1,0),FALSE)="",NA(),VLOOKUP($B122,'B-EmEC'!$A:$DC,MATCH(BP$1,'B-EmEC'!$A$1:$DC$1,0),FALSE))</f>
        <v>#N/A</v>
      </c>
      <c r="BQ122" s="168" t="e">
        <f>IF(VLOOKUP($B122,'B-EmEC'!$A:$DC,MATCH(BQ$1,'B-EmEC'!$A$1:$DC$1,0),FALSE)="",NA(),VLOOKUP($B122,'B-EmEC'!$A:$DC,MATCH(BQ$1,'B-EmEC'!$A$1:$DC$1,0),FALSE))</f>
        <v>#N/A</v>
      </c>
      <c r="BR122" s="168" t="e">
        <f>IF(VLOOKUP($B122,'B-EmEC'!$A:$DC,MATCH(BR$1,'B-EmEC'!$A$1:$DC$1,0),FALSE)="",NA(),VLOOKUP($B122,'B-EmEC'!$A:$DC,MATCH(BR$1,'B-EmEC'!$A$1:$DC$1,0),FALSE))</f>
        <v>#N/A</v>
      </c>
      <c r="BS122" s="168" t="e">
        <f>IF(VLOOKUP($B122,'B-EmEC'!$A:$DC,MATCH(BS$1,'B-EmEC'!$A$1:$DC$1,0),FALSE)="",NA(),VLOOKUP($B122,'B-EmEC'!$A:$DC,MATCH(BS$1,'B-EmEC'!$A$1:$DC$1,0),FALSE))</f>
        <v>#N/A</v>
      </c>
      <c r="BT122" s="168" t="e">
        <f>IF(VLOOKUP($B122,'B-EmEC'!$A:$DC,MATCH(BT$1,'B-EmEC'!$A$1:$DC$1,0),FALSE)="",NA(),VLOOKUP($B122,'B-EmEC'!$A:$DC,MATCH(BT$1,'B-EmEC'!$A$1:$DC$1,0),FALSE))</f>
        <v>#N/A</v>
      </c>
      <c r="BU122" s="161" t="e" cm="1">
        <f t="array" ref="BU122">SUBSTITUTE(SUBSTITUTE(SUBSTITUTE(INDEX(BI$1:BT$1,0,MATCH(_xlfn.AGGREGATE(4,6,BI122:BT122),BI122:BT122,0)),"B-Emax",""),"Min",""),"Max","")</f>
        <v>#N/A</v>
      </c>
      <c r="BV122" s="168"/>
      <c r="BW122" s="165">
        <f>IF(VLOOKUP($B122,'I-EmEC'!$A:$DD,MATCH(BW$1,'I-EmEC'!$A$1:$DD$1,0),FALSE)&lt;&gt;"",VLOOKUP($B122,'I-EmEC'!$A:$DD,MATCH(BW$1,'I-EmEC'!$A$1:$DD$1,0),FALSE),NA())</f>
        <v>78.67647058823529</v>
      </c>
      <c r="BX122" s="166">
        <f>IF(VLOOKUP($B122,'I-EmEC'!$A:$DD,MATCH(BX$1,'I-EmEC'!$A$1:$DD$1,0),FALSE)&lt;&gt;"",VLOOKUP($B122,'I-EmEC'!$A:$DD,MATCH(BX$1,'I-EmEC'!$A$1:$DD$1,0),FALSE),NA())</f>
        <v>67.117988394584145</v>
      </c>
      <c r="BY122" s="166">
        <f>IF(VLOOKUP($B122,'I-EmEC'!$A:$DD,MATCH(BY$1,'I-EmEC'!$A$1:$DD$1,0),FALSE)&lt;&gt;"",VLOOKUP($B122,'I-EmEC'!$A:$DD,MATCH(BY$1,'I-EmEC'!$A$1:$DD$1,0),FALSE),NA())</f>
        <v>67.117988394584145</v>
      </c>
      <c r="BZ122" s="166">
        <f>IF(VLOOKUP($B122,'I-EmEC'!$A:$DD,MATCH(BZ$1,'I-EmEC'!$A$1:$DD$1,0),FALSE)&lt;&gt;"",VLOOKUP($B122,'I-EmEC'!$A:$DD,MATCH(BZ$1,'I-EmEC'!$A$1:$DD$1,0),FALSE),NA())</f>
        <v>81.159420289855092</v>
      </c>
      <c r="CA122" s="166">
        <f>IF(VLOOKUP($B122,'I-EmEC'!$A:$DD,MATCH(CA$1,'I-EmEC'!$A$1:$DD$1,0),FALSE)&lt;&gt;"",VLOOKUP($B122,'I-EmEC'!$A:$DD,MATCH(CA$1,'I-EmEC'!$A$1:$DD$1,0),FALSE),NA())</f>
        <v>81.159420289855092</v>
      </c>
      <c r="CB122" s="166">
        <f>IF(VLOOKUP($B122,'I-EmEC'!$A:$DD,MATCH(CB$1,'I-EmEC'!$A$1:$DD$1,0),FALSE)&lt;&gt;"",VLOOKUP($B122,'I-EmEC'!$A:$DD,MATCH(CB$1,'I-EmEC'!$A$1:$DD$1,0),FALSE),NA())</f>
        <v>63.768115942028984</v>
      </c>
      <c r="CC122" s="166">
        <f>IF(VLOOKUP($B122,'I-EmEC'!$A:$DD,MATCH(CC$1,'I-EmEC'!$A$1:$DD$1,0),FALSE)&lt;&gt;"",VLOOKUP($B122,'I-EmEC'!$A:$DD,MATCH(CC$1,'I-EmEC'!$A$1:$DD$1,0),FALSE),NA())</f>
        <v>72.484599589322372</v>
      </c>
      <c r="CD122" s="166">
        <f>IF(VLOOKUP($B122,'I-EmEC'!$A:$DD,MATCH(CD$1,'I-EmEC'!$A$1:$DD$1,0),FALSE)&lt;&gt;"",VLOOKUP($B122,'I-EmEC'!$A:$DD,MATCH(CD$1,'I-EmEC'!$A$1:$DD$1,0),FALSE),NA())</f>
        <v>72.484599589322372</v>
      </c>
      <c r="CE122" s="166">
        <f>IF(VLOOKUP($B122,'I-EmEC'!$A:$DD,MATCH(CE$1,'I-EmEC'!$A$1:$DD$1,0),FALSE)&lt;&gt;"",VLOOKUP($B122,'I-EmEC'!$A:$DD,MATCH(CE$1,'I-EmEC'!$A$1:$DD$1,0),FALSE),NA())</f>
        <v>70.561797752808985</v>
      </c>
      <c r="CF122" s="166">
        <f>IF(VLOOKUP($B122,'I-EmEC'!$A:$DD,MATCH(CF$1,'I-EmEC'!$A$1:$DD$1,0),FALSE)&lt;&gt;"",VLOOKUP($B122,'I-EmEC'!$A:$DD,MATCH(CF$1,'I-EmEC'!$A$1:$DD$1,0),FALSE),NA())</f>
        <v>38.264299802761336</v>
      </c>
      <c r="CG122" s="166">
        <f>IF(VLOOKUP($B122,'I-EmEC'!$A:$DD,MATCH(CG$1,'I-EmEC'!$A$1:$DD$1,0),FALSE)&lt;&gt;"",VLOOKUP($B122,'I-EmEC'!$A:$DD,MATCH(CG$1,'I-EmEC'!$A$1:$DD$1,0),FALSE),NA())</f>
        <v>64.952380952380949</v>
      </c>
      <c r="CH122" s="166">
        <f>IF(VLOOKUP($B122,'I-EmEC'!$A:$DD,MATCH(CH$1,'I-EmEC'!$A$1:$DD$1,0),FALSE)&lt;&gt;"",VLOOKUP($B122,'I-EmEC'!$A:$DD,MATCH(CH$1,'I-EmEC'!$A$1:$DD$1,0),FALSE),NA())</f>
        <v>64.822134387351767</v>
      </c>
      <c r="CI122" s="161" t="str" cm="1">
        <f t="array" ref="CI122">SUBSTITUTE(SUBSTITUTE(SUBSTITUTE(INDEX(BW$1:CH$1,0,MATCH(_xlfn.AGGREGATE(4,6,BW122:CH122),BW122:CH122,0)),"I-Emax",""),"Min",""),"Max","")</f>
        <v xml:space="preserve">
GoA</v>
      </c>
      <c r="CJ122" s="155"/>
      <c r="CK122" s="155"/>
      <c r="CL122" s="155"/>
      <c r="CM122" s="155"/>
      <c r="CN122" s="155"/>
      <c r="CO122" s="155"/>
      <c r="CP122" s="155"/>
      <c r="CQ122" s="155"/>
      <c r="CR122" s="155"/>
      <c r="CS122" s="155"/>
      <c r="CT122" s="155"/>
      <c r="CU122" s="155"/>
      <c r="CV122" s="155"/>
      <c r="CW122" s="155"/>
      <c r="CX122" s="155"/>
      <c r="CY122" s="155"/>
      <c r="CZ122" s="155"/>
      <c r="DA122" s="155"/>
      <c r="DB122" s="155"/>
      <c r="DC122" s="155"/>
      <c r="DD122" s="155"/>
      <c r="DE122" s="155"/>
      <c r="DF122" s="155"/>
      <c r="DG122" s="155"/>
    </row>
    <row r="123" spans="1:111" s="170" customFormat="1" x14ac:dyDescent="0.15">
      <c r="A123" s="155" t="str" cm="1">
        <f t="array" ref="A123">_xlfn.IFS(AND(SUMIF(E123:P123,"&lt;&gt;#N/A",E123:P123)&gt;0,SUMIF(S123:AD123,"&lt;&gt;#N/A",S123:AD123)&gt;0),"BI",AND(SUMIF(E123:P123,"&lt;&gt;#N/A",E123:P123)&gt;0,SUMIF(S123:AD123,"&lt;&gt;#N/A",S123:AD123)=0),"-B",AND(SUMIF(E123:P123,"&lt;&gt;#N/A",E123:P123)=0,SUMIF(S123:AD123,"&lt;&gt;#N/A",S123:AD123)&gt;0),"-I")</f>
        <v>-I</v>
      </c>
      <c r="B123" s="90" t="s">
        <v>637</v>
      </c>
      <c r="C123" s="156" t="str">
        <f>VLOOKUP(B123,RecNamesAll!A:E,5,FALSE)</f>
        <v>A</v>
      </c>
      <c r="D123" s="157" t="b">
        <f>VLOOKUP(B123,Ligands!A:B,2,FALSE)</f>
        <v>0</v>
      </c>
      <c r="E123" s="158" t="e">
        <f>IF(VLOOKUP($B123,'B-EmEC'!$A:$DC,MATCH(E$1,'B-EmEC'!$A$1:$DC$1,0),FALSE)&lt;&gt;"",VLOOKUP($B123,'B-EmEC'!$A:$DC,MATCH(E$1,'B-EmEC'!$A$1:$DC$1,0),FALSE),NA())</f>
        <v>#N/A</v>
      </c>
      <c r="F123" s="159" t="e">
        <f>IF(VLOOKUP($B123,'B-EmEC'!$A:$DC,MATCH(F$1,'B-EmEC'!$A$1:$DC$1,0),FALSE)&lt;&gt;"",VLOOKUP($B123,'B-EmEC'!$A:$DC,MATCH(F$1,'B-EmEC'!$A$1:$DC$1,0),FALSE),NA())</f>
        <v>#N/A</v>
      </c>
      <c r="G123" s="159" t="e">
        <f>IF(VLOOKUP($B123,'B-EmEC'!$A:$DC,MATCH(G$1,'B-EmEC'!$A$1:$DC$1,0),FALSE)&lt;&gt;"",VLOOKUP($B123,'B-EmEC'!$A:$DC,MATCH(G$1,'B-EmEC'!$A$1:$DC$1,0),FALSE),NA())</f>
        <v>#N/A</v>
      </c>
      <c r="H123" s="159" t="e">
        <f>IF(VLOOKUP($B123,'B-EmEC'!$A:$DC,MATCH(H$1,'B-EmEC'!$A$1:$DC$1,0),FALSE)&lt;&gt;"",VLOOKUP($B123,'B-EmEC'!$A:$DC,MATCH(H$1,'B-EmEC'!$A$1:$DC$1,0),FALSE),NA())</f>
        <v>#N/A</v>
      </c>
      <c r="I123" s="159" t="e">
        <f>IF(VLOOKUP($B123,'B-EmEC'!$A:$DC,MATCH(I$1,'B-EmEC'!$A$1:$DC$1,0),FALSE)&lt;&gt;"",VLOOKUP($B123,'B-EmEC'!$A:$DC,MATCH(I$1,'B-EmEC'!$A$1:$DC$1,0),FALSE),NA())</f>
        <v>#N/A</v>
      </c>
      <c r="J123" s="159" t="e">
        <f>IF(VLOOKUP($B123,'B-EmEC'!$A:$DC,MATCH(J$1,'B-EmEC'!$A$1:$DC$1,0),FALSE)&lt;&gt;"",VLOOKUP($B123,'B-EmEC'!$A:$DC,MATCH(J$1,'B-EmEC'!$A$1:$DC$1,0),FALSE),NA())</f>
        <v>#N/A</v>
      </c>
      <c r="K123" s="160" t="e">
        <f>IF(VLOOKUP($B123,'B-EmEC'!$A:$DC,MATCH(K$1,'B-EmEC'!$A$1:$DC$1,0),FALSE)&lt;&gt;"",VLOOKUP($B123,'B-EmEC'!$A:$DC,MATCH(K$1,'B-EmEC'!$A$1:$DC$1,0),FALSE),NA())</f>
        <v>#N/A</v>
      </c>
      <c r="L123" s="160" t="e">
        <f>IF(VLOOKUP($B123,'B-EmEC'!$A:$DC,MATCH(L$1,'B-EmEC'!$A$1:$DC$1,0),FALSE)&lt;&gt;"",VLOOKUP($B123,'B-EmEC'!$A:$DC,MATCH(L$1,'B-EmEC'!$A$1:$DC$1,0),FALSE),NA())</f>
        <v>#N/A</v>
      </c>
      <c r="M123" s="160" t="e">
        <f>IF(VLOOKUP($B123,'B-EmEC'!$A:$DC,MATCH(M$1,'B-EmEC'!$A$1:$DC$1,0),FALSE)&lt;&gt;"",VLOOKUP($B123,'B-EmEC'!$A:$DC,MATCH(M$1,'B-EmEC'!$A$1:$DC$1,0),FALSE),NA())</f>
        <v>#N/A</v>
      </c>
      <c r="N123" s="159" t="e">
        <f>IF(VLOOKUP($B123,'B-EmEC'!$A:$DC,MATCH(N$1,'B-EmEC'!$A$1:$DC$1,0),FALSE)&lt;&gt;"",VLOOKUP($B123,'B-EmEC'!$A:$DC,MATCH(N$1,'B-EmEC'!$A$1:$DC$1,0),FALSE),NA())</f>
        <v>#N/A</v>
      </c>
      <c r="O123" s="160" t="e">
        <f>IF(VLOOKUP($B123,'B-EmEC'!$A:$DC,MATCH(O$1,'B-EmEC'!$A$1:$DC$1,0),FALSE)&lt;&gt;"",VLOOKUP($B123,'B-EmEC'!$A:$DC,MATCH(O$1,'B-EmEC'!$A$1:$DC$1,0),FALSE),NA())</f>
        <v>#N/A</v>
      </c>
      <c r="P123" s="160" t="e">
        <f>IF(VLOOKUP($B123,'B-EmEC'!$A:$DC,MATCH(P$1,'B-EmEC'!$A$1:$DC$1,0),FALSE)&lt;&gt;"",VLOOKUP($B123,'B-EmEC'!$A:$DC,MATCH(P$1,'B-EmEC'!$A$1:$DC$1,0),FALSE),NA())</f>
        <v>#N/A</v>
      </c>
      <c r="Q123" s="161" t="e" cm="1">
        <f t="array" ref="Q123">SUBSTITUTE(SUBSTITUTE(INDEX(E$1:P$1,0,MATCH(_xlfn.AGGREGATE(4,6,E123:P123),E123:P123,0)),"B-pEC50",""),"&gt;1.4SD","")</f>
        <v>#N/A</v>
      </c>
      <c r="R123" s="159"/>
      <c r="S123" s="162">
        <f>IF(VLOOKUP($B123,'I-EmEC'!$A:$DD,MATCH(S$1,'I-EmEC'!$A$1:$DD$1,0),FALSE)&lt;&gt;"",VLOOKUP($B123,'I-EmEC'!$A:$DD,MATCH(S$1,'I-EmEC'!$A$1:$DD$1,0),FALSE),NA())</f>
        <v>4.1399999999999997</v>
      </c>
      <c r="T123" s="159">
        <f>IF(VLOOKUP($B123,'I-EmEC'!$A:$DD,MATCH(T$1,'I-EmEC'!$A$1:$DD$1,0),FALSE)&lt;&gt;"",VLOOKUP($B123,'I-EmEC'!$A:$DD,MATCH(T$1,'I-EmEC'!$A$1:$DD$1,0),FALSE),NA())</f>
        <v>4.21</v>
      </c>
      <c r="U123" s="159">
        <f>IF(VLOOKUP($B123,'I-EmEC'!$A:$DD,MATCH(U$1,'I-EmEC'!$A$1:$DD$1,0),FALSE)&lt;&gt;"",VLOOKUP($B123,'I-EmEC'!$A:$DD,MATCH(U$1,'I-EmEC'!$A$1:$DD$1,0),FALSE),NA())</f>
        <v>4.21</v>
      </c>
      <c r="V123" s="159">
        <f>IF(VLOOKUP($B123,'I-EmEC'!$A:$DD,MATCH(V$1,'I-EmEC'!$A$1:$DD$1,0),FALSE)&lt;&gt;"",VLOOKUP($B123,'I-EmEC'!$A:$DD,MATCH(V$1,'I-EmEC'!$A$1:$DD$1,0),FALSE),NA())</f>
        <v>4.1399999999999997</v>
      </c>
      <c r="W123" s="159">
        <f>IF(VLOOKUP($B123,'I-EmEC'!$A:$DD,MATCH(W$1,'I-EmEC'!$A$1:$DD$1,0),FALSE)&lt;&gt;"",VLOOKUP($B123,'I-EmEC'!$A:$DD,MATCH(W$1,'I-EmEC'!$A$1:$DD$1,0),FALSE),NA())</f>
        <v>4.1399999999999997</v>
      </c>
      <c r="X123" s="159">
        <f>IF(VLOOKUP($B123,'I-EmEC'!$A:$DD,MATCH(X$1,'I-EmEC'!$A$1:$DD$1,0),FALSE)&lt;&gt;"",VLOOKUP($B123,'I-EmEC'!$A:$DD,MATCH(X$1,'I-EmEC'!$A$1:$DD$1,0),FALSE),NA())</f>
        <v>4.47</v>
      </c>
      <c r="Y123" s="159">
        <f>IF(VLOOKUP($B123,'I-EmEC'!$A:$DD,MATCH(Y$1,'I-EmEC'!$A$1:$DD$1,0),FALSE)&lt;&gt;"",VLOOKUP($B123,'I-EmEC'!$A:$DD,MATCH(Y$1,'I-EmEC'!$A$1:$DD$1,0),FALSE),NA())</f>
        <v>5.1100000000000003</v>
      </c>
      <c r="Z123" s="159">
        <f>IF(VLOOKUP($B123,'I-EmEC'!$A:$DD,MATCH(Z$1,'I-EmEC'!$A$1:$DD$1,0),FALSE)&lt;&gt;"",VLOOKUP($B123,'I-EmEC'!$A:$DD,MATCH(Z$1,'I-EmEC'!$A$1:$DD$1,0),FALSE),NA())</f>
        <v>5.1100000000000003</v>
      </c>
      <c r="AA123" s="159" t="e">
        <f>IF(VLOOKUP($B123,'I-EmEC'!$A:$DD,MATCH(AA$1,'I-EmEC'!$A$1:$DD$1,0),FALSE)&lt;&gt;"",VLOOKUP($B123,'I-EmEC'!$A:$DD,MATCH(AA$1,'I-EmEC'!$A$1:$DD$1,0),FALSE),NA())</f>
        <v>#N/A</v>
      </c>
      <c r="AB123" s="159" t="e">
        <f>IF(VLOOKUP($B123,'I-EmEC'!$A:$DD,MATCH(AB$1,'I-EmEC'!$A$1:$DD$1,0),FALSE)&lt;&gt;"",VLOOKUP($B123,'I-EmEC'!$A:$DD,MATCH(AB$1,'I-EmEC'!$A$1:$DD$1,0),FALSE),NA())</f>
        <v>#N/A</v>
      </c>
      <c r="AC123" s="159" t="e">
        <f>IF(VLOOKUP($B123,'I-EmEC'!$A:$DD,MATCH(AC$1,'I-EmEC'!$A$1:$DD$1,0),FALSE)&lt;&gt;"",VLOOKUP($B123,'I-EmEC'!$A:$DD,MATCH(AC$1,'I-EmEC'!$A$1:$DD$1,0),FALSE),NA())</f>
        <v>#N/A</v>
      </c>
      <c r="AD123" s="159" t="e">
        <f>IF(VLOOKUP($B123,'I-EmEC'!$A:$DD,MATCH(AD$1,'I-EmEC'!$A$1:$DD$1,0),FALSE)&lt;&gt;"",VLOOKUP($B123,'I-EmEC'!$A:$DD,MATCH(AD$1,'I-EmEC'!$A$1:$DD$1,0),FALSE),NA())</f>
        <v>#N/A</v>
      </c>
      <c r="AE123" s="161" t="str" cm="1">
        <f t="array" ref="AE123">SUBSTITUTE(SUBSTITUTE(INDEX(S$1:AD$1,0,MATCH(_xlfn.AGGREGATE(4,6,S123:AD123),S123:AD123,0)),"I-pEC50",""),"&gt;1.4SD","")</f>
        <v xml:space="preserve">
Gq</v>
      </c>
      <c r="AF123" s="159"/>
      <c r="AG123" s="163" t="e">
        <f>IF(VLOOKUP($B123,'B-EmEC'!$A:$DC,MATCH(AG$1,'B-EmEC'!$A$1:$DC$1,0),FALSE)&lt;&gt;"",VLOOKUP($B123,'B-EmEC'!$A:$DC,MATCH(AG$1,'B-EmEC'!$A$1:$DC$1,0),FALSE),NA())</f>
        <v>#N/A</v>
      </c>
      <c r="AH123" s="164" t="e">
        <f>IF(VLOOKUP($B123,'B-EmEC'!$A:$DC,MATCH(AH$1,'B-EmEC'!$A$1:$DC$1,0),FALSE)&lt;&gt;"",VLOOKUP($B123,'B-EmEC'!$A:$DC,MATCH(AH$1,'B-EmEC'!$A$1:$DC$1,0),FALSE),NA())</f>
        <v>#N/A</v>
      </c>
      <c r="AI123" s="164" t="e">
        <f>IF(VLOOKUP($B123,'B-EmEC'!$A:$DC,MATCH(AI$1,'B-EmEC'!$A$1:$DC$1,0),FALSE)&lt;&gt;"",VLOOKUP($B123,'B-EmEC'!$A:$DC,MATCH(AI$1,'B-EmEC'!$A$1:$DC$1,0),FALSE),NA())</f>
        <v>#N/A</v>
      </c>
      <c r="AJ123" s="164" t="e">
        <f>IF(VLOOKUP($B123,'B-EmEC'!$A:$DC,MATCH(AJ$1,'B-EmEC'!$A$1:$DC$1,0),FALSE)&lt;&gt;"",VLOOKUP($B123,'B-EmEC'!$A:$DC,MATCH(AJ$1,'B-EmEC'!$A$1:$DC$1,0),FALSE),NA())</f>
        <v>#N/A</v>
      </c>
      <c r="AK123" s="164" t="e">
        <f>IF(VLOOKUP($B123,'B-EmEC'!$A:$DC,MATCH(AK$1,'B-EmEC'!$A$1:$DC$1,0),FALSE)&lt;&gt;"",VLOOKUP($B123,'B-EmEC'!$A:$DC,MATCH(AK$1,'B-EmEC'!$A$1:$DC$1,0),FALSE),NA())</f>
        <v>#N/A</v>
      </c>
      <c r="AL123" s="164" t="e">
        <f>IF(VLOOKUP($B123,'B-EmEC'!$A:$DC,MATCH(AL$1,'B-EmEC'!$A$1:$DC$1,0),FALSE)&lt;&gt;"",VLOOKUP($B123,'B-EmEC'!$A:$DC,MATCH(AL$1,'B-EmEC'!$A$1:$DC$1,0),FALSE),NA())</f>
        <v>#N/A</v>
      </c>
      <c r="AM123" s="164" t="e">
        <f>IF(VLOOKUP($B123,'B-EmEC'!$A:$DC,MATCH(AM$1,'B-EmEC'!$A$1:$DC$1,0),FALSE)&lt;&gt;"",VLOOKUP($B123,'B-EmEC'!$A:$DC,MATCH(AM$1,'B-EmEC'!$A$1:$DC$1,0),FALSE),NA())</f>
        <v>#N/A</v>
      </c>
      <c r="AN123" s="164" t="e">
        <f>IF(VLOOKUP($B123,'B-EmEC'!$A:$DC,MATCH(AN$1,'B-EmEC'!$A$1:$DC$1,0),FALSE)&lt;&gt;"",VLOOKUP($B123,'B-EmEC'!$A:$DC,MATCH(AN$1,'B-EmEC'!$A$1:$DC$1,0),FALSE),NA())</f>
        <v>#N/A</v>
      </c>
      <c r="AO123" s="164" t="e">
        <f>IF(VLOOKUP($B123,'B-EmEC'!$A:$DC,MATCH(AO$1,'B-EmEC'!$A$1:$DC$1,0),FALSE)&lt;&gt;"",VLOOKUP($B123,'B-EmEC'!$A:$DC,MATCH(AO$1,'B-EmEC'!$A$1:$DC$1,0),FALSE),NA())</f>
        <v>#N/A</v>
      </c>
      <c r="AP123" s="164" t="e">
        <f>IF(VLOOKUP($B123,'B-EmEC'!$A:$DC,MATCH(AP$1,'B-EmEC'!$A$1:$DC$1,0),FALSE)&lt;&gt;"",VLOOKUP($B123,'B-EmEC'!$A:$DC,MATCH(AP$1,'B-EmEC'!$A$1:$DC$1,0),FALSE),NA())</f>
        <v>#N/A</v>
      </c>
      <c r="AQ123" s="164" t="e">
        <f>IF(VLOOKUP($B123,'B-EmEC'!$A:$DC,MATCH(AQ$1,'B-EmEC'!$A$1:$DC$1,0),FALSE)&lt;&gt;"",VLOOKUP($B123,'B-EmEC'!$A:$DC,MATCH(AQ$1,'B-EmEC'!$A$1:$DC$1,0),FALSE),NA())</f>
        <v>#N/A</v>
      </c>
      <c r="AR123" s="164" t="e">
        <f>IF(VLOOKUP($B123,'B-EmEC'!$A:$DC,MATCH(AR$1,'B-EmEC'!$A$1:$DC$1,0),FALSE)&lt;&gt;"",VLOOKUP($B123,'B-EmEC'!$A:$DC,MATCH(AR$1,'B-EmEC'!$A$1:$DC$1,0),FALSE),NA())</f>
        <v>#N/A</v>
      </c>
      <c r="AS123" s="169" t="e" cm="1">
        <f t="array" ref="AS123">SUBSTITUTE(SUBSTITUTE(INDEX(AG$1:AR$1,0,MATCH(_xlfn.AGGREGATE(4,6,AG123:AR123),AG123:AR123,0)),"B-Emax",""),"&gt;1.4SD","")</f>
        <v>#N/A</v>
      </c>
      <c r="AT123" s="164"/>
      <c r="AU123" s="165">
        <f>IF(VLOOKUP($B123,'I-EmEC'!$A:$DD,MATCH(AU$1,'I-EmEC'!$A$1:$DD$1,0),FALSE)&lt;&gt;"",VLOOKUP($B123,'I-EmEC'!$A:$DD,MATCH(AU$1,'I-EmEC'!$A$1:$DD$1,0),FALSE),NA())</f>
        <v>17</v>
      </c>
      <c r="AV123" s="166">
        <f>IF(VLOOKUP($B123,'I-EmEC'!$A:$DD,MATCH(AV$1,'I-EmEC'!$A$1:$DD$1,0),FALSE)&lt;&gt;"",VLOOKUP($B123,'I-EmEC'!$A:$DD,MATCH(AV$1,'I-EmEC'!$A$1:$DD$1,0),FALSE),NA())</f>
        <v>20.5</v>
      </c>
      <c r="AW123" s="166">
        <f>IF(VLOOKUP($B123,'I-EmEC'!$A:$DD,MATCH(AW$1,'I-EmEC'!$A$1:$DD$1,0),FALSE)&lt;&gt;"",VLOOKUP($B123,'I-EmEC'!$A:$DD,MATCH(AW$1,'I-EmEC'!$A$1:$DD$1,0),FALSE),NA())</f>
        <v>20.5</v>
      </c>
      <c r="AX123" s="166">
        <f>IF(VLOOKUP($B123,'I-EmEC'!$A:$DD,MATCH(AX$1,'I-EmEC'!$A$1:$DD$1,0),FALSE)&lt;&gt;"",VLOOKUP($B123,'I-EmEC'!$A:$DD,MATCH(AX$1,'I-EmEC'!$A$1:$DD$1,0),FALSE),NA())</f>
        <v>21.5</v>
      </c>
      <c r="AY123" s="166">
        <f>IF(VLOOKUP($B123,'I-EmEC'!$A:$DD,MATCH(AY$1,'I-EmEC'!$A$1:$DD$1,0),FALSE)&lt;&gt;"",VLOOKUP($B123,'I-EmEC'!$A:$DD,MATCH(AY$1,'I-EmEC'!$A$1:$DD$1,0),FALSE),NA())</f>
        <v>21.5</v>
      </c>
      <c r="AZ123" s="166">
        <f>IF(VLOOKUP($B123,'I-EmEC'!$A:$DD,MATCH(AZ$1,'I-EmEC'!$A$1:$DD$1,0),FALSE)&lt;&gt;"",VLOOKUP($B123,'I-EmEC'!$A:$DD,MATCH(AZ$1,'I-EmEC'!$A$1:$DD$1,0),FALSE),NA())</f>
        <v>10.8</v>
      </c>
      <c r="BA123" s="166">
        <f>IF(VLOOKUP($B123,'I-EmEC'!$A:$DD,MATCH(BA$1,'I-EmEC'!$A$1:$DD$1,0),FALSE)&lt;&gt;"",VLOOKUP($B123,'I-EmEC'!$A:$DD,MATCH(BA$1,'I-EmEC'!$A$1:$DD$1,0),FALSE),NA())</f>
        <v>7.4</v>
      </c>
      <c r="BB123" s="166">
        <f>IF(VLOOKUP($B123,'I-EmEC'!$A:$DD,MATCH(BB$1,'I-EmEC'!$A$1:$DD$1,0),FALSE)&lt;&gt;"",VLOOKUP($B123,'I-EmEC'!$A:$DD,MATCH(BB$1,'I-EmEC'!$A$1:$DD$1,0),FALSE),NA())</f>
        <v>7.4</v>
      </c>
      <c r="BC123" s="166" t="e">
        <f>IF(VLOOKUP($B123,'I-EmEC'!$A:$DD,MATCH(BC$1,'I-EmEC'!$A$1:$DD$1,0),FALSE)&lt;&gt;"",VLOOKUP($B123,'I-EmEC'!$A:$DD,MATCH(BC$1,'I-EmEC'!$A$1:$DD$1,0),FALSE),NA())</f>
        <v>#N/A</v>
      </c>
      <c r="BD123" s="166" t="e">
        <f>IF(VLOOKUP($B123,'I-EmEC'!$A:$DD,MATCH(BD$1,'I-EmEC'!$A$1:$DD$1,0),FALSE)&lt;&gt;"",VLOOKUP($B123,'I-EmEC'!$A:$DD,MATCH(BD$1,'I-EmEC'!$A$1:$DD$1,0),FALSE),NA())</f>
        <v>#N/A</v>
      </c>
      <c r="BE123" s="166" t="e">
        <f>IF(VLOOKUP($B123,'I-EmEC'!$A:$DD,MATCH(BE$1,'I-EmEC'!$A$1:$DD$1,0),FALSE)&lt;&gt;"",VLOOKUP($B123,'I-EmEC'!$A:$DD,MATCH(BE$1,'I-EmEC'!$A$1:$DD$1,0),FALSE),NA())</f>
        <v>#N/A</v>
      </c>
      <c r="BF123" s="166" t="e">
        <f>IF(VLOOKUP($B123,'I-EmEC'!$A:$DD,MATCH(BF$1,'I-EmEC'!$A$1:$DD$1,0),FALSE)&lt;&gt;"",VLOOKUP($B123,'I-EmEC'!$A:$DD,MATCH(BF$1,'I-EmEC'!$A$1:$DD$1,0),FALSE),NA())</f>
        <v>#N/A</v>
      </c>
      <c r="BG123" s="161" t="str" cm="1">
        <f t="array" ref="BG123">SUBSTITUTE(SUBSTITUTE(INDEX(AU$1:BF$1,0,MATCH(_xlfn.AGGREGATE(4,6,AU123:BF123),AU123:BF123,0)),"I-Emax",""),"&gt;1.4SD","")</f>
        <v xml:space="preserve">
GoA</v>
      </c>
      <c r="BH123" s="159"/>
      <c r="BI123" s="167" t="e">
        <f>IF(VLOOKUP($B123,'B-EmEC'!$A:$DC,MATCH(BI$1,'B-EmEC'!$A$1:$DC$1,0),FALSE)="",NA(),VLOOKUP($B123,'B-EmEC'!$A:$DC,MATCH(BI$1,'B-EmEC'!$A$1:$DC$1,0),FALSE))</f>
        <v>#N/A</v>
      </c>
      <c r="BJ123" s="168" t="e">
        <f>IF(VLOOKUP($B123,'B-EmEC'!$A:$DC,MATCH(BJ$1,'B-EmEC'!$A$1:$DC$1,0),FALSE)="",NA(),VLOOKUP($B123,'B-EmEC'!$A:$DC,MATCH(BJ$1,'B-EmEC'!$A$1:$DC$1,0),FALSE))</f>
        <v>#N/A</v>
      </c>
      <c r="BK123" s="168" t="e">
        <f>IF(VLOOKUP($B123,'B-EmEC'!$A:$DC,MATCH(BK$1,'B-EmEC'!$A$1:$DC$1,0),FALSE)="",NA(),VLOOKUP($B123,'B-EmEC'!$A:$DC,MATCH(BK$1,'B-EmEC'!$A$1:$DC$1,0),FALSE))</f>
        <v>#N/A</v>
      </c>
      <c r="BL123" s="168" t="e">
        <f>IF(VLOOKUP($B123,'B-EmEC'!$A:$DC,MATCH(BL$1,'B-EmEC'!$A$1:$DC$1,0),FALSE)="",NA(),VLOOKUP($B123,'B-EmEC'!$A:$DC,MATCH(BL$1,'B-EmEC'!$A$1:$DC$1,0),FALSE))</f>
        <v>#N/A</v>
      </c>
      <c r="BM123" s="168" t="e">
        <f>IF(VLOOKUP($B123,'B-EmEC'!$A:$DC,MATCH(BM$1,'B-EmEC'!$A$1:$DC$1,0),FALSE)="",NA(),VLOOKUP($B123,'B-EmEC'!$A:$DC,MATCH(BM$1,'B-EmEC'!$A$1:$DC$1,0),FALSE))</f>
        <v>#N/A</v>
      </c>
      <c r="BN123" s="168" t="e">
        <f>IF(VLOOKUP($B123,'B-EmEC'!$A:$DC,MATCH(BN$1,'B-EmEC'!$A$1:$DC$1,0),FALSE)="",NA(),VLOOKUP($B123,'B-EmEC'!$A:$DC,MATCH(BN$1,'B-EmEC'!$A$1:$DC$1,0),FALSE))</f>
        <v>#N/A</v>
      </c>
      <c r="BO123" s="168" t="e">
        <f>IF(VLOOKUP($B123,'B-EmEC'!$A:$DC,MATCH(BO$1,'B-EmEC'!$A$1:$DC$1,0),FALSE)="",NA(),VLOOKUP($B123,'B-EmEC'!$A:$DC,MATCH(BO$1,'B-EmEC'!$A$1:$DC$1,0),FALSE))</f>
        <v>#N/A</v>
      </c>
      <c r="BP123" s="168" t="e">
        <f>IF(VLOOKUP($B123,'B-EmEC'!$A:$DC,MATCH(BP$1,'B-EmEC'!$A$1:$DC$1,0),FALSE)="",NA(),VLOOKUP($B123,'B-EmEC'!$A:$DC,MATCH(BP$1,'B-EmEC'!$A$1:$DC$1,0),FALSE))</f>
        <v>#N/A</v>
      </c>
      <c r="BQ123" s="168" t="e">
        <f>IF(VLOOKUP($B123,'B-EmEC'!$A:$DC,MATCH(BQ$1,'B-EmEC'!$A$1:$DC$1,0),FALSE)="",NA(),VLOOKUP($B123,'B-EmEC'!$A:$DC,MATCH(BQ$1,'B-EmEC'!$A$1:$DC$1,0),FALSE))</f>
        <v>#N/A</v>
      </c>
      <c r="BR123" s="168" t="e">
        <f>IF(VLOOKUP($B123,'B-EmEC'!$A:$DC,MATCH(BR$1,'B-EmEC'!$A$1:$DC$1,0),FALSE)="",NA(),VLOOKUP($B123,'B-EmEC'!$A:$DC,MATCH(BR$1,'B-EmEC'!$A$1:$DC$1,0),FALSE))</f>
        <v>#N/A</v>
      </c>
      <c r="BS123" s="168" t="e">
        <f>IF(VLOOKUP($B123,'B-EmEC'!$A:$DC,MATCH(BS$1,'B-EmEC'!$A$1:$DC$1,0),FALSE)="",NA(),VLOOKUP($B123,'B-EmEC'!$A:$DC,MATCH(BS$1,'B-EmEC'!$A$1:$DC$1,0),FALSE))</f>
        <v>#N/A</v>
      </c>
      <c r="BT123" s="168" t="e">
        <f>IF(VLOOKUP($B123,'B-EmEC'!$A:$DC,MATCH(BT$1,'B-EmEC'!$A$1:$DC$1,0),FALSE)="",NA(),VLOOKUP($B123,'B-EmEC'!$A:$DC,MATCH(BT$1,'B-EmEC'!$A$1:$DC$1,0),FALSE))</f>
        <v>#N/A</v>
      </c>
      <c r="BU123" s="161" t="e" cm="1">
        <f t="array" ref="BU123">SUBSTITUTE(SUBSTITUTE(SUBSTITUTE(INDEX(BI$1:BT$1,0,MATCH(_xlfn.AGGREGATE(4,6,BI123:BT123),BI123:BT123,0)),"B-Emax",""),"Min",""),"Max","")</f>
        <v>#N/A</v>
      </c>
      <c r="BV123" s="168"/>
      <c r="BW123" s="165">
        <f>IF(VLOOKUP($B123,'I-EmEC'!$A:$DD,MATCH(BW$1,'I-EmEC'!$A$1:$DD$1,0),FALSE)&lt;&gt;"",VLOOKUP($B123,'I-EmEC'!$A:$DD,MATCH(BW$1,'I-EmEC'!$A$1:$DD$1,0),FALSE),NA())</f>
        <v>31.25</v>
      </c>
      <c r="BX123" s="166">
        <f>IF(VLOOKUP($B123,'I-EmEC'!$A:$DD,MATCH(BX$1,'I-EmEC'!$A$1:$DD$1,0),FALSE)&lt;&gt;"",VLOOKUP($B123,'I-EmEC'!$A:$DD,MATCH(BX$1,'I-EmEC'!$A$1:$DD$1,0),FALSE),NA())</f>
        <v>39.651837524177949</v>
      </c>
      <c r="BY123" s="166">
        <f>IF(VLOOKUP($B123,'I-EmEC'!$A:$DD,MATCH(BY$1,'I-EmEC'!$A$1:$DD$1,0),FALSE)&lt;&gt;"",VLOOKUP($B123,'I-EmEC'!$A:$DD,MATCH(BY$1,'I-EmEC'!$A$1:$DD$1,0),FALSE),NA())</f>
        <v>39.651837524177949</v>
      </c>
      <c r="BZ123" s="166">
        <f>IF(VLOOKUP($B123,'I-EmEC'!$A:$DD,MATCH(BZ$1,'I-EmEC'!$A$1:$DD$1,0),FALSE)&lt;&gt;"",VLOOKUP($B123,'I-EmEC'!$A:$DD,MATCH(BZ$1,'I-EmEC'!$A$1:$DD$1,0),FALSE),NA())</f>
        <v>44.513457556935819</v>
      </c>
      <c r="CA123" s="166">
        <f>IF(VLOOKUP($B123,'I-EmEC'!$A:$DD,MATCH(CA$1,'I-EmEC'!$A$1:$DD$1,0),FALSE)&lt;&gt;"",VLOOKUP($B123,'I-EmEC'!$A:$DD,MATCH(CA$1,'I-EmEC'!$A$1:$DD$1,0),FALSE),NA())</f>
        <v>44.513457556935819</v>
      </c>
      <c r="CB123" s="166">
        <f>IF(VLOOKUP($B123,'I-EmEC'!$A:$DD,MATCH(CB$1,'I-EmEC'!$A$1:$DD$1,0),FALSE)&lt;&gt;"",VLOOKUP($B123,'I-EmEC'!$A:$DD,MATCH(CB$1,'I-EmEC'!$A$1:$DD$1,0),FALSE),NA())</f>
        <v>31.304347826086957</v>
      </c>
      <c r="CC123" s="166">
        <f>IF(VLOOKUP($B123,'I-EmEC'!$A:$DD,MATCH(CC$1,'I-EmEC'!$A$1:$DD$1,0),FALSE)&lt;&gt;"",VLOOKUP($B123,'I-EmEC'!$A:$DD,MATCH(CC$1,'I-EmEC'!$A$1:$DD$1,0),FALSE),NA())</f>
        <v>15.195071868583161</v>
      </c>
      <c r="CD123" s="166">
        <f>IF(VLOOKUP($B123,'I-EmEC'!$A:$DD,MATCH(CD$1,'I-EmEC'!$A$1:$DD$1,0),FALSE)&lt;&gt;"",VLOOKUP($B123,'I-EmEC'!$A:$DD,MATCH(CD$1,'I-EmEC'!$A$1:$DD$1,0),FALSE),NA())</f>
        <v>15.195071868583161</v>
      </c>
      <c r="CE123" s="166" t="e">
        <f>IF(VLOOKUP($B123,'I-EmEC'!$A:$DD,MATCH(CE$1,'I-EmEC'!$A$1:$DD$1,0),FALSE)&lt;&gt;"",VLOOKUP($B123,'I-EmEC'!$A:$DD,MATCH(CE$1,'I-EmEC'!$A$1:$DD$1,0),FALSE),NA())</f>
        <v>#N/A</v>
      </c>
      <c r="CF123" s="166" t="e">
        <f>IF(VLOOKUP($B123,'I-EmEC'!$A:$DD,MATCH(CF$1,'I-EmEC'!$A$1:$DD$1,0),FALSE)&lt;&gt;"",VLOOKUP($B123,'I-EmEC'!$A:$DD,MATCH(CF$1,'I-EmEC'!$A$1:$DD$1,0),FALSE),NA())</f>
        <v>#N/A</v>
      </c>
      <c r="CG123" s="166" t="e">
        <f>IF(VLOOKUP($B123,'I-EmEC'!$A:$DD,MATCH(CG$1,'I-EmEC'!$A$1:$DD$1,0),FALSE)&lt;&gt;"",VLOOKUP($B123,'I-EmEC'!$A:$DD,MATCH(CG$1,'I-EmEC'!$A$1:$DD$1,0),FALSE),NA())</f>
        <v>#N/A</v>
      </c>
      <c r="CH123" s="166" t="e">
        <f>IF(VLOOKUP($B123,'I-EmEC'!$A:$DD,MATCH(CH$1,'I-EmEC'!$A$1:$DD$1,0),FALSE)&lt;&gt;"",VLOOKUP($B123,'I-EmEC'!$A:$DD,MATCH(CH$1,'I-EmEC'!$A$1:$DD$1,0),FALSE),NA())</f>
        <v>#N/A</v>
      </c>
      <c r="CI123" s="161" t="str" cm="1">
        <f t="array" ref="CI123">SUBSTITUTE(SUBSTITUTE(SUBSTITUTE(INDEX(BW$1:CH$1,0,MATCH(_xlfn.AGGREGATE(4,6,BW123:CH123),BW123:CH123,0)),"I-Emax",""),"Min",""),"Max","")</f>
        <v xml:space="preserve">
GoA</v>
      </c>
      <c r="CJ123" s="155"/>
      <c r="CK123" s="155"/>
      <c r="CL123" s="155"/>
      <c r="CM123" s="155"/>
      <c r="CN123" s="155"/>
      <c r="CO123" s="155"/>
      <c r="CP123" s="155"/>
      <c r="CQ123" s="155"/>
      <c r="CR123" s="155"/>
      <c r="CS123" s="155"/>
      <c r="CT123" s="155"/>
      <c r="CU123" s="155"/>
      <c r="CV123" s="155"/>
      <c r="CW123" s="155"/>
      <c r="CX123" s="155"/>
      <c r="CY123" s="155"/>
      <c r="CZ123" s="155"/>
      <c r="DA123" s="155"/>
      <c r="DB123" s="155"/>
      <c r="DC123" s="155"/>
      <c r="DD123" s="155"/>
      <c r="DE123" s="155"/>
      <c r="DF123" s="155"/>
      <c r="DG123" s="155"/>
    </row>
    <row r="124" spans="1:111" s="170" customFormat="1" x14ac:dyDescent="0.15">
      <c r="A124" s="155" t="str" cm="1">
        <f t="array" ref="A124">_xlfn.IFS(AND(SUMIF(E124:P124,"&lt;&gt;#N/A",E124:P124)&gt;0,SUMIF(S124:AD124,"&lt;&gt;#N/A",S124:AD124)&gt;0),"BI",AND(SUMIF(E124:P124,"&lt;&gt;#N/A",E124:P124)&gt;0,SUMIF(S124:AD124,"&lt;&gt;#N/A",S124:AD124)=0),"-B",AND(SUMIF(E124:P124,"&lt;&gt;#N/A",E124:P124)=0,SUMIF(S124:AD124,"&lt;&gt;#N/A",S124:AD124)&gt;0),"-I")</f>
        <v>-I</v>
      </c>
      <c r="B124" s="90" t="s">
        <v>639</v>
      </c>
      <c r="C124" s="156" t="str">
        <f>VLOOKUP(B124,RecNamesAll!A:E,5,FALSE)</f>
        <v>A</v>
      </c>
      <c r="D124" s="157" t="b">
        <f>VLOOKUP(B124,Ligands!A:B,2,FALSE)</f>
        <v>0</v>
      </c>
      <c r="E124" s="158" t="e">
        <f>IF(VLOOKUP($B124,'B-EmEC'!$A:$DC,MATCH(E$1,'B-EmEC'!$A$1:$DC$1,0),FALSE)&lt;&gt;"",VLOOKUP($B124,'B-EmEC'!$A:$DC,MATCH(E$1,'B-EmEC'!$A$1:$DC$1,0),FALSE),NA())</f>
        <v>#N/A</v>
      </c>
      <c r="F124" s="159" t="e">
        <f>IF(VLOOKUP($B124,'B-EmEC'!$A:$DC,MATCH(F$1,'B-EmEC'!$A$1:$DC$1,0),FALSE)&lt;&gt;"",VLOOKUP($B124,'B-EmEC'!$A:$DC,MATCH(F$1,'B-EmEC'!$A$1:$DC$1,0),FALSE),NA())</f>
        <v>#N/A</v>
      </c>
      <c r="G124" s="159" t="e">
        <f>IF(VLOOKUP($B124,'B-EmEC'!$A:$DC,MATCH(G$1,'B-EmEC'!$A$1:$DC$1,0),FALSE)&lt;&gt;"",VLOOKUP($B124,'B-EmEC'!$A:$DC,MATCH(G$1,'B-EmEC'!$A$1:$DC$1,0),FALSE),NA())</f>
        <v>#N/A</v>
      </c>
      <c r="H124" s="159" t="e">
        <f>IF(VLOOKUP($B124,'B-EmEC'!$A:$DC,MATCH(H$1,'B-EmEC'!$A$1:$DC$1,0),FALSE)&lt;&gt;"",VLOOKUP($B124,'B-EmEC'!$A:$DC,MATCH(H$1,'B-EmEC'!$A$1:$DC$1,0),FALSE),NA())</f>
        <v>#N/A</v>
      </c>
      <c r="I124" s="159" t="e">
        <f>IF(VLOOKUP($B124,'B-EmEC'!$A:$DC,MATCH(I$1,'B-EmEC'!$A$1:$DC$1,0),FALSE)&lt;&gt;"",VLOOKUP($B124,'B-EmEC'!$A:$DC,MATCH(I$1,'B-EmEC'!$A$1:$DC$1,0),FALSE),NA())</f>
        <v>#N/A</v>
      </c>
      <c r="J124" s="159" t="e">
        <f>IF(VLOOKUP($B124,'B-EmEC'!$A:$DC,MATCH(J$1,'B-EmEC'!$A$1:$DC$1,0),FALSE)&lt;&gt;"",VLOOKUP($B124,'B-EmEC'!$A:$DC,MATCH(J$1,'B-EmEC'!$A$1:$DC$1,0),FALSE),NA())</f>
        <v>#N/A</v>
      </c>
      <c r="K124" s="160" t="e">
        <f>IF(VLOOKUP($B124,'B-EmEC'!$A:$DC,MATCH(K$1,'B-EmEC'!$A$1:$DC$1,0),FALSE)&lt;&gt;"",VLOOKUP($B124,'B-EmEC'!$A:$DC,MATCH(K$1,'B-EmEC'!$A$1:$DC$1,0),FALSE),NA())</f>
        <v>#N/A</v>
      </c>
      <c r="L124" s="160" t="e">
        <f>IF(VLOOKUP($B124,'B-EmEC'!$A:$DC,MATCH(L$1,'B-EmEC'!$A$1:$DC$1,0),FALSE)&lt;&gt;"",VLOOKUP($B124,'B-EmEC'!$A:$DC,MATCH(L$1,'B-EmEC'!$A$1:$DC$1,0),FALSE),NA())</f>
        <v>#N/A</v>
      </c>
      <c r="M124" s="160" t="e">
        <f>IF(VLOOKUP($B124,'B-EmEC'!$A:$DC,MATCH(M$1,'B-EmEC'!$A$1:$DC$1,0),FALSE)&lt;&gt;"",VLOOKUP($B124,'B-EmEC'!$A:$DC,MATCH(M$1,'B-EmEC'!$A$1:$DC$1,0),FALSE),NA())</f>
        <v>#N/A</v>
      </c>
      <c r="N124" s="159" t="e">
        <f>IF(VLOOKUP($B124,'B-EmEC'!$A:$DC,MATCH(N$1,'B-EmEC'!$A$1:$DC$1,0),FALSE)&lt;&gt;"",VLOOKUP($B124,'B-EmEC'!$A:$DC,MATCH(N$1,'B-EmEC'!$A$1:$DC$1,0),FALSE),NA())</f>
        <v>#N/A</v>
      </c>
      <c r="O124" s="160" t="e">
        <f>IF(VLOOKUP($B124,'B-EmEC'!$A:$DC,MATCH(O$1,'B-EmEC'!$A$1:$DC$1,0),FALSE)&lt;&gt;"",VLOOKUP($B124,'B-EmEC'!$A:$DC,MATCH(O$1,'B-EmEC'!$A$1:$DC$1,0),FALSE),NA())</f>
        <v>#N/A</v>
      </c>
      <c r="P124" s="160" t="e">
        <f>IF(VLOOKUP($B124,'B-EmEC'!$A:$DC,MATCH(P$1,'B-EmEC'!$A$1:$DC$1,0),FALSE)&lt;&gt;"",VLOOKUP($B124,'B-EmEC'!$A:$DC,MATCH(P$1,'B-EmEC'!$A$1:$DC$1,0),FALSE),NA())</f>
        <v>#N/A</v>
      </c>
      <c r="Q124" s="161" t="e" cm="1">
        <f t="array" ref="Q124">SUBSTITUTE(SUBSTITUTE(INDEX(E$1:P$1,0,MATCH(_xlfn.AGGREGATE(4,6,E124:P124),E124:P124,0)),"B-pEC50",""),"&gt;1.4SD","")</f>
        <v>#N/A</v>
      </c>
      <c r="R124" s="159"/>
      <c r="S124" s="162" t="e">
        <f>IF(VLOOKUP($B124,'I-EmEC'!$A:$DD,MATCH(S$1,'I-EmEC'!$A$1:$DD$1,0),FALSE)&lt;&gt;"",VLOOKUP($B124,'I-EmEC'!$A:$DD,MATCH(S$1,'I-EmEC'!$A$1:$DD$1,0),FALSE),NA())</f>
        <v>#N/A</v>
      </c>
      <c r="T124" s="159" t="e">
        <f>IF(VLOOKUP($B124,'I-EmEC'!$A:$DD,MATCH(T$1,'I-EmEC'!$A$1:$DD$1,0),FALSE)&lt;&gt;"",VLOOKUP($B124,'I-EmEC'!$A:$DD,MATCH(T$1,'I-EmEC'!$A$1:$DD$1,0),FALSE),NA())</f>
        <v>#N/A</v>
      </c>
      <c r="U124" s="159" t="e">
        <f>IF(VLOOKUP($B124,'I-EmEC'!$A:$DD,MATCH(U$1,'I-EmEC'!$A$1:$DD$1,0),FALSE)&lt;&gt;"",VLOOKUP($B124,'I-EmEC'!$A:$DD,MATCH(U$1,'I-EmEC'!$A$1:$DD$1,0),FALSE),NA())</f>
        <v>#N/A</v>
      </c>
      <c r="V124" s="159" t="e">
        <f>IF(VLOOKUP($B124,'I-EmEC'!$A:$DD,MATCH(V$1,'I-EmEC'!$A$1:$DD$1,0),FALSE)&lt;&gt;"",VLOOKUP($B124,'I-EmEC'!$A:$DD,MATCH(V$1,'I-EmEC'!$A$1:$DD$1,0),FALSE),NA())</f>
        <v>#N/A</v>
      </c>
      <c r="W124" s="159" t="e">
        <f>IF(VLOOKUP($B124,'I-EmEC'!$A:$DD,MATCH(W$1,'I-EmEC'!$A$1:$DD$1,0),FALSE)&lt;&gt;"",VLOOKUP($B124,'I-EmEC'!$A:$DD,MATCH(W$1,'I-EmEC'!$A$1:$DD$1,0),FALSE),NA())</f>
        <v>#N/A</v>
      </c>
      <c r="X124" s="159" t="e">
        <f>IF(VLOOKUP($B124,'I-EmEC'!$A:$DD,MATCH(X$1,'I-EmEC'!$A$1:$DD$1,0),FALSE)&lt;&gt;"",VLOOKUP($B124,'I-EmEC'!$A:$DD,MATCH(X$1,'I-EmEC'!$A$1:$DD$1,0),FALSE),NA())</f>
        <v>#N/A</v>
      </c>
      <c r="Y124" s="159" t="e">
        <f>IF(VLOOKUP($B124,'I-EmEC'!$A:$DD,MATCH(Y$1,'I-EmEC'!$A$1:$DD$1,0),FALSE)&lt;&gt;"",VLOOKUP($B124,'I-EmEC'!$A:$DD,MATCH(Y$1,'I-EmEC'!$A$1:$DD$1,0),FALSE),NA())</f>
        <v>#N/A</v>
      </c>
      <c r="Z124" s="159" t="e">
        <f>IF(VLOOKUP($B124,'I-EmEC'!$A:$DD,MATCH(Z$1,'I-EmEC'!$A$1:$DD$1,0),FALSE)&lt;&gt;"",VLOOKUP($B124,'I-EmEC'!$A:$DD,MATCH(Z$1,'I-EmEC'!$A$1:$DD$1,0),FALSE),NA())</f>
        <v>#N/A</v>
      </c>
      <c r="AA124" s="159" t="e">
        <f>IF(VLOOKUP($B124,'I-EmEC'!$A:$DD,MATCH(AA$1,'I-EmEC'!$A$1:$DD$1,0),FALSE)&lt;&gt;"",VLOOKUP($B124,'I-EmEC'!$A:$DD,MATCH(AA$1,'I-EmEC'!$A$1:$DD$1,0),FALSE),NA())</f>
        <v>#N/A</v>
      </c>
      <c r="AB124" s="159">
        <f>IF(VLOOKUP($B124,'I-EmEC'!$A:$DD,MATCH(AB$1,'I-EmEC'!$A$1:$DD$1,0),FALSE)&lt;&gt;"",VLOOKUP($B124,'I-EmEC'!$A:$DD,MATCH(AB$1,'I-EmEC'!$A$1:$DD$1,0),FALSE),NA())</f>
        <v>6.68</v>
      </c>
      <c r="AC124" s="159" t="e">
        <f>IF(VLOOKUP($B124,'I-EmEC'!$A:$DD,MATCH(AC$1,'I-EmEC'!$A$1:$DD$1,0),FALSE)&lt;&gt;"",VLOOKUP($B124,'I-EmEC'!$A:$DD,MATCH(AC$1,'I-EmEC'!$A$1:$DD$1,0),FALSE),NA())</f>
        <v>#N/A</v>
      </c>
      <c r="AD124" s="159" t="e">
        <f>IF(VLOOKUP($B124,'I-EmEC'!$A:$DD,MATCH(AD$1,'I-EmEC'!$A$1:$DD$1,0),FALSE)&lt;&gt;"",VLOOKUP($B124,'I-EmEC'!$A:$DD,MATCH(AD$1,'I-EmEC'!$A$1:$DD$1,0),FALSE),NA())</f>
        <v>#N/A</v>
      </c>
      <c r="AE124" s="161" t="str" cm="1">
        <f t="array" ref="AE124">SUBSTITUTE(SUBSTITUTE(INDEX(S$1:AD$1,0,MATCH(_xlfn.AGGREGATE(4,6,S124:AD124),S124:AD124,0)),"I-pEC50",""),"&gt;1.4SD","")</f>
        <v xml:space="preserve">
G15</v>
      </c>
      <c r="AF124" s="159"/>
      <c r="AG124" s="163" t="e">
        <f>IF(VLOOKUP($B124,'B-EmEC'!$A:$DC,MATCH(AG$1,'B-EmEC'!$A$1:$DC$1,0),FALSE)&lt;&gt;"",VLOOKUP($B124,'B-EmEC'!$A:$DC,MATCH(AG$1,'B-EmEC'!$A$1:$DC$1,0),FALSE),NA())</f>
        <v>#N/A</v>
      </c>
      <c r="AH124" s="164" t="e">
        <f>IF(VLOOKUP($B124,'B-EmEC'!$A:$DC,MATCH(AH$1,'B-EmEC'!$A$1:$DC$1,0),FALSE)&lt;&gt;"",VLOOKUP($B124,'B-EmEC'!$A:$DC,MATCH(AH$1,'B-EmEC'!$A$1:$DC$1,0),FALSE),NA())</f>
        <v>#N/A</v>
      </c>
      <c r="AI124" s="164" t="e">
        <f>IF(VLOOKUP($B124,'B-EmEC'!$A:$DC,MATCH(AI$1,'B-EmEC'!$A$1:$DC$1,0),FALSE)&lt;&gt;"",VLOOKUP($B124,'B-EmEC'!$A:$DC,MATCH(AI$1,'B-EmEC'!$A$1:$DC$1,0),FALSE),NA())</f>
        <v>#N/A</v>
      </c>
      <c r="AJ124" s="164" t="e">
        <f>IF(VLOOKUP($B124,'B-EmEC'!$A:$DC,MATCH(AJ$1,'B-EmEC'!$A$1:$DC$1,0),FALSE)&lt;&gt;"",VLOOKUP($B124,'B-EmEC'!$A:$DC,MATCH(AJ$1,'B-EmEC'!$A$1:$DC$1,0),FALSE),NA())</f>
        <v>#N/A</v>
      </c>
      <c r="AK124" s="164" t="e">
        <f>IF(VLOOKUP($B124,'B-EmEC'!$A:$DC,MATCH(AK$1,'B-EmEC'!$A$1:$DC$1,0),FALSE)&lt;&gt;"",VLOOKUP($B124,'B-EmEC'!$A:$DC,MATCH(AK$1,'B-EmEC'!$A$1:$DC$1,0),FALSE),NA())</f>
        <v>#N/A</v>
      </c>
      <c r="AL124" s="164" t="e">
        <f>IF(VLOOKUP($B124,'B-EmEC'!$A:$DC,MATCH(AL$1,'B-EmEC'!$A$1:$DC$1,0),FALSE)&lt;&gt;"",VLOOKUP($B124,'B-EmEC'!$A:$DC,MATCH(AL$1,'B-EmEC'!$A$1:$DC$1,0),FALSE),NA())</f>
        <v>#N/A</v>
      </c>
      <c r="AM124" s="164" t="e">
        <f>IF(VLOOKUP($B124,'B-EmEC'!$A:$DC,MATCH(AM$1,'B-EmEC'!$A$1:$DC$1,0),FALSE)&lt;&gt;"",VLOOKUP($B124,'B-EmEC'!$A:$DC,MATCH(AM$1,'B-EmEC'!$A$1:$DC$1,0),FALSE),NA())</f>
        <v>#N/A</v>
      </c>
      <c r="AN124" s="164" t="e">
        <f>IF(VLOOKUP($B124,'B-EmEC'!$A:$DC,MATCH(AN$1,'B-EmEC'!$A$1:$DC$1,0),FALSE)&lt;&gt;"",VLOOKUP($B124,'B-EmEC'!$A:$DC,MATCH(AN$1,'B-EmEC'!$A$1:$DC$1,0),FALSE),NA())</f>
        <v>#N/A</v>
      </c>
      <c r="AO124" s="164" t="e">
        <f>IF(VLOOKUP($B124,'B-EmEC'!$A:$DC,MATCH(AO$1,'B-EmEC'!$A$1:$DC$1,0),FALSE)&lt;&gt;"",VLOOKUP($B124,'B-EmEC'!$A:$DC,MATCH(AO$1,'B-EmEC'!$A$1:$DC$1,0),FALSE),NA())</f>
        <v>#N/A</v>
      </c>
      <c r="AP124" s="164" t="e">
        <f>IF(VLOOKUP($B124,'B-EmEC'!$A:$DC,MATCH(AP$1,'B-EmEC'!$A$1:$DC$1,0),FALSE)&lt;&gt;"",VLOOKUP($B124,'B-EmEC'!$A:$DC,MATCH(AP$1,'B-EmEC'!$A$1:$DC$1,0),FALSE),NA())</f>
        <v>#N/A</v>
      </c>
      <c r="AQ124" s="164" t="e">
        <f>IF(VLOOKUP($B124,'B-EmEC'!$A:$DC,MATCH(AQ$1,'B-EmEC'!$A$1:$DC$1,0),FALSE)&lt;&gt;"",VLOOKUP($B124,'B-EmEC'!$A:$DC,MATCH(AQ$1,'B-EmEC'!$A$1:$DC$1,0),FALSE),NA())</f>
        <v>#N/A</v>
      </c>
      <c r="AR124" s="164" t="e">
        <f>IF(VLOOKUP($B124,'B-EmEC'!$A:$DC,MATCH(AR$1,'B-EmEC'!$A$1:$DC$1,0),FALSE)&lt;&gt;"",VLOOKUP($B124,'B-EmEC'!$A:$DC,MATCH(AR$1,'B-EmEC'!$A$1:$DC$1,0),FALSE),NA())</f>
        <v>#N/A</v>
      </c>
      <c r="AS124" s="169" t="e" cm="1">
        <f t="array" ref="AS124">SUBSTITUTE(SUBSTITUTE(INDEX(AG$1:AR$1,0,MATCH(_xlfn.AGGREGATE(4,6,AG124:AR124),AG124:AR124,0)),"B-Emax",""),"&gt;1.4SD","")</f>
        <v>#N/A</v>
      </c>
      <c r="AT124" s="164"/>
      <c r="AU124" s="165" t="e">
        <f>IF(VLOOKUP($B124,'I-EmEC'!$A:$DD,MATCH(AU$1,'I-EmEC'!$A$1:$DD$1,0),FALSE)&lt;&gt;"",VLOOKUP($B124,'I-EmEC'!$A:$DD,MATCH(AU$1,'I-EmEC'!$A$1:$DD$1,0),FALSE),NA())</f>
        <v>#N/A</v>
      </c>
      <c r="AV124" s="166" t="e">
        <f>IF(VLOOKUP($B124,'I-EmEC'!$A:$DD,MATCH(AV$1,'I-EmEC'!$A$1:$DD$1,0),FALSE)&lt;&gt;"",VLOOKUP($B124,'I-EmEC'!$A:$DD,MATCH(AV$1,'I-EmEC'!$A$1:$DD$1,0),FALSE),NA())</f>
        <v>#N/A</v>
      </c>
      <c r="AW124" s="166" t="e">
        <f>IF(VLOOKUP($B124,'I-EmEC'!$A:$DD,MATCH(AW$1,'I-EmEC'!$A$1:$DD$1,0),FALSE)&lt;&gt;"",VLOOKUP($B124,'I-EmEC'!$A:$DD,MATCH(AW$1,'I-EmEC'!$A$1:$DD$1,0),FALSE),NA())</f>
        <v>#N/A</v>
      </c>
      <c r="AX124" s="166" t="e">
        <f>IF(VLOOKUP($B124,'I-EmEC'!$A:$DD,MATCH(AX$1,'I-EmEC'!$A$1:$DD$1,0),FALSE)&lt;&gt;"",VLOOKUP($B124,'I-EmEC'!$A:$DD,MATCH(AX$1,'I-EmEC'!$A$1:$DD$1,0),FALSE),NA())</f>
        <v>#N/A</v>
      </c>
      <c r="AY124" s="166" t="e">
        <f>IF(VLOOKUP($B124,'I-EmEC'!$A:$DD,MATCH(AY$1,'I-EmEC'!$A$1:$DD$1,0),FALSE)&lt;&gt;"",VLOOKUP($B124,'I-EmEC'!$A:$DD,MATCH(AY$1,'I-EmEC'!$A$1:$DD$1,0),FALSE),NA())</f>
        <v>#N/A</v>
      </c>
      <c r="AZ124" s="166" t="e">
        <f>IF(VLOOKUP($B124,'I-EmEC'!$A:$DD,MATCH(AZ$1,'I-EmEC'!$A$1:$DD$1,0),FALSE)&lt;&gt;"",VLOOKUP($B124,'I-EmEC'!$A:$DD,MATCH(AZ$1,'I-EmEC'!$A$1:$DD$1,0),FALSE),NA())</f>
        <v>#N/A</v>
      </c>
      <c r="BA124" s="166" t="e">
        <f>IF(VLOOKUP($B124,'I-EmEC'!$A:$DD,MATCH(BA$1,'I-EmEC'!$A$1:$DD$1,0),FALSE)&lt;&gt;"",VLOOKUP($B124,'I-EmEC'!$A:$DD,MATCH(BA$1,'I-EmEC'!$A$1:$DD$1,0),FALSE),NA())</f>
        <v>#N/A</v>
      </c>
      <c r="BB124" s="166" t="e">
        <f>IF(VLOOKUP($B124,'I-EmEC'!$A:$DD,MATCH(BB$1,'I-EmEC'!$A$1:$DD$1,0),FALSE)&lt;&gt;"",VLOOKUP($B124,'I-EmEC'!$A:$DD,MATCH(BB$1,'I-EmEC'!$A$1:$DD$1,0),FALSE),NA())</f>
        <v>#N/A</v>
      </c>
      <c r="BC124" s="166" t="e">
        <f>IF(VLOOKUP($B124,'I-EmEC'!$A:$DD,MATCH(BC$1,'I-EmEC'!$A$1:$DD$1,0),FALSE)&lt;&gt;"",VLOOKUP($B124,'I-EmEC'!$A:$DD,MATCH(BC$1,'I-EmEC'!$A$1:$DD$1,0),FALSE),NA())</f>
        <v>#N/A</v>
      </c>
      <c r="BD124" s="166">
        <f>IF(VLOOKUP($B124,'I-EmEC'!$A:$DD,MATCH(BD$1,'I-EmEC'!$A$1:$DD$1,0),FALSE)&lt;&gt;"",VLOOKUP($B124,'I-EmEC'!$A:$DD,MATCH(BD$1,'I-EmEC'!$A$1:$DD$1,0),FALSE),NA())</f>
        <v>17.2</v>
      </c>
      <c r="BE124" s="166" t="e">
        <f>IF(VLOOKUP($B124,'I-EmEC'!$A:$DD,MATCH(BE$1,'I-EmEC'!$A$1:$DD$1,0),FALSE)&lt;&gt;"",VLOOKUP($B124,'I-EmEC'!$A:$DD,MATCH(BE$1,'I-EmEC'!$A$1:$DD$1,0),FALSE),NA())</f>
        <v>#N/A</v>
      </c>
      <c r="BF124" s="166" t="e">
        <f>IF(VLOOKUP($B124,'I-EmEC'!$A:$DD,MATCH(BF$1,'I-EmEC'!$A$1:$DD$1,0),FALSE)&lt;&gt;"",VLOOKUP($B124,'I-EmEC'!$A:$DD,MATCH(BF$1,'I-EmEC'!$A$1:$DD$1,0),FALSE),NA())</f>
        <v>#N/A</v>
      </c>
      <c r="BG124" s="161" t="str" cm="1">
        <f t="array" ref="BG124">SUBSTITUTE(SUBSTITUTE(INDEX(AU$1:BF$1,0,MATCH(_xlfn.AGGREGATE(4,6,AU124:BF124),AU124:BF124,0)),"I-Emax",""),"&gt;1.4SD","")</f>
        <v xml:space="preserve">
G15</v>
      </c>
      <c r="BH124" s="159"/>
      <c r="BI124" s="167" t="e">
        <f>IF(VLOOKUP($B124,'B-EmEC'!$A:$DC,MATCH(BI$1,'B-EmEC'!$A$1:$DC$1,0),FALSE)="",NA(),VLOOKUP($B124,'B-EmEC'!$A:$DC,MATCH(BI$1,'B-EmEC'!$A$1:$DC$1,0),FALSE))</f>
        <v>#N/A</v>
      </c>
      <c r="BJ124" s="168" t="e">
        <f>IF(VLOOKUP($B124,'B-EmEC'!$A:$DC,MATCH(BJ$1,'B-EmEC'!$A$1:$DC$1,0),FALSE)="",NA(),VLOOKUP($B124,'B-EmEC'!$A:$DC,MATCH(BJ$1,'B-EmEC'!$A$1:$DC$1,0),FALSE))</f>
        <v>#N/A</v>
      </c>
      <c r="BK124" s="168" t="e">
        <f>IF(VLOOKUP($B124,'B-EmEC'!$A:$DC,MATCH(BK$1,'B-EmEC'!$A$1:$DC$1,0),FALSE)="",NA(),VLOOKUP($B124,'B-EmEC'!$A:$DC,MATCH(BK$1,'B-EmEC'!$A$1:$DC$1,0),FALSE))</f>
        <v>#N/A</v>
      </c>
      <c r="BL124" s="168" t="e">
        <f>IF(VLOOKUP($B124,'B-EmEC'!$A:$DC,MATCH(BL$1,'B-EmEC'!$A$1:$DC$1,0),FALSE)="",NA(),VLOOKUP($B124,'B-EmEC'!$A:$DC,MATCH(BL$1,'B-EmEC'!$A$1:$DC$1,0),FALSE))</f>
        <v>#N/A</v>
      </c>
      <c r="BM124" s="168" t="e">
        <f>IF(VLOOKUP($B124,'B-EmEC'!$A:$DC,MATCH(BM$1,'B-EmEC'!$A$1:$DC$1,0),FALSE)="",NA(),VLOOKUP($B124,'B-EmEC'!$A:$DC,MATCH(BM$1,'B-EmEC'!$A$1:$DC$1,0),FALSE))</f>
        <v>#N/A</v>
      </c>
      <c r="BN124" s="168" t="e">
        <f>IF(VLOOKUP($B124,'B-EmEC'!$A:$DC,MATCH(BN$1,'B-EmEC'!$A$1:$DC$1,0),FALSE)="",NA(),VLOOKUP($B124,'B-EmEC'!$A:$DC,MATCH(BN$1,'B-EmEC'!$A$1:$DC$1,0),FALSE))</f>
        <v>#N/A</v>
      </c>
      <c r="BO124" s="168" t="e">
        <f>IF(VLOOKUP($B124,'B-EmEC'!$A:$DC,MATCH(BO$1,'B-EmEC'!$A$1:$DC$1,0),FALSE)="",NA(),VLOOKUP($B124,'B-EmEC'!$A:$DC,MATCH(BO$1,'B-EmEC'!$A$1:$DC$1,0),FALSE))</f>
        <v>#N/A</v>
      </c>
      <c r="BP124" s="168" t="e">
        <f>IF(VLOOKUP($B124,'B-EmEC'!$A:$DC,MATCH(BP$1,'B-EmEC'!$A$1:$DC$1,0),FALSE)="",NA(),VLOOKUP($B124,'B-EmEC'!$A:$DC,MATCH(BP$1,'B-EmEC'!$A$1:$DC$1,0),FALSE))</f>
        <v>#N/A</v>
      </c>
      <c r="BQ124" s="168" t="e">
        <f>IF(VLOOKUP($B124,'B-EmEC'!$A:$DC,MATCH(BQ$1,'B-EmEC'!$A$1:$DC$1,0),FALSE)="",NA(),VLOOKUP($B124,'B-EmEC'!$A:$DC,MATCH(BQ$1,'B-EmEC'!$A$1:$DC$1,0),FALSE))</f>
        <v>#N/A</v>
      </c>
      <c r="BR124" s="168" t="e">
        <f>IF(VLOOKUP($B124,'B-EmEC'!$A:$DC,MATCH(BR$1,'B-EmEC'!$A$1:$DC$1,0),FALSE)="",NA(),VLOOKUP($B124,'B-EmEC'!$A:$DC,MATCH(BR$1,'B-EmEC'!$A$1:$DC$1,0),FALSE))</f>
        <v>#N/A</v>
      </c>
      <c r="BS124" s="168" t="e">
        <f>IF(VLOOKUP($B124,'B-EmEC'!$A:$DC,MATCH(BS$1,'B-EmEC'!$A$1:$DC$1,0),FALSE)="",NA(),VLOOKUP($B124,'B-EmEC'!$A:$DC,MATCH(BS$1,'B-EmEC'!$A$1:$DC$1,0),FALSE))</f>
        <v>#N/A</v>
      </c>
      <c r="BT124" s="168" t="e">
        <f>IF(VLOOKUP($B124,'B-EmEC'!$A:$DC,MATCH(BT$1,'B-EmEC'!$A$1:$DC$1,0),FALSE)="",NA(),VLOOKUP($B124,'B-EmEC'!$A:$DC,MATCH(BT$1,'B-EmEC'!$A$1:$DC$1,0),FALSE))</f>
        <v>#N/A</v>
      </c>
      <c r="BU124" s="161" t="e" cm="1">
        <f t="array" ref="BU124">SUBSTITUTE(SUBSTITUTE(SUBSTITUTE(INDEX(BI$1:BT$1,0,MATCH(_xlfn.AGGREGATE(4,6,BI124:BT124),BI124:BT124,0)),"B-Emax",""),"Min",""),"Max","")</f>
        <v>#N/A</v>
      </c>
      <c r="BV124" s="168"/>
      <c r="BW124" s="165" t="e">
        <f>IF(VLOOKUP($B124,'I-EmEC'!$A:$DD,MATCH(BW$1,'I-EmEC'!$A$1:$DD$1,0),FALSE)&lt;&gt;"",VLOOKUP($B124,'I-EmEC'!$A:$DD,MATCH(BW$1,'I-EmEC'!$A$1:$DD$1,0),FALSE),NA())</f>
        <v>#N/A</v>
      </c>
      <c r="BX124" s="166" t="e">
        <f>IF(VLOOKUP($B124,'I-EmEC'!$A:$DD,MATCH(BX$1,'I-EmEC'!$A$1:$DD$1,0),FALSE)&lt;&gt;"",VLOOKUP($B124,'I-EmEC'!$A:$DD,MATCH(BX$1,'I-EmEC'!$A$1:$DD$1,0),FALSE),NA())</f>
        <v>#N/A</v>
      </c>
      <c r="BY124" s="166" t="e">
        <f>IF(VLOOKUP($B124,'I-EmEC'!$A:$DD,MATCH(BY$1,'I-EmEC'!$A$1:$DD$1,0),FALSE)&lt;&gt;"",VLOOKUP($B124,'I-EmEC'!$A:$DD,MATCH(BY$1,'I-EmEC'!$A$1:$DD$1,0),FALSE),NA())</f>
        <v>#N/A</v>
      </c>
      <c r="BZ124" s="166" t="e">
        <f>IF(VLOOKUP($B124,'I-EmEC'!$A:$DD,MATCH(BZ$1,'I-EmEC'!$A$1:$DD$1,0),FALSE)&lt;&gt;"",VLOOKUP($B124,'I-EmEC'!$A:$DD,MATCH(BZ$1,'I-EmEC'!$A$1:$DD$1,0),FALSE),NA())</f>
        <v>#N/A</v>
      </c>
      <c r="CA124" s="166" t="e">
        <f>IF(VLOOKUP($B124,'I-EmEC'!$A:$DD,MATCH(CA$1,'I-EmEC'!$A$1:$DD$1,0),FALSE)&lt;&gt;"",VLOOKUP($B124,'I-EmEC'!$A:$DD,MATCH(CA$1,'I-EmEC'!$A$1:$DD$1,0),FALSE),NA())</f>
        <v>#N/A</v>
      </c>
      <c r="CB124" s="166" t="e">
        <f>IF(VLOOKUP($B124,'I-EmEC'!$A:$DD,MATCH(CB$1,'I-EmEC'!$A$1:$DD$1,0),FALSE)&lt;&gt;"",VLOOKUP($B124,'I-EmEC'!$A:$DD,MATCH(CB$1,'I-EmEC'!$A$1:$DD$1,0),FALSE),NA())</f>
        <v>#N/A</v>
      </c>
      <c r="CC124" s="166" t="e">
        <f>IF(VLOOKUP($B124,'I-EmEC'!$A:$DD,MATCH(CC$1,'I-EmEC'!$A$1:$DD$1,0),FALSE)&lt;&gt;"",VLOOKUP($B124,'I-EmEC'!$A:$DD,MATCH(CC$1,'I-EmEC'!$A$1:$DD$1,0),FALSE),NA())</f>
        <v>#N/A</v>
      </c>
      <c r="CD124" s="166" t="e">
        <f>IF(VLOOKUP($B124,'I-EmEC'!$A:$DD,MATCH(CD$1,'I-EmEC'!$A$1:$DD$1,0),FALSE)&lt;&gt;"",VLOOKUP($B124,'I-EmEC'!$A:$DD,MATCH(CD$1,'I-EmEC'!$A$1:$DD$1,0),FALSE),NA())</f>
        <v>#N/A</v>
      </c>
      <c r="CE124" s="166" t="e">
        <f>IF(VLOOKUP($B124,'I-EmEC'!$A:$DD,MATCH(CE$1,'I-EmEC'!$A$1:$DD$1,0),FALSE)&lt;&gt;"",VLOOKUP($B124,'I-EmEC'!$A:$DD,MATCH(CE$1,'I-EmEC'!$A$1:$DD$1,0),FALSE),NA())</f>
        <v>#N/A</v>
      </c>
      <c r="CF124" s="166">
        <f>IF(VLOOKUP($B124,'I-EmEC'!$A:$DD,MATCH(CF$1,'I-EmEC'!$A$1:$DD$1,0),FALSE)&lt;&gt;"",VLOOKUP($B124,'I-EmEC'!$A:$DD,MATCH(CF$1,'I-EmEC'!$A$1:$DD$1,0),FALSE),NA())</f>
        <v>33.925049309664693</v>
      </c>
      <c r="CG124" s="166" t="e">
        <f>IF(VLOOKUP($B124,'I-EmEC'!$A:$DD,MATCH(CG$1,'I-EmEC'!$A$1:$DD$1,0),FALSE)&lt;&gt;"",VLOOKUP($B124,'I-EmEC'!$A:$DD,MATCH(CG$1,'I-EmEC'!$A$1:$DD$1,0),FALSE),NA())</f>
        <v>#N/A</v>
      </c>
      <c r="CH124" s="166" t="e">
        <f>IF(VLOOKUP($B124,'I-EmEC'!$A:$DD,MATCH(CH$1,'I-EmEC'!$A$1:$DD$1,0),FALSE)&lt;&gt;"",VLOOKUP($B124,'I-EmEC'!$A:$DD,MATCH(CH$1,'I-EmEC'!$A$1:$DD$1,0),FALSE),NA())</f>
        <v>#N/A</v>
      </c>
      <c r="CI124" s="161" t="str" cm="1">
        <f t="array" ref="CI124">SUBSTITUTE(SUBSTITUTE(SUBSTITUTE(INDEX(BW$1:CH$1,0,MATCH(_xlfn.AGGREGATE(4,6,BW124:CH124),BW124:CH124,0)),"I-Emax",""),"Min",""),"Max","")</f>
        <v xml:space="preserve">
G15</v>
      </c>
      <c r="CJ124" s="155"/>
      <c r="CK124" s="155"/>
      <c r="CL124" s="155"/>
      <c r="CM124" s="155"/>
      <c r="CN124" s="155"/>
      <c r="CO124" s="155"/>
      <c r="CP124" s="155"/>
      <c r="CQ124" s="155"/>
      <c r="CR124" s="155"/>
      <c r="CS124" s="155"/>
      <c r="CT124" s="155"/>
      <c r="CU124" s="155"/>
      <c r="CV124" s="155"/>
      <c r="CW124" s="155"/>
      <c r="CX124" s="155"/>
      <c r="CY124" s="155"/>
      <c r="CZ124" s="155"/>
      <c r="DA124" s="155"/>
      <c r="DB124" s="155"/>
      <c r="DC124" s="155"/>
      <c r="DD124" s="155"/>
      <c r="DE124" s="155"/>
      <c r="DF124" s="155"/>
      <c r="DG124" s="155"/>
    </row>
    <row r="125" spans="1:111" s="170" customFormat="1" x14ac:dyDescent="0.15">
      <c r="A125" s="155" t="str" cm="1">
        <f t="array" ref="A125">_xlfn.IFS(AND(SUMIF(E125:P125,"&lt;&gt;#N/A",E125:P125)&gt;0,SUMIF(S125:AD125,"&lt;&gt;#N/A",S125:AD125)&gt;0),"BI",AND(SUMIF(E125:P125,"&lt;&gt;#N/A",E125:P125)&gt;0,SUMIF(S125:AD125,"&lt;&gt;#N/A",S125:AD125)=0),"-B",AND(SUMIF(E125:P125,"&lt;&gt;#N/A",E125:P125)=0,SUMIF(S125:AD125,"&lt;&gt;#N/A",S125:AD125)&gt;0),"-I")</f>
        <v>-I</v>
      </c>
      <c r="B125" s="90" t="s">
        <v>643</v>
      </c>
      <c r="C125" s="156" t="str">
        <f>VLOOKUP(B125,RecNamesAll!A:E,5,FALSE)</f>
        <v>A</v>
      </c>
      <c r="D125" s="157" t="b">
        <f>VLOOKUP(B125,Ligands!A:B,2,FALSE)</f>
        <v>0</v>
      </c>
      <c r="E125" s="158" t="e">
        <f>IF(VLOOKUP($B125,'B-EmEC'!$A:$DC,MATCH(E$1,'B-EmEC'!$A$1:$DC$1,0),FALSE)&lt;&gt;"",VLOOKUP($B125,'B-EmEC'!$A:$DC,MATCH(E$1,'B-EmEC'!$A$1:$DC$1,0),FALSE),NA())</f>
        <v>#N/A</v>
      </c>
      <c r="F125" s="159" t="e">
        <f>IF(VLOOKUP($B125,'B-EmEC'!$A:$DC,MATCH(F$1,'B-EmEC'!$A$1:$DC$1,0),FALSE)&lt;&gt;"",VLOOKUP($B125,'B-EmEC'!$A:$DC,MATCH(F$1,'B-EmEC'!$A$1:$DC$1,0),FALSE),NA())</f>
        <v>#N/A</v>
      </c>
      <c r="G125" s="159" t="e">
        <f>IF(VLOOKUP($B125,'B-EmEC'!$A:$DC,MATCH(G$1,'B-EmEC'!$A$1:$DC$1,0),FALSE)&lt;&gt;"",VLOOKUP($B125,'B-EmEC'!$A:$DC,MATCH(G$1,'B-EmEC'!$A$1:$DC$1,0),FALSE),NA())</f>
        <v>#N/A</v>
      </c>
      <c r="H125" s="159" t="e">
        <f>IF(VLOOKUP($B125,'B-EmEC'!$A:$DC,MATCH(H$1,'B-EmEC'!$A$1:$DC$1,0),FALSE)&lt;&gt;"",VLOOKUP($B125,'B-EmEC'!$A:$DC,MATCH(H$1,'B-EmEC'!$A$1:$DC$1,0),FALSE),NA())</f>
        <v>#N/A</v>
      </c>
      <c r="I125" s="159" t="e">
        <f>IF(VLOOKUP($B125,'B-EmEC'!$A:$DC,MATCH(I$1,'B-EmEC'!$A$1:$DC$1,0),FALSE)&lt;&gt;"",VLOOKUP($B125,'B-EmEC'!$A:$DC,MATCH(I$1,'B-EmEC'!$A$1:$DC$1,0),FALSE),NA())</f>
        <v>#N/A</v>
      </c>
      <c r="J125" s="159" t="e">
        <f>IF(VLOOKUP($B125,'B-EmEC'!$A:$DC,MATCH(J$1,'B-EmEC'!$A$1:$DC$1,0),FALSE)&lt;&gt;"",VLOOKUP($B125,'B-EmEC'!$A:$DC,MATCH(J$1,'B-EmEC'!$A$1:$DC$1,0),FALSE),NA())</f>
        <v>#N/A</v>
      </c>
      <c r="K125" s="160" t="e">
        <f>IF(VLOOKUP($B125,'B-EmEC'!$A:$DC,MATCH(K$1,'B-EmEC'!$A$1:$DC$1,0),FALSE)&lt;&gt;"",VLOOKUP($B125,'B-EmEC'!$A:$DC,MATCH(K$1,'B-EmEC'!$A$1:$DC$1,0),FALSE),NA())</f>
        <v>#N/A</v>
      </c>
      <c r="L125" s="160" t="e">
        <f>IF(VLOOKUP($B125,'B-EmEC'!$A:$DC,MATCH(L$1,'B-EmEC'!$A$1:$DC$1,0),FALSE)&lt;&gt;"",VLOOKUP($B125,'B-EmEC'!$A:$DC,MATCH(L$1,'B-EmEC'!$A$1:$DC$1,0),FALSE),NA())</f>
        <v>#N/A</v>
      </c>
      <c r="M125" s="160" t="e">
        <f>IF(VLOOKUP($B125,'B-EmEC'!$A:$DC,MATCH(M$1,'B-EmEC'!$A$1:$DC$1,0),FALSE)&lt;&gt;"",VLOOKUP($B125,'B-EmEC'!$A:$DC,MATCH(M$1,'B-EmEC'!$A$1:$DC$1,0),FALSE),NA())</f>
        <v>#N/A</v>
      </c>
      <c r="N125" s="159" t="e">
        <f>IF(VLOOKUP($B125,'B-EmEC'!$A:$DC,MATCH(N$1,'B-EmEC'!$A$1:$DC$1,0),FALSE)&lt;&gt;"",VLOOKUP($B125,'B-EmEC'!$A:$DC,MATCH(N$1,'B-EmEC'!$A$1:$DC$1,0),FALSE),NA())</f>
        <v>#N/A</v>
      </c>
      <c r="O125" s="160" t="e">
        <f>IF(VLOOKUP($B125,'B-EmEC'!$A:$DC,MATCH(O$1,'B-EmEC'!$A$1:$DC$1,0),FALSE)&lt;&gt;"",VLOOKUP($B125,'B-EmEC'!$A:$DC,MATCH(O$1,'B-EmEC'!$A$1:$DC$1,0),FALSE),NA())</f>
        <v>#N/A</v>
      </c>
      <c r="P125" s="160" t="e">
        <f>IF(VLOOKUP($B125,'B-EmEC'!$A:$DC,MATCH(P$1,'B-EmEC'!$A$1:$DC$1,0),FALSE)&lt;&gt;"",VLOOKUP($B125,'B-EmEC'!$A:$DC,MATCH(P$1,'B-EmEC'!$A$1:$DC$1,0),FALSE),NA())</f>
        <v>#N/A</v>
      </c>
      <c r="Q125" s="161" t="e" cm="1">
        <f t="array" ref="Q125">SUBSTITUTE(SUBSTITUTE(INDEX(E$1:P$1,0,MATCH(_xlfn.AGGREGATE(4,6,E125:P125),E125:P125,0)),"B-pEC50",""),"&gt;1.4SD","")</f>
        <v>#N/A</v>
      </c>
      <c r="R125" s="159"/>
      <c r="S125" s="162">
        <f>IF(VLOOKUP($B125,'I-EmEC'!$A:$DD,MATCH(S$1,'I-EmEC'!$A$1:$DD$1,0),FALSE)&lt;&gt;"",VLOOKUP($B125,'I-EmEC'!$A:$DD,MATCH(S$1,'I-EmEC'!$A$1:$DD$1,0),FALSE),NA())</f>
        <v>6.58</v>
      </c>
      <c r="T125" s="159">
        <f>IF(VLOOKUP($B125,'I-EmEC'!$A:$DD,MATCH(T$1,'I-EmEC'!$A$1:$DD$1,0),FALSE)&lt;&gt;"",VLOOKUP($B125,'I-EmEC'!$A:$DD,MATCH(T$1,'I-EmEC'!$A$1:$DD$1,0),FALSE),NA())</f>
        <v>7.65</v>
      </c>
      <c r="U125" s="159">
        <f>IF(VLOOKUP($B125,'I-EmEC'!$A:$DD,MATCH(U$1,'I-EmEC'!$A$1:$DD$1,0),FALSE)&lt;&gt;"",VLOOKUP($B125,'I-EmEC'!$A:$DD,MATCH(U$1,'I-EmEC'!$A$1:$DD$1,0),FALSE),NA())</f>
        <v>7.65</v>
      </c>
      <c r="V125" s="159">
        <f>IF(VLOOKUP($B125,'I-EmEC'!$A:$DD,MATCH(V$1,'I-EmEC'!$A$1:$DD$1,0),FALSE)&lt;&gt;"",VLOOKUP($B125,'I-EmEC'!$A:$DD,MATCH(V$1,'I-EmEC'!$A$1:$DD$1,0),FALSE),NA())</f>
        <v>7.58</v>
      </c>
      <c r="W125" s="159">
        <f>IF(VLOOKUP($B125,'I-EmEC'!$A:$DD,MATCH(W$1,'I-EmEC'!$A$1:$DD$1,0),FALSE)&lt;&gt;"",VLOOKUP($B125,'I-EmEC'!$A:$DD,MATCH(W$1,'I-EmEC'!$A$1:$DD$1,0),FALSE),NA())</f>
        <v>7.58</v>
      </c>
      <c r="X125" s="159">
        <f>IF(VLOOKUP($B125,'I-EmEC'!$A:$DD,MATCH(X$1,'I-EmEC'!$A$1:$DD$1,0),FALSE)&lt;&gt;"",VLOOKUP($B125,'I-EmEC'!$A:$DD,MATCH(X$1,'I-EmEC'!$A$1:$DD$1,0),FALSE),NA())</f>
        <v>7.04</v>
      </c>
      <c r="Y125" s="159" t="e">
        <f>IF(VLOOKUP($B125,'I-EmEC'!$A:$DD,MATCH(Y$1,'I-EmEC'!$A$1:$DD$1,0),FALSE)&lt;&gt;"",VLOOKUP($B125,'I-EmEC'!$A:$DD,MATCH(Y$1,'I-EmEC'!$A$1:$DD$1,0),FALSE),NA())</f>
        <v>#N/A</v>
      </c>
      <c r="Z125" s="159" t="e">
        <f>IF(VLOOKUP($B125,'I-EmEC'!$A:$DD,MATCH(Z$1,'I-EmEC'!$A$1:$DD$1,0),FALSE)&lt;&gt;"",VLOOKUP($B125,'I-EmEC'!$A:$DD,MATCH(Z$1,'I-EmEC'!$A$1:$DD$1,0),FALSE),NA())</f>
        <v>#N/A</v>
      </c>
      <c r="AA125" s="159" t="e">
        <f>IF(VLOOKUP($B125,'I-EmEC'!$A:$DD,MATCH(AA$1,'I-EmEC'!$A$1:$DD$1,0),FALSE)&lt;&gt;"",VLOOKUP($B125,'I-EmEC'!$A:$DD,MATCH(AA$1,'I-EmEC'!$A$1:$DD$1,0),FALSE),NA())</f>
        <v>#N/A</v>
      </c>
      <c r="AB125" s="159">
        <f>IF(VLOOKUP($B125,'I-EmEC'!$A:$DD,MATCH(AB$1,'I-EmEC'!$A$1:$DD$1,0),FALSE)&lt;&gt;"",VLOOKUP($B125,'I-EmEC'!$A:$DD,MATCH(AB$1,'I-EmEC'!$A$1:$DD$1,0),FALSE),NA())</f>
        <v>6.82</v>
      </c>
      <c r="AC125" s="159">
        <f>IF(VLOOKUP($B125,'I-EmEC'!$A:$DD,MATCH(AC$1,'I-EmEC'!$A$1:$DD$1,0),FALSE)&lt;&gt;"",VLOOKUP($B125,'I-EmEC'!$A:$DD,MATCH(AC$1,'I-EmEC'!$A$1:$DD$1,0),FALSE),NA())</f>
        <v>6.31</v>
      </c>
      <c r="AD125" s="159">
        <f>IF(VLOOKUP($B125,'I-EmEC'!$A:$DD,MATCH(AD$1,'I-EmEC'!$A$1:$DD$1,0),FALSE)&lt;&gt;"",VLOOKUP($B125,'I-EmEC'!$A:$DD,MATCH(AD$1,'I-EmEC'!$A$1:$DD$1,0),FALSE),NA())</f>
        <v>7.15</v>
      </c>
      <c r="AE125" s="161" t="str" cm="1">
        <f t="array" ref="AE125">SUBSTITUTE(SUBSTITUTE(INDEX(S$1:AD$1,0,MATCH(_xlfn.AGGREGATE(4,6,S125:AD125),S125:AD125,0)),"I-pEC50",""),"&gt;1.4SD","")</f>
        <v xml:space="preserve">
Gi1</v>
      </c>
      <c r="AF125" s="159"/>
      <c r="AG125" s="163" t="e">
        <f>IF(VLOOKUP($B125,'B-EmEC'!$A:$DC,MATCH(AG$1,'B-EmEC'!$A$1:$DC$1,0),FALSE)&lt;&gt;"",VLOOKUP($B125,'B-EmEC'!$A:$DC,MATCH(AG$1,'B-EmEC'!$A$1:$DC$1,0),FALSE),NA())</f>
        <v>#N/A</v>
      </c>
      <c r="AH125" s="164" t="e">
        <f>IF(VLOOKUP($B125,'B-EmEC'!$A:$DC,MATCH(AH$1,'B-EmEC'!$A$1:$DC$1,0),FALSE)&lt;&gt;"",VLOOKUP($B125,'B-EmEC'!$A:$DC,MATCH(AH$1,'B-EmEC'!$A$1:$DC$1,0),FALSE),NA())</f>
        <v>#N/A</v>
      </c>
      <c r="AI125" s="164" t="e">
        <f>IF(VLOOKUP($B125,'B-EmEC'!$A:$DC,MATCH(AI$1,'B-EmEC'!$A$1:$DC$1,0),FALSE)&lt;&gt;"",VLOOKUP($B125,'B-EmEC'!$A:$DC,MATCH(AI$1,'B-EmEC'!$A$1:$DC$1,0),FALSE),NA())</f>
        <v>#N/A</v>
      </c>
      <c r="AJ125" s="164" t="e">
        <f>IF(VLOOKUP($B125,'B-EmEC'!$A:$DC,MATCH(AJ$1,'B-EmEC'!$A$1:$DC$1,0),FALSE)&lt;&gt;"",VLOOKUP($B125,'B-EmEC'!$A:$DC,MATCH(AJ$1,'B-EmEC'!$A$1:$DC$1,0),FALSE),NA())</f>
        <v>#N/A</v>
      </c>
      <c r="AK125" s="164" t="e">
        <f>IF(VLOOKUP($B125,'B-EmEC'!$A:$DC,MATCH(AK$1,'B-EmEC'!$A$1:$DC$1,0),FALSE)&lt;&gt;"",VLOOKUP($B125,'B-EmEC'!$A:$DC,MATCH(AK$1,'B-EmEC'!$A$1:$DC$1,0),FALSE),NA())</f>
        <v>#N/A</v>
      </c>
      <c r="AL125" s="164" t="e">
        <f>IF(VLOOKUP($B125,'B-EmEC'!$A:$DC,MATCH(AL$1,'B-EmEC'!$A$1:$DC$1,0),FALSE)&lt;&gt;"",VLOOKUP($B125,'B-EmEC'!$A:$DC,MATCH(AL$1,'B-EmEC'!$A$1:$DC$1,0),FALSE),NA())</f>
        <v>#N/A</v>
      </c>
      <c r="AM125" s="164" t="e">
        <f>IF(VLOOKUP($B125,'B-EmEC'!$A:$DC,MATCH(AM$1,'B-EmEC'!$A$1:$DC$1,0),FALSE)&lt;&gt;"",VLOOKUP($B125,'B-EmEC'!$A:$DC,MATCH(AM$1,'B-EmEC'!$A$1:$DC$1,0),FALSE),NA())</f>
        <v>#N/A</v>
      </c>
      <c r="AN125" s="164" t="e">
        <f>IF(VLOOKUP($B125,'B-EmEC'!$A:$DC,MATCH(AN$1,'B-EmEC'!$A$1:$DC$1,0),FALSE)&lt;&gt;"",VLOOKUP($B125,'B-EmEC'!$A:$DC,MATCH(AN$1,'B-EmEC'!$A$1:$DC$1,0),FALSE),NA())</f>
        <v>#N/A</v>
      </c>
      <c r="AO125" s="164" t="e">
        <f>IF(VLOOKUP($B125,'B-EmEC'!$A:$DC,MATCH(AO$1,'B-EmEC'!$A$1:$DC$1,0),FALSE)&lt;&gt;"",VLOOKUP($B125,'B-EmEC'!$A:$DC,MATCH(AO$1,'B-EmEC'!$A$1:$DC$1,0),FALSE),NA())</f>
        <v>#N/A</v>
      </c>
      <c r="AP125" s="164" t="e">
        <f>IF(VLOOKUP($B125,'B-EmEC'!$A:$DC,MATCH(AP$1,'B-EmEC'!$A$1:$DC$1,0),FALSE)&lt;&gt;"",VLOOKUP($B125,'B-EmEC'!$A:$DC,MATCH(AP$1,'B-EmEC'!$A$1:$DC$1,0),FALSE),NA())</f>
        <v>#N/A</v>
      </c>
      <c r="AQ125" s="164" t="e">
        <f>IF(VLOOKUP($B125,'B-EmEC'!$A:$DC,MATCH(AQ$1,'B-EmEC'!$A$1:$DC$1,0),FALSE)&lt;&gt;"",VLOOKUP($B125,'B-EmEC'!$A:$DC,MATCH(AQ$1,'B-EmEC'!$A$1:$DC$1,0),FALSE),NA())</f>
        <v>#N/A</v>
      </c>
      <c r="AR125" s="164" t="e">
        <f>IF(VLOOKUP($B125,'B-EmEC'!$A:$DC,MATCH(AR$1,'B-EmEC'!$A$1:$DC$1,0),FALSE)&lt;&gt;"",VLOOKUP($B125,'B-EmEC'!$A:$DC,MATCH(AR$1,'B-EmEC'!$A$1:$DC$1,0),FALSE),NA())</f>
        <v>#N/A</v>
      </c>
      <c r="AS125" s="169" t="e" cm="1">
        <f t="array" ref="AS125">SUBSTITUTE(SUBSTITUTE(INDEX(AG$1:AR$1,0,MATCH(_xlfn.AGGREGATE(4,6,AG125:AR125),AG125:AR125,0)),"B-Emax",""),"&gt;1.4SD","")</f>
        <v>#N/A</v>
      </c>
      <c r="AT125" s="164"/>
      <c r="AU125" s="165">
        <f>IF(VLOOKUP($B125,'I-EmEC'!$A:$DD,MATCH(AU$1,'I-EmEC'!$A$1:$DD$1,0),FALSE)&lt;&gt;"",VLOOKUP($B125,'I-EmEC'!$A:$DD,MATCH(AU$1,'I-EmEC'!$A$1:$DD$1,0),FALSE),NA())</f>
        <v>5.3</v>
      </c>
      <c r="AV125" s="166">
        <f>IF(VLOOKUP($B125,'I-EmEC'!$A:$DD,MATCH(AV$1,'I-EmEC'!$A$1:$DD$1,0),FALSE)&lt;&gt;"",VLOOKUP($B125,'I-EmEC'!$A:$DD,MATCH(AV$1,'I-EmEC'!$A$1:$DD$1,0),FALSE),NA())</f>
        <v>10.1</v>
      </c>
      <c r="AW125" s="166">
        <f>IF(VLOOKUP($B125,'I-EmEC'!$A:$DD,MATCH(AW$1,'I-EmEC'!$A$1:$DD$1,0),FALSE)&lt;&gt;"",VLOOKUP($B125,'I-EmEC'!$A:$DD,MATCH(AW$1,'I-EmEC'!$A$1:$DD$1,0),FALSE),NA())</f>
        <v>10.1</v>
      </c>
      <c r="AX125" s="166">
        <f>IF(VLOOKUP($B125,'I-EmEC'!$A:$DD,MATCH(AX$1,'I-EmEC'!$A$1:$DD$1,0),FALSE)&lt;&gt;"",VLOOKUP($B125,'I-EmEC'!$A:$DD,MATCH(AX$1,'I-EmEC'!$A$1:$DD$1,0),FALSE),NA())</f>
        <v>8.9</v>
      </c>
      <c r="AY125" s="166">
        <f>IF(VLOOKUP($B125,'I-EmEC'!$A:$DD,MATCH(AY$1,'I-EmEC'!$A$1:$DD$1,0),FALSE)&lt;&gt;"",VLOOKUP($B125,'I-EmEC'!$A:$DD,MATCH(AY$1,'I-EmEC'!$A$1:$DD$1,0),FALSE),NA())</f>
        <v>8.9</v>
      </c>
      <c r="AZ125" s="166">
        <f>IF(VLOOKUP($B125,'I-EmEC'!$A:$DD,MATCH(AZ$1,'I-EmEC'!$A$1:$DD$1,0),FALSE)&lt;&gt;"",VLOOKUP($B125,'I-EmEC'!$A:$DD,MATCH(AZ$1,'I-EmEC'!$A$1:$DD$1,0),FALSE),NA())</f>
        <v>8.1</v>
      </c>
      <c r="BA125" s="166" t="e">
        <f>IF(VLOOKUP($B125,'I-EmEC'!$A:$DD,MATCH(BA$1,'I-EmEC'!$A$1:$DD$1,0),FALSE)&lt;&gt;"",VLOOKUP($B125,'I-EmEC'!$A:$DD,MATCH(BA$1,'I-EmEC'!$A$1:$DD$1,0),FALSE),NA())</f>
        <v>#N/A</v>
      </c>
      <c r="BB125" s="166" t="e">
        <f>IF(VLOOKUP($B125,'I-EmEC'!$A:$DD,MATCH(BB$1,'I-EmEC'!$A$1:$DD$1,0),FALSE)&lt;&gt;"",VLOOKUP($B125,'I-EmEC'!$A:$DD,MATCH(BB$1,'I-EmEC'!$A$1:$DD$1,0),FALSE),NA())</f>
        <v>#N/A</v>
      </c>
      <c r="BC125" s="166" t="e">
        <f>IF(VLOOKUP($B125,'I-EmEC'!$A:$DD,MATCH(BC$1,'I-EmEC'!$A$1:$DD$1,0),FALSE)&lt;&gt;"",VLOOKUP($B125,'I-EmEC'!$A:$DD,MATCH(BC$1,'I-EmEC'!$A$1:$DD$1,0),FALSE),NA())</f>
        <v>#N/A</v>
      </c>
      <c r="BD125" s="166">
        <f>IF(VLOOKUP($B125,'I-EmEC'!$A:$DD,MATCH(BD$1,'I-EmEC'!$A$1:$DD$1,0),FALSE)&lt;&gt;"",VLOOKUP($B125,'I-EmEC'!$A:$DD,MATCH(BD$1,'I-EmEC'!$A$1:$DD$1,0),FALSE),NA())</f>
        <v>8.4</v>
      </c>
      <c r="BE125" s="166">
        <f>IF(VLOOKUP($B125,'I-EmEC'!$A:$DD,MATCH(BE$1,'I-EmEC'!$A$1:$DD$1,0),FALSE)&lt;&gt;"",VLOOKUP($B125,'I-EmEC'!$A:$DD,MATCH(BE$1,'I-EmEC'!$A$1:$DD$1,0),FALSE),NA())</f>
        <v>4.5999999999999996</v>
      </c>
      <c r="BF125" s="166">
        <f>IF(VLOOKUP($B125,'I-EmEC'!$A:$DD,MATCH(BF$1,'I-EmEC'!$A$1:$DD$1,0),FALSE)&lt;&gt;"",VLOOKUP($B125,'I-EmEC'!$A:$DD,MATCH(BF$1,'I-EmEC'!$A$1:$DD$1,0),FALSE),NA())</f>
        <v>11</v>
      </c>
      <c r="BG125" s="161" t="str" cm="1">
        <f t="array" ref="BG125">SUBSTITUTE(SUBSTITUTE(INDEX(AU$1:BF$1,0,MATCH(_xlfn.AGGREGATE(4,6,AU125:BF125),AU125:BF125,0)),"I-Emax",""),"&gt;1.4SD","")</f>
        <v xml:space="preserve">
G13</v>
      </c>
      <c r="BH125" s="159"/>
      <c r="BI125" s="167" t="e">
        <f>IF(VLOOKUP($B125,'B-EmEC'!$A:$DC,MATCH(BI$1,'B-EmEC'!$A$1:$DC$1,0),FALSE)="",NA(),VLOOKUP($B125,'B-EmEC'!$A:$DC,MATCH(BI$1,'B-EmEC'!$A$1:$DC$1,0),FALSE))</f>
        <v>#N/A</v>
      </c>
      <c r="BJ125" s="168" t="e">
        <f>IF(VLOOKUP($B125,'B-EmEC'!$A:$DC,MATCH(BJ$1,'B-EmEC'!$A$1:$DC$1,0),FALSE)="",NA(),VLOOKUP($B125,'B-EmEC'!$A:$DC,MATCH(BJ$1,'B-EmEC'!$A$1:$DC$1,0),FALSE))</f>
        <v>#N/A</v>
      </c>
      <c r="BK125" s="168" t="e">
        <f>IF(VLOOKUP($B125,'B-EmEC'!$A:$DC,MATCH(BK$1,'B-EmEC'!$A$1:$DC$1,0),FALSE)="",NA(),VLOOKUP($B125,'B-EmEC'!$A:$DC,MATCH(BK$1,'B-EmEC'!$A$1:$DC$1,0),FALSE))</f>
        <v>#N/A</v>
      </c>
      <c r="BL125" s="168" t="e">
        <f>IF(VLOOKUP($B125,'B-EmEC'!$A:$DC,MATCH(BL$1,'B-EmEC'!$A$1:$DC$1,0),FALSE)="",NA(),VLOOKUP($B125,'B-EmEC'!$A:$DC,MATCH(BL$1,'B-EmEC'!$A$1:$DC$1,0),FALSE))</f>
        <v>#N/A</v>
      </c>
      <c r="BM125" s="168" t="e">
        <f>IF(VLOOKUP($B125,'B-EmEC'!$A:$DC,MATCH(BM$1,'B-EmEC'!$A$1:$DC$1,0),FALSE)="",NA(),VLOOKUP($B125,'B-EmEC'!$A:$DC,MATCH(BM$1,'B-EmEC'!$A$1:$DC$1,0),FALSE))</f>
        <v>#N/A</v>
      </c>
      <c r="BN125" s="168" t="e">
        <f>IF(VLOOKUP($B125,'B-EmEC'!$A:$DC,MATCH(BN$1,'B-EmEC'!$A$1:$DC$1,0),FALSE)="",NA(),VLOOKUP($B125,'B-EmEC'!$A:$DC,MATCH(BN$1,'B-EmEC'!$A$1:$DC$1,0),FALSE))</f>
        <v>#N/A</v>
      </c>
      <c r="BO125" s="168" t="e">
        <f>IF(VLOOKUP($B125,'B-EmEC'!$A:$DC,MATCH(BO$1,'B-EmEC'!$A$1:$DC$1,0),FALSE)="",NA(),VLOOKUP($B125,'B-EmEC'!$A:$DC,MATCH(BO$1,'B-EmEC'!$A$1:$DC$1,0),FALSE))</f>
        <v>#N/A</v>
      </c>
      <c r="BP125" s="168" t="e">
        <f>IF(VLOOKUP($B125,'B-EmEC'!$A:$DC,MATCH(BP$1,'B-EmEC'!$A$1:$DC$1,0),FALSE)="",NA(),VLOOKUP($B125,'B-EmEC'!$A:$DC,MATCH(BP$1,'B-EmEC'!$A$1:$DC$1,0),FALSE))</f>
        <v>#N/A</v>
      </c>
      <c r="BQ125" s="168" t="e">
        <f>IF(VLOOKUP($B125,'B-EmEC'!$A:$DC,MATCH(BQ$1,'B-EmEC'!$A$1:$DC$1,0),FALSE)="",NA(),VLOOKUP($B125,'B-EmEC'!$A:$DC,MATCH(BQ$1,'B-EmEC'!$A$1:$DC$1,0),FALSE))</f>
        <v>#N/A</v>
      </c>
      <c r="BR125" s="168" t="e">
        <f>IF(VLOOKUP($B125,'B-EmEC'!$A:$DC,MATCH(BR$1,'B-EmEC'!$A$1:$DC$1,0),FALSE)="",NA(),VLOOKUP($B125,'B-EmEC'!$A:$DC,MATCH(BR$1,'B-EmEC'!$A$1:$DC$1,0),FALSE))</f>
        <v>#N/A</v>
      </c>
      <c r="BS125" s="168" t="e">
        <f>IF(VLOOKUP($B125,'B-EmEC'!$A:$DC,MATCH(BS$1,'B-EmEC'!$A$1:$DC$1,0),FALSE)="",NA(),VLOOKUP($B125,'B-EmEC'!$A:$DC,MATCH(BS$1,'B-EmEC'!$A$1:$DC$1,0),FALSE))</f>
        <v>#N/A</v>
      </c>
      <c r="BT125" s="168" t="e">
        <f>IF(VLOOKUP($B125,'B-EmEC'!$A:$DC,MATCH(BT$1,'B-EmEC'!$A$1:$DC$1,0),FALSE)="",NA(),VLOOKUP($B125,'B-EmEC'!$A:$DC,MATCH(BT$1,'B-EmEC'!$A$1:$DC$1,0),FALSE))</f>
        <v>#N/A</v>
      </c>
      <c r="BU125" s="161" t="e" cm="1">
        <f t="array" ref="BU125">SUBSTITUTE(SUBSTITUTE(SUBSTITUTE(INDEX(BI$1:BT$1,0,MATCH(_xlfn.AGGREGATE(4,6,BI125:BT125),BI125:BT125,0)),"B-Emax",""),"Min",""),"Max","")</f>
        <v>#N/A</v>
      </c>
      <c r="BV125" s="168"/>
      <c r="BW125" s="165">
        <f>IF(VLOOKUP($B125,'I-EmEC'!$A:$DD,MATCH(BW$1,'I-EmEC'!$A$1:$DD$1,0),FALSE)&lt;&gt;"",VLOOKUP($B125,'I-EmEC'!$A:$DD,MATCH(BW$1,'I-EmEC'!$A$1:$DD$1,0),FALSE),NA())</f>
        <v>9.742647058823529</v>
      </c>
      <c r="BX125" s="166">
        <f>IF(VLOOKUP($B125,'I-EmEC'!$A:$DD,MATCH(BX$1,'I-EmEC'!$A$1:$DD$1,0),FALSE)&lt;&gt;"",VLOOKUP($B125,'I-EmEC'!$A:$DD,MATCH(BX$1,'I-EmEC'!$A$1:$DD$1,0),FALSE),NA())</f>
        <v>19.535783365570598</v>
      </c>
      <c r="BY125" s="166">
        <f>IF(VLOOKUP($B125,'I-EmEC'!$A:$DD,MATCH(BY$1,'I-EmEC'!$A$1:$DD$1,0),FALSE)&lt;&gt;"",VLOOKUP($B125,'I-EmEC'!$A:$DD,MATCH(BY$1,'I-EmEC'!$A$1:$DD$1,0),FALSE),NA())</f>
        <v>19.535783365570598</v>
      </c>
      <c r="BZ125" s="166">
        <f>IF(VLOOKUP($B125,'I-EmEC'!$A:$DD,MATCH(BZ$1,'I-EmEC'!$A$1:$DD$1,0),FALSE)&lt;&gt;"",VLOOKUP($B125,'I-EmEC'!$A:$DD,MATCH(BZ$1,'I-EmEC'!$A$1:$DD$1,0),FALSE),NA())</f>
        <v>18.42650103519669</v>
      </c>
      <c r="CA125" s="166">
        <f>IF(VLOOKUP($B125,'I-EmEC'!$A:$DD,MATCH(CA$1,'I-EmEC'!$A$1:$DD$1,0),FALSE)&lt;&gt;"",VLOOKUP($B125,'I-EmEC'!$A:$DD,MATCH(CA$1,'I-EmEC'!$A$1:$DD$1,0),FALSE),NA())</f>
        <v>18.42650103519669</v>
      </c>
      <c r="CB125" s="166">
        <f>IF(VLOOKUP($B125,'I-EmEC'!$A:$DD,MATCH(CB$1,'I-EmEC'!$A$1:$DD$1,0),FALSE)&lt;&gt;"",VLOOKUP($B125,'I-EmEC'!$A:$DD,MATCH(CB$1,'I-EmEC'!$A$1:$DD$1,0),FALSE),NA())</f>
        <v>23.478260869565219</v>
      </c>
      <c r="CC125" s="166" t="e">
        <f>IF(VLOOKUP($B125,'I-EmEC'!$A:$DD,MATCH(CC$1,'I-EmEC'!$A$1:$DD$1,0),FALSE)&lt;&gt;"",VLOOKUP($B125,'I-EmEC'!$A:$DD,MATCH(CC$1,'I-EmEC'!$A$1:$DD$1,0),FALSE),NA())</f>
        <v>#N/A</v>
      </c>
      <c r="CD125" s="166" t="e">
        <f>IF(VLOOKUP($B125,'I-EmEC'!$A:$DD,MATCH(CD$1,'I-EmEC'!$A$1:$DD$1,0),FALSE)&lt;&gt;"",VLOOKUP($B125,'I-EmEC'!$A:$DD,MATCH(CD$1,'I-EmEC'!$A$1:$DD$1,0),FALSE),NA())</f>
        <v>#N/A</v>
      </c>
      <c r="CE125" s="166" t="e">
        <f>IF(VLOOKUP($B125,'I-EmEC'!$A:$DD,MATCH(CE$1,'I-EmEC'!$A$1:$DD$1,0),FALSE)&lt;&gt;"",VLOOKUP($B125,'I-EmEC'!$A:$DD,MATCH(CE$1,'I-EmEC'!$A$1:$DD$1,0),FALSE),NA())</f>
        <v>#N/A</v>
      </c>
      <c r="CF125" s="166">
        <f>IF(VLOOKUP($B125,'I-EmEC'!$A:$DD,MATCH(CF$1,'I-EmEC'!$A$1:$DD$1,0),FALSE)&lt;&gt;"",VLOOKUP($B125,'I-EmEC'!$A:$DD,MATCH(CF$1,'I-EmEC'!$A$1:$DD$1,0),FALSE),NA())</f>
        <v>16.568047337278106</v>
      </c>
      <c r="CG125" s="166">
        <f>IF(VLOOKUP($B125,'I-EmEC'!$A:$DD,MATCH(CG$1,'I-EmEC'!$A$1:$DD$1,0),FALSE)&lt;&gt;"",VLOOKUP($B125,'I-EmEC'!$A:$DD,MATCH(CG$1,'I-EmEC'!$A$1:$DD$1,0),FALSE),NA())</f>
        <v>8.761904761904761</v>
      </c>
      <c r="CH125" s="166">
        <f>IF(VLOOKUP($B125,'I-EmEC'!$A:$DD,MATCH(CH$1,'I-EmEC'!$A$1:$DD$1,0),FALSE)&lt;&gt;"",VLOOKUP($B125,'I-EmEC'!$A:$DD,MATCH(CH$1,'I-EmEC'!$A$1:$DD$1,0),FALSE),NA())</f>
        <v>21.739130434782609</v>
      </c>
      <c r="CI125" s="161" t="str" cm="1">
        <f t="array" ref="CI125">SUBSTITUTE(SUBSTITUTE(SUBSTITUTE(INDEX(BW$1:CH$1,0,MATCH(_xlfn.AGGREGATE(4,6,BW125:CH125),BW125:CH125,0)),"I-Emax",""),"Min",""),"Max","")</f>
        <v xml:space="preserve">
Gz</v>
      </c>
      <c r="CJ125" s="155"/>
      <c r="CK125" s="155"/>
      <c r="CL125" s="155"/>
      <c r="CM125" s="155"/>
      <c r="CN125" s="155"/>
      <c r="CO125" s="155"/>
      <c r="CP125" s="155"/>
      <c r="CQ125" s="155"/>
      <c r="CR125" s="155"/>
      <c r="CS125" s="155"/>
      <c r="CT125" s="155"/>
      <c r="CU125" s="155"/>
      <c r="CV125" s="155"/>
      <c r="CW125" s="155"/>
      <c r="CX125" s="155"/>
      <c r="CY125" s="155"/>
      <c r="CZ125" s="155"/>
      <c r="DA125" s="155"/>
      <c r="DB125" s="155"/>
      <c r="DC125" s="155"/>
      <c r="DD125" s="155"/>
      <c r="DE125" s="155"/>
      <c r="DF125" s="155"/>
      <c r="DG125" s="155"/>
    </row>
    <row r="126" spans="1:111" s="170" customFormat="1" x14ac:dyDescent="0.15">
      <c r="A126" s="267" t="s">
        <v>1584</v>
      </c>
      <c r="B126" s="251" t="s">
        <v>644</v>
      </c>
      <c r="C126" s="156" t="str">
        <f>VLOOKUP(B126,RecNamesAll!A:E,5,FALSE)</f>
        <v>A</v>
      </c>
      <c r="D126" s="157" t="b">
        <f>VLOOKUP(B126,Ligands!A:B,2,FALSE)</f>
        <v>0</v>
      </c>
      <c r="E126" s="158" t="e">
        <f>IF(VLOOKUP($B126,'B-EmEC'!$A:$DC,MATCH(E$1,'B-EmEC'!$A$1:$DC$1,0),FALSE)&lt;&gt;"",VLOOKUP($B126,'B-EmEC'!$A:$DC,MATCH(E$1,'B-EmEC'!$A$1:$DC$1,0),FALSE),NA())</f>
        <v>#N/A</v>
      </c>
      <c r="F126" s="159" t="e">
        <f>IF(VLOOKUP($B126,'B-EmEC'!$A:$DC,MATCH(F$1,'B-EmEC'!$A$1:$DC$1,0),FALSE)&lt;&gt;"",VLOOKUP($B126,'B-EmEC'!$A:$DC,MATCH(F$1,'B-EmEC'!$A$1:$DC$1,0),FALSE),NA())</f>
        <v>#N/A</v>
      </c>
      <c r="G126" s="159" t="e">
        <f>IF(VLOOKUP($B126,'B-EmEC'!$A:$DC,MATCH(G$1,'B-EmEC'!$A$1:$DC$1,0),FALSE)&lt;&gt;"",VLOOKUP($B126,'B-EmEC'!$A:$DC,MATCH(G$1,'B-EmEC'!$A$1:$DC$1,0),FALSE),NA())</f>
        <v>#N/A</v>
      </c>
      <c r="H126" s="159" t="e">
        <f>IF(VLOOKUP($B126,'B-EmEC'!$A:$DC,MATCH(H$1,'B-EmEC'!$A$1:$DC$1,0),FALSE)&lt;&gt;"",VLOOKUP($B126,'B-EmEC'!$A:$DC,MATCH(H$1,'B-EmEC'!$A$1:$DC$1,0),FALSE),NA())</f>
        <v>#N/A</v>
      </c>
      <c r="I126" s="159" t="e">
        <f>IF(VLOOKUP($B126,'B-EmEC'!$A:$DC,MATCH(I$1,'B-EmEC'!$A$1:$DC$1,0),FALSE)&lt;&gt;"",VLOOKUP($B126,'B-EmEC'!$A:$DC,MATCH(I$1,'B-EmEC'!$A$1:$DC$1,0),FALSE),NA())</f>
        <v>#N/A</v>
      </c>
      <c r="J126" s="159" t="e">
        <f>IF(VLOOKUP($B126,'B-EmEC'!$A:$DC,MATCH(J$1,'B-EmEC'!$A$1:$DC$1,0),FALSE)&lt;&gt;"",VLOOKUP($B126,'B-EmEC'!$A:$DC,MATCH(J$1,'B-EmEC'!$A$1:$DC$1,0),FALSE),NA())</f>
        <v>#N/A</v>
      </c>
      <c r="K126" s="160" t="e">
        <f>IF(VLOOKUP($B126,'B-EmEC'!$A:$DC,MATCH(K$1,'B-EmEC'!$A$1:$DC$1,0),FALSE)&lt;&gt;"",VLOOKUP($B126,'B-EmEC'!$A:$DC,MATCH(K$1,'B-EmEC'!$A$1:$DC$1,0),FALSE),NA())</f>
        <v>#N/A</v>
      </c>
      <c r="L126" s="160" t="e">
        <f>IF(VLOOKUP($B126,'B-EmEC'!$A:$DC,MATCH(L$1,'B-EmEC'!$A$1:$DC$1,0),FALSE)&lt;&gt;"",VLOOKUP($B126,'B-EmEC'!$A:$DC,MATCH(L$1,'B-EmEC'!$A$1:$DC$1,0),FALSE),NA())</f>
        <v>#N/A</v>
      </c>
      <c r="M126" s="160" t="e">
        <f>IF(VLOOKUP($B126,'B-EmEC'!$A:$DC,MATCH(M$1,'B-EmEC'!$A$1:$DC$1,0),FALSE)&lt;&gt;"",VLOOKUP($B126,'B-EmEC'!$A:$DC,MATCH(M$1,'B-EmEC'!$A$1:$DC$1,0),FALSE),NA())</f>
        <v>#N/A</v>
      </c>
      <c r="N126" s="159" t="e">
        <f>IF(VLOOKUP($B126,'B-EmEC'!$A:$DC,MATCH(N$1,'B-EmEC'!$A$1:$DC$1,0),FALSE)&lt;&gt;"",VLOOKUP($B126,'B-EmEC'!$A:$DC,MATCH(N$1,'B-EmEC'!$A$1:$DC$1,0),FALSE),NA())</f>
        <v>#N/A</v>
      </c>
      <c r="O126" s="160" t="e">
        <f>IF(VLOOKUP($B126,'B-EmEC'!$A:$DC,MATCH(O$1,'B-EmEC'!$A$1:$DC$1,0),FALSE)&lt;&gt;"",VLOOKUP($B126,'B-EmEC'!$A:$DC,MATCH(O$1,'B-EmEC'!$A$1:$DC$1,0),FALSE),NA())</f>
        <v>#N/A</v>
      </c>
      <c r="P126" s="160" t="e">
        <f>IF(VLOOKUP($B126,'B-EmEC'!$A:$DC,MATCH(P$1,'B-EmEC'!$A$1:$DC$1,0),FALSE)&lt;&gt;"",VLOOKUP($B126,'B-EmEC'!$A:$DC,MATCH(P$1,'B-EmEC'!$A$1:$DC$1,0),FALSE),NA())</f>
        <v>#N/A</v>
      </c>
      <c r="Q126" s="161" t="e" cm="1">
        <f t="array" ref="Q126">SUBSTITUTE(SUBSTITUTE(INDEX(E$1:P$1,0,MATCH(_xlfn.AGGREGATE(4,6,E126:P126),E126:P126,0)),"B-pEC50",""),"&gt;1.4SD","")</f>
        <v>#N/A</v>
      </c>
      <c r="R126" s="159"/>
      <c r="S126" s="162" t="e">
        <f>IF(VLOOKUP($B126,'I-EmEC'!$A:$DD,MATCH(S$1,'I-EmEC'!$A$1:$DD$1,0),FALSE)&lt;&gt;"",VLOOKUP($B126,'I-EmEC'!$A:$DD,MATCH(S$1,'I-EmEC'!$A$1:$DD$1,0),FALSE),NA())</f>
        <v>#N/A</v>
      </c>
      <c r="T126" s="159" t="e">
        <f>IF(VLOOKUP($B126,'I-EmEC'!$A:$DD,MATCH(T$1,'I-EmEC'!$A$1:$DD$1,0),FALSE)&lt;&gt;"",VLOOKUP($B126,'I-EmEC'!$A:$DD,MATCH(T$1,'I-EmEC'!$A$1:$DD$1,0),FALSE),NA())</f>
        <v>#N/A</v>
      </c>
      <c r="U126" s="159" t="e">
        <f>IF(VLOOKUP($B126,'I-EmEC'!$A:$DD,MATCH(U$1,'I-EmEC'!$A$1:$DD$1,0),FALSE)&lt;&gt;"",VLOOKUP($B126,'I-EmEC'!$A:$DD,MATCH(U$1,'I-EmEC'!$A$1:$DD$1,0),FALSE),NA())</f>
        <v>#N/A</v>
      </c>
      <c r="V126" s="159" t="e">
        <f>IF(VLOOKUP($B126,'I-EmEC'!$A:$DD,MATCH(V$1,'I-EmEC'!$A$1:$DD$1,0),FALSE)&lt;&gt;"",VLOOKUP($B126,'I-EmEC'!$A:$DD,MATCH(V$1,'I-EmEC'!$A$1:$DD$1,0),FALSE),NA())</f>
        <v>#N/A</v>
      </c>
      <c r="W126" s="159" t="e">
        <f>IF(VLOOKUP($B126,'I-EmEC'!$A:$DD,MATCH(W$1,'I-EmEC'!$A$1:$DD$1,0),FALSE)&lt;&gt;"",VLOOKUP($B126,'I-EmEC'!$A:$DD,MATCH(W$1,'I-EmEC'!$A$1:$DD$1,0),FALSE),NA())</f>
        <v>#N/A</v>
      </c>
      <c r="X126" s="159" t="e">
        <f>IF(VLOOKUP($B126,'I-EmEC'!$A:$DD,MATCH(X$1,'I-EmEC'!$A$1:$DD$1,0),FALSE)&lt;&gt;"",VLOOKUP($B126,'I-EmEC'!$A:$DD,MATCH(X$1,'I-EmEC'!$A$1:$DD$1,0),FALSE),NA())</f>
        <v>#N/A</v>
      </c>
      <c r="Y126" s="159" t="e">
        <f>IF(VLOOKUP($B126,'I-EmEC'!$A:$DD,MATCH(Y$1,'I-EmEC'!$A$1:$DD$1,0),FALSE)&lt;&gt;"",VLOOKUP($B126,'I-EmEC'!$A:$DD,MATCH(Y$1,'I-EmEC'!$A$1:$DD$1,0),FALSE),NA())</f>
        <v>#N/A</v>
      </c>
      <c r="Z126" s="159" t="e">
        <f>IF(VLOOKUP($B126,'I-EmEC'!$A:$DD,MATCH(Z$1,'I-EmEC'!$A$1:$DD$1,0),FALSE)&lt;&gt;"",VLOOKUP($B126,'I-EmEC'!$A:$DD,MATCH(Z$1,'I-EmEC'!$A$1:$DD$1,0),FALSE),NA())</f>
        <v>#N/A</v>
      </c>
      <c r="AA126" s="159" t="e">
        <f>IF(VLOOKUP($B126,'I-EmEC'!$A:$DD,MATCH(AA$1,'I-EmEC'!$A$1:$DD$1,0),FALSE)&lt;&gt;"",VLOOKUP($B126,'I-EmEC'!$A:$DD,MATCH(AA$1,'I-EmEC'!$A$1:$DD$1,0),FALSE),NA())</f>
        <v>#N/A</v>
      </c>
      <c r="AB126" s="159" t="e">
        <f>IF(VLOOKUP($B126,'I-EmEC'!$A:$DD,MATCH(AB$1,'I-EmEC'!$A$1:$DD$1,0),FALSE)&lt;&gt;"",VLOOKUP($B126,'I-EmEC'!$A:$DD,MATCH(AB$1,'I-EmEC'!$A$1:$DD$1,0),FALSE),NA())</f>
        <v>#N/A</v>
      </c>
      <c r="AC126" s="159" t="e">
        <f>IF(VLOOKUP($B126,'I-EmEC'!$A:$DD,MATCH(AC$1,'I-EmEC'!$A$1:$DD$1,0),FALSE)&lt;&gt;"",VLOOKUP($B126,'I-EmEC'!$A:$DD,MATCH(AC$1,'I-EmEC'!$A$1:$DD$1,0),FALSE),NA())</f>
        <v>#N/A</v>
      </c>
      <c r="AD126" s="159" t="e">
        <f>IF(VLOOKUP($B126,'I-EmEC'!$A:$DD,MATCH(AD$1,'I-EmEC'!$A$1:$DD$1,0),FALSE)&lt;&gt;"",VLOOKUP($B126,'I-EmEC'!$A:$DD,MATCH(AD$1,'I-EmEC'!$A$1:$DD$1,0),FALSE),NA())</f>
        <v>#N/A</v>
      </c>
      <c r="AE126" s="161" t="e" cm="1">
        <f t="array" ref="AE126">SUBSTITUTE(SUBSTITUTE(INDEX(S$1:AD$1,0,MATCH(_xlfn.AGGREGATE(4,6,S126:AD126),S126:AD126,0)),"I-pEC50",""),"&gt;1.4SD","")</f>
        <v>#N/A</v>
      </c>
      <c r="AF126" s="159"/>
      <c r="AG126" s="163" t="e">
        <f>IF(VLOOKUP($B126,'B-EmEC'!$A:$DC,MATCH(AG$1,'B-EmEC'!$A$1:$DC$1,0),FALSE)&lt;&gt;"",VLOOKUP($B126,'B-EmEC'!$A:$DC,MATCH(AG$1,'B-EmEC'!$A$1:$DC$1,0),FALSE),NA())</f>
        <v>#N/A</v>
      </c>
      <c r="AH126" s="164" t="e">
        <f>IF(VLOOKUP($B126,'B-EmEC'!$A:$DC,MATCH(AH$1,'B-EmEC'!$A$1:$DC$1,0),FALSE)&lt;&gt;"",VLOOKUP($B126,'B-EmEC'!$A:$DC,MATCH(AH$1,'B-EmEC'!$A$1:$DC$1,0),FALSE),NA())</f>
        <v>#N/A</v>
      </c>
      <c r="AI126" s="164" t="e">
        <f>IF(VLOOKUP($B126,'B-EmEC'!$A:$DC,MATCH(AI$1,'B-EmEC'!$A$1:$DC$1,0),FALSE)&lt;&gt;"",VLOOKUP($B126,'B-EmEC'!$A:$DC,MATCH(AI$1,'B-EmEC'!$A$1:$DC$1,0),FALSE),NA())</f>
        <v>#N/A</v>
      </c>
      <c r="AJ126" s="164" t="e">
        <f>IF(VLOOKUP($B126,'B-EmEC'!$A:$DC,MATCH(AJ$1,'B-EmEC'!$A$1:$DC$1,0),FALSE)&lt;&gt;"",VLOOKUP($B126,'B-EmEC'!$A:$DC,MATCH(AJ$1,'B-EmEC'!$A$1:$DC$1,0),FALSE),NA())</f>
        <v>#N/A</v>
      </c>
      <c r="AK126" s="164" t="e">
        <f>IF(VLOOKUP($B126,'B-EmEC'!$A:$DC,MATCH(AK$1,'B-EmEC'!$A$1:$DC$1,0),FALSE)&lt;&gt;"",VLOOKUP($B126,'B-EmEC'!$A:$DC,MATCH(AK$1,'B-EmEC'!$A$1:$DC$1,0),FALSE),NA())</f>
        <v>#N/A</v>
      </c>
      <c r="AL126" s="164" t="e">
        <f>IF(VLOOKUP($B126,'B-EmEC'!$A:$DC,MATCH(AL$1,'B-EmEC'!$A$1:$DC$1,0),FALSE)&lt;&gt;"",VLOOKUP($B126,'B-EmEC'!$A:$DC,MATCH(AL$1,'B-EmEC'!$A$1:$DC$1,0),FALSE),NA())</f>
        <v>#N/A</v>
      </c>
      <c r="AM126" s="164" t="e">
        <f>IF(VLOOKUP($B126,'B-EmEC'!$A:$DC,MATCH(AM$1,'B-EmEC'!$A$1:$DC$1,0),FALSE)&lt;&gt;"",VLOOKUP($B126,'B-EmEC'!$A:$DC,MATCH(AM$1,'B-EmEC'!$A$1:$DC$1,0),FALSE),NA())</f>
        <v>#N/A</v>
      </c>
      <c r="AN126" s="164" t="e">
        <f>IF(VLOOKUP($B126,'B-EmEC'!$A:$DC,MATCH(AN$1,'B-EmEC'!$A$1:$DC$1,0),FALSE)&lt;&gt;"",VLOOKUP($B126,'B-EmEC'!$A:$DC,MATCH(AN$1,'B-EmEC'!$A$1:$DC$1,0),FALSE),NA())</f>
        <v>#N/A</v>
      </c>
      <c r="AO126" s="164" t="e">
        <f>IF(VLOOKUP($B126,'B-EmEC'!$A:$DC,MATCH(AO$1,'B-EmEC'!$A$1:$DC$1,0),FALSE)&lt;&gt;"",VLOOKUP($B126,'B-EmEC'!$A:$DC,MATCH(AO$1,'B-EmEC'!$A$1:$DC$1,0),FALSE),NA())</f>
        <v>#N/A</v>
      </c>
      <c r="AP126" s="164" t="e">
        <f>IF(VLOOKUP($B126,'B-EmEC'!$A:$DC,MATCH(AP$1,'B-EmEC'!$A$1:$DC$1,0),FALSE)&lt;&gt;"",VLOOKUP($B126,'B-EmEC'!$A:$DC,MATCH(AP$1,'B-EmEC'!$A$1:$DC$1,0),FALSE),NA())</f>
        <v>#N/A</v>
      </c>
      <c r="AQ126" s="164" t="e">
        <f>IF(VLOOKUP($B126,'B-EmEC'!$A:$DC,MATCH(AQ$1,'B-EmEC'!$A$1:$DC$1,0),FALSE)&lt;&gt;"",VLOOKUP($B126,'B-EmEC'!$A:$DC,MATCH(AQ$1,'B-EmEC'!$A$1:$DC$1,0),FALSE),NA())</f>
        <v>#N/A</v>
      </c>
      <c r="AR126" s="164" t="e">
        <f>IF(VLOOKUP($B126,'B-EmEC'!$A:$DC,MATCH(AR$1,'B-EmEC'!$A$1:$DC$1,0),FALSE)&lt;&gt;"",VLOOKUP($B126,'B-EmEC'!$A:$DC,MATCH(AR$1,'B-EmEC'!$A$1:$DC$1,0),FALSE),NA())</f>
        <v>#N/A</v>
      </c>
      <c r="AS126" s="169" t="e" cm="1">
        <f t="array" ref="AS126">SUBSTITUTE(SUBSTITUTE(INDEX(AG$1:AR$1,0,MATCH(_xlfn.AGGREGATE(4,6,AG126:AR126),AG126:AR126,0)),"B-Emax",""),"&gt;1.4SD","")</f>
        <v>#N/A</v>
      </c>
      <c r="AT126" s="164"/>
      <c r="AU126" s="165" t="e">
        <f>IF(VLOOKUP($B126,'I-EmEC'!$A:$DD,MATCH(AU$1,'I-EmEC'!$A$1:$DD$1,0),FALSE)&lt;&gt;"",VLOOKUP($B126,'I-EmEC'!$A:$DD,MATCH(AU$1,'I-EmEC'!$A$1:$DD$1,0),FALSE),NA())</f>
        <v>#N/A</v>
      </c>
      <c r="AV126" s="166" t="e">
        <f>IF(VLOOKUP($B126,'I-EmEC'!$A:$DD,MATCH(AV$1,'I-EmEC'!$A$1:$DD$1,0),FALSE)&lt;&gt;"",VLOOKUP($B126,'I-EmEC'!$A:$DD,MATCH(AV$1,'I-EmEC'!$A$1:$DD$1,0),FALSE),NA())</f>
        <v>#N/A</v>
      </c>
      <c r="AW126" s="166" t="e">
        <f>IF(VLOOKUP($B126,'I-EmEC'!$A:$DD,MATCH(AW$1,'I-EmEC'!$A$1:$DD$1,0),FALSE)&lt;&gt;"",VLOOKUP($B126,'I-EmEC'!$A:$DD,MATCH(AW$1,'I-EmEC'!$A$1:$DD$1,0),FALSE),NA())</f>
        <v>#N/A</v>
      </c>
      <c r="AX126" s="166" t="e">
        <f>IF(VLOOKUP($B126,'I-EmEC'!$A:$DD,MATCH(AX$1,'I-EmEC'!$A$1:$DD$1,0),FALSE)&lt;&gt;"",VLOOKUP($B126,'I-EmEC'!$A:$DD,MATCH(AX$1,'I-EmEC'!$A$1:$DD$1,0),FALSE),NA())</f>
        <v>#N/A</v>
      </c>
      <c r="AY126" s="166" t="e">
        <f>IF(VLOOKUP($B126,'I-EmEC'!$A:$DD,MATCH(AY$1,'I-EmEC'!$A$1:$DD$1,0),FALSE)&lt;&gt;"",VLOOKUP($B126,'I-EmEC'!$A:$DD,MATCH(AY$1,'I-EmEC'!$A$1:$DD$1,0),FALSE),NA())</f>
        <v>#N/A</v>
      </c>
      <c r="AZ126" s="166" t="e">
        <f>IF(VLOOKUP($B126,'I-EmEC'!$A:$DD,MATCH(AZ$1,'I-EmEC'!$A$1:$DD$1,0),FALSE)&lt;&gt;"",VLOOKUP($B126,'I-EmEC'!$A:$DD,MATCH(AZ$1,'I-EmEC'!$A$1:$DD$1,0),FALSE),NA())</f>
        <v>#N/A</v>
      </c>
      <c r="BA126" s="166" t="e">
        <f>IF(VLOOKUP($B126,'I-EmEC'!$A:$DD,MATCH(BA$1,'I-EmEC'!$A$1:$DD$1,0),FALSE)&lt;&gt;"",VLOOKUP($B126,'I-EmEC'!$A:$DD,MATCH(BA$1,'I-EmEC'!$A$1:$DD$1,0),FALSE),NA())</f>
        <v>#N/A</v>
      </c>
      <c r="BB126" s="166" t="e">
        <f>IF(VLOOKUP($B126,'I-EmEC'!$A:$DD,MATCH(BB$1,'I-EmEC'!$A$1:$DD$1,0),FALSE)&lt;&gt;"",VLOOKUP($B126,'I-EmEC'!$A:$DD,MATCH(BB$1,'I-EmEC'!$A$1:$DD$1,0),FALSE),NA())</f>
        <v>#N/A</v>
      </c>
      <c r="BC126" s="166" t="e">
        <f>IF(VLOOKUP($B126,'I-EmEC'!$A:$DD,MATCH(BC$1,'I-EmEC'!$A$1:$DD$1,0),FALSE)&lt;&gt;"",VLOOKUP($B126,'I-EmEC'!$A:$DD,MATCH(BC$1,'I-EmEC'!$A$1:$DD$1,0),FALSE),NA())</f>
        <v>#N/A</v>
      </c>
      <c r="BD126" s="166" t="e">
        <f>IF(VLOOKUP($B126,'I-EmEC'!$A:$DD,MATCH(BD$1,'I-EmEC'!$A$1:$DD$1,0),FALSE)&lt;&gt;"",VLOOKUP($B126,'I-EmEC'!$A:$DD,MATCH(BD$1,'I-EmEC'!$A$1:$DD$1,0),FALSE),NA())</f>
        <v>#N/A</v>
      </c>
      <c r="BE126" s="166" t="e">
        <f>IF(VLOOKUP($B126,'I-EmEC'!$A:$DD,MATCH(BE$1,'I-EmEC'!$A$1:$DD$1,0),FALSE)&lt;&gt;"",VLOOKUP($B126,'I-EmEC'!$A:$DD,MATCH(BE$1,'I-EmEC'!$A$1:$DD$1,0),FALSE),NA())</f>
        <v>#N/A</v>
      </c>
      <c r="BF126" s="166" t="e">
        <f>IF(VLOOKUP($B126,'I-EmEC'!$A:$DD,MATCH(BF$1,'I-EmEC'!$A$1:$DD$1,0),FALSE)&lt;&gt;"",VLOOKUP($B126,'I-EmEC'!$A:$DD,MATCH(BF$1,'I-EmEC'!$A$1:$DD$1,0),FALSE),NA())</f>
        <v>#N/A</v>
      </c>
      <c r="BG126" s="161" t="e" cm="1">
        <f t="array" ref="BG126">SUBSTITUTE(SUBSTITUTE(INDEX(AU$1:BF$1,0,MATCH(_xlfn.AGGREGATE(4,6,AU126:BF126),AU126:BF126,0)),"I-Emax",""),"&gt;1.4SD","")</f>
        <v>#N/A</v>
      </c>
      <c r="BH126" s="159"/>
      <c r="BI126" s="167" t="e">
        <f>IF(VLOOKUP($B126,'B-EmEC'!$A:$DC,MATCH(BI$1,'B-EmEC'!$A$1:$DC$1,0),FALSE)="",NA(),VLOOKUP($B126,'B-EmEC'!$A:$DC,MATCH(BI$1,'B-EmEC'!$A$1:$DC$1,0),FALSE))</f>
        <v>#N/A</v>
      </c>
      <c r="BJ126" s="168" t="e">
        <f>IF(VLOOKUP($B126,'B-EmEC'!$A:$DC,MATCH(BJ$1,'B-EmEC'!$A$1:$DC$1,0),FALSE)="",NA(),VLOOKUP($B126,'B-EmEC'!$A:$DC,MATCH(BJ$1,'B-EmEC'!$A$1:$DC$1,0),FALSE))</f>
        <v>#N/A</v>
      </c>
      <c r="BK126" s="168" t="e">
        <f>IF(VLOOKUP($B126,'B-EmEC'!$A:$DC,MATCH(BK$1,'B-EmEC'!$A$1:$DC$1,0),FALSE)="",NA(),VLOOKUP($B126,'B-EmEC'!$A:$DC,MATCH(BK$1,'B-EmEC'!$A$1:$DC$1,0),FALSE))</f>
        <v>#N/A</v>
      </c>
      <c r="BL126" s="168" t="e">
        <f>IF(VLOOKUP($B126,'B-EmEC'!$A:$DC,MATCH(BL$1,'B-EmEC'!$A$1:$DC$1,0),FALSE)="",NA(),VLOOKUP($B126,'B-EmEC'!$A:$DC,MATCH(BL$1,'B-EmEC'!$A$1:$DC$1,0),FALSE))</f>
        <v>#N/A</v>
      </c>
      <c r="BM126" s="168" t="e">
        <f>IF(VLOOKUP($B126,'B-EmEC'!$A:$DC,MATCH(BM$1,'B-EmEC'!$A$1:$DC$1,0),FALSE)="",NA(),VLOOKUP($B126,'B-EmEC'!$A:$DC,MATCH(BM$1,'B-EmEC'!$A$1:$DC$1,0),FALSE))</f>
        <v>#N/A</v>
      </c>
      <c r="BN126" s="168" t="e">
        <f>IF(VLOOKUP($B126,'B-EmEC'!$A:$DC,MATCH(BN$1,'B-EmEC'!$A$1:$DC$1,0),FALSE)="",NA(),VLOOKUP($B126,'B-EmEC'!$A:$DC,MATCH(BN$1,'B-EmEC'!$A$1:$DC$1,0),FALSE))</f>
        <v>#N/A</v>
      </c>
      <c r="BO126" s="168" t="e">
        <f>IF(VLOOKUP($B126,'B-EmEC'!$A:$DC,MATCH(BO$1,'B-EmEC'!$A$1:$DC$1,0),FALSE)="",NA(),VLOOKUP($B126,'B-EmEC'!$A:$DC,MATCH(BO$1,'B-EmEC'!$A$1:$DC$1,0),FALSE))</f>
        <v>#N/A</v>
      </c>
      <c r="BP126" s="168" t="e">
        <f>IF(VLOOKUP($B126,'B-EmEC'!$A:$DC,MATCH(BP$1,'B-EmEC'!$A$1:$DC$1,0),FALSE)="",NA(),VLOOKUP($B126,'B-EmEC'!$A:$DC,MATCH(BP$1,'B-EmEC'!$A$1:$DC$1,0),FALSE))</f>
        <v>#N/A</v>
      </c>
      <c r="BQ126" s="168" t="e">
        <f>IF(VLOOKUP($B126,'B-EmEC'!$A:$DC,MATCH(BQ$1,'B-EmEC'!$A$1:$DC$1,0),FALSE)="",NA(),VLOOKUP($B126,'B-EmEC'!$A:$DC,MATCH(BQ$1,'B-EmEC'!$A$1:$DC$1,0),FALSE))</f>
        <v>#N/A</v>
      </c>
      <c r="BR126" s="168" t="e">
        <f>IF(VLOOKUP($B126,'B-EmEC'!$A:$DC,MATCH(BR$1,'B-EmEC'!$A$1:$DC$1,0),FALSE)="",NA(),VLOOKUP($B126,'B-EmEC'!$A:$DC,MATCH(BR$1,'B-EmEC'!$A$1:$DC$1,0),FALSE))</f>
        <v>#N/A</v>
      </c>
      <c r="BS126" s="168" t="e">
        <f>IF(VLOOKUP($B126,'B-EmEC'!$A:$DC,MATCH(BS$1,'B-EmEC'!$A$1:$DC$1,0),FALSE)="",NA(),VLOOKUP($B126,'B-EmEC'!$A:$DC,MATCH(BS$1,'B-EmEC'!$A$1:$DC$1,0),FALSE))</f>
        <v>#N/A</v>
      </c>
      <c r="BT126" s="168" t="e">
        <f>IF(VLOOKUP($B126,'B-EmEC'!$A:$DC,MATCH(BT$1,'B-EmEC'!$A$1:$DC$1,0),FALSE)="",NA(),VLOOKUP($B126,'B-EmEC'!$A:$DC,MATCH(BT$1,'B-EmEC'!$A$1:$DC$1,0),FALSE))</f>
        <v>#N/A</v>
      </c>
      <c r="BU126" s="161" t="e" cm="1">
        <f t="array" ref="BU126">SUBSTITUTE(SUBSTITUTE(SUBSTITUTE(INDEX(BI$1:BT$1,0,MATCH(_xlfn.AGGREGATE(4,6,BI126:BT126),BI126:BT126,0)),"B-Emax",""),"Min",""),"Max","")</f>
        <v>#N/A</v>
      </c>
      <c r="BV126" s="168"/>
      <c r="BW126" s="165" t="e">
        <f>IF(VLOOKUP($B126,'I-EmEC'!$A:$DD,MATCH(BW$1,'I-EmEC'!$A$1:$DD$1,0),FALSE)&lt;&gt;"",VLOOKUP($B126,'I-EmEC'!$A:$DD,MATCH(BW$1,'I-EmEC'!$A$1:$DD$1,0),FALSE),NA())</f>
        <v>#N/A</v>
      </c>
      <c r="BX126" s="166" t="e">
        <f>IF(VLOOKUP($B126,'I-EmEC'!$A:$DD,MATCH(BX$1,'I-EmEC'!$A$1:$DD$1,0),FALSE)&lt;&gt;"",VLOOKUP($B126,'I-EmEC'!$A:$DD,MATCH(BX$1,'I-EmEC'!$A$1:$DD$1,0),FALSE),NA())</f>
        <v>#N/A</v>
      </c>
      <c r="BY126" s="166" t="e">
        <f>IF(VLOOKUP($B126,'I-EmEC'!$A:$DD,MATCH(BY$1,'I-EmEC'!$A$1:$DD$1,0),FALSE)&lt;&gt;"",VLOOKUP($B126,'I-EmEC'!$A:$DD,MATCH(BY$1,'I-EmEC'!$A$1:$DD$1,0),FALSE),NA())</f>
        <v>#N/A</v>
      </c>
      <c r="BZ126" s="166" t="e">
        <f>IF(VLOOKUP($B126,'I-EmEC'!$A:$DD,MATCH(BZ$1,'I-EmEC'!$A$1:$DD$1,0),FALSE)&lt;&gt;"",VLOOKUP($B126,'I-EmEC'!$A:$DD,MATCH(BZ$1,'I-EmEC'!$A$1:$DD$1,0),FALSE),NA())</f>
        <v>#N/A</v>
      </c>
      <c r="CA126" s="166" t="e">
        <f>IF(VLOOKUP($B126,'I-EmEC'!$A:$DD,MATCH(CA$1,'I-EmEC'!$A$1:$DD$1,0),FALSE)&lt;&gt;"",VLOOKUP($B126,'I-EmEC'!$A:$DD,MATCH(CA$1,'I-EmEC'!$A$1:$DD$1,0),FALSE),NA())</f>
        <v>#N/A</v>
      </c>
      <c r="CB126" s="166" t="e">
        <f>IF(VLOOKUP($B126,'I-EmEC'!$A:$DD,MATCH(CB$1,'I-EmEC'!$A$1:$DD$1,0),FALSE)&lt;&gt;"",VLOOKUP($B126,'I-EmEC'!$A:$DD,MATCH(CB$1,'I-EmEC'!$A$1:$DD$1,0),FALSE),NA())</f>
        <v>#N/A</v>
      </c>
      <c r="CC126" s="166" t="e">
        <f>IF(VLOOKUP($B126,'I-EmEC'!$A:$DD,MATCH(CC$1,'I-EmEC'!$A$1:$DD$1,0),FALSE)&lt;&gt;"",VLOOKUP($B126,'I-EmEC'!$A:$DD,MATCH(CC$1,'I-EmEC'!$A$1:$DD$1,0),FALSE),NA())</f>
        <v>#N/A</v>
      </c>
      <c r="CD126" s="166" t="e">
        <f>IF(VLOOKUP($B126,'I-EmEC'!$A:$DD,MATCH(CD$1,'I-EmEC'!$A$1:$DD$1,0),FALSE)&lt;&gt;"",VLOOKUP($B126,'I-EmEC'!$A:$DD,MATCH(CD$1,'I-EmEC'!$A$1:$DD$1,0),FALSE),NA())</f>
        <v>#N/A</v>
      </c>
      <c r="CE126" s="166" t="e">
        <f>IF(VLOOKUP($B126,'I-EmEC'!$A:$DD,MATCH(CE$1,'I-EmEC'!$A$1:$DD$1,0),FALSE)&lt;&gt;"",VLOOKUP($B126,'I-EmEC'!$A:$DD,MATCH(CE$1,'I-EmEC'!$A$1:$DD$1,0),FALSE),NA())</f>
        <v>#N/A</v>
      </c>
      <c r="CF126" s="166" t="e">
        <f>IF(VLOOKUP($B126,'I-EmEC'!$A:$DD,MATCH(CF$1,'I-EmEC'!$A$1:$DD$1,0),FALSE)&lt;&gt;"",VLOOKUP($B126,'I-EmEC'!$A:$DD,MATCH(CF$1,'I-EmEC'!$A$1:$DD$1,0),FALSE),NA())</f>
        <v>#N/A</v>
      </c>
      <c r="CG126" s="166" t="e">
        <f>IF(VLOOKUP($B126,'I-EmEC'!$A:$DD,MATCH(CG$1,'I-EmEC'!$A$1:$DD$1,0),FALSE)&lt;&gt;"",VLOOKUP($B126,'I-EmEC'!$A:$DD,MATCH(CG$1,'I-EmEC'!$A$1:$DD$1,0),FALSE),NA())</f>
        <v>#N/A</v>
      </c>
      <c r="CH126" s="166" t="e">
        <f>IF(VLOOKUP($B126,'I-EmEC'!$A:$DD,MATCH(CH$1,'I-EmEC'!$A$1:$DD$1,0),FALSE)&lt;&gt;"",VLOOKUP($B126,'I-EmEC'!$A:$DD,MATCH(CH$1,'I-EmEC'!$A$1:$DD$1,0),FALSE),NA())</f>
        <v>#N/A</v>
      </c>
      <c r="CI126" s="161" t="e" cm="1">
        <f t="array" ref="CI126">SUBSTITUTE(SUBSTITUTE(SUBSTITUTE(INDEX(BW$1:CH$1,0,MATCH(_xlfn.AGGREGATE(4,6,BW126:CH126),BW126:CH126,0)),"I-Emax",""),"Min",""),"Max","")</f>
        <v>#N/A</v>
      </c>
      <c r="CJ126" s="155"/>
      <c r="CK126" s="155"/>
      <c r="CL126" s="155"/>
      <c r="CM126" s="155"/>
      <c r="CN126" s="155"/>
      <c r="CO126" s="155"/>
      <c r="CP126" s="155"/>
      <c r="CQ126" s="155"/>
      <c r="CR126" s="155"/>
      <c r="CS126" s="155"/>
      <c r="CT126" s="155"/>
      <c r="CU126" s="155"/>
      <c r="CV126" s="155"/>
      <c r="CW126" s="155"/>
      <c r="CX126" s="155"/>
      <c r="CY126" s="155"/>
      <c r="CZ126" s="155"/>
      <c r="DA126" s="155"/>
      <c r="DB126" s="155"/>
      <c r="DC126" s="155"/>
      <c r="DD126" s="155"/>
      <c r="DE126" s="155"/>
      <c r="DF126" s="155"/>
      <c r="DG126" s="155"/>
    </row>
    <row r="127" spans="1:111" s="170" customFormat="1" x14ac:dyDescent="0.15">
      <c r="A127" s="155" t="str" cm="1">
        <f t="array" ref="A127">_xlfn.IFS(AND(SUMIF(E127:P127,"&lt;&gt;#N/A",E127:P127)&gt;0,SUMIF(S127:AD127,"&lt;&gt;#N/A",S127:AD127)&gt;0),"BI",AND(SUMIF(E127:P127,"&lt;&gt;#N/A",E127:P127)&gt;0,SUMIF(S127:AD127,"&lt;&gt;#N/A",S127:AD127)=0),"-B",AND(SUMIF(E127:P127,"&lt;&gt;#N/A",E127:P127)=0,SUMIF(S127:AD127,"&lt;&gt;#N/A",S127:AD127)&gt;0),"-I")</f>
        <v>-I</v>
      </c>
      <c r="B127" s="90" t="s">
        <v>408</v>
      </c>
      <c r="C127" s="156" t="str">
        <f>VLOOKUP(B127,RecNamesAll!A:E,5,FALSE)</f>
        <v>A</v>
      </c>
      <c r="D127" s="157" t="b">
        <f>VLOOKUP(B127,Ligands!A:B,2,FALSE)</f>
        <v>0</v>
      </c>
      <c r="E127" s="158" t="e">
        <f>IF(VLOOKUP($B127,'B-EmEC'!$A:$DC,MATCH(E$1,'B-EmEC'!$A$1:$DC$1,0),FALSE)&lt;&gt;"",VLOOKUP($B127,'B-EmEC'!$A:$DC,MATCH(E$1,'B-EmEC'!$A$1:$DC$1,0),FALSE),NA())</f>
        <v>#N/A</v>
      </c>
      <c r="F127" s="159" t="e">
        <f>IF(VLOOKUP($B127,'B-EmEC'!$A:$DC,MATCH(F$1,'B-EmEC'!$A$1:$DC$1,0),FALSE)&lt;&gt;"",VLOOKUP($B127,'B-EmEC'!$A:$DC,MATCH(F$1,'B-EmEC'!$A$1:$DC$1,0),FALSE),NA())</f>
        <v>#N/A</v>
      </c>
      <c r="G127" s="159" t="e">
        <f>IF(VLOOKUP($B127,'B-EmEC'!$A:$DC,MATCH(G$1,'B-EmEC'!$A$1:$DC$1,0),FALSE)&lt;&gt;"",VLOOKUP($B127,'B-EmEC'!$A:$DC,MATCH(G$1,'B-EmEC'!$A$1:$DC$1,0),FALSE),NA())</f>
        <v>#N/A</v>
      </c>
      <c r="H127" s="159" t="e">
        <f>IF(VLOOKUP($B127,'B-EmEC'!$A:$DC,MATCH(H$1,'B-EmEC'!$A$1:$DC$1,0),FALSE)&lt;&gt;"",VLOOKUP($B127,'B-EmEC'!$A:$DC,MATCH(H$1,'B-EmEC'!$A$1:$DC$1,0),FALSE),NA())</f>
        <v>#N/A</v>
      </c>
      <c r="I127" s="159" t="e">
        <f>IF(VLOOKUP($B127,'B-EmEC'!$A:$DC,MATCH(I$1,'B-EmEC'!$A$1:$DC$1,0),FALSE)&lt;&gt;"",VLOOKUP($B127,'B-EmEC'!$A:$DC,MATCH(I$1,'B-EmEC'!$A$1:$DC$1,0),FALSE),NA())</f>
        <v>#N/A</v>
      </c>
      <c r="J127" s="159" t="e">
        <f>IF(VLOOKUP($B127,'B-EmEC'!$A:$DC,MATCH(J$1,'B-EmEC'!$A$1:$DC$1,0),FALSE)&lt;&gt;"",VLOOKUP($B127,'B-EmEC'!$A:$DC,MATCH(J$1,'B-EmEC'!$A$1:$DC$1,0),FALSE),NA())</f>
        <v>#N/A</v>
      </c>
      <c r="K127" s="160" t="e">
        <f>IF(VLOOKUP($B127,'B-EmEC'!$A:$DC,MATCH(K$1,'B-EmEC'!$A$1:$DC$1,0),FALSE)&lt;&gt;"",VLOOKUP($B127,'B-EmEC'!$A:$DC,MATCH(K$1,'B-EmEC'!$A$1:$DC$1,0),FALSE),NA())</f>
        <v>#N/A</v>
      </c>
      <c r="L127" s="160" t="e">
        <f>IF(VLOOKUP($B127,'B-EmEC'!$A:$DC,MATCH(L$1,'B-EmEC'!$A$1:$DC$1,0),FALSE)&lt;&gt;"",VLOOKUP($B127,'B-EmEC'!$A:$DC,MATCH(L$1,'B-EmEC'!$A$1:$DC$1,0),FALSE),NA())</f>
        <v>#N/A</v>
      </c>
      <c r="M127" s="160" t="e">
        <f>IF(VLOOKUP($B127,'B-EmEC'!$A:$DC,MATCH(M$1,'B-EmEC'!$A$1:$DC$1,0),FALSE)&lt;&gt;"",VLOOKUP($B127,'B-EmEC'!$A:$DC,MATCH(M$1,'B-EmEC'!$A$1:$DC$1,0),FALSE),NA())</f>
        <v>#N/A</v>
      </c>
      <c r="N127" s="159" t="e">
        <f>IF(VLOOKUP($B127,'B-EmEC'!$A:$DC,MATCH(N$1,'B-EmEC'!$A$1:$DC$1,0),FALSE)&lt;&gt;"",VLOOKUP($B127,'B-EmEC'!$A:$DC,MATCH(N$1,'B-EmEC'!$A$1:$DC$1,0),FALSE),NA())</f>
        <v>#N/A</v>
      </c>
      <c r="O127" s="160" t="e">
        <f>IF(VLOOKUP($B127,'B-EmEC'!$A:$DC,MATCH(O$1,'B-EmEC'!$A$1:$DC$1,0),FALSE)&lt;&gt;"",VLOOKUP($B127,'B-EmEC'!$A:$DC,MATCH(O$1,'B-EmEC'!$A$1:$DC$1,0),FALSE),NA())</f>
        <v>#N/A</v>
      </c>
      <c r="P127" s="160" t="e">
        <f>IF(VLOOKUP($B127,'B-EmEC'!$A:$DC,MATCH(P$1,'B-EmEC'!$A$1:$DC$1,0),FALSE)&lt;&gt;"",VLOOKUP($B127,'B-EmEC'!$A:$DC,MATCH(P$1,'B-EmEC'!$A$1:$DC$1,0),FALSE),NA())</f>
        <v>#N/A</v>
      </c>
      <c r="Q127" s="161" t="e" cm="1">
        <f t="array" ref="Q127">SUBSTITUTE(SUBSTITUTE(INDEX(E$1:P$1,0,MATCH(_xlfn.AGGREGATE(4,6,E127:P127),E127:P127,0)),"B-pEC50",""),"&gt;1.4SD","")</f>
        <v>#N/A</v>
      </c>
      <c r="R127" s="159"/>
      <c r="S127" s="162" t="e">
        <f>IF(VLOOKUP($B127,'I-EmEC'!$A:$DD,MATCH(S$1,'I-EmEC'!$A$1:$DD$1,0),FALSE)&lt;&gt;"",VLOOKUP($B127,'I-EmEC'!$A:$DD,MATCH(S$1,'I-EmEC'!$A$1:$DD$1,0),FALSE),NA())</f>
        <v>#N/A</v>
      </c>
      <c r="T127" s="159">
        <f>IF(VLOOKUP($B127,'I-EmEC'!$A:$DD,MATCH(T$1,'I-EmEC'!$A$1:$DD$1,0),FALSE)&lt;&gt;"",VLOOKUP($B127,'I-EmEC'!$A:$DD,MATCH(T$1,'I-EmEC'!$A$1:$DD$1,0),FALSE),NA())</f>
        <v>7.38</v>
      </c>
      <c r="U127" s="159">
        <f>IF(VLOOKUP($B127,'I-EmEC'!$A:$DD,MATCH(U$1,'I-EmEC'!$A$1:$DD$1,0),FALSE)&lt;&gt;"",VLOOKUP($B127,'I-EmEC'!$A:$DD,MATCH(U$1,'I-EmEC'!$A$1:$DD$1,0),FALSE),NA())</f>
        <v>7.38</v>
      </c>
      <c r="V127" s="159">
        <f>IF(VLOOKUP($B127,'I-EmEC'!$A:$DD,MATCH(V$1,'I-EmEC'!$A$1:$DD$1,0),FALSE)&lt;&gt;"",VLOOKUP($B127,'I-EmEC'!$A:$DD,MATCH(V$1,'I-EmEC'!$A$1:$DD$1,0),FALSE),NA())</f>
        <v>7.02</v>
      </c>
      <c r="W127" s="159">
        <f>IF(VLOOKUP($B127,'I-EmEC'!$A:$DD,MATCH(W$1,'I-EmEC'!$A$1:$DD$1,0),FALSE)&lt;&gt;"",VLOOKUP($B127,'I-EmEC'!$A:$DD,MATCH(W$1,'I-EmEC'!$A$1:$DD$1,0),FALSE),NA())</f>
        <v>7.02</v>
      </c>
      <c r="X127" s="159">
        <f>IF(VLOOKUP($B127,'I-EmEC'!$A:$DD,MATCH(X$1,'I-EmEC'!$A$1:$DD$1,0),FALSE)&lt;&gt;"",VLOOKUP($B127,'I-EmEC'!$A:$DD,MATCH(X$1,'I-EmEC'!$A$1:$DD$1,0),FALSE),NA())</f>
        <v>7.05</v>
      </c>
      <c r="Y127" s="159" t="e">
        <f>IF(VLOOKUP($B127,'I-EmEC'!$A:$DD,MATCH(Y$1,'I-EmEC'!$A$1:$DD$1,0),FALSE)&lt;&gt;"",VLOOKUP($B127,'I-EmEC'!$A:$DD,MATCH(Y$1,'I-EmEC'!$A$1:$DD$1,0),FALSE),NA())</f>
        <v>#N/A</v>
      </c>
      <c r="Z127" s="159" t="e">
        <f>IF(VLOOKUP($B127,'I-EmEC'!$A:$DD,MATCH(Z$1,'I-EmEC'!$A$1:$DD$1,0),FALSE)&lt;&gt;"",VLOOKUP($B127,'I-EmEC'!$A:$DD,MATCH(Z$1,'I-EmEC'!$A$1:$DD$1,0),FALSE),NA())</f>
        <v>#N/A</v>
      </c>
      <c r="AA127" s="159">
        <f>IF(VLOOKUP($B127,'I-EmEC'!$A:$DD,MATCH(AA$1,'I-EmEC'!$A$1:$DD$1,0),FALSE)&lt;&gt;"",VLOOKUP($B127,'I-EmEC'!$A:$DD,MATCH(AA$1,'I-EmEC'!$A$1:$DD$1,0),FALSE),NA())</f>
        <v>7.42</v>
      </c>
      <c r="AB127" s="159" t="e">
        <f>IF(VLOOKUP($B127,'I-EmEC'!$A:$DD,MATCH(AB$1,'I-EmEC'!$A$1:$DD$1,0),FALSE)&lt;&gt;"",VLOOKUP($B127,'I-EmEC'!$A:$DD,MATCH(AB$1,'I-EmEC'!$A$1:$DD$1,0),FALSE),NA())</f>
        <v>#N/A</v>
      </c>
      <c r="AC127" s="159">
        <f>IF(VLOOKUP($B127,'I-EmEC'!$A:$DD,MATCH(AC$1,'I-EmEC'!$A$1:$DD$1,0),FALSE)&lt;&gt;"",VLOOKUP($B127,'I-EmEC'!$A:$DD,MATCH(AC$1,'I-EmEC'!$A$1:$DD$1,0),FALSE),NA())</f>
        <v>7.46</v>
      </c>
      <c r="AD127" s="159">
        <f>IF(VLOOKUP($B127,'I-EmEC'!$A:$DD,MATCH(AD$1,'I-EmEC'!$A$1:$DD$1,0),FALSE)&lt;&gt;"",VLOOKUP($B127,'I-EmEC'!$A:$DD,MATCH(AD$1,'I-EmEC'!$A$1:$DD$1,0),FALSE),NA())</f>
        <v>7.77</v>
      </c>
      <c r="AE127" s="161" t="str" cm="1">
        <f t="array" ref="AE127">SUBSTITUTE(SUBSTITUTE(INDEX(S$1:AD$1,0,MATCH(_xlfn.AGGREGATE(4,6,S127:AD127),S127:AD127,0)),"I-pEC50",""),"&gt;1.4SD","")</f>
        <v xml:space="preserve">
G13</v>
      </c>
      <c r="AF127" s="159"/>
      <c r="AG127" s="163" t="e">
        <f>IF(VLOOKUP($B127,'B-EmEC'!$A:$DC,MATCH(AG$1,'B-EmEC'!$A$1:$DC$1,0),FALSE)&lt;&gt;"",VLOOKUP($B127,'B-EmEC'!$A:$DC,MATCH(AG$1,'B-EmEC'!$A$1:$DC$1,0),FALSE),NA())</f>
        <v>#N/A</v>
      </c>
      <c r="AH127" s="164" t="e">
        <f>IF(VLOOKUP($B127,'B-EmEC'!$A:$DC,MATCH(AH$1,'B-EmEC'!$A$1:$DC$1,0),FALSE)&lt;&gt;"",VLOOKUP($B127,'B-EmEC'!$A:$DC,MATCH(AH$1,'B-EmEC'!$A$1:$DC$1,0),FALSE),NA())</f>
        <v>#N/A</v>
      </c>
      <c r="AI127" s="164" t="e">
        <f>IF(VLOOKUP($B127,'B-EmEC'!$A:$DC,MATCH(AI$1,'B-EmEC'!$A$1:$DC$1,0),FALSE)&lt;&gt;"",VLOOKUP($B127,'B-EmEC'!$A:$DC,MATCH(AI$1,'B-EmEC'!$A$1:$DC$1,0),FALSE),NA())</f>
        <v>#N/A</v>
      </c>
      <c r="AJ127" s="164" t="e">
        <f>IF(VLOOKUP($B127,'B-EmEC'!$A:$DC,MATCH(AJ$1,'B-EmEC'!$A$1:$DC$1,0),FALSE)&lt;&gt;"",VLOOKUP($B127,'B-EmEC'!$A:$DC,MATCH(AJ$1,'B-EmEC'!$A$1:$DC$1,0),FALSE),NA())</f>
        <v>#N/A</v>
      </c>
      <c r="AK127" s="164" t="e">
        <f>IF(VLOOKUP($B127,'B-EmEC'!$A:$DC,MATCH(AK$1,'B-EmEC'!$A$1:$DC$1,0),FALSE)&lt;&gt;"",VLOOKUP($B127,'B-EmEC'!$A:$DC,MATCH(AK$1,'B-EmEC'!$A$1:$DC$1,0),FALSE),NA())</f>
        <v>#N/A</v>
      </c>
      <c r="AL127" s="164" t="e">
        <f>IF(VLOOKUP($B127,'B-EmEC'!$A:$DC,MATCH(AL$1,'B-EmEC'!$A$1:$DC$1,0),FALSE)&lt;&gt;"",VLOOKUP($B127,'B-EmEC'!$A:$DC,MATCH(AL$1,'B-EmEC'!$A$1:$DC$1,0),FALSE),NA())</f>
        <v>#N/A</v>
      </c>
      <c r="AM127" s="164" t="e">
        <f>IF(VLOOKUP($B127,'B-EmEC'!$A:$DC,MATCH(AM$1,'B-EmEC'!$A$1:$DC$1,0),FALSE)&lt;&gt;"",VLOOKUP($B127,'B-EmEC'!$A:$DC,MATCH(AM$1,'B-EmEC'!$A$1:$DC$1,0),FALSE),NA())</f>
        <v>#N/A</v>
      </c>
      <c r="AN127" s="164" t="e">
        <f>IF(VLOOKUP($B127,'B-EmEC'!$A:$DC,MATCH(AN$1,'B-EmEC'!$A$1:$DC$1,0),FALSE)&lt;&gt;"",VLOOKUP($B127,'B-EmEC'!$A:$DC,MATCH(AN$1,'B-EmEC'!$A$1:$DC$1,0),FALSE),NA())</f>
        <v>#N/A</v>
      </c>
      <c r="AO127" s="164" t="e">
        <f>IF(VLOOKUP($B127,'B-EmEC'!$A:$DC,MATCH(AO$1,'B-EmEC'!$A$1:$DC$1,0),FALSE)&lt;&gt;"",VLOOKUP($B127,'B-EmEC'!$A:$DC,MATCH(AO$1,'B-EmEC'!$A$1:$DC$1,0),FALSE),NA())</f>
        <v>#N/A</v>
      </c>
      <c r="AP127" s="164" t="e">
        <f>IF(VLOOKUP($B127,'B-EmEC'!$A:$DC,MATCH(AP$1,'B-EmEC'!$A$1:$DC$1,0),FALSE)&lt;&gt;"",VLOOKUP($B127,'B-EmEC'!$A:$DC,MATCH(AP$1,'B-EmEC'!$A$1:$DC$1,0),FALSE),NA())</f>
        <v>#N/A</v>
      </c>
      <c r="AQ127" s="164" t="e">
        <f>IF(VLOOKUP($B127,'B-EmEC'!$A:$DC,MATCH(AQ$1,'B-EmEC'!$A$1:$DC$1,0),FALSE)&lt;&gt;"",VLOOKUP($B127,'B-EmEC'!$A:$DC,MATCH(AQ$1,'B-EmEC'!$A$1:$DC$1,0),FALSE),NA())</f>
        <v>#N/A</v>
      </c>
      <c r="AR127" s="164" t="e">
        <f>IF(VLOOKUP($B127,'B-EmEC'!$A:$DC,MATCH(AR$1,'B-EmEC'!$A$1:$DC$1,0),FALSE)&lt;&gt;"",VLOOKUP($B127,'B-EmEC'!$A:$DC,MATCH(AR$1,'B-EmEC'!$A$1:$DC$1,0),FALSE),NA())</f>
        <v>#N/A</v>
      </c>
      <c r="AS127" s="169" t="e" cm="1">
        <f t="array" ref="AS127">SUBSTITUTE(SUBSTITUTE(INDEX(AG$1:AR$1,0,MATCH(_xlfn.AGGREGATE(4,6,AG127:AR127),AG127:AR127,0)),"B-Emax",""),"&gt;1.4SD","")</f>
        <v>#N/A</v>
      </c>
      <c r="AT127" s="164"/>
      <c r="AU127" s="165" t="e">
        <f>IF(VLOOKUP($B127,'I-EmEC'!$A:$DD,MATCH(AU$1,'I-EmEC'!$A$1:$DD$1,0),FALSE)&lt;&gt;"",VLOOKUP($B127,'I-EmEC'!$A:$DD,MATCH(AU$1,'I-EmEC'!$A$1:$DD$1,0),FALSE),NA())</f>
        <v>#N/A</v>
      </c>
      <c r="AV127" s="166">
        <f>IF(VLOOKUP($B127,'I-EmEC'!$A:$DD,MATCH(AV$1,'I-EmEC'!$A$1:$DD$1,0),FALSE)&lt;&gt;"",VLOOKUP($B127,'I-EmEC'!$A:$DD,MATCH(AV$1,'I-EmEC'!$A$1:$DD$1,0),FALSE),NA())</f>
        <v>9.6</v>
      </c>
      <c r="AW127" s="166">
        <f>IF(VLOOKUP($B127,'I-EmEC'!$A:$DD,MATCH(AW$1,'I-EmEC'!$A$1:$DD$1,0),FALSE)&lt;&gt;"",VLOOKUP($B127,'I-EmEC'!$A:$DD,MATCH(AW$1,'I-EmEC'!$A$1:$DD$1,0),FALSE),NA())</f>
        <v>9.6</v>
      </c>
      <c r="AX127" s="166">
        <f>IF(VLOOKUP($B127,'I-EmEC'!$A:$DD,MATCH(AX$1,'I-EmEC'!$A$1:$DD$1,0),FALSE)&lt;&gt;"",VLOOKUP($B127,'I-EmEC'!$A:$DD,MATCH(AX$1,'I-EmEC'!$A$1:$DD$1,0),FALSE),NA())</f>
        <v>12.9</v>
      </c>
      <c r="AY127" s="166">
        <f>IF(VLOOKUP($B127,'I-EmEC'!$A:$DD,MATCH(AY$1,'I-EmEC'!$A$1:$DD$1,0),FALSE)&lt;&gt;"",VLOOKUP($B127,'I-EmEC'!$A:$DD,MATCH(AY$1,'I-EmEC'!$A$1:$DD$1,0),FALSE),NA())</f>
        <v>12.9</v>
      </c>
      <c r="AZ127" s="166">
        <f>IF(VLOOKUP($B127,'I-EmEC'!$A:$DD,MATCH(AZ$1,'I-EmEC'!$A$1:$DD$1,0),FALSE)&lt;&gt;"",VLOOKUP($B127,'I-EmEC'!$A:$DD,MATCH(AZ$1,'I-EmEC'!$A$1:$DD$1,0),FALSE),NA())</f>
        <v>17.2</v>
      </c>
      <c r="BA127" s="166" t="e">
        <f>IF(VLOOKUP($B127,'I-EmEC'!$A:$DD,MATCH(BA$1,'I-EmEC'!$A$1:$DD$1,0),FALSE)&lt;&gt;"",VLOOKUP($B127,'I-EmEC'!$A:$DD,MATCH(BA$1,'I-EmEC'!$A$1:$DD$1,0),FALSE),NA())</f>
        <v>#N/A</v>
      </c>
      <c r="BB127" s="166" t="e">
        <f>IF(VLOOKUP($B127,'I-EmEC'!$A:$DD,MATCH(BB$1,'I-EmEC'!$A$1:$DD$1,0),FALSE)&lt;&gt;"",VLOOKUP($B127,'I-EmEC'!$A:$DD,MATCH(BB$1,'I-EmEC'!$A$1:$DD$1,0),FALSE),NA())</f>
        <v>#N/A</v>
      </c>
      <c r="BC127" s="166">
        <f>IF(VLOOKUP($B127,'I-EmEC'!$A:$DD,MATCH(BC$1,'I-EmEC'!$A$1:$DD$1,0),FALSE)&lt;&gt;"",VLOOKUP($B127,'I-EmEC'!$A:$DD,MATCH(BC$1,'I-EmEC'!$A$1:$DD$1,0),FALSE),NA())</f>
        <v>9.4</v>
      </c>
      <c r="BD127" s="166" t="e">
        <f>IF(VLOOKUP($B127,'I-EmEC'!$A:$DD,MATCH(BD$1,'I-EmEC'!$A$1:$DD$1,0),FALSE)&lt;&gt;"",VLOOKUP($B127,'I-EmEC'!$A:$DD,MATCH(BD$1,'I-EmEC'!$A$1:$DD$1,0),FALSE),NA())</f>
        <v>#N/A</v>
      </c>
      <c r="BE127" s="166">
        <f>IF(VLOOKUP($B127,'I-EmEC'!$A:$DD,MATCH(BE$1,'I-EmEC'!$A$1:$DD$1,0),FALSE)&lt;&gt;"",VLOOKUP($B127,'I-EmEC'!$A:$DD,MATCH(BE$1,'I-EmEC'!$A$1:$DD$1,0),FALSE),NA())</f>
        <v>13.6</v>
      </c>
      <c r="BF127" s="166">
        <f>IF(VLOOKUP($B127,'I-EmEC'!$A:$DD,MATCH(BF$1,'I-EmEC'!$A$1:$DD$1,0),FALSE)&lt;&gt;"",VLOOKUP($B127,'I-EmEC'!$A:$DD,MATCH(BF$1,'I-EmEC'!$A$1:$DD$1,0),FALSE),NA())</f>
        <v>12.1</v>
      </c>
      <c r="BG127" s="161" t="str" cm="1">
        <f t="array" ref="BG127">SUBSTITUTE(SUBSTITUTE(INDEX(AU$1:BF$1,0,MATCH(_xlfn.AGGREGATE(4,6,AU127:BF127),AU127:BF127,0)),"I-Emax",""),"&gt;1.4SD","")</f>
        <v xml:space="preserve">
Gz</v>
      </c>
      <c r="BH127" s="159"/>
      <c r="BI127" s="167" t="e">
        <f>IF(VLOOKUP($B127,'B-EmEC'!$A:$DC,MATCH(BI$1,'B-EmEC'!$A$1:$DC$1,0),FALSE)="",NA(),VLOOKUP($B127,'B-EmEC'!$A:$DC,MATCH(BI$1,'B-EmEC'!$A$1:$DC$1,0),FALSE))</f>
        <v>#N/A</v>
      </c>
      <c r="BJ127" s="168" t="e">
        <f>IF(VLOOKUP($B127,'B-EmEC'!$A:$DC,MATCH(BJ$1,'B-EmEC'!$A$1:$DC$1,0),FALSE)="",NA(),VLOOKUP($B127,'B-EmEC'!$A:$DC,MATCH(BJ$1,'B-EmEC'!$A$1:$DC$1,0),FALSE))</f>
        <v>#N/A</v>
      </c>
      <c r="BK127" s="168" t="e">
        <f>IF(VLOOKUP($B127,'B-EmEC'!$A:$DC,MATCH(BK$1,'B-EmEC'!$A$1:$DC$1,0),FALSE)="",NA(),VLOOKUP($B127,'B-EmEC'!$A:$DC,MATCH(BK$1,'B-EmEC'!$A$1:$DC$1,0),FALSE))</f>
        <v>#N/A</v>
      </c>
      <c r="BL127" s="168" t="e">
        <f>IF(VLOOKUP($B127,'B-EmEC'!$A:$DC,MATCH(BL$1,'B-EmEC'!$A$1:$DC$1,0),FALSE)="",NA(),VLOOKUP($B127,'B-EmEC'!$A:$DC,MATCH(BL$1,'B-EmEC'!$A$1:$DC$1,0),FALSE))</f>
        <v>#N/A</v>
      </c>
      <c r="BM127" s="168" t="e">
        <f>IF(VLOOKUP($B127,'B-EmEC'!$A:$DC,MATCH(BM$1,'B-EmEC'!$A$1:$DC$1,0),FALSE)="",NA(),VLOOKUP($B127,'B-EmEC'!$A:$DC,MATCH(BM$1,'B-EmEC'!$A$1:$DC$1,0),FALSE))</f>
        <v>#N/A</v>
      </c>
      <c r="BN127" s="168" t="e">
        <f>IF(VLOOKUP($B127,'B-EmEC'!$A:$DC,MATCH(BN$1,'B-EmEC'!$A$1:$DC$1,0),FALSE)="",NA(),VLOOKUP($B127,'B-EmEC'!$A:$DC,MATCH(BN$1,'B-EmEC'!$A$1:$DC$1,0),FALSE))</f>
        <v>#N/A</v>
      </c>
      <c r="BO127" s="168" t="e">
        <f>IF(VLOOKUP($B127,'B-EmEC'!$A:$DC,MATCH(BO$1,'B-EmEC'!$A$1:$DC$1,0),FALSE)="",NA(),VLOOKUP($B127,'B-EmEC'!$A:$DC,MATCH(BO$1,'B-EmEC'!$A$1:$DC$1,0),FALSE))</f>
        <v>#N/A</v>
      </c>
      <c r="BP127" s="168" t="e">
        <f>IF(VLOOKUP($B127,'B-EmEC'!$A:$DC,MATCH(BP$1,'B-EmEC'!$A$1:$DC$1,0),FALSE)="",NA(),VLOOKUP($B127,'B-EmEC'!$A:$DC,MATCH(BP$1,'B-EmEC'!$A$1:$DC$1,0),FALSE))</f>
        <v>#N/A</v>
      </c>
      <c r="BQ127" s="168" t="e">
        <f>IF(VLOOKUP($B127,'B-EmEC'!$A:$DC,MATCH(BQ$1,'B-EmEC'!$A$1:$DC$1,0),FALSE)="",NA(),VLOOKUP($B127,'B-EmEC'!$A:$DC,MATCH(BQ$1,'B-EmEC'!$A$1:$DC$1,0),FALSE))</f>
        <v>#N/A</v>
      </c>
      <c r="BR127" s="168" t="e">
        <f>IF(VLOOKUP($B127,'B-EmEC'!$A:$DC,MATCH(BR$1,'B-EmEC'!$A$1:$DC$1,0),FALSE)="",NA(),VLOOKUP($B127,'B-EmEC'!$A:$DC,MATCH(BR$1,'B-EmEC'!$A$1:$DC$1,0),FALSE))</f>
        <v>#N/A</v>
      </c>
      <c r="BS127" s="168" t="e">
        <f>IF(VLOOKUP($B127,'B-EmEC'!$A:$DC,MATCH(BS$1,'B-EmEC'!$A$1:$DC$1,0),FALSE)="",NA(),VLOOKUP($B127,'B-EmEC'!$A:$DC,MATCH(BS$1,'B-EmEC'!$A$1:$DC$1,0),FALSE))</f>
        <v>#N/A</v>
      </c>
      <c r="BT127" s="168" t="e">
        <f>IF(VLOOKUP($B127,'B-EmEC'!$A:$DC,MATCH(BT$1,'B-EmEC'!$A$1:$DC$1,0),FALSE)="",NA(),VLOOKUP($B127,'B-EmEC'!$A:$DC,MATCH(BT$1,'B-EmEC'!$A$1:$DC$1,0),FALSE))</f>
        <v>#N/A</v>
      </c>
      <c r="BU127" s="161" t="e" cm="1">
        <f t="array" ref="BU127">SUBSTITUTE(SUBSTITUTE(SUBSTITUTE(INDEX(BI$1:BT$1,0,MATCH(_xlfn.AGGREGATE(4,6,BI127:BT127),BI127:BT127,0)),"B-Emax",""),"Min",""),"Max","")</f>
        <v>#N/A</v>
      </c>
      <c r="BV127" s="168"/>
      <c r="BW127" s="165" t="e">
        <f>IF(VLOOKUP($B127,'I-EmEC'!$A:$DD,MATCH(BW$1,'I-EmEC'!$A$1:$DD$1,0),FALSE)&lt;&gt;"",VLOOKUP($B127,'I-EmEC'!$A:$DD,MATCH(BW$1,'I-EmEC'!$A$1:$DD$1,0),FALSE),NA())</f>
        <v>#N/A</v>
      </c>
      <c r="BX127" s="166">
        <f>IF(VLOOKUP($B127,'I-EmEC'!$A:$DD,MATCH(BX$1,'I-EmEC'!$A$1:$DD$1,0),FALSE)&lt;&gt;"",VLOOKUP($B127,'I-EmEC'!$A:$DD,MATCH(BX$1,'I-EmEC'!$A$1:$DD$1,0),FALSE),NA())</f>
        <v>18.568665377176014</v>
      </c>
      <c r="BY127" s="166">
        <f>IF(VLOOKUP($B127,'I-EmEC'!$A:$DD,MATCH(BY$1,'I-EmEC'!$A$1:$DD$1,0),FALSE)&lt;&gt;"",VLOOKUP($B127,'I-EmEC'!$A:$DD,MATCH(BY$1,'I-EmEC'!$A$1:$DD$1,0),FALSE),NA())</f>
        <v>18.568665377176014</v>
      </c>
      <c r="BZ127" s="166">
        <f>IF(VLOOKUP($B127,'I-EmEC'!$A:$DD,MATCH(BZ$1,'I-EmEC'!$A$1:$DD$1,0),FALSE)&lt;&gt;"",VLOOKUP($B127,'I-EmEC'!$A:$DD,MATCH(BZ$1,'I-EmEC'!$A$1:$DD$1,0),FALSE),NA())</f>
        <v>26.708074534161494</v>
      </c>
      <c r="CA127" s="166">
        <f>IF(VLOOKUP($B127,'I-EmEC'!$A:$DD,MATCH(CA$1,'I-EmEC'!$A$1:$DD$1,0),FALSE)&lt;&gt;"",VLOOKUP($B127,'I-EmEC'!$A:$DD,MATCH(CA$1,'I-EmEC'!$A$1:$DD$1,0),FALSE),NA())</f>
        <v>26.708074534161494</v>
      </c>
      <c r="CB127" s="166">
        <f>IF(VLOOKUP($B127,'I-EmEC'!$A:$DD,MATCH(CB$1,'I-EmEC'!$A$1:$DD$1,0),FALSE)&lt;&gt;"",VLOOKUP($B127,'I-EmEC'!$A:$DD,MATCH(CB$1,'I-EmEC'!$A$1:$DD$1,0),FALSE),NA())</f>
        <v>49.855072463768117</v>
      </c>
      <c r="CC127" s="166" t="e">
        <f>IF(VLOOKUP($B127,'I-EmEC'!$A:$DD,MATCH(CC$1,'I-EmEC'!$A$1:$DD$1,0),FALSE)&lt;&gt;"",VLOOKUP($B127,'I-EmEC'!$A:$DD,MATCH(CC$1,'I-EmEC'!$A$1:$DD$1,0),FALSE),NA())</f>
        <v>#N/A</v>
      </c>
      <c r="CD127" s="166" t="e">
        <f>IF(VLOOKUP($B127,'I-EmEC'!$A:$DD,MATCH(CD$1,'I-EmEC'!$A$1:$DD$1,0),FALSE)&lt;&gt;"",VLOOKUP($B127,'I-EmEC'!$A:$DD,MATCH(CD$1,'I-EmEC'!$A$1:$DD$1,0),FALSE),NA())</f>
        <v>#N/A</v>
      </c>
      <c r="CE127" s="166">
        <f>IF(VLOOKUP($B127,'I-EmEC'!$A:$DD,MATCH(CE$1,'I-EmEC'!$A$1:$DD$1,0),FALSE)&lt;&gt;"",VLOOKUP($B127,'I-EmEC'!$A:$DD,MATCH(CE$1,'I-EmEC'!$A$1:$DD$1,0),FALSE),NA())</f>
        <v>21.123595505617978</v>
      </c>
      <c r="CF127" s="166" t="e">
        <f>IF(VLOOKUP($B127,'I-EmEC'!$A:$DD,MATCH(CF$1,'I-EmEC'!$A$1:$DD$1,0),FALSE)&lt;&gt;"",VLOOKUP($B127,'I-EmEC'!$A:$DD,MATCH(CF$1,'I-EmEC'!$A$1:$DD$1,0),FALSE),NA())</f>
        <v>#N/A</v>
      </c>
      <c r="CG127" s="166">
        <f>IF(VLOOKUP($B127,'I-EmEC'!$A:$DD,MATCH(CG$1,'I-EmEC'!$A$1:$DD$1,0),FALSE)&lt;&gt;"",VLOOKUP($B127,'I-EmEC'!$A:$DD,MATCH(CG$1,'I-EmEC'!$A$1:$DD$1,0),FALSE),NA())</f>
        <v>25.904761904761905</v>
      </c>
      <c r="CH127" s="166">
        <f>IF(VLOOKUP($B127,'I-EmEC'!$A:$DD,MATCH(CH$1,'I-EmEC'!$A$1:$DD$1,0),FALSE)&lt;&gt;"",VLOOKUP($B127,'I-EmEC'!$A:$DD,MATCH(CH$1,'I-EmEC'!$A$1:$DD$1,0),FALSE),NA())</f>
        <v>23.913043478260867</v>
      </c>
      <c r="CI127" s="161" t="str" cm="1">
        <f t="array" ref="CI127">SUBSTITUTE(SUBSTITUTE(SUBSTITUTE(INDEX(BW$1:CH$1,0,MATCH(_xlfn.AGGREGATE(4,6,BW127:CH127),BW127:CH127,0)),"I-Emax",""),"Min",""),"Max","")</f>
        <v xml:space="preserve">
Gz</v>
      </c>
      <c r="CJ127" s="155"/>
      <c r="CK127" s="155"/>
      <c r="CL127" s="155"/>
      <c r="CM127" s="155"/>
      <c r="CN127" s="155"/>
      <c r="CO127" s="155"/>
      <c r="CP127" s="155"/>
      <c r="CQ127" s="155"/>
      <c r="CR127" s="155"/>
      <c r="CS127" s="155"/>
      <c r="CT127" s="155"/>
      <c r="CU127" s="155"/>
      <c r="CV127" s="155"/>
      <c r="CW127" s="155"/>
      <c r="CX127" s="155"/>
      <c r="CY127" s="155"/>
      <c r="CZ127" s="155"/>
      <c r="DA127" s="155"/>
      <c r="DB127" s="155"/>
      <c r="DC127" s="155"/>
      <c r="DD127" s="155"/>
      <c r="DE127" s="155"/>
      <c r="DF127" s="155"/>
      <c r="DG127" s="155"/>
    </row>
    <row r="128" spans="1:111" s="170" customFormat="1" x14ac:dyDescent="0.15">
      <c r="A128" s="155" t="str" cm="1">
        <f t="array" ref="A128">_xlfn.IFS(AND(SUMIF(E128:P128,"&lt;&gt;#N/A",E128:P128)&gt;0,SUMIF(S128:AD128,"&lt;&gt;#N/A",S128:AD128)&gt;0),"BI",AND(SUMIF(E128:P128,"&lt;&gt;#N/A",E128:P128)&gt;0,SUMIF(S128:AD128,"&lt;&gt;#N/A",S128:AD128)=0),"-B",AND(SUMIF(E128:P128,"&lt;&gt;#N/A",E128:P128)=0,SUMIF(S128:AD128,"&lt;&gt;#N/A",S128:AD128)&gt;0),"-I")</f>
        <v>-I</v>
      </c>
      <c r="B128" s="90" t="s">
        <v>645</v>
      </c>
      <c r="C128" s="156" t="str">
        <f>VLOOKUP(B128,RecNamesAll!A:E,5,FALSE)</f>
        <v>A</v>
      </c>
      <c r="D128" s="157" t="b">
        <f>VLOOKUP(B128,Ligands!A:B,2,FALSE)</f>
        <v>0</v>
      </c>
      <c r="E128" s="158" t="e">
        <f>IF(VLOOKUP($B128,'B-EmEC'!$A:$DC,MATCH(E$1,'B-EmEC'!$A$1:$DC$1,0),FALSE)&lt;&gt;"",VLOOKUP($B128,'B-EmEC'!$A:$DC,MATCH(E$1,'B-EmEC'!$A$1:$DC$1,0),FALSE),NA())</f>
        <v>#N/A</v>
      </c>
      <c r="F128" s="159" t="e">
        <f>IF(VLOOKUP($B128,'B-EmEC'!$A:$DC,MATCH(F$1,'B-EmEC'!$A$1:$DC$1,0),FALSE)&lt;&gt;"",VLOOKUP($B128,'B-EmEC'!$A:$DC,MATCH(F$1,'B-EmEC'!$A$1:$DC$1,0),FALSE),NA())</f>
        <v>#N/A</v>
      </c>
      <c r="G128" s="159" t="e">
        <f>IF(VLOOKUP($B128,'B-EmEC'!$A:$DC,MATCH(G$1,'B-EmEC'!$A$1:$DC$1,0),FALSE)&lt;&gt;"",VLOOKUP($B128,'B-EmEC'!$A:$DC,MATCH(G$1,'B-EmEC'!$A$1:$DC$1,0),FALSE),NA())</f>
        <v>#N/A</v>
      </c>
      <c r="H128" s="159" t="e">
        <f>IF(VLOOKUP($B128,'B-EmEC'!$A:$DC,MATCH(H$1,'B-EmEC'!$A$1:$DC$1,0),FALSE)&lt;&gt;"",VLOOKUP($B128,'B-EmEC'!$A:$DC,MATCH(H$1,'B-EmEC'!$A$1:$DC$1,0),FALSE),NA())</f>
        <v>#N/A</v>
      </c>
      <c r="I128" s="159" t="e">
        <f>IF(VLOOKUP($B128,'B-EmEC'!$A:$DC,MATCH(I$1,'B-EmEC'!$A$1:$DC$1,0),FALSE)&lt;&gt;"",VLOOKUP($B128,'B-EmEC'!$A:$DC,MATCH(I$1,'B-EmEC'!$A$1:$DC$1,0),FALSE),NA())</f>
        <v>#N/A</v>
      </c>
      <c r="J128" s="159" t="e">
        <f>IF(VLOOKUP($B128,'B-EmEC'!$A:$DC,MATCH(J$1,'B-EmEC'!$A$1:$DC$1,0),FALSE)&lt;&gt;"",VLOOKUP($B128,'B-EmEC'!$A:$DC,MATCH(J$1,'B-EmEC'!$A$1:$DC$1,0),FALSE),NA())</f>
        <v>#N/A</v>
      </c>
      <c r="K128" s="160" t="e">
        <f>IF(VLOOKUP($B128,'B-EmEC'!$A:$DC,MATCH(K$1,'B-EmEC'!$A$1:$DC$1,0),FALSE)&lt;&gt;"",VLOOKUP($B128,'B-EmEC'!$A:$DC,MATCH(K$1,'B-EmEC'!$A$1:$DC$1,0),FALSE),NA())</f>
        <v>#N/A</v>
      </c>
      <c r="L128" s="160" t="e">
        <f>IF(VLOOKUP($B128,'B-EmEC'!$A:$DC,MATCH(L$1,'B-EmEC'!$A$1:$DC$1,0),FALSE)&lt;&gt;"",VLOOKUP($B128,'B-EmEC'!$A:$DC,MATCH(L$1,'B-EmEC'!$A$1:$DC$1,0),FALSE),NA())</f>
        <v>#N/A</v>
      </c>
      <c r="M128" s="160" t="e">
        <f>IF(VLOOKUP($B128,'B-EmEC'!$A:$DC,MATCH(M$1,'B-EmEC'!$A$1:$DC$1,0),FALSE)&lt;&gt;"",VLOOKUP($B128,'B-EmEC'!$A:$DC,MATCH(M$1,'B-EmEC'!$A$1:$DC$1,0),FALSE),NA())</f>
        <v>#N/A</v>
      </c>
      <c r="N128" s="159" t="e">
        <f>IF(VLOOKUP($B128,'B-EmEC'!$A:$DC,MATCH(N$1,'B-EmEC'!$A$1:$DC$1,0),FALSE)&lt;&gt;"",VLOOKUP($B128,'B-EmEC'!$A:$DC,MATCH(N$1,'B-EmEC'!$A$1:$DC$1,0),FALSE),NA())</f>
        <v>#N/A</v>
      </c>
      <c r="O128" s="160" t="e">
        <f>IF(VLOOKUP($B128,'B-EmEC'!$A:$DC,MATCH(O$1,'B-EmEC'!$A$1:$DC$1,0),FALSE)&lt;&gt;"",VLOOKUP($B128,'B-EmEC'!$A:$DC,MATCH(O$1,'B-EmEC'!$A$1:$DC$1,0),FALSE),NA())</f>
        <v>#N/A</v>
      </c>
      <c r="P128" s="160" t="e">
        <f>IF(VLOOKUP($B128,'B-EmEC'!$A:$DC,MATCH(P$1,'B-EmEC'!$A$1:$DC$1,0),FALSE)&lt;&gt;"",VLOOKUP($B128,'B-EmEC'!$A:$DC,MATCH(P$1,'B-EmEC'!$A$1:$DC$1,0),FALSE),NA())</f>
        <v>#N/A</v>
      </c>
      <c r="Q128" s="161" t="e" cm="1">
        <f t="array" ref="Q128">SUBSTITUTE(SUBSTITUTE(INDEX(E$1:P$1,0,MATCH(_xlfn.AGGREGATE(4,6,E128:P128),E128:P128,0)),"B-pEC50",""),"&gt;1.4SD","")</f>
        <v>#N/A</v>
      </c>
      <c r="R128" s="159"/>
      <c r="S128" s="162" t="e">
        <f>IF(VLOOKUP($B128,'I-EmEC'!$A:$DD,MATCH(S$1,'I-EmEC'!$A$1:$DD$1,0),FALSE)&lt;&gt;"",VLOOKUP($B128,'I-EmEC'!$A:$DD,MATCH(S$1,'I-EmEC'!$A$1:$DD$1,0),FALSE),NA())</f>
        <v>#N/A</v>
      </c>
      <c r="T128" s="159">
        <f>IF(VLOOKUP($B128,'I-EmEC'!$A:$DD,MATCH(T$1,'I-EmEC'!$A$1:$DD$1,0),FALSE)&lt;&gt;"",VLOOKUP($B128,'I-EmEC'!$A:$DD,MATCH(T$1,'I-EmEC'!$A$1:$DD$1,0),FALSE),NA())</f>
        <v>6.78</v>
      </c>
      <c r="U128" s="159">
        <f>IF(VLOOKUP($B128,'I-EmEC'!$A:$DD,MATCH(U$1,'I-EmEC'!$A$1:$DD$1,0),FALSE)&lt;&gt;"",VLOOKUP($B128,'I-EmEC'!$A:$DD,MATCH(U$1,'I-EmEC'!$A$1:$DD$1,0),FALSE),NA())</f>
        <v>6.78</v>
      </c>
      <c r="V128" s="159">
        <f>IF(VLOOKUP($B128,'I-EmEC'!$A:$DD,MATCH(V$1,'I-EmEC'!$A$1:$DD$1,0),FALSE)&lt;&gt;"",VLOOKUP($B128,'I-EmEC'!$A:$DD,MATCH(V$1,'I-EmEC'!$A$1:$DD$1,0),FALSE),NA())</f>
        <v>6.35</v>
      </c>
      <c r="W128" s="159">
        <f>IF(VLOOKUP($B128,'I-EmEC'!$A:$DD,MATCH(W$1,'I-EmEC'!$A$1:$DD$1,0),FALSE)&lt;&gt;"",VLOOKUP($B128,'I-EmEC'!$A:$DD,MATCH(W$1,'I-EmEC'!$A$1:$DD$1,0),FALSE),NA())</f>
        <v>6.35</v>
      </c>
      <c r="X128" s="159">
        <f>IF(VLOOKUP($B128,'I-EmEC'!$A:$DD,MATCH(X$1,'I-EmEC'!$A$1:$DD$1,0),FALSE)&lt;&gt;"",VLOOKUP($B128,'I-EmEC'!$A:$DD,MATCH(X$1,'I-EmEC'!$A$1:$DD$1,0),FALSE),NA())</f>
        <v>6.14</v>
      </c>
      <c r="Y128" s="159">
        <f>IF(VLOOKUP($B128,'I-EmEC'!$A:$DD,MATCH(Y$1,'I-EmEC'!$A$1:$DD$1,0),FALSE)&lt;&gt;"",VLOOKUP($B128,'I-EmEC'!$A:$DD,MATCH(Y$1,'I-EmEC'!$A$1:$DD$1,0),FALSE),NA())</f>
        <v>6.88</v>
      </c>
      <c r="Z128" s="159">
        <f>IF(VLOOKUP($B128,'I-EmEC'!$A:$DD,MATCH(Z$1,'I-EmEC'!$A$1:$DD$1,0),FALSE)&lt;&gt;"",VLOOKUP($B128,'I-EmEC'!$A:$DD,MATCH(Z$1,'I-EmEC'!$A$1:$DD$1,0),FALSE),NA())</f>
        <v>6.88</v>
      </c>
      <c r="AA128" s="159">
        <f>IF(VLOOKUP($B128,'I-EmEC'!$A:$DD,MATCH(AA$1,'I-EmEC'!$A$1:$DD$1,0),FALSE)&lt;&gt;"",VLOOKUP($B128,'I-EmEC'!$A:$DD,MATCH(AA$1,'I-EmEC'!$A$1:$DD$1,0),FALSE),NA())</f>
        <v>6.8</v>
      </c>
      <c r="AB128" s="159">
        <f>IF(VLOOKUP($B128,'I-EmEC'!$A:$DD,MATCH(AB$1,'I-EmEC'!$A$1:$DD$1,0),FALSE)&lt;&gt;"",VLOOKUP($B128,'I-EmEC'!$A:$DD,MATCH(AB$1,'I-EmEC'!$A$1:$DD$1,0),FALSE),NA())</f>
        <v>5.65</v>
      </c>
      <c r="AC128" s="159">
        <f>IF(VLOOKUP($B128,'I-EmEC'!$A:$DD,MATCH(AC$1,'I-EmEC'!$A$1:$DD$1,0),FALSE)&lt;&gt;"",VLOOKUP($B128,'I-EmEC'!$A:$DD,MATCH(AC$1,'I-EmEC'!$A$1:$DD$1,0),FALSE),NA())</f>
        <v>6.68</v>
      </c>
      <c r="AD128" s="159">
        <f>IF(VLOOKUP($B128,'I-EmEC'!$A:$DD,MATCH(AD$1,'I-EmEC'!$A$1:$DD$1,0),FALSE)&lt;&gt;"",VLOOKUP($B128,'I-EmEC'!$A:$DD,MATCH(AD$1,'I-EmEC'!$A$1:$DD$1,0),FALSE),NA())</f>
        <v>6.91</v>
      </c>
      <c r="AE128" s="161" t="str" cm="1">
        <f t="array" ref="AE128">SUBSTITUTE(SUBSTITUTE(INDEX(S$1:AD$1,0,MATCH(_xlfn.AGGREGATE(4,6,S128:AD128),S128:AD128,0)),"I-pEC50",""),"&gt;1.4SD","")</f>
        <v xml:space="preserve">
G13</v>
      </c>
      <c r="AF128" s="159"/>
      <c r="AG128" s="163" t="e">
        <f>IF(VLOOKUP($B128,'B-EmEC'!$A:$DC,MATCH(AG$1,'B-EmEC'!$A$1:$DC$1,0),FALSE)&lt;&gt;"",VLOOKUP($B128,'B-EmEC'!$A:$DC,MATCH(AG$1,'B-EmEC'!$A$1:$DC$1,0),FALSE),NA())</f>
        <v>#N/A</v>
      </c>
      <c r="AH128" s="164" t="e">
        <f>IF(VLOOKUP($B128,'B-EmEC'!$A:$DC,MATCH(AH$1,'B-EmEC'!$A$1:$DC$1,0),FALSE)&lt;&gt;"",VLOOKUP($B128,'B-EmEC'!$A:$DC,MATCH(AH$1,'B-EmEC'!$A$1:$DC$1,0),FALSE),NA())</f>
        <v>#N/A</v>
      </c>
      <c r="AI128" s="164" t="e">
        <f>IF(VLOOKUP($B128,'B-EmEC'!$A:$DC,MATCH(AI$1,'B-EmEC'!$A$1:$DC$1,0),FALSE)&lt;&gt;"",VLOOKUP($B128,'B-EmEC'!$A:$DC,MATCH(AI$1,'B-EmEC'!$A$1:$DC$1,0),FALSE),NA())</f>
        <v>#N/A</v>
      </c>
      <c r="AJ128" s="164" t="e">
        <f>IF(VLOOKUP($B128,'B-EmEC'!$A:$DC,MATCH(AJ$1,'B-EmEC'!$A$1:$DC$1,0),FALSE)&lt;&gt;"",VLOOKUP($B128,'B-EmEC'!$A:$DC,MATCH(AJ$1,'B-EmEC'!$A$1:$DC$1,0),FALSE),NA())</f>
        <v>#N/A</v>
      </c>
      <c r="AK128" s="164" t="e">
        <f>IF(VLOOKUP($B128,'B-EmEC'!$A:$DC,MATCH(AK$1,'B-EmEC'!$A$1:$DC$1,0),FALSE)&lt;&gt;"",VLOOKUP($B128,'B-EmEC'!$A:$DC,MATCH(AK$1,'B-EmEC'!$A$1:$DC$1,0),FALSE),NA())</f>
        <v>#N/A</v>
      </c>
      <c r="AL128" s="164" t="e">
        <f>IF(VLOOKUP($B128,'B-EmEC'!$A:$DC,MATCH(AL$1,'B-EmEC'!$A$1:$DC$1,0),FALSE)&lt;&gt;"",VLOOKUP($B128,'B-EmEC'!$A:$DC,MATCH(AL$1,'B-EmEC'!$A$1:$DC$1,0),FALSE),NA())</f>
        <v>#N/A</v>
      </c>
      <c r="AM128" s="164" t="e">
        <f>IF(VLOOKUP($B128,'B-EmEC'!$A:$DC,MATCH(AM$1,'B-EmEC'!$A$1:$DC$1,0),FALSE)&lt;&gt;"",VLOOKUP($B128,'B-EmEC'!$A:$DC,MATCH(AM$1,'B-EmEC'!$A$1:$DC$1,0),FALSE),NA())</f>
        <v>#N/A</v>
      </c>
      <c r="AN128" s="164" t="e">
        <f>IF(VLOOKUP($B128,'B-EmEC'!$A:$DC,MATCH(AN$1,'B-EmEC'!$A$1:$DC$1,0),FALSE)&lt;&gt;"",VLOOKUP($B128,'B-EmEC'!$A:$DC,MATCH(AN$1,'B-EmEC'!$A$1:$DC$1,0),FALSE),NA())</f>
        <v>#N/A</v>
      </c>
      <c r="AO128" s="164" t="e">
        <f>IF(VLOOKUP($B128,'B-EmEC'!$A:$DC,MATCH(AO$1,'B-EmEC'!$A$1:$DC$1,0),FALSE)&lt;&gt;"",VLOOKUP($B128,'B-EmEC'!$A:$DC,MATCH(AO$1,'B-EmEC'!$A$1:$DC$1,0),FALSE),NA())</f>
        <v>#N/A</v>
      </c>
      <c r="AP128" s="164" t="e">
        <f>IF(VLOOKUP($B128,'B-EmEC'!$A:$DC,MATCH(AP$1,'B-EmEC'!$A$1:$DC$1,0),FALSE)&lt;&gt;"",VLOOKUP($B128,'B-EmEC'!$A:$DC,MATCH(AP$1,'B-EmEC'!$A$1:$DC$1,0),FALSE),NA())</f>
        <v>#N/A</v>
      </c>
      <c r="AQ128" s="164" t="e">
        <f>IF(VLOOKUP($B128,'B-EmEC'!$A:$DC,MATCH(AQ$1,'B-EmEC'!$A$1:$DC$1,0),FALSE)&lt;&gt;"",VLOOKUP($B128,'B-EmEC'!$A:$DC,MATCH(AQ$1,'B-EmEC'!$A$1:$DC$1,0),FALSE),NA())</f>
        <v>#N/A</v>
      </c>
      <c r="AR128" s="164" t="e">
        <f>IF(VLOOKUP($B128,'B-EmEC'!$A:$DC,MATCH(AR$1,'B-EmEC'!$A$1:$DC$1,0),FALSE)&lt;&gt;"",VLOOKUP($B128,'B-EmEC'!$A:$DC,MATCH(AR$1,'B-EmEC'!$A$1:$DC$1,0),FALSE),NA())</f>
        <v>#N/A</v>
      </c>
      <c r="AS128" s="169" t="e" cm="1">
        <f t="array" ref="AS128">SUBSTITUTE(SUBSTITUTE(INDEX(AG$1:AR$1,0,MATCH(_xlfn.AGGREGATE(4,6,AG128:AR128),AG128:AR128,0)),"B-Emax",""),"&gt;1.4SD","")</f>
        <v>#N/A</v>
      </c>
      <c r="AT128" s="164"/>
      <c r="AU128" s="165" t="e">
        <f>IF(VLOOKUP($B128,'I-EmEC'!$A:$DD,MATCH(AU$1,'I-EmEC'!$A$1:$DD$1,0),FALSE)&lt;&gt;"",VLOOKUP($B128,'I-EmEC'!$A:$DD,MATCH(AU$1,'I-EmEC'!$A$1:$DD$1,0),FALSE),NA())</f>
        <v>#N/A</v>
      </c>
      <c r="AV128" s="166">
        <f>IF(VLOOKUP($B128,'I-EmEC'!$A:$DD,MATCH(AV$1,'I-EmEC'!$A$1:$DD$1,0),FALSE)&lt;&gt;"",VLOOKUP($B128,'I-EmEC'!$A:$DD,MATCH(AV$1,'I-EmEC'!$A$1:$DD$1,0),FALSE),NA())</f>
        <v>16.399999999999999</v>
      </c>
      <c r="AW128" s="166">
        <f>IF(VLOOKUP($B128,'I-EmEC'!$A:$DD,MATCH(AW$1,'I-EmEC'!$A$1:$DD$1,0),FALSE)&lt;&gt;"",VLOOKUP($B128,'I-EmEC'!$A:$DD,MATCH(AW$1,'I-EmEC'!$A$1:$DD$1,0),FALSE),NA())</f>
        <v>16.399999999999999</v>
      </c>
      <c r="AX128" s="166">
        <f>IF(VLOOKUP($B128,'I-EmEC'!$A:$DD,MATCH(AX$1,'I-EmEC'!$A$1:$DD$1,0),FALSE)&lt;&gt;"",VLOOKUP($B128,'I-EmEC'!$A:$DD,MATCH(AX$1,'I-EmEC'!$A$1:$DD$1,0),FALSE),NA())</f>
        <v>30.2</v>
      </c>
      <c r="AY128" s="166">
        <f>IF(VLOOKUP($B128,'I-EmEC'!$A:$DD,MATCH(AY$1,'I-EmEC'!$A$1:$DD$1,0),FALSE)&lt;&gt;"",VLOOKUP($B128,'I-EmEC'!$A:$DD,MATCH(AY$1,'I-EmEC'!$A$1:$DD$1,0),FALSE),NA())</f>
        <v>30.2</v>
      </c>
      <c r="AZ128" s="166">
        <f>IF(VLOOKUP($B128,'I-EmEC'!$A:$DD,MATCH(AZ$1,'I-EmEC'!$A$1:$DD$1,0),FALSE)&lt;&gt;"",VLOOKUP($B128,'I-EmEC'!$A:$DD,MATCH(AZ$1,'I-EmEC'!$A$1:$DD$1,0),FALSE),NA())</f>
        <v>22.2</v>
      </c>
      <c r="BA128" s="166">
        <f>IF(VLOOKUP($B128,'I-EmEC'!$A:$DD,MATCH(BA$1,'I-EmEC'!$A$1:$DD$1,0),FALSE)&lt;&gt;"",VLOOKUP($B128,'I-EmEC'!$A:$DD,MATCH(BA$1,'I-EmEC'!$A$1:$DD$1,0),FALSE),NA())</f>
        <v>11.1</v>
      </c>
      <c r="BB128" s="166">
        <f>IF(VLOOKUP($B128,'I-EmEC'!$A:$DD,MATCH(BB$1,'I-EmEC'!$A$1:$DD$1,0),FALSE)&lt;&gt;"",VLOOKUP($B128,'I-EmEC'!$A:$DD,MATCH(BB$1,'I-EmEC'!$A$1:$DD$1,0),FALSE),NA())</f>
        <v>11.1</v>
      </c>
      <c r="BC128" s="166">
        <f>IF(VLOOKUP($B128,'I-EmEC'!$A:$DD,MATCH(BC$1,'I-EmEC'!$A$1:$DD$1,0),FALSE)&lt;&gt;"",VLOOKUP($B128,'I-EmEC'!$A:$DD,MATCH(BC$1,'I-EmEC'!$A$1:$DD$1,0),FALSE),NA())</f>
        <v>8.5</v>
      </c>
      <c r="BD128" s="166">
        <f>IF(VLOOKUP($B128,'I-EmEC'!$A:$DD,MATCH(BD$1,'I-EmEC'!$A$1:$DD$1,0),FALSE)&lt;&gt;"",VLOOKUP($B128,'I-EmEC'!$A:$DD,MATCH(BD$1,'I-EmEC'!$A$1:$DD$1,0),FALSE),NA())</f>
        <v>37</v>
      </c>
      <c r="BE128" s="166">
        <f>IF(VLOOKUP($B128,'I-EmEC'!$A:$DD,MATCH(BE$1,'I-EmEC'!$A$1:$DD$1,0),FALSE)&lt;&gt;"",VLOOKUP($B128,'I-EmEC'!$A:$DD,MATCH(BE$1,'I-EmEC'!$A$1:$DD$1,0),FALSE),NA())</f>
        <v>18.3</v>
      </c>
      <c r="BF128" s="166">
        <f>IF(VLOOKUP($B128,'I-EmEC'!$A:$DD,MATCH(BF$1,'I-EmEC'!$A$1:$DD$1,0),FALSE)&lt;&gt;"",VLOOKUP($B128,'I-EmEC'!$A:$DD,MATCH(BF$1,'I-EmEC'!$A$1:$DD$1,0),FALSE),NA())</f>
        <v>12.3</v>
      </c>
      <c r="BG128" s="161" t="str" cm="1">
        <f t="array" ref="BG128">SUBSTITUTE(SUBSTITUTE(INDEX(AU$1:BF$1,0,MATCH(_xlfn.AGGREGATE(4,6,AU128:BF128),AU128:BF128,0)),"I-Emax",""),"&gt;1.4SD","")</f>
        <v xml:space="preserve">
G15</v>
      </c>
      <c r="BH128" s="159"/>
      <c r="BI128" s="167" t="e">
        <f>IF(VLOOKUP($B128,'B-EmEC'!$A:$DC,MATCH(BI$1,'B-EmEC'!$A$1:$DC$1,0),FALSE)="",NA(),VLOOKUP($B128,'B-EmEC'!$A:$DC,MATCH(BI$1,'B-EmEC'!$A$1:$DC$1,0),FALSE))</f>
        <v>#N/A</v>
      </c>
      <c r="BJ128" s="168" t="e">
        <f>IF(VLOOKUP($B128,'B-EmEC'!$A:$DC,MATCH(BJ$1,'B-EmEC'!$A$1:$DC$1,0),FALSE)="",NA(),VLOOKUP($B128,'B-EmEC'!$A:$DC,MATCH(BJ$1,'B-EmEC'!$A$1:$DC$1,0),FALSE))</f>
        <v>#N/A</v>
      </c>
      <c r="BK128" s="168" t="e">
        <f>IF(VLOOKUP($B128,'B-EmEC'!$A:$DC,MATCH(BK$1,'B-EmEC'!$A$1:$DC$1,0),FALSE)="",NA(),VLOOKUP($B128,'B-EmEC'!$A:$DC,MATCH(BK$1,'B-EmEC'!$A$1:$DC$1,0),FALSE))</f>
        <v>#N/A</v>
      </c>
      <c r="BL128" s="168" t="e">
        <f>IF(VLOOKUP($B128,'B-EmEC'!$A:$DC,MATCH(BL$1,'B-EmEC'!$A$1:$DC$1,0),FALSE)="",NA(),VLOOKUP($B128,'B-EmEC'!$A:$DC,MATCH(BL$1,'B-EmEC'!$A$1:$DC$1,0),FALSE))</f>
        <v>#N/A</v>
      </c>
      <c r="BM128" s="168" t="e">
        <f>IF(VLOOKUP($B128,'B-EmEC'!$A:$DC,MATCH(BM$1,'B-EmEC'!$A$1:$DC$1,0),FALSE)="",NA(),VLOOKUP($B128,'B-EmEC'!$A:$DC,MATCH(BM$1,'B-EmEC'!$A$1:$DC$1,0),FALSE))</f>
        <v>#N/A</v>
      </c>
      <c r="BN128" s="168" t="e">
        <f>IF(VLOOKUP($B128,'B-EmEC'!$A:$DC,MATCH(BN$1,'B-EmEC'!$A$1:$DC$1,0),FALSE)="",NA(),VLOOKUP($B128,'B-EmEC'!$A:$DC,MATCH(BN$1,'B-EmEC'!$A$1:$DC$1,0),FALSE))</f>
        <v>#N/A</v>
      </c>
      <c r="BO128" s="168" t="e">
        <f>IF(VLOOKUP($B128,'B-EmEC'!$A:$DC,MATCH(BO$1,'B-EmEC'!$A$1:$DC$1,0),FALSE)="",NA(),VLOOKUP($B128,'B-EmEC'!$A:$DC,MATCH(BO$1,'B-EmEC'!$A$1:$DC$1,0),FALSE))</f>
        <v>#N/A</v>
      </c>
      <c r="BP128" s="168" t="e">
        <f>IF(VLOOKUP($B128,'B-EmEC'!$A:$DC,MATCH(BP$1,'B-EmEC'!$A$1:$DC$1,0),FALSE)="",NA(),VLOOKUP($B128,'B-EmEC'!$A:$DC,MATCH(BP$1,'B-EmEC'!$A$1:$DC$1,0),FALSE))</f>
        <v>#N/A</v>
      </c>
      <c r="BQ128" s="168" t="e">
        <f>IF(VLOOKUP($B128,'B-EmEC'!$A:$DC,MATCH(BQ$1,'B-EmEC'!$A$1:$DC$1,0),FALSE)="",NA(),VLOOKUP($B128,'B-EmEC'!$A:$DC,MATCH(BQ$1,'B-EmEC'!$A$1:$DC$1,0),FALSE))</f>
        <v>#N/A</v>
      </c>
      <c r="BR128" s="168" t="e">
        <f>IF(VLOOKUP($B128,'B-EmEC'!$A:$DC,MATCH(BR$1,'B-EmEC'!$A$1:$DC$1,0),FALSE)="",NA(),VLOOKUP($B128,'B-EmEC'!$A:$DC,MATCH(BR$1,'B-EmEC'!$A$1:$DC$1,0),FALSE))</f>
        <v>#N/A</v>
      </c>
      <c r="BS128" s="168" t="e">
        <f>IF(VLOOKUP($B128,'B-EmEC'!$A:$DC,MATCH(BS$1,'B-EmEC'!$A$1:$DC$1,0),FALSE)="",NA(),VLOOKUP($B128,'B-EmEC'!$A:$DC,MATCH(BS$1,'B-EmEC'!$A$1:$DC$1,0),FALSE))</f>
        <v>#N/A</v>
      </c>
      <c r="BT128" s="168" t="e">
        <f>IF(VLOOKUP($B128,'B-EmEC'!$A:$DC,MATCH(BT$1,'B-EmEC'!$A$1:$DC$1,0),FALSE)="",NA(),VLOOKUP($B128,'B-EmEC'!$A:$DC,MATCH(BT$1,'B-EmEC'!$A$1:$DC$1,0),FALSE))</f>
        <v>#N/A</v>
      </c>
      <c r="BU128" s="161" t="e" cm="1">
        <f t="array" ref="BU128">SUBSTITUTE(SUBSTITUTE(SUBSTITUTE(INDEX(BI$1:BT$1,0,MATCH(_xlfn.AGGREGATE(4,6,BI128:BT128),BI128:BT128,0)),"B-Emax",""),"Min",""),"Max","")</f>
        <v>#N/A</v>
      </c>
      <c r="BV128" s="168"/>
      <c r="BW128" s="165" t="e">
        <f>IF(VLOOKUP($B128,'I-EmEC'!$A:$DD,MATCH(BW$1,'I-EmEC'!$A$1:$DD$1,0),FALSE)&lt;&gt;"",VLOOKUP($B128,'I-EmEC'!$A:$DD,MATCH(BW$1,'I-EmEC'!$A$1:$DD$1,0),FALSE),NA())</f>
        <v>#N/A</v>
      </c>
      <c r="BX128" s="166">
        <f>IF(VLOOKUP($B128,'I-EmEC'!$A:$DD,MATCH(BX$1,'I-EmEC'!$A$1:$DD$1,0),FALSE)&lt;&gt;"",VLOOKUP($B128,'I-EmEC'!$A:$DD,MATCH(BX$1,'I-EmEC'!$A$1:$DD$1,0),FALSE),NA())</f>
        <v>31.721470019342355</v>
      </c>
      <c r="BY128" s="166">
        <f>IF(VLOOKUP($B128,'I-EmEC'!$A:$DD,MATCH(BY$1,'I-EmEC'!$A$1:$DD$1,0),FALSE)&lt;&gt;"",VLOOKUP($B128,'I-EmEC'!$A:$DD,MATCH(BY$1,'I-EmEC'!$A$1:$DD$1,0),FALSE),NA())</f>
        <v>31.721470019342355</v>
      </c>
      <c r="BZ128" s="166">
        <f>IF(VLOOKUP($B128,'I-EmEC'!$A:$DD,MATCH(BZ$1,'I-EmEC'!$A$1:$DD$1,0),FALSE)&lt;&gt;"",VLOOKUP($B128,'I-EmEC'!$A:$DD,MATCH(BZ$1,'I-EmEC'!$A$1:$DD$1,0),FALSE),NA())</f>
        <v>62.52587991718427</v>
      </c>
      <c r="CA128" s="166">
        <f>IF(VLOOKUP($B128,'I-EmEC'!$A:$DD,MATCH(CA$1,'I-EmEC'!$A$1:$DD$1,0),FALSE)&lt;&gt;"",VLOOKUP($B128,'I-EmEC'!$A:$DD,MATCH(CA$1,'I-EmEC'!$A$1:$DD$1,0),FALSE),NA())</f>
        <v>62.52587991718427</v>
      </c>
      <c r="CB128" s="166">
        <f>IF(VLOOKUP($B128,'I-EmEC'!$A:$DD,MATCH(CB$1,'I-EmEC'!$A$1:$DD$1,0),FALSE)&lt;&gt;"",VLOOKUP($B128,'I-EmEC'!$A:$DD,MATCH(CB$1,'I-EmEC'!$A$1:$DD$1,0),FALSE),NA())</f>
        <v>64.347826086956516</v>
      </c>
      <c r="CC128" s="166">
        <f>IF(VLOOKUP($B128,'I-EmEC'!$A:$DD,MATCH(CC$1,'I-EmEC'!$A$1:$DD$1,0),FALSE)&lt;&gt;"",VLOOKUP($B128,'I-EmEC'!$A:$DD,MATCH(CC$1,'I-EmEC'!$A$1:$DD$1,0),FALSE),NA())</f>
        <v>22.792607802874741</v>
      </c>
      <c r="CD128" s="166">
        <f>IF(VLOOKUP($B128,'I-EmEC'!$A:$DD,MATCH(CD$1,'I-EmEC'!$A$1:$DD$1,0),FALSE)&lt;&gt;"",VLOOKUP($B128,'I-EmEC'!$A:$DD,MATCH(CD$1,'I-EmEC'!$A$1:$DD$1,0),FALSE),NA())</f>
        <v>22.792607802874741</v>
      </c>
      <c r="CE128" s="166">
        <f>IF(VLOOKUP($B128,'I-EmEC'!$A:$DD,MATCH(CE$1,'I-EmEC'!$A$1:$DD$1,0),FALSE)&lt;&gt;"",VLOOKUP($B128,'I-EmEC'!$A:$DD,MATCH(CE$1,'I-EmEC'!$A$1:$DD$1,0),FALSE),NA())</f>
        <v>19.101123595505619</v>
      </c>
      <c r="CF128" s="166">
        <f>IF(VLOOKUP($B128,'I-EmEC'!$A:$DD,MATCH(CF$1,'I-EmEC'!$A$1:$DD$1,0),FALSE)&lt;&gt;"",VLOOKUP($B128,'I-EmEC'!$A:$DD,MATCH(CF$1,'I-EmEC'!$A$1:$DD$1,0),FALSE),NA())</f>
        <v>72.978303747534511</v>
      </c>
      <c r="CG128" s="166">
        <f>IF(VLOOKUP($B128,'I-EmEC'!$A:$DD,MATCH(CG$1,'I-EmEC'!$A$1:$DD$1,0),FALSE)&lt;&gt;"",VLOOKUP($B128,'I-EmEC'!$A:$DD,MATCH(CG$1,'I-EmEC'!$A$1:$DD$1,0),FALSE),NA())</f>
        <v>34.857142857142854</v>
      </c>
      <c r="CH128" s="166">
        <f>IF(VLOOKUP($B128,'I-EmEC'!$A:$DD,MATCH(CH$1,'I-EmEC'!$A$1:$DD$1,0),FALSE)&lt;&gt;"",VLOOKUP($B128,'I-EmEC'!$A:$DD,MATCH(CH$1,'I-EmEC'!$A$1:$DD$1,0),FALSE),NA())</f>
        <v>24.308300395256918</v>
      </c>
      <c r="CI128" s="161" t="str" cm="1">
        <f t="array" ref="CI128">SUBSTITUTE(SUBSTITUTE(SUBSTITUTE(INDEX(BW$1:CH$1,0,MATCH(_xlfn.AGGREGATE(4,6,BW128:CH128),BW128:CH128,0)),"I-Emax",""),"Min",""),"Max","")</f>
        <v xml:space="preserve">
G15</v>
      </c>
      <c r="CJ128" s="155"/>
      <c r="CK128" s="155"/>
      <c r="CL128" s="155"/>
      <c r="CM128" s="155"/>
      <c r="CN128" s="155"/>
      <c r="CO128" s="155"/>
      <c r="CP128" s="155"/>
      <c r="CQ128" s="155"/>
      <c r="CR128" s="155"/>
      <c r="CS128" s="155"/>
      <c r="CT128" s="155"/>
      <c r="CU128" s="155"/>
      <c r="CV128" s="155"/>
      <c r="CW128" s="155"/>
      <c r="CX128" s="155"/>
      <c r="CY128" s="155"/>
      <c r="CZ128" s="155"/>
      <c r="DA128" s="155"/>
      <c r="DB128" s="155"/>
      <c r="DC128" s="155"/>
      <c r="DD128" s="155"/>
      <c r="DE128" s="155"/>
      <c r="DF128" s="155"/>
      <c r="DG128" s="155"/>
    </row>
    <row r="129" spans="1:111" s="170" customFormat="1" x14ac:dyDescent="0.15">
      <c r="A129" s="155" t="str" cm="1">
        <f t="array" ref="A129">_xlfn.IFS(AND(SUMIF(E129:P129,"&lt;&gt;#N/A",E129:P129)&gt;0,SUMIF(S129:AD129,"&lt;&gt;#N/A",S129:AD129)&gt;0),"BI",AND(SUMIF(E129:P129,"&lt;&gt;#N/A",E129:P129)&gt;0,SUMIF(S129:AD129,"&lt;&gt;#N/A",S129:AD129)=0),"-B",AND(SUMIF(E129:P129,"&lt;&gt;#N/A",E129:P129)=0,SUMIF(S129:AD129,"&lt;&gt;#N/A",S129:AD129)&gt;0),"-I")</f>
        <v>-I</v>
      </c>
      <c r="B129" s="90" t="s">
        <v>647</v>
      </c>
      <c r="C129" s="156" t="str">
        <f>VLOOKUP(B129,RecNamesAll!A:E,5,FALSE)</f>
        <v>A</v>
      </c>
      <c r="D129" s="157" t="b">
        <f>VLOOKUP(B129,Ligands!A:B,2,FALSE)</f>
        <v>0</v>
      </c>
      <c r="E129" s="158" t="e">
        <f>IF(VLOOKUP($B129,'B-EmEC'!$A:$DC,MATCH(E$1,'B-EmEC'!$A$1:$DC$1,0),FALSE)&lt;&gt;"",VLOOKUP($B129,'B-EmEC'!$A:$DC,MATCH(E$1,'B-EmEC'!$A$1:$DC$1,0),FALSE),NA())</f>
        <v>#N/A</v>
      </c>
      <c r="F129" s="159" t="e">
        <f>IF(VLOOKUP($B129,'B-EmEC'!$A:$DC,MATCH(F$1,'B-EmEC'!$A$1:$DC$1,0),FALSE)&lt;&gt;"",VLOOKUP($B129,'B-EmEC'!$A:$DC,MATCH(F$1,'B-EmEC'!$A$1:$DC$1,0),FALSE),NA())</f>
        <v>#N/A</v>
      </c>
      <c r="G129" s="159" t="e">
        <f>IF(VLOOKUP($B129,'B-EmEC'!$A:$DC,MATCH(G$1,'B-EmEC'!$A$1:$DC$1,0),FALSE)&lt;&gt;"",VLOOKUP($B129,'B-EmEC'!$A:$DC,MATCH(G$1,'B-EmEC'!$A$1:$DC$1,0),FALSE),NA())</f>
        <v>#N/A</v>
      </c>
      <c r="H129" s="159" t="e">
        <f>IF(VLOOKUP($B129,'B-EmEC'!$A:$DC,MATCH(H$1,'B-EmEC'!$A$1:$DC$1,0),FALSE)&lt;&gt;"",VLOOKUP($B129,'B-EmEC'!$A:$DC,MATCH(H$1,'B-EmEC'!$A$1:$DC$1,0),FALSE),NA())</f>
        <v>#N/A</v>
      </c>
      <c r="I129" s="159" t="e">
        <f>IF(VLOOKUP($B129,'B-EmEC'!$A:$DC,MATCH(I$1,'B-EmEC'!$A$1:$DC$1,0),FALSE)&lt;&gt;"",VLOOKUP($B129,'B-EmEC'!$A:$DC,MATCH(I$1,'B-EmEC'!$A$1:$DC$1,0),FALSE),NA())</f>
        <v>#N/A</v>
      </c>
      <c r="J129" s="159" t="e">
        <f>IF(VLOOKUP($B129,'B-EmEC'!$A:$DC,MATCH(J$1,'B-EmEC'!$A$1:$DC$1,0),FALSE)&lt;&gt;"",VLOOKUP($B129,'B-EmEC'!$A:$DC,MATCH(J$1,'B-EmEC'!$A$1:$DC$1,0),FALSE),NA())</f>
        <v>#N/A</v>
      </c>
      <c r="K129" s="160" t="e">
        <f>IF(VLOOKUP($B129,'B-EmEC'!$A:$DC,MATCH(K$1,'B-EmEC'!$A$1:$DC$1,0),FALSE)&lt;&gt;"",VLOOKUP($B129,'B-EmEC'!$A:$DC,MATCH(K$1,'B-EmEC'!$A$1:$DC$1,0),FALSE),NA())</f>
        <v>#N/A</v>
      </c>
      <c r="L129" s="160" t="e">
        <f>IF(VLOOKUP($B129,'B-EmEC'!$A:$DC,MATCH(L$1,'B-EmEC'!$A$1:$DC$1,0),FALSE)&lt;&gt;"",VLOOKUP($B129,'B-EmEC'!$A:$DC,MATCH(L$1,'B-EmEC'!$A$1:$DC$1,0),FALSE),NA())</f>
        <v>#N/A</v>
      </c>
      <c r="M129" s="160" t="e">
        <f>IF(VLOOKUP($B129,'B-EmEC'!$A:$DC,MATCH(M$1,'B-EmEC'!$A$1:$DC$1,0),FALSE)&lt;&gt;"",VLOOKUP($B129,'B-EmEC'!$A:$DC,MATCH(M$1,'B-EmEC'!$A$1:$DC$1,0),FALSE),NA())</f>
        <v>#N/A</v>
      </c>
      <c r="N129" s="159" t="e">
        <f>IF(VLOOKUP($B129,'B-EmEC'!$A:$DC,MATCH(N$1,'B-EmEC'!$A$1:$DC$1,0),FALSE)&lt;&gt;"",VLOOKUP($B129,'B-EmEC'!$A:$DC,MATCH(N$1,'B-EmEC'!$A$1:$DC$1,0),FALSE),NA())</f>
        <v>#N/A</v>
      </c>
      <c r="O129" s="160" t="e">
        <f>IF(VLOOKUP($B129,'B-EmEC'!$A:$DC,MATCH(O$1,'B-EmEC'!$A$1:$DC$1,0),FALSE)&lt;&gt;"",VLOOKUP($B129,'B-EmEC'!$A:$DC,MATCH(O$1,'B-EmEC'!$A$1:$DC$1,0),FALSE),NA())</f>
        <v>#N/A</v>
      </c>
      <c r="P129" s="160" t="e">
        <f>IF(VLOOKUP($B129,'B-EmEC'!$A:$DC,MATCH(P$1,'B-EmEC'!$A$1:$DC$1,0),FALSE)&lt;&gt;"",VLOOKUP($B129,'B-EmEC'!$A:$DC,MATCH(P$1,'B-EmEC'!$A$1:$DC$1,0),FALSE),NA())</f>
        <v>#N/A</v>
      </c>
      <c r="Q129" s="161" t="e" cm="1">
        <f t="array" ref="Q129">SUBSTITUTE(SUBSTITUTE(INDEX(E$1:P$1,0,MATCH(_xlfn.AGGREGATE(4,6,E129:P129),E129:P129,0)),"B-pEC50",""),"&gt;1.4SD","")</f>
        <v>#N/A</v>
      </c>
      <c r="R129" s="159"/>
      <c r="S129" s="162" t="e">
        <f>IF(VLOOKUP($B129,'I-EmEC'!$A:$DD,MATCH(S$1,'I-EmEC'!$A$1:$DD$1,0),FALSE)&lt;&gt;"",VLOOKUP($B129,'I-EmEC'!$A:$DD,MATCH(S$1,'I-EmEC'!$A$1:$DD$1,0),FALSE),NA())</f>
        <v>#N/A</v>
      </c>
      <c r="T129" s="159" t="e">
        <f>IF(VLOOKUP($B129,'I-EmEC'!$A:$DD,MATCH(T$1,'I-EmEC'!$A$1:$DD$1,0),FALSE)&lt;&gt;"",VLOOKUP($B129,'I-EmEC'!$A:$DD,MATCH(T$1,'I-EmEC'!$A$1:$DD$1,0),FALSE),NA())</f>
        <v>#N/A</v>
      </c>
      <c r="U129" s="159" t="e">
        <f>IF(VLOOKUP($B129,'I-EmEC'!$A:$DD,MATCH(U$1,'I-EmEC'!$A$1:$DD$1,0),FALSE)&lt;&gt;"",VLOOKUP($B129,'I-EmEC'!$A:$DD,MATCH(U$1,'I-EmEC'!$A$1:$DD$1,0),FALSE),NA())</f>
        <v>#N/A</v>
      </c>
      <c r="V129" s="159">
        <f>IF(VLOOKUP($B129,'I-EmEC'!$A:$DD,MATCH(V$1,'I-EmEC'!$A$1:$DD$1,0),FALSE)&lt;&gt;"",VLOOKUP($B129,'I-EmEC'!$A:$DD,MATCH(V$1,'I-EmEC'!$A$1:$DD$1,0),FALSE),NA())</f>
        <v>6.75</v>
      </c>
      <c r="W129" s="159">
        <f>IF(VLOOKUP($B129,'I-EmEC'!$A:$DD,MATCH(W$1,'I-EmEC'!$A$1:$DD$1,0),FALSE)&lt;&gt;"",VLOOKUP($B129,'I-EmEC'!$A:$DD,MATCH(W$1,'I-EmEC'!$A$1:$DD$1,0),FALSE),NA())</f>
        <v>6.75</v>
      </c>
      <c r="X129" s="159">
        <f>IF(VLOOKUP($B129,'I-EmEC'!$A:$DD,MATCH(X$1,'I-EmEC'!$A$1:$DD$1,0),FALSE)&lt;&gt;"",VLOOKUP($B129,'I-EmEC'!$A:$DD,MATCH(X$1,'I-EmEC'!$A$1:$DD$1,0),FALSE),NA())</f>
        <v>6.14</v>
      </c>
      <c r="Y129" s="159">
        <f>IF(VLOOKUP($B129,'I-EmEC'!$A:$DD,MATCH(Y$1,'I-EmEC'!$A$1:$DD$1,0),FALSE)&lt;&gt;"",VLOOKUP($B129,'I-EmEC'!$A:$DD,MATCH(Y$1,'I-EmEC'!$A$1:$DD$1,0),FALSE),NA())</f>
        <v>5.58</v>
      </c>
      <c r="Z129" s="159">
        <f>IF(VLOOKUP($B129,'I-EmEC'!$A:$DD,MATCH(Z$1,'I-EmEC'!$A$1:$DD$1,0),FALSE)&lt;&gt;"",VLOOKUP($B129,'I-EmEC'!$A:$DD,MATCH(Z$1,'I-EmEC'!$A$1:$DD$1,0),FALSE),NA())</f>
        <v>5.58</v>
      </c>
      <c r="AA129" s="159">
        <f>IF(VLOOKUP($B129,'I-EmEC'!$A:$DD,MATCH(AA$1,'I-EmEC'!$A$1:$DD$1,0),FALSE)&lt;&gt;"",VLOOKUP($B129,'I-EmEC'!$A:$DD,MATCH(AA$1,'I-EmEC'!$A$1:$DD$1,0),FALSE),NA())</f>
        <v>5.74</v>
      </c>
      <c r="AB129" s="159" t="e">
        <f>IF(VLOOKUP($B129,'I-EmEC'!$A:$DD,MATCH(AB$1,'I-EmEC'!$A$1:$DD$1,0),FALSE)&lt;&gt;"",VLOOKUP($B129,'I-EmEC'!$A:$DD,MATCH(AB$1,'I-EmEC'!$A$1:$DD$1,0),FALSE),NA())</f>
        <v>#N/A</v>
      </c>
      <c r="AC129" s="159">
        <f>IF(VLOOKUP($B129,'I-EmEC'!$A:$DD,MATCH(AC$1,'I-EmEC'!$A$1:$DD$1,0),FALSE)&lt;&gt;"",VLOOKUP($B129,'I-EmEC'!$A:$DD,MATCH(AC$1,'I-EmEC'!$A$1:$DD$1,0),FALSE),NA())</f>
        <v>5.6</v>
      </c>
      <c r="AD129" s="159">
        <f>IF(VLOOKUP($B129,'I-EmEC'!$A:$DD,MATCH(AD$1,'I-EmEC'!$A$1:$DD$1,0),FALSE)&lt;&gt;"",VLOOKUP($B129,'I-EmEC'!$A:$DD,MATCH(AD$1,'I-EmEC'!$A$1:$DD$1,0),FALSE),NA())</f>
        <v>5.53</v>
      </c>
      <c r="AE129" s="161" t="str" cm="1">
        <f t="array" ref="AE129">SUBSTITUTE(SUBSTITUTE(INDEX(S$1:AD$1,0,MATCH(_xlfn.AGGREGATE(4,6,S129:AD129),S129:AD129,0)),"I-pEC50",""),"&gt;1.4SD","")</f>
        <v xml:space="preserve">
GoA</v>
      </c>
      <c r="AF129" s="159"/>
      <c r="AG129" s="163" t="e">
        <f>IF(VLOOKUP($B129,'B-EmEC'!$A:$DC,MATCH(AG$1,'B-EmEC'!$A$1:$DC$1,0),FALSE)&lt;&gt;"",VLOOKUP($B129,'B-EmEC'!$A:$DC,MATCH(AG$1,'B-EmEC'!$A$1:$DC$1,0),FALSE),NA())</f>
        <v>#N/A</v>
      </c>
      <c r="AH129" s="164" t="e">
        <f>IF(VLOOKUP($B129,'B-EmEC'!$A:$DC,MATCH(AH$1,'B-EmEC'!$A$1:$DC$1,0),FALSE)&lt;&gt;"",VLOOKUP($B129,'B-EmEC'!$A:$DC,MATCH(AH$1,'B-EmEC'!$A$1:$DC$1,0),FALSE),NA())</f>
        <v>#N/A</v>
      </c>
      <c r="AI129" s="164" t="e">
        <f>IF(VLOOKUP($B129,'B-EmEC'!$A:$DC,MATCH(AI$1,'B-EmEC'!$A$1:$DC$1,0),FALSE)&lt;&gt;"",VLOOKUP($B129,'B-EmEC'!$A:$DC,MATCH(AI$1,'B-EmEC'!$A$1:$DC$1,0),FALSE),NA())</f>
        <v>#N/A</v>
      </c>
      <c r="AJ129" s="164" t="e">
        <f>IF(VLOOKUP($B129,'B-EmEC'!$A:$DC,MATCH(AJ$1,'B-EmEC'!$A$1:$DC$1,0),FALSE)&lt;&gt;"",VLOOKUP($B129,'B-EmEC'!$A:$DC,MATCH(AJ$1,'B-EmEC'!$A$1:$DC$1,0),FALSE),NA())</f>
        <v>#N/A</v>
      </c>
      <c r="AK129" s="164" t="e">
        <f>IF(VLOOKUP($B129,'B-EmEC'!$A:$DC,MATCH(AK$1,'B-EmEC'!$A$1:$DC$1,0),FALSE)&lt;&gt;"",VLOOKUP($B129,'B-EmEC'!$A:$DC,MATCH(AK$1,'B-EmEC'!$A$1:$DC$1,0),FALSE),NA())</f>
        <v>#N/A</v>
      </c>
      <c r="AL129" s="164" t="e">
        <f>IF(VLOOKUP($B129,'B-EmEC'!$A:$DC,MATCH(AL$1,'B-EmEC'!$A$1:$DC$1,0),FALSE)&lt;&gt;"",VLOOKUP($B129,'B-EmEC'!$A:$DC,MATCH(AL$1,'B-EmEC'!$A$1:$DC$1,0),FALSE),NA())</f>
        <v>#N/A</v>
      </c>
      <c r="AM129" s="164" t="e">
        <f>IF(VLOOKUP($B129,'B-EmEC'!$A:$DC,MATCH(AM$1,'B-EmEC'!$A$1:$DC$1,0),FALSE)&lt;&gt;"",VLOOKUP($B129,'B-EmEC'!$A:$DC,MATCH(AM$1,'B-EmEC'!$A$1:$DC$1,0),FALSE),NA())</f>
        <v>#N/A</v>
      </c>
      <c r="AN129" s="164" t="e">
        <f>IF(VLOOKUP($B129,'B-EmEC'!$A:$DC,MATCH(AN$1,'B-EmEC'!$A$1:$DC$1,0),FALSE)&lt;&gt;"",VLOOKUP($B129,'B-EmEC'!$A:$DC,MATCH(AN$1,'B-EmEC'!$A$1:$DC$1,0),FALSE),NA())</f>
        <v>#N/A</v>
      </c>
      <c r="AO129" s="164" t="e">
        <f>IF(VLOOKUP($B129,'B-EmEC'!$A:$DC,MATCH(AO$1,'B-EmEC'!$A$1:$DC$1,0),FALSE)&lt;&gt;"",VLOOKUP($B129,'B-EmEC'!$A:$DC,MATCH(AO$1,'B-EmEC'!$A$1:$DC$1,0),FALSE),NA())</f>
        <v>#N/A</v>
      </c>
      <c r="AP129" s="164" t="e">
        <f>IF(VLOOKUP($B129,'B-EmEC'!$A:$DC,MATCH(AP$1,'B-EmEC'!$A$1:$DC$1,0),FALSE)&lt;&gt;"",VLOOKUP($B129,'B-EmEC'!$A:$DC,MATCH(AP$1,'B-EmEC'!$A$1:$DC$1,0),FALSE),NA())</f>
        <v>#N/A</v>
      </c>
      <c r="AQ129" s="164" t="e">
        <f>IF(VLOOKUP($B129,'B-EmEC'!$A:$DC,MATCH(AQ$1,'B-EmEC'!$A$1:$DC$1,0),FALSE)&lt;&gt;"",VLOOKUP($B129,'B-EmEC'!$A:$DC,MATCH(AQ$1,'B-EmEC'!$A$1:$DC$1,0),FALSE),NA())</f>
        <v>#N/A</v>
      </c>
      <c r="AR129" s="164" t="e">
        <f>IF(VLOOKUP($B129,'B-EmEC'!$A:$DC,MATCH(AR$1,'B-EmEC'!$A$1:$DC$1,0),FALSE)&lt;&gt;"",VLOOKUP($B129,'B-EmEC'!$A:$DC,MATCH(AR$1,'B-EmEC'!$A$1:$DC$1,0),FALSE),NA())</f>
        <v>#N/A</v>
      </c>
      <c r="AS129" s="169" t="e" cm="1">
        <f t="array" ref="AS129">SUBSTITUTE(SUBSTITUTE(INDEX(AG$1:AR$1,0,MATCH(_xlfn.AGGREGATE(4,6,AG129:AR129),AG129:AR129,0)),"B-Emax",""),"&gt;1.4SD","")</f>
        <v>#N/A</v>
      </c>
      <c r="AT129" s="164"/>
      <c r="AU129" s="165" t="e">
        <f>IF(VLOOKUP($B129,'I-EmEC'!$A:$DD,MATCH(AU$1,'I-EmEC'!$A$1:$DD$1,0),FALSE)&lt;&gt;"",VLOOKUP($B129,'I-EmEC'!$A:$DD,MATCH(AU$1,'I-EmEC'!$A$1:$DD$1,0),FALSE),NA())</f>
        <v>#N/A</v>
      </c>
      <c r="AV129" s="166" t="e">
        <f>IF(VLOOKUP($B129,'I-EmEC'!$A:$DD,MATCH(AV$1,'I-EmEC'!$A$1:$DD$1,0),FALSE)&lt;&gt;"",VLOOKUP($B129,'I-EmEC'!$A:$DD,MATCH(AV$1,'I-EmEC'!$A$1:$DD$1,0),FALSE),NA())</f>
        <v>#N/A</v>
      </c>
      <c r="AW129" s="166" t="e">
        <f>IF(VLOOKUP($B129,'I-EmEC'!$A:$DD,MATCH(AW$1,'I-EmEC'!$A$1:$DD$1,0),FALSE)&lt;&gt;"",VLOOKUP($B129,'I-EmEC'!$A:$DD,MATCH(AW$1,'I-EmEC'!$A$1:$DD$1,0),FALSE),NA())</f>
        <v>#N/A</v>
      </c>
      <c r="AX129" s="166">
        <f>IF(VLOOKUP($B129,'I-EmEC'!$A:$DD,MATCH(AX$1,'I-EmEC'!$A$1:$DD$1,0),FALSE)&lt;&gt;"",VLOOKUP($B129,'I-EmEC'!$A:$DD,MATCH(AX$1,'I-EmEC'!$A$1:$DD$1,0),FALSE),NA())</f>
        <v>20.3</v>
      </c>
      <c r="AY129" s="166">
        <f>IF(VLOOKUP($B129,'I-EmEC'!$A:$DD,MATCH(AY$1,'I-EmEC'!$A$1:$DD$1,0),FALSE)&lt;&gt;"",VLOOKUP($B129,'I-EmEC'!$A:$DD,MATCH(AY$1,'I-EmEC'!$A$1:$DD$1,0),FALSE),NA())</f>
        <v>20.3</v>
      </c>
      <c r="AZ129" s="166">
        <f>IF(VLOOKUP($B129,'I-EmEC'!$A:$DD,MATCH(AZ$1,'I-EmEC'!$A$1:$DD$1,0),FALSE)&lt;&gt;"",VLOOKUP($B129,'I-EmEC'!$A:$DD,MATCH(AZ$1,'I-EmEC'!$A$1:$DD$1,0),FALSE),NA())</f>
        <v>18.399999999999999</v>
      </c>
      <c r="BA129" s="166">
        <f>IF(VLOOKUP($B129,'I-EmEC'!$A:$DD,MATCH(BA$1,'I-EmEC'!$A$1:$DD$1,0),FALSE)&lt;&gt;"",VLOOKUP($B129,'I-EmEC'!$A:$DD,MATCH(BA$1,'I-EmEC'!$A$1:$DD$1,0),FALSE),NA())</f>
        <v>13.6</v>
      </c>
      <c r="BB129" s="166">
        <f>IF(VLOOKUP($B129,'I-EmEC'!$A:$DD,MATCH(BB$1,'I-EmEC'!$A$1:$DD$1,0),FALSE)&lt;&gt;"",VLOOKUP($B129,'I-EmEC'!$A:$DD,MATCH(BB$1,'I-EmEC'!$A$1:$DD$1,0),FALSE),NA())</f>
        <v>13.6</v>
      </c>
      <c r="BC129" s="166">
        <f>IF(VLOOKUP($B129,'I-EmEC'!$A:$DD,MATCH(BC$1,'I-EmEC'!$A$1:$DD$1,0),FALSE)&lt;&gt;"",VLOOKUP($B129,'I-EmEC'!$A:$DD,MATCH(BC$1,'I-EmEC'!$A$1:$DD$1,0),FALSE),NA())</f>
        <v>20.9</v>
      </c>
      <c r="BD129" s="166" t="e">
        <f>IF(VLOOKUP($B129,'I-EmEC'!$A:$DD,MATCH(BD$1,'I-EmEC'!$A$1:$DD$1,0),FALSE)&lt;&gt;"",VLOOKUP($B129,'I-EmEC'!$A:$DD,MATCH(BD$1,'I-EmEC'!$A$1:$DD$1,0),FALSE),NA())</f>
        <v>#N/A</v>
      </c>
      <c r="BE129" s="166">
        <f>IF(VLOOKUP($B129,'I-EmEC'!$A:$DD,MATCH(BE$1,'I-EmEC'!$A$1:$DD$1,0),FALSE)&lt;&gt;"",VLOOKUP($B129,'I-EmEC'!$A:$DD,MATCH(BE$1,'I-EmEC'!$A$1:$DD$1,0),FALSE),NA())</f>
        <v>28.9</v>
      </c>
      <c r="BF129" s="166">
        <f>IF(VLOOKUP($B129,'I-EmEC'!$A:$DD,MATCH(BF$1,'I-EmEC'!$A$1:$DD$1,0),FALSE)&lt;&gt;"",VLOOKUP($B129,'I-EmEC'!$A:$DD,MATCH(BF$1,'I-EmEC'!$A$1:$DD$1,0),FALSE),NA())</f>
        <v>24.4</v>
      </c>
      <c r="BG129" s="161" t="str" cm="1">
        <f t="array" ref="BG129">SUBSTITUTE(SUBSTITUTE(INDEX(AU$1:BF$1,0,MATCH(_xlfn.AGGREGATE(4,6,AU129:BF129),AU129:BF129,0)),"I-Emax",""),"&gt;1.4SD","")</f>
        <v xml:space="preserve">
G12</v>
      </c>
      <c r="BH129" s="159"/>
      <c r="BI129" s="167" t="e">
        <f>IF(VLOOKUP($B129,'B-EmEC'!$A:$DC,MATCH(BI$1,'B-EmEC'!$A$1:$DC$1,0),FALSE)="",NA(),VLOOKUP($B129,'B-EmEC'!$A:$DC,MATCH(BI$1,'B-EmEC'!$A$1:$DC$1,0),FALSE))</f>
        <v>#N/A</v>
      </c>
      <c r="BJ129" s="168" t="e">
        <f>IF(VLOOKUP($B129,'B-EmEC'!$A:$DC,MATCH(BJ$1,'B-EmEC'!$A$1:$DC$1,0),FALSE)="",NA(),VLOOKUP($B129,'B-EmEC'!$A:$DC,MATCH(BJ$1,'B-EmEC'!$A$1:$DC$1,0),FALSE))</f>
        <v>#N/A</v>
      </c>
      <c r="BK129" s="168" t="e">
        <f>IF(VLOOKUP($B129,'B-EmEC'!$A:$DC,MATCH(BK$1,'B-EmEC'!$A$1:$DC$1,0),FALSE)="",NA(),VLOOKUP($B129,'B-EmEC'!$A:$DC,MATCH(BK$1,'B-EmEC'!$A$1:$DC$1,0),FALSE))</f>
        <v>#N/A</v>
      </c>
      <c r="BL129" s="168" t="e">
        <f>IF(VLOOKUP($B129,'B-EmEC'!$A:$DC,MATCH(BL$1,'B-EmEC'!$A$1:$DC$1,0),FALSE)="",NA(),VLOOKUP($B129,'B-EmEC'!$A:$DC,MATCH(BL$1,'B-EmEC'!$A$1:$DC$1,0),FALSE))</f>
        <v>#N/A</v>
      </c>
      <c r="BM129" s="168" t="e">
        <f>IF(VLOOKUP($B129,'B-EmEC'!$A:$DC,MATCH(BM$1,'B-EmEC'!$A$1:$DC$1,0),FALSE)="",NA(),VLOOKUP($B129,'B-EmEC'!$A:$DC,MATCH(BM$1,'B-EmEC'!$A$1:$DC$1,0),FALSE))</f>
        <v>#N/A</v>
      </c>
      <c r="BN129" s="168" t="e">
        <f>IF(VLOOKUP($B129,'B-EmEC'!$A:$DC,MATCH(BN$1,'B-EmEC'!$A$1:$DC$1,0),FALSE)="",NA(),VLOOKUP($B129,'B-EmEC'!$A:$DC,MATCH(BN$1,'B-EmEC'!$A$1:$DC$1,0),FALSE))</f>
        <v>#N/A</v>
      </c>
      <c r="BO129" s="168" t="e">
        <f>IF(VLOOKUP($B129,'B-EmEC'!$A:$DC,MATCH(BO$1,'B-EmEC'!$A$1:$DC$1,0),FALSE)="",NA(),VLOOKUP($B129,'B-EmEC'!$A:$DC,MATCH(BO$1,'B-EmEC'!$A$1:$DC$1,0),FALSE))</f>
        <v>#N/A</v>
      </c>
      <c r="BP129" s="168" t="e">
        <f>IF(VLOOKUP($B129,'B-EmEC'!$A:$DC,MATCH(BP$1,'B-EmEC'!$A$1:$DC$1,0),FALSE)="",NA(),VLOOKUP($B129,'B-EmEC'!$A:$DC,MATCH(BP$1,'B-EmEC'!$A$1:$DC$1,0),FALSE))</f>
        <v>#N/A</v>
      </c>
      <c r="BQ129" s="168" t="e">
        <f>IF(VLOOKUP($B129,'B-EmEC'!$A:$DC,MATCH(BQ$1,'B-EmEC'!$A$1:$DC$1,0),FALSE)="",NA(),VLOOKUP($B129,'B-EmEC'!$A:$DC,MATCH(BQ$1,'B-EmEC'!$A$1:$DC$1,0),FALSE))</f>
        <v>#N/A</v>
      </c>
      <c r="BR129" s="168" t="e">
        <f>IF(VLOOKUP($B129,'B-EmEC'!$A:$DC,MATCH(BR$1,'B-EmEC'!$A$1:$DC$1,0),FALSE)="",NA(),VLOOKUP($B129,'B-EmEC'!$A:$DC,MATCH(BR$1,'B-EmEC'!$A$1:$DC$1,0),FALSE))</f>
        <v>#N/A</v>
      </c>
      <c r="BS129" s="168" t="e">
        <f>IF(VLOOKUP($B129,'B-EmEC'!$A:$DC,MATCH(BS$1,'B-EmEC'!$A$1:$DC$1,0),FALSE)="",NA(),VLOOKUP($B129,'B-EmEC'!$A:$DC,MATCH(BS$1,'B-EmEC'!$A$1:$DC$1,0),FALSE))</f>
        <v>#N/A</v>
      </c>
      <c r="BT129" s="168" t="e">
        <f>IF(VLOOKUP($B129,'B-EmEC'!$A:$DC,MATCH(BT$1,'B-EmEC'!$A$1:$DC$1,0),FALSE)="",NA(),VLOOKUP($B129,'B-EmEC'!$A:$DC,MATCH(BT$1,'B-EmEC'!$A$1:$DC$1,0),FALSE))</f>
        <v>#N/A</v>
      </c>
      <c r="BU129" s="161" t="e" cm="1">
        <f t="array" ref="BU129">SUBSTITUTE(SUBSTITUTE(SUBSTITUTE(INDEX(BI$1:BT$1,0,MATCH(_xlfn.AGGREGATE(4,6,BI129:BT129),BI129:BT129,0)),"B-Emax",""),"Min",""),"Max","")</f>
        <v>#N/A</v>
      </c>
      <c r="BV129" s="168"/>
      <c r="BW129" s="165" t="e">
        <f>IF(VLOOKUP($B129,'I-EmEC'!$A:$DD,MATCH(BW$1,'I-EmEC'!$A$1:$DD$1,0),FALSE)&lt;&gt;"",VLOOKUP($B129,'I-EmEC'!$A:$DD,MATCH(BW$1,'I-EmEC'!$A$1:$DD$1,0),FALSE),NA())</f>
        <v>#N/A</v>
      </c>
      <c r="BX129" s="166" t="e">
        <f>IF(VLOOKUP($B129,'I-EmEC'!$A:$DD,MATCH(BX$1,'I-EmEC'!$A$1:$DD$1,0),FALSE)&lt;&gt;"",VLOOKUP($B129,'I-EmEC'!$A:$DD,MATCH(BX$1,'I-EmEC'!$A$1:$DD$1,0),FALSE),NA())</f>
        <v>#N/A</v>
      </c>
      <c r="BY129" s="166" t="e">
        <f>IF(VLOOKUP($B129,'I-EmEC'!$A:$DD,MATCH(BY$1,'I-EmEC'!$A$1:$DD$1,0),FALSE)&lt;&gt;"",VLOOKUP($B129,'I-EmEC'!$A:$DD,MATCH(BY$1,'I-EmEC'!$A$1:$DD$1,0),FALSE),NA())</f>
        <v>#N/A</v>
      </c>
      <c r="BZ129" s="166">
        <f>IF(VLOOKUP($B129,'I-EmEC'!$A:$DD,MATCH(BZ$1,'I-EmEC'!$A$1:$DD$1,0),FALSE)&lt;&gt;"",VLOOKUP($B129,'I-EmEC'!$A:$DD,MATCH(BZ$1,'I-EmEC'!$A$1:$DD$1,0),FALSE),NA())</f>
        <v>42.028985507246382</v>
      </c>
      <c r="CA129" s="166">
        <f>IF(VLOOKUP($B129,'I-EmEC'!$A:$DD,MATCH(CA$1,'I-EmEC'!$A$1:$DD$1,0),FALSE)&lt;&gt;"",VLOOKUP($B129,'I-EmEC'!$A:$DD,MATCH(CA$1,'I-EmEC'!$A$1:$DD$1,0),FALSE),NA())</f>
        <v>42.028985507246382</v>
      </c>
      <c r="CB129" s="166">
        <f>IF(VLOOKUP($B129,'I-EmEC'!$A:$DD,MATCH(CB$1,'I-EmEC'!$A$1:$DD$1,0),FALSE)&lt;&gt;"",VLOOKUP($B129,'I-EmEC'!$A:$DD,MATCH(CB$1,'I-EmEC'!$A$1:$DD$1,0),FALSE),NA())</f>
        <v>53.333333333333329</v>
      </c>
      <c r="CC129" s="166">
        <f>IF(VLOOKUP($B129,'I-EmEC'!$A:$DD,MATCH(CC$1,'I-EmEC'!$A$1:$DD$1,0),FALSE)&lt;&gt;"",VLOOKUP($B129,'I-EmEC'!$A:$DD,MATCH(CC$1,'I-EmEC'!$A$1:$DD$1,0),FALSE),NA())</f>
        <v>27.926078028747433</v>
      </c>
      <c r="CD129" s="166">
        <f>IF(VLOOKUP($B129,'I-EmEC'!$A:$DD,MATCH(CD$1,'I-EmEC'!$A$1:$DD$1,0),FALSE)&lt;&gt;"",VLOOKUP($B129,'I-EmEC'!$A:$DD,MATCH(CD$1,'I-EmEC'!$A$1:$DD$1,0),FALSE),NA())</f>
        <v>27.926078028747433</v>
      </c>
      <c r="CE129" s="166">
        <f>IF(VLOOKUP($B129,'I-EmEC'!$A:$DD,MATCH(CE$1,'I-EmEC'!$A$1:$DD$1,0),FALSE)&lt;&gt;"",VLOOKUP($B129,'I-EmEC'!$A:$DD,MATCH(CE$1,'I-EmEC'!$A$1:$DD$1,0),FALSE),NA())</f>
        <v>46.966292134831463</v>
      </c>
      <c r="CF129" s="166" t="e">
        <f>IF(VLOOKUP($B129,'I-EmEC'!$A:$DD,MATCH(CF$1,'I-EmEC'!$A$1:$DD$1,0),FALSE)&lt;&gt;"",VLOOKUP($B129,'I-EmEC'!$A:$DD,MATCH(CF$1,'I-EmEC'!$A$1:$DD$1,0),FALSE),NA())</f>
        <v>#N/A</v>
      </c>
      <c r="CG129" s="166">
        <f>IF(VLOOKUP($B129,'I-EmEC'!$A:$DD,MATCH(CG$1,'I-EmEC'!$A$1:$DD$1,0),FALSE)&lt;&gt;"",VLOOKUP($B129,'I-EmEC'!$A:$DD,MATCH(CG$1,'I-EmEC'!$A$1:$DD$1,0),FALSE),NA())</f>
        <v>55.047619047619051</v>
      </c>
      <c r="CH129" s="166">
        <f>IF(VLOOKUP($B129,'I-EmEC'!$A:$DD,MATCH(CH$1,'I-EmEC'!$A$1:$DD$1,0),FALSE)&lt;&gt;"",VLOOKUP($B129,'I-EmEC'!$A:$DD,MATCH(CH$1,'I-EmEC'!$A$1:$DD$1,0),FALSE),NA())</f>
        <v>48.221343873517782</v>
      </c>
      <c r="CI129" s="161" t="str" cm="1">
        <f t="array" ref="CI129">SUBSTITUTE(SUBSTITUTE(SUBSTITUTE(INDEX(BW$1:CH$1,0,MATCH(_xlfn.AGGREGATE(4,6,BW129:CH129),BW129:CH129,0)),"I-Emax",""),"Min",""),"Max","")</f>
        <v xml:space="preserve">
G12</v>
      </c>
      <c r="CJ129" s="155"/>
      <c r="CK129" s="155"/>
      <c r="CL129" s="155"/>
      <c r="CM129" s="155"/>
      <c r="CN129" s="155"/>
      <c r="CO129" s="155"/>
      <c r="CP129" s="155"/>
      <c r="CQ129" s="155"/>
      <c r="CR129" s="155"/>
      <c r="CS129" s="155"/>
      <c r="CT129" s="155"/>
      <c r="CU129" s="155"/>
      <c r="CV129" s="155"/>
      <c r="CW129" s="155"/>
      <c r="CX129" s="155"/>
      <c r="CY129" s="155"/>
      <c r="CZ129" s="155"/>
      <c r="DA129" s="155"/>
      <c r="DB129" s="155"/>
      <c r="DC129" s="155"/>
      <c r="DD129" s="155"/>
      <c r="DE129" s="155"/>
      <c r="DF129" s="155"/>
      <c r="DG129" s="155"/>
    </row>
    <row r="130" spans="1:111" s="170" customFormat="1" x14ac:dyDescent="0.15">
      <c r="A130" s="155" t="str" cm="1">
        <f t="array" ref="A130">_xlfn.IFS(AND(SUMIF(E130:P130,"&lt;&gt;#N/A",E130:P130)&gt;0,SUMIF(S130:AD130,"&lt;&gt;#N/A",S130:AD130)&gt;0),"BI",AND(SUMIF(E130:P130,"&lt;&gt;#N/A",E130:P130)&gt;0,SUMIF(S130:AD130,"&lt;&gt;#N/A",S130:AD130)=0),"-B",AND(SUMIF(E130:P130,"&lt;&gt;#N/A",E130:P130)=0,SUMIF(S130:AD130,"&lt;&gt;#N/A",S130:AD130)&gt;0),"-I")</f>
        <v>-I</v>
      </c>
      <c r="B130" s="90" t="s">
        <v>649</v>
      </c>
      <c r="C130" s="156" t="str">
        <f>VLOOKUP(B130,RecNamesAll!A:E,5,FALSE)</f>
        <v>A</v>
      </c>
      <c r="D130" s="157" t="b">
        <f>VLOOKUP(B130,Ligands!A:B,2,FALSE)</f>
        <v>0</v>
      </c>
      <c r="E130" s="158" t="e">
        <f>IF(VLOOKUP($B130,'B-EmEC'!$A:$DC,MATCH(E$1,'B-EmEC'!$A$1:$DC$1,0),FALSE)&lt;&gt;"",VLOOKUP($B130,'B-EmEC'!$A:$DC,MATCH(E$1,'B-EmEC'!$A$1:$DC$1,0),FALSE),NA())</f>
        <v>#N/A</v>
      </c>
      <c r="F130" s="159" t="e">
        <f>IF(VLOOKUP($B130,'B-EmEC'!$A:$DC,MATCH(F$1,'B-EmEC'!$A$1:$DC$1,0),FALSE)&lt;&gt;"",VLOOKUP($B130,'B-EmEC'!$A:$DC,MATCH(F$1,'B-EmEC'!$A$1:$DC$1,0),FALSE),NA())</f>
        <v>#N/A</v>
      </c>
      <c r="G130" s="159" t="e">
        <f>IF(VLOOKUP($B130,'B-EmEC'!$A:$DC,MATCH(G$1,'B-EmEC'!$A$1:$DC$1,0),FALSE)&lt;&gt;"",VLOOKUP($B130,'B-EmEC'!$A:$DC,MATCH(G$1,'B-EmEC'!$A$1:$DC$1,0),FALSE),NA())</f>
        <v>#N/A</v>
      </c>
      <c r="H130" s="159" t="e">
        <f>IF(VLOOKUP($B130,'B-EmEC'!$A:$DC,MATCH(H$1,'B-EmEC'!$A$1:$DC$1,0),FALSE)&lt;&gt;"",VLOOKUP($B130,'B-EmEC'!$A:$DC,MATCH(H$1,'B-EmEC'!$A$1:$DC$1,0),FALSE),NA())</f>
        <v>#N/A</v>
      </c>
      <c r="I130" s="159" t="e">
        <f>IF(VLOOKUP($B130,'B-EmEC'!$A:$DC,MATCH(I$1,'B-EmEC'!$A$1:$DC$1,0),FALSE)&lt;&gt;"",VLOOKUP($B130,'B-EmEC'!$A:$DC,MATCH(I$1,'B-EmEC'!$A$1:$DC$1,0),FALSE),NA())</f>
        <v>#N/A</v>
      </c>
      <c r="J130" s="159" t="e">
        <f>IF(VLOOKUP($B130,'B-EmEC'!$A:$DC,MATCH(J$1,'B-EmEC'!$A$1:$DC$1,0),FALSE)&lt;&gt;"",VLOOKUP($B130,'B-EmEC'!$A:$DC,MATCH(J$1,'B-EmEC'!$A$1:$DC$1,0),FALSE),NA())</f>
        <v>#N/A</v>
      </c>
      <c r="K130" s="160" t="e">
        <f>IF(VLOOKUP($B130,'B-EmEC'!$A:$DC,MATCH(K$1,'B-EmEC'!$A$1:$DC$1,0),FALSE)&lt;&gt;"",VLOOKUP($B130,'B-EmEC'!$A:$DC,MATCH(K$1,'B-EmEC'!$A$1:$DC$1,0),FALSE),NA())</f>
        <v>#N/A</v>
      </c>
      <c r="L130" s="160" t="e">
        <f>IF(VLOOKUP($B130,'B-EmEC'!$A:$DC,MATCH(L$1,'B-EmEC'!$A$1:$DC$1,0),FALSE)&lt;&gt;"",VLOOKUP($B130,'B-EmEC'!$A:$DC,MATCH(L$1,'B-EmEC'!$A$1:$DC$1,0),FALSE),NA())</f>
        <v>#N/A</v>
      </c>
      <c r="M130" s="160" t="e">
        <f>IF(VLOOKUP($B130,'B-EmEC'!$A:$DC,MATCH(M$1,'B-EmEC'!$A$1:$DC$1,0),FALSE)&lt;&gt;"",VLOOKUP($B130,'B-EmEC'!$A:$DC,MATCH(M$1,'B-EmEC'!$A$1:$DC$1,0),FALSE),NA())</f>
        <v>#N/A</v>
      </c>
      <c r="N130" s="159" t="e">
        <f>IF(VLOOKUP($B130,'B-EmEC'!$A:$DC,MATCH(N$1,'B-EmEC'!$A$1:$DC$1,0),FALSE)&lt;&gt;"",VLOOKUP($B130,'B-EmEC'!$A:$DC,MATCH(N$1,'B-EmEC'!$A$1:$DC$1,0),FALSE),NA())</f>
        <v>#N/A</v>
      </c>
      <c r="O130" s="160" t="e">
        <f>IF(VLOOKUP($B130,'B-EmEC'!$A:$DC,MATCH(O$1,'B-EmEC'!$A$1:$DC$1,0),FALSE)&lt;&gt;"",VLOOKUP($B130,'B-EmEC'!$A:$DC,MATCH(O$1,'B-EmEC'!$A$1:$DC$1,0),FALSE),NA())</f>
        <v>#N/A</v>
      </c>
      <c r="P130" s="160" t="e">
        <f>IF(VLOOKUP($B130,'B-EmEC'!$A:$DC,MATCH(P$1,'B-EmEC'!$A$1:$DC$1,0),FALSE)&lt;&gt;"",VLOOKUP($B130,'B-EmEC'!$A:$DC,MATCH(P$1,'B-EmEC'!$A$1:$DC$1,0),FALSE),NA())</f>
        <v>#N/A</v>
      </c>
      <c r="Q130" s="161" t="e" cm="1">
        <f t="array" ref="Q130">SUBSTITUTE(SUBSTITUTE(INDEX(E$1:P$1,0,MATCH(_xlfn.AGGREGATE(4,6,E130:P130),E130:P130,0)),"B-pEC50",""),"&gt;1.4SD","")</f>
        <v>#N/A</v>
      </c>
      <c r="R130" s="159"/>
      <c r="S130" s="162" t="e">
        <f>IF(VLOOKUP($B130,'I-EmEC'!$A:$DD,MATCH(S$1,'I-EmEC'!$A$1:$DD$1,0),FALSE)&lt;&gt;"",VLOOKUP($B130,'I-EmEC'!$A:$DD,MATCH(S$1,'I-EmEC'!$A$1:$DD$1,0),FALSE),NA())</f>
        <v>#N/A</v>
      </c>
      <c r="T130" s="159">
        <f>IF(VLOOKUP($B130,'I-EmEC'!$A:$DD,MATCH(T$1,'I-EmEC'!$A$1:$DD$1,0),FALSE)&lt;&gt;"",VLOOKUP($B130,'I-EmEC'!$A:$DD,MATCH(T$1,'I-EmEC'!$A$1:$DD$1,0),FALSE),NA())</f>
        <v>5.52</v>
      </c>
      <c r="U130" s="159">
        <f>IF(VLOOKUP($B130,'I-EmEC'!$A:$DD,MATCH(U$1,'I-EmEC'!$A$1:$DD$1,0),FALSE)&lt;&gt;"",VLOOKUP($B130,'I-EmEC'!$A:$DD,MATCH(U$1,'I-EmEC'!$A$1:$DD$1,0),FALSE),NA())</f>
        <v>5.52</v>
      </c>
      <c r="V130" s="159">
        <f>IF(VLOOKUP($B130,'I-EmEC'!$A:$DD,MATCH(V$1,'I-EmEC'!$A$1:$DD$1,0),FALSE)&lt;&gt;"",VLOOKUP($B130,'I-EmEC'!$A:$DD,MATCH(V$1,'I-EmEC'!$A$1:$DD$1,0),FALSE),NA())</f>
        <v>6.04</v>
      </c>
      <c r="W130" s="159">
        <f>IF(VLOOKUP($B130,'I-EmEC'!$A:$DD,MATCH(W$1,'I-EmEC'!$A$1:$DD$1,0),FALSE)&lt;&gt;"",VLOOKUP($B130,'I-EmEC'!$A:$DD,MATCH(W$1,'I-EmEC'!$A$1:$DD$1,0),FALSE),NA())</f>
        <v>6.04</v>
      </c>
      <c r="X130" s="159" t="e">
        <f>IF(VLOOKUP($B130,'I-EmEC'!$A:$DD,MATCH(X$1,'I-EmEC'!$A$1:$DD$1,0),FALSE)&lt;&gt;"",VLOOKUP($B130,'I-EmEC'!$A:$DD,MATCH(X$1,'I-EmEC'!$A$1:$DD$1,0),FALSE),NA())</f>
        <v>#N/A</v>
      </c>
      <c r="Y130" s="159">
        <f>IF(VLOOKUP($B130,'I-EmEC'!$A:$DD,MATCH(Y$1,'I-EmEC'!$A$1:$DD$1,0),FALSE)&lt;&gt;"",VLOOKUP($B130,'I-EmEC'!$A:$DD,MATCH(Y$1,'I-EmEC'!$A$1:$DD$1,0),FALSE),NA())</f>
        <v>6.49</v>
      </c>
      <c r="Z130" s="159">
        <f>IF(VLOOKUP($B130,'I-EmEC'!$A:$DD,MATCH(Z$1,'I-EmEC'!$A$1:$DD$1,0),FALSE)&lt;&gt;"",VLOOKUP($B130,'I-EmEC'!$A:$DD,MATCH(Z$1,'I-EmEC'!$A$1:$DD$1,0),FALSE),NA())</f>
        <v>6.49</v>
      </c>
      <c r="AA130" s="159">
        <f>IF(VLOOKUP($B130,'I-EmEC'!$A:$DD,MATCH(AA$1,'I-EmEC'!$A$1:$DD$1,0),FALSE)&lt;&gt;"",VLOOKUP($B130,'I-EmEC'!$A:$DD,MATCH(AA$1,'I-EmEC'!$A$1:$DD$1,0),FALSE),NA())</f>
        <v>6.51</v>
      </c>
      <c r="AB130" s="159">
        <f>IF(VLOOKUP($B130,'I-EmEC'!$A:$DD,MATCH(AB$1,'I-EmEC'!$A$1:$DD$1,0),FALSE)&lt;&gt;"",VLOOKUP($B130,'I-EmEC'!$A:$DD,MATCH(AB$1,'I-EmEC'!$A$1:$DD$1,0),FALSE),NA())</f>
        <v>6.46</v>
      </c>
      <c r="AC130" s="159" t="e">
        <f>IF(VLOOKUP($B130,'I-EmEC'!$A:$DD,MATCH(AC$1,'I-EmEC'!$A$1:$DD$1,0),FALSE)&lt;&gt;"",VLOOKUP($B130,'I-EmEC'!$A:$DD,MATCH(AC$1,'I-EmEC'!$A$1:$DD$1,0),FALSE),NA())</f>
        <v>#N/A</v>
      </c>
      <c r="AD130" s="159">
        <f>IF(VLOOKUP($B130,'I-EmEC'!$A:$DD,MATCH(AD$1,'I-EmEC'!$A$1:$DD$1,0),FALSE)&lt;&gt;"",VLOOKUP($B130,'I-EmEC'!$A:$DD,MATCH(AD$1,'I-EmEC'!$A$1:$DD$1,0),FALSE),NA())</f>
        <v>6.26</v>
      </c>
      <c r="AE130" s="161" t="str" cm="1">
        <f t="array" ref="AE130">SUBSTITUTE(SUBSTITUTE(INDEX(S$1:AD$1,0,MATCH(_xlfn.AGGREGATE(4,6,S130:AD130),S130:AD130,0)),"I-pEC50",""),"&gt;1.4SD","")</f>
        <v xml:space="preserve">
G14</v>
      </c>
      <c r="AF130" s="159"/>
      <c r="AG130" s="163" t="e">
        <f>IF(VLOOKUP($B130,'B-EmEC'!$A:$DC,MATCH(AG$1,'B-EmEC'!$A$1:$DC$1,0),FALSE)&lt;&gt;"",VLOOKUP($B130,'B-EmEC'!$A:$DC,MATCH(AG$1,'B-EmEC'!$A$1:$DC$1,0),FALSE),NA())</f>
        <v>#N/A</v>
      </c>
      <c r="AH130" s="164" t="e">
        <f>IF(VLOOKUP($B130,'B-EmEC'!$A:$DC,MATCH(AH$1,'B-EmEC'!$A$1:$DC$1,0),FALSE)&lt;&gt;"",VLOOKUP($B130,'B-EmEC'!$A:$DC,MATCH(AH$1,'B-EmEC'!$A$1:$DC$1,0),FALSE),NA())</f>
        <v>#N/A</v>
      </c>
      <c r="AI130" s="164" t="e">
        <f>IF(VLOOKUP($B130,'B-EmEC'!$A:$DC,MATCH(AI$1,'B-EmEC'!$A$1:$DC$1,0),FALSE)&lt;&gt;"",VLOOKUP($B130,'B-EmEC'!$A:$DC,MATCH(AI$1,'B-EmEC'!$A$1:$DC$1,0),FALSE),NA())</f>
        <v>#N/A</v>
      </c>
      <c r="AJ130" s="164" t="e">
        <f>IF(VLOOKUP($B130,'B-EmEC'!$A:$DC,MATCH(AJ$1,'B-EmEC'!$A$1:$DC$1,0),FALSE)&lt;&gt;"",VLOOKUP($B130,'B-EmEC'!$A:$DC,MATCH(AJ$1,'B-EmEC'!$A$1:$DC$1,0),FALSE),NA())</f>
        <v>#N/A</v>
      </c>
      <c r="AK130" s="164" t="e">
        <f>IF(VLOOKUP($B130,'B-EmEC'!$A:$DC,MATCH(AK$1,'B-EmEC'!$A$1:$DC$1,0),FALSE)&lt;&gt;"",VLOOKUP($B130,'B-EmEC'!$A:$DC,MATCH(AK$1,'B-EmEC'!$A$1:$DC$1,0),FALSE),NA())</f>
        <v>#N/A</v>
      </c>
      <c r="AL130" s="164" t="e">
        <f>IF(VLOOKUP($B130,'B-EmEC'!$A:$DC,MATCH(AL$1,'B-EmEC'!$A$1:$DC$1,0),FALSE)&lt;&gt;"",VLOOKUP($B130,'B-EmEC'!$A:$DC,MATCH(AL$1,'B-EmEC'!$A$1:$DC$1,0),FALSE),NA())</f>
        <v>#N/A</v>
      </c>
      <c r="AM130" s="164" t="e">
        <f>IF(VLOOKUP($B130,'B-EmEC'!$A:$DC,MATCH(AM$1,'B-EmEC'!$A$1:$DC$1,0),FALSE)&lt;&gt;"",VLOOKUP($B130,'B-EmEC'!$A:$DC,MATCH(AM$1,'B-EmEC'!$A$1:$DC$1,0),FALSE),NA())</f>
        <v>#N/A</v>
      </c>
      <c r="AN130" s="164" t="e">
        <f>IF(VLOOKUP($B130,'B-EmEC'!$A:$DC,MATCH(AN$1,'B-EmEC'!$A$1:$DC$1,0),FALSE)&lt;&gt;"",VLOOKUP($B130,'B-EmEC'!$A:$DC,MATCH(AN$1,'B-EmEC'!$A$1:$DC$1,0),FALSE),NA())</f>
        <v>#N/A</v>
      </c>
      <c r="AO130" s="164" t="e">
        <f>IF(VLOOKUP($B130,'B-EmEC'!$A:$DC,MATCH(AO$1,'B-EmEC'!$A$1:$DC$1,0),FALSE)&lt;&gt;"",VLOOKUP($B130,'B-EmEC'!$A:$DC,MATCH(AO$1,'B-EmEC'!$A$1:$DC$1,0),FALSE),NA())</f>
        <v>#N/A</v>
      </c>
      <c r="AP130" s="164" t="e">
        <f>IF(VLOOKUP($B130,'B-EmEC'!$A:$DC,MATCH(AP$1,'B-EmEC'!$A$1:$DC$1,0),FALSE)&lt;&gt;"",VLOOKUP($B130,'B-EmEC'!$A:$DC,MATCH(AP$1,'B-EmEC'!$A$1:$DC$1,0),FALSE),NA())</f>
        <v>#N/A</v>
      </c>
      <c r="AQ130" s="164" t="e">
        <f>IF(VLOOKUP($B130,'B-EmEC'!$A:$DC,MATCH(AQ$1,'B-EmEC'!$A$1:$DC$1,0),FALSE)&lt;&gt;"",VLOOKUP($B130,'B-EmEC'!$A:$DC,MATCH(AQ$1,'B-EmEC'!$A$1:$DC$1,0),FALSE),NA())</f>
        <v>#N/A</v>
      </c>
      <c r="AR130" s="164" t="e">
        <f>IF(VLOOKUP($B130,'B-EmEC'!$A:$DC,MATCH(AR$1,'B-EmEC'!$A$1:$DC$1,0),FALSE)&lt;&gt;"",VLOOKUP($B130,'B-EmEC'!$A:$DC,MATCH(AR$1,'B-EmEC'!$A$1:$DC$1,0),FALSE),NA())</f>
        <v>#N/A</v>
      </c>
      <c r="AS130" s="169" t="e" cm="1">
        <f t="array" ref="AS130">SUBSTITUTE(SUBSTITUTE(INDEX(AG$1:AR$1,0,MATCH(_xlfn.AGGREGATE(4,6,AG130:AR130),AG130:AR130,0)),"B-Emax",""),"&gt;1.4SD","")</f>
        <v>#N/A</v>
      </c>
      <c r="AT130" s="164"/>
      <c r="AU130" s="165" t="e">
        <f>IF(VLOOKUP($B130,'I-EmEC'!$A:$DD,MATCH(AU$1,'I-EmEC'!$A$1:$DD$1,0),FALSE)&lt;&gt;"",VLOOKUP($B130,'I-EmEC'!$A:$DD,MATCH(AU$1,'I-EmEC'!$A$1:$DD$1,0),FALSE),NA())</f>
        <v>#N/A</v>
      </c>
      <c r="AV130" s="166">
        <f>IF(VLOOKUP($B130,'I-EmEC'!$A:$DD,MATCH(AV$1,'I-EmEC'!$A$1:$DD$1,0),FALSE)&lt;&gt;"",VLOOKUP($B130,'I-EmEC'!$A:$DD,MATCH(AV$1,'I-EmEC'!$A$1:$DD$1,0),FALSE),NA())</f>
        <v>9.6</v>
      </c>
      <c r="AW130" s="166">
        <f>IF(VLOOKUP($B130,'I-EmEC'!$A:$DD,MATCH(AW$1,'I-EmEC'!$A$1:$DD$1,0),FALSE)&lt;&gt;"",VLOOKUP($B130,'I-EmEC'!$A:$DD,MATCH(AW$1,'I-EmEC'!$A$1:$DD$1,0),FALSE),NA())</f>
        <v>9.6</v>
      </c>
      <c r="AX130" s="166">
        <f>IF(VLOOKUP($B130,'I-EmEC'!$A:$DD,MATCH(AX$1,'I-EmEC'!$A$1:$DD$1,0),FALSE)&lt;&gt;"",VLOOKUP($B130,'I-EmEC'!$A:$DD,MATCH(AX$1,'I-EmEC'!$A$1:$DD$1,0),FALSE),NA())</f>
        <v>8.8000000000000007</v>
      </c>
      <c r="AY130" s="166">
        <f>IF(VLOOKUP($B130,'I-EmEC'!$A:$DD,MATCH(AY$1,'I-EmEC'!$A$1:$DD$1,0),FALSE)&lt;&gt;"",VLOOKUP($B130,'I-EmEC'!$A:$DD,MATCH(AY$1,'I-EmEC'!$A$1:$DD$1,0),FALSE),NA())</f>
        <v>8.8000000000000007</v>
      </c>
      <c r="AZ130" s="166" t="e">
        <f>IF(VLOOKUP($B130,'I-EmEC'!$A:$DD,MATCH(AZ$1,'I-EmEC'!$A$1:$DD$1,0),FALSE)&lt;&gt;"",VLOOKUP($B130,'I-EmEC'!$A:$DD,MATCH(AZ$1,'I-EmEC'!$A$1:$DD$1,0),FALSE),NA())</f>
        <v>#N/A</v>
      </c>
      <c r="BA130" s="166">
        <f>IF(VLOOKUP($B130,'I-EmEC'!$A:$DD,MATCH(BA$1,'I-EmEC'!$A$1:$DD$1,0),FALSE)&lt;&gt;"",VLOOKUP($B130,'I-EmEC'!$A:$DD,MATCH(BA$1,'I-EmEC'!$A$1:$DD$1,0),FALSE),NA())</f>
        <v>17.399999999999999</v>
      </c>
      <c r="BB130" s="166">
        <f>IF(VLOOKUP($B130,'I-EmEC'!$A:$DD,MATCH(BB$1,'I-EmEC'!$A$1:$DD$1,0),FALSE)&lt;&gt;"",VLOOKUP($B130,'I-EmEC'!$A:$DD,MATCH(BB$1,'I-EmEC'!$A$1:$DD$1,0),FALSE),NA())</f>
        <v>17.399999999999999</v>
      </c>
      <c r="BC130" s="166">
        <f>IF(VLOOKUP($B130,'I-EmEC'!$A:$DD,MATCH(BC$1,'I-EmEC'!$A$1:$DD$1,0),FALSE)&lt;&gt;"",VLOOKUP($B130,'I-EmEC'!$A:$DD,MATCH(BC$1,'I-EmEC'!$A$1:$DD$1,0),FALSE),NA())</f>
        <v>18.399999999999999</v>
      </c>
      <c r="BD130" s="166">
        <f>IF(VLOOKUP($B130,'I-EmEC'!$A:$DD,MATCH(BD$1,'I-EmEC'!$A$1:$DD$1,0),FALSE)&lt;&gt;"",VLOOKUP($B130,'I-EmEC'!$A:$DD,MATCH(BD$1,'I-EmEC'!$A$1:$DD$1,0),FALSE),NA())</f>
        <v>4</v>
      </c>
      <c r="BE130" s="166" t="e">
        <f>IF(VLOOKUP($B130,'I-EmEC'!$A:$DD,MATCH(BE$1,'I-EmEC'!$A$1:$DD$1,0),FALSE)&lt;&gt;"",VLOOKUP($B130,'I-EmEC'!$A:$DD,MATCH(BE$1,'I-EmEC'!$A$1:$DD$1,0),FALSE),NA())</f>
        <v>#N/A</v>
      </c>
      <c r="BF130" s="166">
        <f>IF(VLOOKUP($B130,'I-EmEC'!$A:$DD,MATCH(BF$1,'I-EmEC'!$A$1:$DD$1,0),FALSE)&lt;&gt;"",VLOOKUP($B130,'I-EmEC'!$A:$DD,MATCH(BF$1,'I-EmEC'!$A$1:$DD$1,0),FALSE),NA())</f>
        <v>6.3</v>
      </c>
      <c r="BG130" s="161" t="str" cm="1">
        <f t="array" ref="BG130">SUBSTITUTE(SUBSTITUTE(INDEX(AU$1:BF$1,0,MATCH(_xlfn.AGGREGATE(4,6,AU130:BF130),AU130:BF130,0)),"I-Emax",""),"&gt;1.4SD","")</f>
        <v xml:space="preserve">
G14</v>
      </c>
      <c r="BH130" s="159"/>
      <c r="BI130" s="167" t="e">
        <f>IF(VLOOKUP($B130,'B-EmEC'!$A:$DC,MATCH(BI$1,'B-EmEC'!$A$1:$DC$1,0),FALSE)="",NA(),VLOOKUP($B130,'B-EmEC'!$A:$DC,MATCH(BI$1,'B-EmEC'!$A$1:$DC$1,0),FALSE))</f>
        <v>#N/A</v>
      </c>
      <c r="BJ130" s="168" t="e">
        <f>IF(VLOOKUP($B130,'B-EmEC'!$A:$DC,MATCH(BJ$1,'B-EmEC'!$A$1:$DC$1,0),FALSE)="",NA(),VLOOKUP($B130,'B-EmEC'!$A:$DC,MATCH(BJ$1,'B-EmEC'!$A$1:$DC$1,0),FALSE))</f>
        <v>#N/A</v>
      </c>
      <c r="BK130" s="168" t="e">
        <f>IF(VLOOKUP($B130,'B-EmEC'!$A:$DC,MATCH(BK$1,'B-EmEC'!$A$1:$DC$1,0),FALSE)="",NA(),VLOOKUP($B130,'B-EmEC'!$A:$DC,MATCH(BK$1,'B-EmEC'!$A$1:$DC$1,0),FALSE))</f>
        <v>#N/A</v>
      </c>
      <c r="BL130" s="168" t="e">
        <f>IF(VLOOKUP($B130,'B-EmEC'!$A:$DC,MATCH(BL$1,'B-EmEC'!$A$1:$DC$1,0),FALSE)="",NA(),VLOOKUP($B130,'B-EmEC'!$A:$DC,MATCH(BL$1,'B-EmEC'!$A$1:$DC$1,0),FALSE))</f>
        <v>#N/A</v>
      </c>
      <c r="BM130" s="168" t="e">
        <f>IF(VLOOKUP($B130,'B-EmEC'!$A:$DC,MATCH(BM$1,'B-EmEC'!$A$1:$DC$1,0),FALSE)="",NA(),VLOOKUP($B130,'B-EmEC'!$A:$DC,MATCH(BM$1,'B-EmEC'!$A$1:$DC$1,0),FALSE))</f>
        <v>#N/A</v>
      </c>
      <c r="BN130" s="168" t="e">
        <f>IF(VLOOKUP($B130,'B-EmEC'!$A:$DC,MATCH(BN$1,'B-EmEC'!$A$1:$DC$1,0),FALSE)="",NA(),VLOOKUP($B130,'B-EmEC'!$A:$DC,MATCH(BN$1,'B-EmEC'!$A$1:$DC$1,0),FALSE))</f>
        <v>#N/A</v>
      </c>
      <c r="BO130" s="168" t="e">
        <f>IF(VLOOKUP($B130,'B-EmEC'!$A:$DC,MATCH(BO$1,'B-EmEC'!$A$1:$DC$1,0),FALSE)="",NA(),VLOOKUP($B130,'B-EmEC'!$A:$DC,MATCH(BO$1,'B-EmEC'!$A$1:$DC$1,0),FALSE))</f>
        <v>#N/A</v>
      </c>
      <c r="BP130" s="168" t="e">
        <f>IF(VLOOKUP($B130,'B-EmEC'!$A:$DC,MATCH(BP$1,'B-EmEC'!$A$1:$DC$1,0),FALSE)="",NA(),VLOOKUP($B130,'B-EmEC'!$A:$DC,MATCH(BP$1,'B-EmEC'!$A$1:$DC$1,0),FALSE))</f>
        <v>#N/A</v>
      </c>
      <c r="BQ130" s="168" t="e">
        <f>IF(VLOOKUP($B130,'B-EmEC'!$A:$DC,MATCH(BQ$1,'B-EmEC'!$A$1:$DC$1,0),FALSE)="",NA(),VLOOKUP($B130,'B-EmEC'!$A:$DC,MATCH(BQ$1,'B-EmEC'!$A$1:$DC$1,0),FALSE))</f>
        <v>#N/A</v>
      </c>
      <c r="BR130" s="168" t="e">
        <f>IF(VLOOKUP($B130,'B-EmEC'!$A:$DC,MATCH(BR$1,'B-EmEC'!$A$1:$DC$1,0),FALSE)="",NA(),VLOOKUP($B130,'B-EmEC'!$A:$DC,MATCH(BR$1,'B-EmEC'!$A$1:$DC$1,0),FALSE))</f>
        <v>#N/A</v>
      </c>
      <c r="BS130" s="168" t="e">
        <f>IF(VLOOKUP($B130,'B-EmEC'!$A:$DC,MATCH(BS$1,'B-EmEC'!$A$1:$DC$1,0),FALSE)="",NA(),VLOOKUP($B130,'B-EmEC'!$A:$DC,MATCH(BS$1,'B-EmEC'!$A$1:$DC$1,0),FALSE))</f>
        <v>#N/A</v>
      </c>
      <c r="BT130" s="168" t="e">
        <f>IF(VLOOKUP($B130,'B-EmEC'!$A:$DC,MATCH(BT$1,'B-EmEC'!$A$1:$DC$1,0),FALSE)="",NA(),VLOOKUP($B130,'B-EmEC'!$A:$DC,MATCH(BT$1,'B-EmEC'!$A$1:$DC$1,0),FALSE))</f>
        <v>#N/A</v>
      </c>
      <c r="BU130" s="161" t="e" cm="1">
        <f t="array" ref="BU130">SUBSTITUTE(SUBSTITUTE(SUBSTITUTE(INDEX(BI$1:BT$1,0,MATCH(_xlfn.AGGREGATE(4,6,BI130:BT130),BI130:BT130,0)),"B-Emax",""),"Min",""),"Max","")</f>
        <v>#N/A</v>
      </c>
      <c r="BV130" s="168"/>
      <c r="BW130" s="165" t="e">
        <f>IF(VLOOKUP($B130,'I-EmEC'!$A:$DD,MATCH(BW$1,'I-EmEC'!$A$1:$DD$1,0),FALSE)&lt;&gt;"",VLOOKUP($B130,'I-EmEC'!$A:$DD,MATCH(BW$1,'I-EmEC'!$A$1:$DD$1,0),FALSE),NA())</f>
        <v>#N/A</v>
      </c>
      <c r="BX130" s="166">
        <f>IF(VLOOKUP($B130,'I-EmEC'!$A:$DD,MATCH(BX$1,'I-EmEC'!$A$1:$DD$1,0),FALSE)&lt;&gt;"",VLOOKUP($B130,'I-EmEC'!$A:$DD,MATCH(BX$1,'I-EmEC'!$A$1:$DD$1,0),FALSE),NA())</f>
        <v>18.568665377176014</v>
      </c>
      <c r="BY130" s="166">
        <f>IF(VLOOKUP($B130,'I-EmEC'!$A:$DD,MATCH(BY$1,'I-EmEC'!$A$1:$DD$1,0),FALSE)&lt;&gt;"",VLOOKUP($B130,'I-EmEC'!$A:$DD,MATCH(BY$1,'I-EmEC'!$A$1:$DD$1,0),FALSE),NA())</f>
        <v>18.568665377176014</v>
      </c>
      <c r="BZ130" s="166">
        <f>IF(VLOOKUP($B130,'I-EmEC'!$A:$DD,MATCH(BZ$1,'I-EmEC'!$A$1:$DD$1,0),FALSE)&lt;&gt;"",VLOOKUP($B130,'I-EmEC'!$A:$DD,MATCH(BZ$1,'I-EmEC'!$A$1:$DD$1,0),FALSE),NA())</f>
        <v>18.219461697722572</v>
      </c>
      <c r="CA130" s="166">
        <f>IF(VLOOKUP($B130,'I-EmEC'!$A:$DD,MATCH(CA$1,'I-EmEC'!$A$1:$DD$1,0),FALSE)&lt;&gt;"",VLOOKUP($B130,'I-EmEC'!$A:$DD,MATCH(CA$1,'I-EmEC'!$A$1:$DD$1,0),FALSE),NA())</f>
        <v>18.219461697722572</v>
      </c>
      <c r="CB130" s="166" t="e">
        <f>IF(VLOOKUP($B130,'I-EmEC'!$A:$DD,MATCH(CB$1,'I-EmEC'!$A$1:$DD$1,0),FALSE)&lt;&gt;"",VLOOKUP($B130,'I-EmEC'!$A:$DD,MATCH(CB$1,'I-EmEC'!$A$1:$DD$1,0),FALSE),NA())</f>
        <v>#N/A</v>
      </c>
      <c r="CC130" s="166">
        <f>IF(VLOOKUP($B130,'I-EmEC'!$A:$DD,MATCH(CC$1,'I-EmEC'!$A$1:$DD$1,0),FALSE)&lt;&gt;"",VLOOKUP($B130,'I-EmEC'!$A:$DD,MATCH(CC$1,'I-EmEC'!$A$1:$DD$1,0),FALSE),NA())</f>
        <v>35.728952772073917</v>
      </c>
      <c r="CD130" s="166">
        <f>IF(VLOOKUP($B130,'I-EmEC'!$A:$DD,MATCH(CD$1,'I-EmEC'!$A$1:$DD$1,0),FALSE)&lt;&gt;"",VLOOKUP($B130,'I-EmEC'!$A:$DD,MATCH(CD$1,'I-EmEC'!$A$1:$DD$1,0),FALSE),NA())</f>
        <v>35.728952772073917</v>
      </c>
      <c r="CE130" s="166">
        <f>IF(VLOOKUP($B130,'I-EmEC'!$A:$DD,MATCH(CE$1,'I-EmEC'!$A$1:$DD$1,0),FALSE)&lt;&gt;"",VLOOKUP($B130,'I-EmEC'!$A:$DD,MATCH(CE$1,'I-EmEC'!$A$1:$DD$1,0),FALSE),NA())</f>
        <v>41.348314606741567</v>
      </c>
      <c r="CF130" s="166">
        <f>IF(VLOOKUP($B130,'I-EmEC'!$A:$DD,MATCH(CF$1,'I-EmEC'!$A$1:$DD$1,0),FALSE)&lt;&gt;"",VLOOKUP($B130,'I-EmEC'!$A:$DD,MATCH(CF$1,'I-EmEC'!$A$1:$DD$1,0),FALSE),NA())</f>
        <v>7.8895463510848121</v>
      </c>
      <c r="CG130" s="166" t="e">
        <f>IF(VLOOKUP($B130,'I-EmEC'!$A:$DD,MATCH(CG$1,'I-EmEC'!$A$1:$DD$1,0),FALSE)&lt;&gt;"",VLOOKUP($B130,'I-EmEC'!$A:$DD,MATCH(CG$1,'I-EmEC'!$A$1:$DD$1,0),FALSE),NA())</f>
        <v>#N/A</v>
      </c>
      <c r="CH130" s="166">
        <f>IF(VLOOKUP($B130,'I-EmEC'!$A:$DD,MATCH(CH$1,'I-EmEC'!$A$1:$DD$1,0),FALSE)&lt;&gt;"",VLOOKUP($B130,'I-EmEC'!$A:$DD,MATCH(CH$1,'I-EmEC'!$A$1:$DD$1,0),FALSE),NA())</f>
        <v>12.450592885375494</v>
      </c>
      <c r="CI130" s="161" t="str" cm="1">
        <f t="array" ref="CI130">SUBSTITUTE(SUBSTITUTE(SUBSTITUTE(INDEX(BW$1:CH$1,0,MATCH(_xlfn.AGGREGATE(4,6,BW130:CH130),BW130:CH130,0)),"I-Emax",""),"Min",""),"Max","")</f>
        <v xml:space="preserve">
G14</v>
      </c>
      <c r="CJ130" s="155"/>
      <c r="CK130" s="155"/>
      <c r="CL130" s="155"/>
      <c r="CM130" s="155"/>
      <c r="CN130" s="155"/>
      <c r="CO130" s="155"/>
      <c r="CP130" s="155"/>
      <c r="CQ130" s="155"/>
      <c r="CR130" s="155"/>
      <c r="CS130" s="155"/>
      <c r="CT130" s="155"/>
      <c r="CU130" s="155"/>
      <c r="CV130" s="155"/>
      <c r="CW130" s="155"/>
      <c r="CX130" s="155"/>
      <c r="CY130" s="155"/>
      <c r="CZ130" s="155"/>
      <c r="DA130" s="155"/>
      <c r="DB130" s="155"/>
      <c r="DC130" s="155"/>
      <c r="DD130" s="155"/>
      <c r="DE130" s="155"/>
      <c r="DF130" s="155"/>
      <c r="DG130" s="155"/>
    </row>
    <row r="131" spans="1:111" s="170" customFormat="1" x14ac:dyDescent="0.15">
      <c r="A131" s="155" t="str" cm="1">
        <f t="array" ref="A131">_xlfn.IFS(AND(SUMIF(E131:P131,"&lt;&gt;#N/A",E131:P131)&gt;0,SUMIF(S131:AD131,"&lt;&gt;#N/A",S131:AD131)&gt;0),"BI",AND(SUMIF(E131:P131,"&lt;&gt;#N/A",E131:P131)&gt;0,SUMIF(S131:AD131,"&lt;&gt;#N/A",S131:AD131)=0),"-B",AND(SUMIF(E131:P131,"&lt;&gt;#N/A",E131:P131)=0,SUMIF(S131:AD131,"&lt;&gt;#N/A",S131:AD131)&gt;0),"-I")</f>
        <v>-I</v>
      </c>
      <c r="B131" s="90" t="s">
        <v>651</v>
      </c>
      <c r="C131" s="156" t="str">
        <f>VLOOKUP(B131,RecNamesAll!A:E,5,FALSE)</f>
        <v>A</v>
      </c>
      <c r="D131" s="157" t="b">
        <f>VLOOKUP(B131,Ligands!A:B,2,FALSE)</f>
        <v>0</v>
      </c>
      <c r="E131" s="158" t="e">
        <f>IF(VLOOKUP($B131,'B-EmEC'!$A:$DC,MATCH(E$1,'B-EmEC'!$A$1:$DC$1,0),FALSE)&lt;&gt;"",VLOOKUP($B131,'B-EmEC'!$A:$DC,MATCH(E$1,'B-EmEC'!$A$1:$DC$1,0),FALSE),NA())</f>
        <v>#N/A</v>
      </c>
      <c r="F131" s="159" t="e">
        <f>IF(VLOOKUP($B131,'B-EmEC'!$A:$DC,MATCH(F$1,'B-EmEC'!$A$1:$DC$1,0),FALSE)&lt;&gt;"",VLOOKUP($B131,'B-EmEC'!$A:$DC,MATCH(F$1,'B-EmEC'!$A$1:$DC$1,0),FALSE),NA())</f>
        <v>#N/A</v>
      </c>
      <c r="G131" s="159" t="e">
        <f>IF(VLOOKUP($B131,'B-EmEC'!$A:$DC,MATCH(G$1,'B-EmEC'!$A$1:$DC$1,0),FALSE)&lt;&gt;"",VLOOKUP($B131,'B-EmEC'!$A:$DC,MATCH(G$1,'B-EmEC'!$A$1:$DC$1,0),FALSE),NA())</f>
        <v>#N/A</v>
      </c>
      <c r="H131" s="159" t="e">
        <f>IF(VLOOKUP($B131,'B-EmEC'!$A:$DC,MATCH(H$1,'B-EmEC'!$A$1:$DC$1,0),FALSE)&lt;&gt;"",VLOOKUP($B131,'B-EmEC'!$A:$DC,MATCH(H$1,'B-EmEC'!$A$1:$DC$1,0),FALSE),NA())</f>
        <v>#N/A</v>
      </c>
      <c r="I131" s="159" t="e">
        <f>IF(VLOOKUP($B131,'B-EmEC'!$A:$DC,MATCH(I$1,'B-EmEC'!$A$1:$DC$1,0),FALSE)&lt;&gt;"",VLOOKUP($B131,'B-EmEC'!$A:$DC,MATCH(I$1,'B-EmEC'!$A$1:$DC$1,0),FALSE),NA())</f>
        <v>#N/A</v>
      </c>
      <c r="J131" s="159" t="e">
        <f>IF(VLOOKUP($B131,'B-EmEC'!$A:$DC,MATCH(J$1,'B-EmEC'!$A$1:$DC$1,0),FALSE)&lt;&gt;"",VLOOKUP($B131,'B-EmEC'!$A:$DC,MATCH(J$1,'B-EmEC'!$A$1:$DC$1,0),FALSE),NA())</f>
        <v>#N/A</v>
      </c>
      <c r="K131" s="160" t="e">
        <f>IF(VLOOKUP($B131,'B-EmEC'!$A:$DC,MATCH(K$1,'B-EmEC'!$A$1:$DC$1,0),FALSE)&lt;&gt;"",VLOOKUP($B131,'B-EmEC'!$A:$DC,MATCH(K$1,'B-EmEC'!$A$1:$DC$1,0),FALSE),NA())</f>
        <v>#N/A</v>
      </c>
      <c r="L131" s="160" t="e">
        <f>IF(VLOOKUP($B131,'B-EmEC'!$A:$DC,MATCH(L$1,'B-EmEC'!$A$1:$DC$1,0),FALSE)&lt;&gt;"",VLOOKUP($B131,'B-EmEC'!$A:$DC,MATCH(L$1,'B-EmEC'!$A$1:$DC$1,0),FALSE),NA())</f>
        <v>#N/A</v>
      </c>
      <c r="M131" s="160" t="e">
        <f>IF(VLOOKUP($B131,'B-EmEC'!$A:$DC,MATCH(M$1,'B-EmEC'!$A$1:$DC$1,0),FALSE)&lt;&gt;"",VLOOKUP($B131,'B-EmEC'!$A:$DC,MATCH(M$1,'B-EmEC'!$A$1:$DC$1,0),FALSE),NA())</f>
        <v>#N/A</v>
      </c>
      <c r="N131" s="159" t="e">
        <f>IF(VLOOKUP($B131,'B-EmEC'!$A:$DC,MATCH(N$1,'B-EmEC'!$A$1:$DC$1,0),FALSE)&lt;&gt;"",VLOOKUP($B131,'B-EmEC'!$A:$DC,MATCH(N$1,'B-EmEC'!$A$1:$DC$1,0),FALSE),NA())</f>
        <v>#N/A</v>
      </c>
      <c r="O131" s="160" t="e">
        <f>IF(VLOOKUP($B131,'B-EmEC'!$A:$DC,MATCH(O$1,'B-EmEC'!$A$1:$DC$1,0),FALSE)&lt;&gt;"",VLOOKUP($B131,'B-EmEC'!$A:$DC,MATCH(O$1,'B-EmEC'!$A$1:$DC$1,0),FALSE),NA())</f>
        <v>#N/A</v>
      </c>
      <c r="P131" s="160" t="e">
        <f>IF(VLOOKUP($B131,'B-EmEC'!$A:$DC,MATCH(P$1,'B-EmEC'!$A$1:$DC$1,0),FALSE)&lt;&gt;"",VLOOKUP($B131,'B-EmEC'!$A:$DC,MATCH(P$1,'B-EmEC'!$A$1:$DC$1,0),FALSE),NA())</f>
        <v>#N/A</v>
      </c>
      <c r="Q131" s="161" t="e" cm="1">
        <f t="array" ref="Q131">SUBSTITUTE(SUBSTITUTE(INDEX(E$1:P$1,0,MATCH(_xlfn.AGGREGATE(4,6,E131:P131),E131:P131,0)),"B-pEC50",""),"&gt;1.4SD","")</f>
        <v>#N/A</v>
      </c>
      <c r="R131" s="159"/>
      <c r="S131" s="162" t="e">
        <f>IF(VLOOKUP($B131,'I-EmEC'!$A:$DD,MATCH(S$1,'I-EmEC'!$A$1:$DD$1,0),FALSE)&lt;&gt;"",VLOOKUP($B131,'I-EmEC'!$A:$DD,MATCH(S$1,'I-EmEC'!$A$1:$DD$1,0),FALSE),NA())</f>
        <v>#N/A</v>
      </c>
      <c r="T131" s="159" t="e">
        <f>IF(VLOOKUP($B131,'I-EmEC'!$A:$DD,MATCH(T$1,'I-EmEC'!$A$1:$DD$1,0),FALSE)&lt;&gt;"",VLOOKUP($B131,'I-EmEC'!$A:$DD,MATCH(T$1,'I-EmEC'!$A$1:$DD$1,0),FALSE),NA())</f>
        <v>#N/A</v>
      </c>
      <c r="U131" s="159" t="e">
        <f>IF(VLOOKUP($B131,'I-EmEC'!$A:$DD,MATCH(U$1,'I-EmEC'!$A$1:$DD$1,0),FALSE)&lt;&gt;"",VLOOKUP($B131,'I-EmEC'!$A:$DD,MATCH(U$1,'I-EmEC'!$A$1:$DD$1,0),FALSE),NA())</f>
        <v>#N/A</v>
      </c>
      <c r="V131" s="159" t="e">
        <f>IF(VLOOKUP($B131,'I-EmEC'!$A:$DD,MATCH(V$1,'I-EmEC'!$A$1:$DD$1,0),FALSE)&lt;&gt;"",VLOOKUP($B131,'I-EmEC'!$A:$DD,MATCH(V$1,'I-EmEC'!$A$1:$DD$1,0),FALSE),NA())</f>
        <v>#N/A</v>
      </c>
      <c r="W131" s="159" t="e">
        <f>IF(VLOOKUP($B131,'I-EmEC'!$A:$DD,MATCH(W$1,'I-EmEC'!$A$1:$DD$1,0),FALSE)&lt;&gt;"",VLOOKUP($B131,'I-EmEC'!$A:$DD,MATCH(W$1,'I-EmEC'!$A$1:$DD$1,0),FALSE),NA())</f>
        <v>#N/A</v>
      </c>
      <c r="X131" s="159">
        <f>IF(VLOOKUP($B131,'I-EmEC'!$A:$DD,MATCH(X$1,'I-EmEC'!$A$1:$DD$1,0),FALSE)&lt;&gt;"",VLOOKUP($B131,'I-EmEC'!$A:$DD,MATCH(X$1,'I-EmEC'!$A$1:$DD$1,0),FALSE),NA())</f>
        <v>6.91</v>
      </c>
      <c r="Y131" s="159">
        <f>IF(VLOOKUP($B131,'I-EmEC'!$A:$DD,MATCH(Y$1,'I-EmEC'!$A$1:$DD$1,0),FALSE)&lt;&gt;"",VLOOKUP($B131,'I-EmEC'!$A:$DD,MATCH(Y$1,'I-EmEC'!$A$1:$DD$1,0),FALSE),NA())</f>
        <v>5.28</v>
      </c>
      <c r="Z131" s="159">
        <f>IF(VLOOKUP($B131,'I-EmEC'!$A:$DD,MATCH(Z$1,'I-EmEC'!$A$1:$DD$1,0),FALSE)&lt;&gt;"",VLOOKUP($B131,'I-EmEC'!$A:$DD,MATCH(Z$1,'I-EmEC'!$A$1:$DD$1,0),FALSE),NA())</f>
        <v>5.28</v>
      </c>
      <c r="AA131" s="159">
        <f>IF(VLOOKUP($B131,'I-EmEC'!$A:$DD,MATCH(AA$1,'I-EmEC'!$A$1:$DD$1,0),FALSE)&lt;&gt;"",VLOOKUP($B131,'I-EmEC'!$A:$DD,MATCH(AA$1,'I-EmEC'!$A$1:$DD$1,0),FALSE),NA())</f>
        <v>6.02</v>
      </c>
      <c r="AB131" s="159" t="e">
        <f>IF(VLOOKUP($B131,'I-EmEC'!$A:$DD,MATCH(AB$1,'I-EmEC'!$A$1:$DD$1,0),FALSE)&lt;&gt;"",VLOOKUP($B131,'I-EmEC'!$A:$DD,MATCH(AB$1,'I-EmEC'!$A$1:$DD$1,0),FALSE),NA())</f>
        <v>#N/A</v>
      </c>
      <c r="AC131" s="159" t="e">
        <f>IF(VLOOKUP($B131,'I-EmEC'!$A:$DD,MATCH(AC$1,'I-EmEC'!$A$1:$DD$1,0),FALSE)&lt;&gt;"",VLOOKUP($B131,'I-EmEC'!$A:$DD,MATCH(AC$1,'I-EmEC'!$A$1:$DD$1,0),FALSE),NA())</f>
        <v>#N/A</v>
      </c>
      <c r="AD131" s="159" t="e">
        <f>IF(VLOOKUP($B131,'I-EmEC'!$A:$DD,MATCH(AD$1,'I-EmEC'!$A$1:$DD$1,0),FALSE)&lt;&gt;"",VLOOKUP($B131,'I-EmEC'!$A:$DD,MATCH(AD$1,'I-EmEC'!$A$1:$DD$1,0),FALSE),NA())</f>
        <v>#N/A</v>
      </c>
      <c r="AE131" s="161" t="str" cm="1">
        <f t="array" ref="AE131">SUBSTITUTE(SUBSTITUTE(INDEX(S$1:AD$1,0,MATCH(_xlfn.AGGREGATE(4,6,S131:AD131),S131:AD131,0)),"I-pEC50",""),"&gt;1.4SD","")</f>
        <v xml:space="preserve">
Gz</v>
      </c>
      <c r="AF131" s="159"/>
      <c r="AG131" s="163" t="e">
        <f>IF(VLOOKUP($B131,'B-EmEC'!$A:$DC,MATCH(AG$1,'B-EmEC'!$A$1:$DC$1,0),FALSE)&lt;&gt;"",VLOOKUP($B131,'B-EmEC'!$A:$DC,MATCH(AG$1,'B-EmEC'!$A$1:$DC$1,0),FALSE),NA())</f>
        <v>#N/A</v>
      </c>
      <c r="AH131" s="164" t="e">
        <f>IF(VLOOKUP($B131,'B-EmEC'!$A:$DC,MATCH(AH$1,'B-EmEC'!$A$1:$DC$1,0),FALSE)&lt;&gt;"",VLOOKUP($B131,'B-EmEC'!$A:$DC,MATCH(AH$1,'B-EmEC'!$A$1:$DC$1,0),FALSE),NA())</f>
        <v>#N/A</v>
      </c>
      <c r="AI131" s="164" t="e">
        <f>IF(VLOOKUP($B131,'B-EmEC'!$A:$DC,MATCH(AI$1,'B-EmEC'!$A$1:$DC$1,0),FALSE)&lt;&gt;"",VLOOKUP($B131,'B-EmEC'!$A:$DC,MATCH(AI$1,'B-EmEC'!$A$1:$DC$1,0),FALSE),NA())</f>
        <v>#N/A</v>
      </c>
      <c r="AJ131" s="164" t="e">
        <f>IF(VLOOKUP($B131,'B-EmEC'!$A:$DC,MATCH(AJ$1,'B-EmEC'!$A$1:$DC$1,0),FALSE)&lt;&gt;"",VLOOKUP($B131,'B-EmEC'!$A:$DC,MATCH(AJ$1,'B-EmEC'!$A$1:$DC$1,0),FALSE),NA())</f>
        <v>#N/A</v>
      </c>
      <c r="AK131" s="164" t="e">
        <f>IF(VLOOKUP($B131,'B-EmEC'!$A:$DC,MATCH(AK$1,'B-EmEC'!$A$1:$DC$1,0),FALSE)&lt;&gt;"",VLOOKUP($B131,'B-EmEC'!$A:$DC,MATCH(AK$1,'B-EmEC'!$A$1:$DC$1,0),FALSE),NA())</f>
        <v>#N/A</v>
      </c>
      <c r="AL131" s="164" t="e">
        <f>IF(VLOOKUP($B131,'B-EmEC'!$A:$DC,MATCH(AL$1,'B-EmEC'!$A$1:$DC$1,0),FALSE)&lt;&gt;"",VLOOKUP($B131,'B-EmEC'!$A:$DC,MATCH(AL$1,'B-EmEC'!$A$1:$DC$1,0),FALSE),NA())</f>
        <v>#N/A</v>
      </c>
      <c r="AM131" s="164" t="e">
        <f>IF(VLOOKUP($B131,'B-EmEC'!$A:$DC,MATCH(AM$1,'B-EmEC'!$A$1:$DC$1,0),FALSE)&lt;&gt;"",VLOOKUP($B131,'B-EmEC'!$A:$DC,MATCH(AM$1,'B-EmEC'!$A$1:$DC$1,0),FALSE),NA())</f>
        <v>#N/A</v>
      </c>
      <c r="AN131" s="164" t="e">
        <f>IF(VLOOKUP($B131,'B-EmEC'!$A:$DC,MATCH(AN$1,'B-EmEC'!$A$1:$DC$1,0),FALSE)&lt;&gt;"",VLOOKUP($B131,'B-EmEC'!$A:$DC,MATCH(AN$1,'B-EmEC'!$A$1:$DC$1,0),FALSE),NA())</f>
        <v>#N/A</v>
      </c>
      <c r="AO131" s="164" t="e">
        <f>IF(VLOOKUP($B131,'B-EmEC'!$A:$DC,MATCH(AO$1,'B-EmEC'!$A$1:$DC$1,0),FALSE)&lt;&gt;"",VLOOKUP($B131,'B-EmEC'!$A:$DC,MATCH(AO$1,'B-EmEC'!$A$1:$DC$1,0),FALSE),NA())</f>
        <v>#N/A</v>
      </c>
      <c r="AP131" s="164" t="e">
        <f>IF(VLOOKUP($B131,'B-EmEC'!$A:$DC,MATCH(AP$1,'B-EmEC'!$A$1:$DC$1,0),FALSE)&lt;&gt;"",VLOOKUP($B131,'B-EmEC'!$A:$DC,MATCH(AP$1,'B-EmEC'!$A$1:$DC$1,0),FALSE),NA())</f>
        <v>#N/A</v>
      </c>
      <c r="AQ131" s="164" t="e">
        <f>IF(VLOOKUP($B131,'B-EmEC'!$A:$DC,MATCH(AQ$1,'B-EmEC'!$A$1:$DC$1,0),FALSE)&lt;&gt;"",VLOOKUP($B131,'B-EmEC'!$A:$DC,MATCH(AQ$1,'B-EmEC'!$A$1:$DC$1,0),FALSE),NA())</f>
        <v>#N/A</v>
      </c>
      <c r="AR131" s="164" t="e">
        <f>IF(VLOOKUP($B131,'B-EmEC'!$A:$DC,MATCH(AR$1,'B-EmEC'!$A$1:$DC$1,0),FALSE)&lt;&gt;"",VLOOKUP($B131,'B-EmEC'!$A:$DC,MATCH(AR$1,'B-EmEC'!$A$1:$DC$1,0),FALSE),NA())</f>
        <v>#N/A</v>
      </c>
      <c r="AS131" s="169" t="e" cm="1">
        <f t="array" ref="AS131">SUBSTITUTE(SUBSTITUTE(INDEX(AG$1:AR$1,0,MATCH(_xlfn.AGGREGATE(4,6,AG131:AR131),AG131:AR131,0)),"B-Emax",""),"&gt;1.4SD","")</f>
        <v>#N/A</v>
      </c>
      <c r="AT131" s="164"/>
      <c r="AU131" s="165" t="e">
        <f>IF(VLOOKUP($B131,'I-EmEC'!$A:$DD,MATCH(AU$1,'I-EmEC'!$A$1:$DD$1,0),FALSE)&lt;&gt;"",VLOOKUP($B131,'I-EmEC'!$A:$DD,MATCH(AU$1,'I-EmEC'!$A$1:$DD$1,0),FALSE),NA())</f>
        <v>#N/A</v>
      </c>
      <c r="AV131" s="166" t="e">
        <f>IF(VLOOKUP($B131,'I-EmEC'!$A:$DD,MATCH(AV$1,'I-EmEC'!$A$1:$DD$1,0),FALSE)&lt;&gt;"",VLOOKUP($B131,'I-EmEC'!$A:$DD,MATCH(AV$1,'I-EmEC'!$A$1:$DD$1,0),FALSE),NA())</f>
        <v>#N/A</v>
      </c>
      <c r="AW131" s="166" t="e">
        <f>IF(VLOOKUP($B131,'I-EmEC'!$A:$DD,MATCH(AW$1,'I-EmEC'!$A$1:$DD$1,0),FALSE)&lt;&gt;"",VLOOKUP($B131,'I-EmEC'!$A:$DD,MATCH(AW$1,'I-EmEC'!$A$1:$DD$1,0),FALSE),NA())</f>
        <v>#N/A</v>
      </c>
      <c r="AX131" s="166" t="e">
        <f>IF(VLOOKUP($B131,'I-EmEC'!$A:$DD,MATCH(AX$1,'I-EmEC'!$A$1:$DD$1,0),FALSE)&lt;&gt;"",VLOOKUP($B131,'I-EmEC'!$A:$DD,MATCH(AX$1,'I-EmEC'!$A$1:$DD$1,0),FALSE),NA())</f>
        <v>#N/A</v>
      </c>
      <c r="AY131" s="166" t="e">
        <f>IF(VLOOKUP($B131,'I-EmEC'!$A:$DD,MATCH(AY$1,'I-EmEC'!$A$1:$DD$1,0),FALSE)&lt;&gt;"",VLOOKUP($B131,'I-EmEC'!$A:$DD,MATCH(AY$1,'I-EmEC'!$A$1:$DD$1,0),FALSE),NA())</f>
        <v>#N/A</v>
      </c>
      <c r="AZ131" s="166">
        <f>IF(VLOOKUP($B131,'I-EmEC'!$A:$DD,MATCH(AZ$1,'I-EmEC'!$A$1:$DD$1,0),FALSE)&lt;&gt;"",VLOOKUP($B131,'I-EmEC'!$A:$DD,MATCH(AZ$1,'I-EmEC'!$A$1:$DD$1,0),FALSE),NA())</f>
        <v>4.5999999999999996</v>
      </c>
      <c r="BA131" s="166">
        <f>IF(VLOOKUP($B131,'I-EmEC'!$A:$DD,MATCH(BA$1,'I-EmEC'!$A$1:$DD$1,0),FALSE)&lt;&gt;"",VLOOKUP($B131,'I-EmEC'!$A:$DD,MATCH(BA$1,'I-EmEC'!$A$1:$DD$1,0),FALSE),NA())</f>
        <v>4</v>
      </c>
      <c r="BB131" s="166">
        <f>IF(VLOOKUP($B131,'I-EmEC'!$A:$DD,MATCH(BB$1,'I-EmEC'!$A$1:$DD$1,0),FALSE)&lt;&gt;"",VLOOKUP($B131,'I-EmEC'!$A:$DD,MATCH(BB$1,'I-EmEC'!$A$1:$DD$1,0),FALSE),NA())</f>
        <v>4</v>
      </c>
      <c r="BC131" s="166">
        <f>IF(VLOOKUP($B131,'I-EmEC'!$A:$DD,MATCH(BC$1,'I-EmEC'!$A$1:$DD$1,0),FALSE)&lt;&gt;"",VLOOKUP($B131,'I-EmEC'!$A:$DD,MATCH(BC$1,'I-EmEC'!$A$1:$DD$1,0),FALSE),NA())</f>
        <v>7.6</v>
      </c>
      <c r="BD131" s="166" t="e">
        <f>IF(VLOOKUP($B131,'I-EmEC'!$A:$DD,MATCH(BD$1,'I-EmEC'!$A$1:$DD$1,0),FALSE)&lt;&gt;"",VLOOKUP($B131,'I-EmEC'!$A:$DD,MATCH(BD$1,'I-EmEC'!$A$1:$DD$1,0),FALSE),NA())</f>
        <v>#N/A</v>
      </c>
      <c r="BE131" s="166" t="e">
        <f>IF(VLOOKUP($B131,'I-EmEC'!$A:$DD,MATCH(BE$1,'I-EmEC'!$A$1:$DD$1,0),FALSE)&lt;&gt;"",VLOOKUP($B131,'I-EmEC'!$A:$DD,MATCH(BE$1,'I-EmEC'!$A$1:$DD$1,0),FALSE),NA())</f>
        <v>#N/A</v>
      </c>
      <c r="BF131" s="166" t="e">
        <f>IF(VLOOKUP($B131,'I-EmEC'!$A:$DD,MATCH(BF$1,'I-EmEC'!$A$1:$DD$1,0),FALSE)&lt;&gt;"",VLOOKUP($B131,'I-EmEC'!$A:$DD,MATCH(BF$1,'I-EmEC'!$A$1:$DD$1,0),FALSE),NA())</f>
        <v>#N/A</v>
      </c>
      <c r="BG131" s="161" t="str" cm="1">
        <f t="array" ref="BG131">SUBSTITUTE(SUBSTITUTE(INDEX(AU$1:BF$1,0,MATCH(_xlfn.AGGREGATE(4,6,AU131:BF131),AU131:BF131,0)),"I-Emax",""),"&gt;1.4SD","")</f>
        <v xml:space="preserve">
G14</v>
      </c>
      <c r="BH131" s="159"/>
      <c r="BI131" s="167" t="e">
        <f>IF(VLOOKUP($B131,'B-EmEC'!$A:$DC,MATCH(BI$1,'B-EmEC'!$A$1:$DC$1,0),FALSE)="",NA(),VLOOKUP($B131,'B-EmEC'!$A:$DC,MATCH(BI$1,'B-EmEC'!$A$1:$DC$1,0),FALSE))</f>
        <v>#N/A</v>
      </c>
      <c r="BJ131" s="168" t="e">
        <f>IF(VLOOKUP($B131,'B-EmEC'!$A:$DC,MATCH(BJ$1,'B-EmEC'!$A$1:$DC$1,0),FALSE)="",NA(),VLOOKUP($B131,'B-EmEC'!$A:$DC,MATCH(BJ$1,'B-EmEC'!$A$1:$DC$1,0),FALSE))</f>
        <v>#N/A</v>
      </c>
      <c r="BK131" s="168" t="e">
        <f>IF(VLOOKUP($B131,'B-EmEC'!$A:$DC,MATCH(BK$1,'B-EmEC'!$A$1:$DC$1,0),FALSE)="",NA(),VLOOKUP($B131,'B-EmEC'!$A:$DC,MATCH(BK$1,'B-EmEC'!$A$1:$DC$1,0),FALSE))</f>
        <v>#N/A</v>
      </c>
      <c r="BL131" s="168" t="e">
        <f>IF(VLOOKUP($B131,'B-EmEC'!$A:$DC,MATCH(BL$1,'B-EmEC'!$A$1:$DC$1,0),FALSE)="",NA(),VLOOKUP($B131,'B-EmEC'!$A:$DC,MATCH(BL$1,'B-EmEC'!$A$1:$DC$1,0),FALSE))</f>
        <v>#N/A</v>
      </c>
      <c r="BM131" s="168" t="e">
        <f>IF(VLOOKUP($B131,'B-EmEC'!$A:$DC,MATCH(BM$1,'B-EmEC'!$A$1:$DC$1,0),FALSE)="",NA(),VLOOKUP($B131,'B-EmEC'!$A:$DC,MATCH(BM$1,'B-EmEC'!$A$1:$DC$1,0),FALSE))</f>
        <v>#N/A</v>
      </c>
      <c r="BN131" s="168" t="e">
        <f>IF(VLOOKUP($B131,'B-EmEC'!$A:$DC,MATCH(BN$1,'B-EmEC'!$A$1:$DC$1,0),FALSE)="",NA(),VLOOKUP($B131,'B-EmEC'!$A:$DC,MATCH(BN$1,'B-EmEC'!$A$1:$DC$1,0),FALSE))</f>
        <v>#N/A</v>
      </c>
      <c r="BO131" s="168" t="e">
        <f>IF(VLOOKUP($B131,'B-EmEC'!$A:$DC,MATCH(BO$1,'B-EmEC'!$A$1:$DC$1,0),FALSE)="",NA(),VLOOKUP($B131,'B-EmEC'!$A:$DC,MATCH(BO$1,'B-EmEC'!$A$1:$DC$1,0),FALSE))</f>
        <v>#N/A</v>
      </c>
      <c r="BP131" s="168" t="e">
        <f>IF(VLOOKUP($B131,'B-EmEC'!$A:$DC,MATCH(BP$1,'B-EmEC'!$A$1:$DC$1,0),FALSE)="",NA(),VLOOKUP($B131,'B-EmEC'!$A:$DC,MATCH(BP$1,'B-EmEC'!$A$1:$DC$1,0),FALSE))</f>
        <v>#N/A</v>
      </c>
      <c r="BQ131" s="168" t="e">
        <f>IF(VLOOKUP($B131,'B-EmEC'!$A:$DC,MATCH(BQ$1,'B-EmEC'!$A$1:$DC$1,0),FALSE)="",NA(),VLOOKUP($B131,'B-EmEC'!$A:$DC,MATCH(BQ$1,'B-EmEC'!$A$1:$DC$1,0),FALSE))</f>
        <v>#N/A</v>
      </c>
      <c r="BR131" s="168" t="e">
        <f>IF(VLOOKUP($B131,'B-EmEC'!$A:$DC,MATCH(BR$1,'B-EmEC'!$A$1:$DC$1,0),FALSE)="",NA(),VLOOKUP($B131,'B-EmEC'!$A:$DC,MATCH(BR$1,'B-EmEC'!$A$1:$DC$1,0),FALSE))</f>
        <v>#N/A</v>
      </c>
      <c r="BS131" s="168" t="e">
        <f>IF(VLOOKUP($B131,'B-EmEC'!$A:$DC,MATCH(BS$1,'B-EmEC'!$A$1:$DC$1,0),FALSE)="",NA(),VLOOKUP($B131,'B-EmEC'!$A:$DC,MATCH(BS$1,'B-EmEC'!$A$1:$DC$1,0),FALSE))</f>
        <v>#N/A</v>
      </c>
      <c r="BT131" s="168" t="e">
        <f>IF(VLOOKUP($B131,'B-EmEC'!$A:$DC,MATCH(BT$1,'B-EmEC'!$A$1:$DC$1,0),FALSE)="",NA(),VLOOKUP($B131,'B-EmEC'!$A:$DC,MATCH(BT$1,'B-EmEC'!$A$1:$DC$1,0),FALSE))</f>
        <v>#N/A</v>
      </c>
      <c r="BU131" s="161" t="e" cm="1">
        <f t="array" ref="BU131">SUBSTITUTE(SUBSTITUTE(SUBSTITUTE(INDEX(BI$1:BT$1,0,MATCH(_xlfn.AGGREGATE(4,6,BI131:BT131),BI131:BT131,0)),"B-Emax",""),"Min",""),"Max","")</f>
        <v>#N/A</v>
      </c>
      <c r="BV131" s="168"/>
      <c r="BW131" s="165" t="e">
        <f>IF(VLOOKUP($B131,'I-EmEC'!$A:$DD,MATCH(BW$1,'I-EmEC'!$A$1:$DD$1,0),FALSE)&lt;&gt;"",VLOOKUP($B131,'I-EmEC'!$A:$DD,MATCH(BW$1,'I-EmEC'!$A$1:$DD$1,0),FALSE),NA())</f>
        <v>#N/A</v>
      </c>
      <c r="BX131" s="166" t="e">
        <f>IF(VLOOKUP($B131,'I-EmEC'!$A:$DD,MATCH(BX$1,'I-EmEC'!$A$1:$DD$1,0),FALSE)&lt;&gt;"",VLOOKUP($B131,'I-EmEC'!$A:$DD,MATCH(BX$1,'I-EmEC'!$A$1:$DD$1,0),FALSE),NA())</f>
        <v>#N/A</v>
      </c>
      <c r="BY131" s="166" t="e">
        <f>IF(VLOOKUP($B131,'I-EmEC'!$A:$DD,MATCH(BY$1,'I-EmEC'!$A$1:$DD$1,0),FALSE)&lt;&gt;"",VLOOKUP($B131,'I-EmEC'!$A:$DD,MATCH(BY$1,'I-EmEC'!$A$1:$DD$1,0),FALSE),NA())</f>
        <v>#N/A</v>
      </c>
      <c r="BZ131" s="166" t="e">
        <f>IF(VLOOKUP($B131,'I-EmEC'!$A:$DD,MATCH(BZ$1,'I-EmEC'!$A$1:$DD$1,0),FALSE)&lt;&gt;"",VLOOKUP($B131,'I-EmEC'!$A:$DD,MATCH(BZ$1,'I-EmEC'!$A$1:$DD$1,0),FALSE),NA())</f>
        <v>#N/A</v>
      </c>
      <c r="CA131" s="166" t="e">
        <f>IF(VLOOKUP($B131,'I-EmEC'!$A:$DD,MATCH(CA$1,'I-EmEC'!$A$1:$DD$1,0),FALSE)&lt;&gt;"",VLOOKUP($B131,'I-EmEC'!$A:$DD,MATCH(CA$1,'I-EmEC'!$A$1:$DD$1,0),FALSE),NA())</f>
        <v>#N/A</v>
      </c>
      <c r="CB131" s="166">
        <f>IF(VLOOKUP($B131,'I-EmEC'!$A:$DD,MATCH(CB$1,'I-EmEC'!$A$1:$DD$1,0),FALSE)&lt;&gt;"",VLOOKUP($B131,'I-EmEC'!$A:$DD,MATCH(CB$1,'I-EmEC'!$A$1:$DD$1,0),FALSE),NA())</f>
        <v>13.333333333333332</v>
      </c>
      <c r="CC131" s="166">
        <f>IF(VLOOKUP($B131,'I-EmEC'!$A:$DD,MATCH(CC$1,'I-EmEC'!$A$1:$DD$1,0),FALSE)&lt;&gt;"",VLOOKUP($B131,'I-EmEC'!$A:$DD,MATCH(CC$1,'I-EmEC'!$A$1:$DD$1,0),FALSE),NA())</f>
        <v>8.2135523613963031</v>
      </c>
      <c r="CD131" s="166">
        <f>IF(VLOOKUP($B131,'I-EmEC'!$A:$DD,MATCH(CD$1,'I-EmEC'!$A$1:$DD$1,0),FALSE)&lt;&gt;"",VLOOKUP($B131,'I-EmEC'!$A:$DD,MATCH(CD$1,'I-EmEC'!$A$1:$DD$1,0),FALSE),NA())</f>
        <v>8.2135523613963031</v>
      </c>
      <c r="CE131" s="166">
        <f>IF(VLOOKUP($B131,'I-EmEC'!$A:$DD,MATCH(CE$1,'I-EmEC'!$A$1:$DD$1,0),FALSE)&lt;&gt;"",VLOOKUP($B131,'I-EmEC'!$A:$DD,MATCH(CE$1,'I-EmEC'!$A$1:$DD$1,0),FALSE),NA())</f>
        <v>17.078651685393258</v>
      </c>
      <c r="CF131" s="166" t="e">
        <f>IF(VLOOKUP($B131,'I-EmEC'!$A:$DD,MATCH(CF$1,'I-EmEC'!$A$1:$DD$1,0),FALSE)&lt;&gt;"",VLOOKUP($B131,'I-EmEC'!$A:$DD,MATCH(CF$1,'I-EmEC'!$A$1:$DD$1,0),FALSE),NA())</f>
        <v>#N/A</v>
      </c>
      <c r="CG131" s="166" t="e">
        <f>IF(VLOOKUP($B131,'I-EmEC'!$A:$DD,MATCH(CG$1,'I-EmEC'!$A$1:$DD$1,0),FALSE)&lt;&gt;"",VLOOKUP($B131,'I-EmEC'!$A:$DD,MATCH(CG$1,'I-EmEC'!$A$1:$DD$1,0),FALSE),NA())</f>
        <v>#N/A</v>
      </c>
      <c r="CH131" s="166" t="e">
        <f>IF(VLOOKUP($B131,'I-EmEC'!$A:$DD,MATCH(CH$1,'I-EmEC'!$A$1:$DD$1,0),FALSE)&lt;&gt;"",VLOOKUP($B131,'I-EmEC'!$A:$DD,MATCH(CH$1,'I-EmEC'!$A$1:$DD$1,0),FALSE),NA())</f>
        <v>#N/A</v>
      </c>
      <c r="CI131" s="161" t="str" cm="1">
        <f t="array" ref="CI131">SUBSTITUTE(SUBSTITUTE(SUBSTITUTE(INDEX(BW$1:CH$1,0,MATCH(_xlfn.AGGREGATE(4,6,BW131:CH131),BW131:CH131,0)),"I-Emax",""),"Min",""),"Max","")</f>
        <v xml:space="preserve">
G14</v>
      </c>
      <c r="CJ131" s="155"/>
      <c r="CK131" s="155"/>
      <c r="CL131" s="155"/>
      <c r="CM131" s="155"/>
      <c r="CN131" s="155"/>
      <c r="CO131" s="155"/>
      <c r="CP131" s="155"/>
      <c r="CQ131" s="155"/>
      <c r="CR131" s="155"/>
      <c r="CS131" s="155"/>
      <c r="CT131" s="155"/>
      <c r="CU131" s="155"/>
      <c r="CV131" s="155"/>
      <c r="CW131" s="155"/>
      <c r="CX131" s="155"/>
      <c r="CY131" s="155"/>
      <c r="CZ131" s="155"/>
      <c r="DA131" s="155"/>
      <c r="DB131" s="155"/>
      <c r="DC131" s="155"/>
      <c r="DD131" s="155"/>
      <c r="DE131" s="155"/>
      <c r="DF131" s="155"/>
      <c r="DG131" s="155"/>
    </row>
    <row r="132" spans="1:111" s="170" customFormat="1" x14ac:dyDescent="0.15">
      <c r="A132" s="155" t="str" cm="1">
        <f t="array" ref="A132">_xlfn.IFS(AND(SUMIF(E132:P132,"&lt;&gt;#N/A",E132:P132)&gt;0,SUMIF(S132:AD132,"&lt;&gt;#N/A",S132:AD132)&gt;0),"BI",AND(SUMIF(E132:P132,"&lt;&gt;#N/A",E132:P132)&gt;0,SUMIF(S132:AD132,"&lt;&gt;#N/A",S132:AD132)=0),"-B",AND(SUMIF(E132:P132,"&lt;&gt;#N/A",E132:P132)=0,SUMIF(S132:AD132,"&lt;&gt;#N/A",S132:AD132)&gt;0),"-I")</f>
        <v>-I</v>
      </c>
      <c r="B132" s="90" t="s">
        <v>665</v>
      </c>
      <c r="C132" s="156" t="str">
        <f>VLOOKUP(B132,RecNamesAll!A:E,5,FALSE)</f>
        <v>A</v>
      </c>
      <c r="D132" s="157" t="b">
        <f>VLOOKUP(B132,Ligands!A:B,2,FALSE)</f>
        <v>0</v>
      </c>
      <c r="E132" s="158" t="e">
        <f>IF(VLOOKUP($B132,'B-EmEC'!$A:$DC,MATCH(E$1,'B-EmEC'!$A$1:$DC$1,0),FALSE)&lt;&gt;"",VLOOKUP($B132,'B-EmEC'!$A:$DC,MATCH(E$1,'B-EmEC'!$A$1:$DC$1,0),FALSE),NA())</f>
        <v>#N/A</v>
      </c>
      <c r="F132" s="159" t="e">
        <f>IF(VLOOKUP($B132,'B-EmEC'!$A:$DC,MATCH(F$1,'B-EmEC'!$A$1:$DC$1,0),FALSE)&lt;&gt;"",VLOOKUP($B132,'B-EmEC'!$A:$DC,MATCH(F$1,'B-EmEC'!$A$1:$DC$1,0),FALSE),NA())</f>
        <v>#N/A</v>
      </c>
      <c r="G132" s="159" t="e">
        <f>IF(VLOOKUP($B132,'B-EmEC'!$A:$DC,MATCH(G$1,'B-EmEC'!$A$1:$DC$1,0),FALSE)&lt;&gt;"",VLOOKUP($B132,'B-EmEC'!$A:$DC,MATCH(G$1,'B-EmEC'!$A$1:$DC$1,0),FALSE),NA())</f>
        <v>#N/A</v>
      </c>
      <c r="H132" s="159" t="e">
        <f>IF(VLOOKUP($B132,'B-EmEC'!$A:$DC,MATCH(H$1,'B-EmEC'!$A$1:$DC$1,0),FALSE)&lt;&gt;"",VLOOKUP($B132,'B-EmEC'!$A:$DC,MATCH(H$1,'B-EmEC'!$A$1:$DC$1,0),FALSE),NA())</f>
        <v>#N/A</v>
      </c>
      <c r="I132" s="159" t="e">
        <f>IF(VLOOKUP($B132,'B-EmEC'!$A:$DC,MATCH(I$1,'B-EmEC'!$A$1:$DC$1,0),FALSE)&lt;&gt;"",VLOOKUP($B132,'B-EmEC'!$A:$DC,MATCH(I$1,'B-EmEC'!$A$1:$DC$1,0),FALSE),NA())</f>
        <v>#N/A</v>
      </c>
      <c r="J132" s="159" t="e">
        <f>IF(VLOOKUP($B132,'B-EmEC'!$A:$DC,MATCH(J$1,'B-EmEC'!$A$1:$DC$1,0),FALSE)&lt;&gt;"",VLOOKUP($B132,'B-EmEC'!$A:$DC,MATCH(J$1,'B-EmEC'!$A$1:$DC$1,0),FALSE),NA())</f>
        <v>#N/A</v>
      </c>
      <c r="K132" s="160" t="e">
        <f>IF(VLOOKUP($B132,'B-EmEC'!$A:$DC,MATCH(K$1,'B-EmEC'!$A$1:$DC$1,0),FALSE)&lt;&gt;"",VLOOKUP($B132,'B-EmEC'!$A:$DC,MATCH(K$1,'B-EmEC'!$A$1:$DC$1,0),FALSE),NA())</f>
        <v>#N/A</v>
      </c>
      <c r="L132" s="160" t="e">
        <f>IF(VLOOKUP($B132,'B-EmEC'!$A:$DC,MATCH(L$1,'B-EmEC'!$A$1:$DC$1,0),FALSE)&lt;&gt;"",VLOOKUP($B132,'B-EmEC'!$A:$DC,MATCH(L$1,'B-EmEC'!$A$1:$DC$1,0),FALSE),NA())</f>
        <v>#N/A</v>
      </c>
      <c r="M132" s="160" t="e">
        <f>IF(VLOOKUP($B132,'B-EmEC'!$A:$DC,MATCH(M$1,'B-EmEC'!$A$1:$DC$1,0),FALSE)&lt;&gt;"",VLOOKUP($B132,'B-EmEC'!$A:$DC,MATCH(M$1,'B-EmEC'!$A$1:$DC$1,0),FALSE),NA())</f>
        <v>#N/A</v>
      </c>
      <c r="N132" s="159" t="e">
        <f>IF(VLOOKUP($B132,'B-EmEC'!$A:$DC,MATCH(N$1,'B-EmEC'!$A$1:$DC$1,0),FALSE)&lt;&gt;"",VLOOKUP($B132,'B-EmEC'!$A:$DC,MATCH(N$1,'B-EmEC'!$A$1:$DC$1,0),FALSE),NA())</f>
        <v>#N/A</v>
      </c>
      <c r="O132" s="160" t="e">
        <f>IF(VLOOKUP($B132,'B-EmEC'!$A:$DC,MATCH(O$1,'B-EmEC'!$A$1:$DC$1,0),FALSE)&lt;&gt;"",VLOOKUP($B132,'B-EmEC'!$A:$DC,MATCH(O$1,'B-EmEC'!$A$1:$DC$1,0),FALSE),NA())</f>
        <v>#N/A</v>
      </c>
      <c r="P132" s="160" t="e">
        <f>IF(VLOOKUP($B132,'B-EmEC'!$A:$DC,MATCH(P$1,'B-EmEC'!$A$1:$DC$1,0),FALSE)&lt;&gt;"",VLOOKUP($B132,'B-EmEC'!$A:$DC,MATCH(P$1,'B-EmEC'!$A$1:$DC$1,0),FALSE),NA())</f>
        <v>#N/A</v>
      </c>
      <c r="Q132" s="161" t="e" cm="1">
        <f t="array" ref="Q132">SUBSTITUTE(SUBSTITUTE(INDEX(E$1:P$1,0,MATCH(_xlfn.AGGREGATE(4,6,E132:P132),E132:P132,0)),"B-pEC50",""),"&gt;1.4SD","")</f>
        <v>#N/A</v>
      </c>
      <c r="R132" s="159"/>
      <c r="S132" s="162">
        <f>IF(VLOOKUP($B132,'I-EmEC'!$A:$DD,MATCH(S$1,'I-EmEC'!$A$1:$DD$1,0),FALSE)&lt;&gt;"",VLOOKUP($B132,'I-EmEC'!$A:$DD,MATCH(S$1,'I-EmEC'!$A$1:$DD$1,0),FALSE),NA())</f>
        <v>7.8</v>
      </c>
      <c r="T132" s="159" t="e">
        <f>IF(VLOOKUP($B132,'I-EmEC'!$A:$DD,MATCH(T$1,'I-EmEC'!$A$1:$DD$1,0),FALSE)&lt;&gt;"",VLOOKUP($B132,'I-EmEC'!$A:$DD,MATCH(T$1,'I-EmEC'!$A$1:$DD$1,0),FALSE),NA())</f>
        <v>#N/A</v>
      </c>
      <c r="U132" s="159" t="e">
        <f>IF(VLOOKUP($B132,'I-EmEC'!$A:$DD,MATCH(U$1,'I-EmEC'!$A$1:$DD$1,0),FALSE)&lt;&gt;"",VLOOKUP($B132,'I-EmEC'!$A:$DD,MATCH(U$1,'I-EmEC'!$A$1:$DD$1,0),FALSE),NA())</f>
        <v>#N/A</v>
      </c>
      <c r="V132" s="159" t="e">
        <f>IF(VLOOKUP($B132,'I-EmEC'!$A:$DD,MATCH(V$1,'I-EmEC'!$A$1:$DD$1,0),FALSE)&lt;&gt;"",VLOOKUP($B132,'I-EmEC'!$A:$DD,MATCH(V$1,'I-EmEC'!$A$1:$DD$1,0),FALSE),NA())</f>
        <v>#N/A</v>
      </c>
      <c r="W132" s="159" t="e">
        <f>IF(VLOOKUP($B132,'I-EmEC'!$A:$DD,MATCH(W$1,'I-EmEC'!$A$1:$DD$1,0),FALSE)&lt;&gt;"",VLOOKUP($B132,'I-EmEC'!$A:$DD,MATCH(W$1,'I-EmEC'!$A$1:$DD$1,0),FALSE),NA())</f>
        <v>#N/A</v>
      </c>
      <c r="X132" s="159" t="e">
        <f>IF(VLOOKUP($B132,'I-EmEC'!$A:$DD,MATCH(X$1,'I-EmEC'!$A$1:$DD$1,0),FALSE)&lt;&gt;"",VLOOKUP($B132,'I-EmEC'!$A:$DD,MATCH(X$1,'I-EmEC'!$A$1:$DD$1,0),FALSE),NA())</f>
        <v>#N/A</v>
      </c>
      <c r="Y132" s="159">
        <f>IF(VLOOKUP($B132,'I-EmEC'!$A:$DD,MATCH(Y$1,'I-EmEC'!$A$1:$DD$1,0),FALSE)&lt;&gt;"",VLOOKUP($B132,'I-EmEC'!$A:$DD,MATCH(Y$1,'I-EmEC'!$A$1:$DD$1,0),FALSE),NA())</f>
        <v>6.65</v>
      </c>
      <c r="Z132" s="159">
        <f>IF(VLOOKUP($B132,'I-EmEC'!$A:$DD,MATCH(Z$1,'I-EmEC'!$A$1:$DD$1,0),FALSE)&lt;&gt;"",VLOOKUP($B132,'I-EmEC'!$A:$DD,MATCH(Z$1,'I-EmEC'!$A$1:$DD$1,0),FALSE),NA())</f>
        <v>6.65</v>
      </c>
      <c r="AA132" s="159">
        <f>IF(VLOOKUP($B132,'I-EmEC'!$A:$DD,MATCH(AA$1,'I-EmEC'!$A$1:$DD$1,0),FALSE)&lt;&gt;"",VLOOKUP($B132,'I-EmEC'!$A:$DD,MATCH(AA$1,'I-EmEC'!$A$1:$DD$1,0),FALSE),NA())</f>
        <v>6.03</v>
      </c>
      <c r="AB132" s="159" t="e">
        <f>IF(VLOOKUP($B132,'I-EmEC'!$A:$DD,MATCH(AB$1,'I-EmEC'!$A$1:$DD$1,0),FALSE)&lt;&gt;"",VLOOKUP($B132,'I-EmEC'!$A:$DD,MATCH(AB$1,'I-EmEC'!$A$1:$DD$1,0),FALSE),NA())</f>
        <v>#N/A</v>
      </c>
      <c r="AC132" s="159">
        <f>IF(VLOOKUP($B132,'I-EmEC'!$A:$DD,MATCH(AC$1,'I-EmEC'!$A$1:$DD$1,0),FALSE)&lt;&gt;"",VLOOKUP($B132,'I-EmEC'!$A:$DD,MATCH(AC$1,'I-EmEC'!$A$1:$DD$1,0),FALSE),NA())</f>
        <v>6.17</v>
      </c>
      <c r="AD132" s="159">
        <f>IF(VLOOKUP($B132,'I-EmEC'!$A:$DD,MATCH(AD$1,'I-EmEC'!$A$1:$DD$1,0),FALSE)&lt;&gt;"",VLOOKUP($B132,'I-EmEC'!$A:$DD,MATCH(AD$1,'I-EmEC'!$A$1:$DD$1,0),FALSE),NA())</f>
        <v>5.54</v>
      </c>
      <c r="AE132" s="161" t="str" cm="1">
        <f t="array" ref="AE132">SUBSTITUTE(SUBSTITUTE(INDEX(S$1:AD$1,0,MATCH(_xlfn.AGGREGATE(4,6,S132:AD132),S132:AD132,0)),"I-pEC50",""),"&gt;1.4SD","")</f>
        <v xml:space="preserve">
Gs</v>
      </c>
      <c r="AF132" s="159"/>
      <c r="AG132" s="163" t="e">
        <f>IF(VLOOKUP($B132,'B-EmEC'!$A:$DC,MATCH(AG$1,'B-EmEC'!$A$1:$DC$1,0),FALSE)&lt;&gt;"",VLOOKUP($B132,'B-EmEC'!$A:$DC,MATCH(AG$1,'B-EmEC'!$A$1:$DC$1,0),FALSE),NA())</f>
        <v>#N/A</v>
      </c>
      <c r="AH132" s="164" t="e">
        <f>IF(VLOOKUP($B132,'B-EmEC'!$A:$DC,MATCH(AH$1,'B-EmEC'!$A$1:$DC$1,0),FALSE)&lt;&gt;"",VLOOKUP($B132,'B-EmEC'!$A:$DC,MATCH(AH$1,'B-EmEC'!$A$1:$DC$1,0),FALSE),NA())</f>
        <v>#N/A</v>
      </c>
      <c r="AI132" s="164" t="e">
        <f>IF(VLOOKUP($B132,'B-EmEC'!$A:$DC,MATCH(AI$1,'B-EmEC'!$A$1:$DC$1,0),FALSE)&lt;&gt;"",VLOOKUP($B132,'B-EmEC'!$A:$DC,MATCH(AI$1,'B-EmEC'!$A$1:$DC$1,0),FALSE),NA())</f>
        <v>#N/A</v>
      </c>
      <c r="AJ132" s="164" t="e">
        <f>IF(VLOOKUP($B132,'B-EmEC'!$A:$DC,MATCH(AJ$1,'B-EmEC'!$A$1:$DC$1,0),FALSE)&lt;&gt;"",VLOOKUP($B132,'B-EmEC'!$A:$DC,MATCH(AJ$1,'B-EmEC'!$A$1:$DC$1,0),FALSE),NA())</f>
        <v>#N/A</v>
      </c>
      <c r="AK132" s="164" t="e">
        <f>IF(VLOOKUP($B132,'B-EmEC'!$A:$DC,MATCH(AK$1,'B-EmEC'!$A$1:$DC$1,0),FALSE)&lt;&gt;"",VLOOKUP($B132,'B-EmEC'!$A:$DC,MATCH(AK$1,'B-EmEC'!$A$1:$DC$1,0),FALSE),NA())</f>
        <v>#N/A</v>
      </c>
      <c r="AL132" s="164" t="e">
        <f>IF(VLOOKUP($B132,'B-EmEC'!$A:$DC,MATCH(AL$1,'B-EmEC'!$A$1:$DC$1,0),FALSE)&lt;&gt;"",VLOOKUP($B132,'B-EmEC'!$A:$DC,MATCH(AL$1,'B-EmEC'!$A$1:$DC$1,0),FALSE),NA())</f>
        <v>#N/A</v>
      </c>
      <c r="AM132" s="164" t="e">
        <f>IF(VLOOKUP($B132,'B-EmEC'!$A:$DC,MATCH(AM$1,'B-EmEC'!$A$1:$DC$1,0),FALSE)&lt;&gt;"",VLOOKUP($B132,'B-EmEC'!$A:$DC,MATCH(AM$1,'B-EmEC'!$A$1:$DC$1,0),FALSE),NA())</f>
        <v>#N/A</v>
      </c>
      <c r="AN132" s="164" t="e">
        <f>IF(VLOOKUP($B132,'B-EmEC'!$A:$DC,MATCH(AN$1,'B-EmEC'!$A$1:$DC$1,0),FALSE)&lt;&gt;"",VLOOKUP($B132,'B-EmEC'!$A:$DC,MATCH(AN$1,'B-EmEC'!$A$1:$DC$1,0),FALSE),NA())</f>
        <v>#N/A</v>
      </c>
      <c r="AO132" s="164" t="e">
        <f>IF(VLOOKUP($B132,'B-EmEC'!$A:$DC,MATCH(AO$1,'B-EmEC'!$A$1:$DC$1,0),FALSE)&lt;&gt;"",VLOOKUP($B132,'B-EmEC'!$A:$DC,MATCH(AO$1,'B-EmEC'!$A$1:$DC$1,0),FALSE),NA())</f>
        <v>#N/A</v>
      </c>
      <c r="AP132" s="164" t="e">
        <f>IF(VLOOKUP($B132,'B-EmEC'!$A:$DC,MATCH(AP$1,'B-EmEC'!$A$1:$DC$1,0),FALSE)&lt;&gt;"",VLOOKUP($B132,'B-EmEC'!$A:$DC,MATCH(AP$1,'B-EmEC'!$A$1:$DC$1,0),FALSE),NA())</f>
        <v>#N/A</v>
      </c>
      <c r="AQ132" s="164" t="e">
        <f>IF(VLOOKUP($B132,'B-EmEC'!$A:$DC,MATCH(AQ$1,'B-EmEC'!$A$1:$DC$1,0),FALSE)&lt;&gt;"",VLOOKUP($B132,'B-EmEC'!$A:$DC,MATCH(AQ$1,'B-EmEC'!$A$1:$DC$1,0),FALSE),NA())</f>
        <v>#N/A</v>
      </c>
      <c r="AR132" s="164" t="e">
        <f>IF(VLOOKUP($B132,'B-EmEC'!$A:$DC,MATCH(AR$1,'B-EmEC'!$A$1:$DC$1,0),FALSE)&lt;&gt;"",VLOOKUP($B132,'B-EmEC'!$A:$DC,MATCH(AR$1,'B-EmEC'!$A$1:$DC$1,0),FALSE),NA())</f>
        <v>#N/A</v>
      </c>
      <c r="AS132" s="169" t="e" cm="1">
        <f t="array" ref="AS132">SUBSTITUTE(SUBSTITUTE(INDEX(AG$1:AR$1,0,MATCH(_xlfn.AGGREGATE(4,6,AG132:AR132),AG132:AR132,0)),"B-Emax",""),"&gt;1.4SD","")</f>
        <v>#N/A</v>
      </c>
      <c r="AT132" s="164"/>
      <c r="AU132" s="165">
        <f>IF(VLOOKUP($B132,'I-EmEC'!$A:$DD,MATCH(AU$1,'I-EmEC'!$A$1:$DD$1,0),FALSE)&lt;&gt;"",VLOOKUP($B132,'I-EmEC'!$A:$DD,MATCH(AU$1,'I-EmEC'!$A$1:$DD$1,0),FALSE),NA())</f>
        <v>38.200000000000003</v>
      </c>
      <c r="AV132" s="166" t="e">
        <f>IF(VLOOKUP($B132,'I-EmEC'!$A:$DD,MATCH(AV$1,'I-EmEC'!$A$1:$DD$1,0),FALSE)&lt;&gt;"",VLOOKUP($B132,'I-EmEC'!$A:$DD,MATCH(AV$1,'I-EmEC'!$A$1:$DD$1,0),FALSE),NA())</f>
        <v>#N/A</v>
      </c>
      <c r="AW132" s="166" t="e">
        <f>IF(VLOOKUP($B132,'I-EmEC'!$A:$DD,MATCH(AW$1,'I-EmEC'!$A$1:$DD$1,0),FALSE)&lt;&gt;"",VLOOKUP($B132,'I-EmEC'!$A:$DD,MATCH(AW$1,'I-EmEC'!$A$1:$DD$1,0),FALSE),NA())</f>
        <v>#N/A</v>
      </c>
      <c r="AX132" s="166" t="e">
        <f>IF(VLOOKUP($B132,'I-EmEC'!$A:$DD,MATCH(AX$1,'I-EmEC'!$A$1:$DD$1,0),FALSE)&lt;&gt;"",VLOOKUP($B132,'I-EmEC'!$A:$DD,MATCH(AX$1,'I-EmEC'!$A$1:$DD$1,0),FALSE),NA())</f>
        <v>#N/A</v>
      </c>
      <c r="AY132" s="166" t="e">
        <f>IF(VLOOKUP($B132,'I-EmEC'!$A:$DD,MATCH(AY$1,'I-EmEC'!$A$1:$DD$1,0),FALSE)&lt;&gt;"",VLOOKUP($B132,'I-EmEC'!$A:$DD,MATCH(AY$1,'I-EmEC'!$A$1:$DD$1,0),FALSE),NA())</f>
        <v>#N/A</v>
      </c>
      <c r="AZ132" s="166" t="e">
        <f>IF(VLOOKUP($B132,'I-EmEC'!$A:$DD,MATCH(AZ$1,'I-EmEC'!$A$1:$DD$1,0),FALSE)&lt;&gt;"",VLOOKUP($B132,'I-EmEC'!$A:$DD,MATCH(AZ$1,'I-EmEC'!$A$1:$DD$1,0),FALSE),NA())</f>
        <v>#N/A</v>
      </c>
      <c r="BA132" s="166">
        <f>IF(VLOOKUP($B132,'I-EmEC'!$A:$DD,MATCH(BA$1,'I-EmEC'!$A$1:$DD$1,0),FALSE)&lt;&gt;"",VLOOKUP($B132,'I-EmEC'!$A:$DD,MATCH(BA$1,'I-EmEC'!$A$1:$DD$1,0),FALSE),NA())</f>
        <v>25.9</v>
      </c>
      <c r="BB132" s="166">
        <f>IF(VLOOKUP($B132,'I-EmEC'!$A:$DD,MATCH(BB$1,'I-EmEC'!$A$1:$DD$1,0),FALSE)&lt;&gt;"",VLOOKUP($B132,'I-EmEC'!$A:$DD,MATCH(BB$1,'I-EmEC'!$A$1:$DD$1,0),FALSE),NA())</f>
        <v>25.9</v>
      </c>
      <c r="BC132" s="166">
        <f>IF(VLOOKUP($B132,'I-EmEC'!$A:$DD,MATCH(BC$1,'I-EmEC'!$A$1:$DD$1,0),FALSE)&lt;&gt;"",VLOOKUP($B132,'I-EmEC'!$A:$DD,MATCH(BC$1,'I-EmEC'!$A$1:$DD$1,0),FALSE),NA())</f>
        <v>20.3</v>
      </c>
      <c r="BD132" s="166" t="e">
        <f>IF(VLOOKUP($B132,'I-EmEC'!$A:$DD,MATCH(BD$1,'I-EmEC'!$A$1:$DD$1,0),FALSE)&lt;&gt;"",VLOOKUP($B132,'I-EmEC'!$A:$DD,MATCH(BD$1,'I-EmEC'!$A$1:$DD$1,0),FALSE),NA())</f>
        <v>#N/A</v>
      </c>
      <c r="BE132" s="166">
        <f>IF(VLOOKUP($B132,'I-EmEC'!$A:$DD,MATCH(BE$1,'I-EmEC'!$A$1:$DD$1,0),FALSE)&lt;&gt;"",VLOOKUP($B132,'I-EmEC'!$A:$DD,MATCH(BE$1,'I-EmEC'!$A$1:$DD$1,0),FALSE),NA())</f>
        <v>3.4</v>
      </c>
      <c r="BF132" s="166">
        <f>IF(VLOOKUP($B132,'I-EmEC'!$A:$DD,MATCH(BF$1,'I-EmEC'!$A$1:$DD$1,0),FALSE)&lt;&gt;"",VLOOKUP($B132,'I-EmEC'!$A:$DD,MATCH(BF$1,'I-EmEC'!$A$1:$DD$1,0),FALSE),NA())</f>
        <v>18.8</v>
      </c>
      <c r="BG132" s="161" t="str" cm="1">
        <f t="array" ref="BG132">SUBSTITUTE(SUBSTITUTE(INDEX(AU$1:BF$1,0,MATCH(_xlfn.AGGREGATE(4,6,AU132:BF132),AU132:BF132,0)),"I-Emax",""),"&gt;1.4SD","")</f>
        <v xml:space="preserve">
Gs</v>
      </c>
      <c r="BH132" s="159"/>
      <c r="BI132" s="167" t="e">
        <f>IF(VLOOKUP($B132,'B-EmEC'!$A:$DC,MATCH(BI$1,'B-EmEC'!$A$1:$DC$1,0),FALSE)="",NA(),VLOOKUP($B132,'B-EmEC'!$A:$DC,MATCH(BI$1,'B-EmEC'!$A$1:$DC$1,0),FALSE))</f>
        <v>#N/A</v>
      </c>
      <c r="BJ132" s="168" t="e">
        <f>IF(VLOOKUP($B132,'B-EmEC'!$A:$DC,MATCH(BJ$1,'B-EmEC'!$A$1:$DC$1,0),FALSE)="",NA(),VLOOKUP($B132,'B-EmEC'!$A:$DC,MATCH(BJ$1,'B-EmEC'!$A$1:$DC$1,0),FALSE))</f>
        <v>#N/A</v>
      </c>
      <c r="BK132" s="168" t="e">
        <f>IF(VLOOKUP($B132,'B-EmEC'!$A:$DC,MATCH(BK$1,'B-EmEC'!$A$1:$DC$1,0),FALSE)="",NA(),VLOOKUP($B132,'B-EmEC'!$A:$DC,MATCH(BK$1,'B-EmEC'!$A$1:$DC$1,0),FALSE))</f>
        <v>#N/A</v>
      </c>
      <c r="BL132" s="168" t="e">
        <f>IF(VLOOKUP($B132,'B-EmEC'!$A:$DC,MATCH(BL$1,'B-EmEC'!$A$1:$DC$1,0),FALSE)="",NA(),VLOOKUP($B132,'B-EmEC'!$A:$DC,MATCH(BL$1,'B-EmEC'!$A$1:$DC$1,0),FALSE))</f>
        <v>#N/A</v>
      </c>
      <c r="BM132" s="168" t="e">
        <f>IF(VLOOKUP($B132,'B-EmEC'!$A:$DC,MATCH(BM$1,'B-EmEC'!$A$1:$DC$1,0),FALSE)="",NA(),VLOOKUP($B132,'B-EmEC'!$A:$DC,MATCH(BM$1,'B-EmEC'!$A$1:$DC$1,0),FALSE))</f>
        <v>#N/A</v>
      </c>
      <c r="BN132" s="168" t="e">
        <f>IF(VLOOKUP($B132,'B-EmEC'!$A:$DC,MATCH(BN$1,'B-EmEC'!$A$1:$DC$1,0),FALSE)="",NA(),VLOOKUP($B132,'B-EmEC'!$A:$DC,MATCH(BN$1,'B-EmEC'!$A$1:$DC$1,0),FALSE))</f>
        <v>#N/A</v>
      </c>
      <c r="BO132" s="168" t="e">
        <f>IF(VLOOKUP($B132,'B-EmEC'!$A:$DC,MATCH(BO$1,'B-EmEC'!$A$1:$DC$1,0),FALSE)="",NA(),VLOOKUP($B132,'B-EmEC'!$A:$DC,MATCH(BO$1,'B-EmEC'!$A$1:$DC$1,0),FALSE))</f>
        <v>#N/A</v>
      </c>
      <c r="BP132" s="168" t="e">
        <f>IF(VLOOKUP($B132,'B-EmEC'!$A:$DC,MATCH(BP$1,'B-EmEC'!$A$1:$DC$1,0),FALSE)="",NA(),VLOOKUP($B132,'B-EmEC'!$A:$DC,MATCH(BP$1,'B-EmEC'!$A$1:$DC$1,0),FALSE))</f>
        <v>#N/A</v>
      </c>
      <c r="BQ132" s="168" t="e">
        <f>IF(VLOOKUP($B132,'B-EmEC'!$A:$DC,MATCH(BQ$1,'B-EmEC'!$A$1:$DC$1,0),FALSE)="",NA(),VLOOKUP($B132,'B-EmEC'!$A:$DC,MATCH(BQ$1,'B-EmEC'!$A$1:$DC$1,0),FALSE))</f>
        <v>#N/A</v>
      </c>
      <c r="BR132" s="168" t="e">
        <f>IF(VLOOKUP($B132,'B-EmEC'!$A:$DC,MATCH(BR$1,'B-EmEC'!$A$1:$DC$1,0),FALSE)="",NA(),VLOOKUP($B132,'B-EmEC'!$A:$DC,MATCH(BR$1,'B-EmEC'!$A$1:$DC$1,0),FALSE))</f>
        <v>#N/A</v>
      </c>
      <c r="BS132" s="168" t="e">
        <f>IF(VLOOKUP($B132,'B-EmEC'!$A:$DC,MATCH(BS$1,'B-EmEC'!$A$1:$DC$1,0),FALSE)="",NA(),VLOOKUP($B132,'B-EmEC'!$A:$DC,MATCH(BS$1,'B-EmEC'!$A$1:$DC$1,0),FALSE))</f>
        <v>#N/A</v>
      </c>
      <c r="BT132" s="168" t="e">
        <f>IF(VLOOKUP($B132,'B-EmEC'!$A:$DC,MATCH(BT$1,'B-EmEC'!$A$1:$DC$1,0),FALSE)="",NA(),VLOOKUP($B132,'B-EmEC'!$A:$DC,MATCH(BT$1,'B-EmEC'!$A$1:$DC$1,0),FALSE))</f>
        <v>#N/A</v>
      </c>
      <c r="BU132" s="161" t="e" cm="1">
        <f t="array" ref="BU132">SUBSTITUTE(SUBSTITUTE(SUBSTITUTE(INDEX(BI$1:BT$1,0,MATCH(_xlfn.AGGREGATE(4,6,BI132:BT132),BI132:BT132,0)),"B-Emax",""),"Min",""),"Max","")</f>
        <v>#N/A</v>
      </c>
      <c r="BV132" s="168"/>
      <c r="BW132" s="165">
        <f>IF(VLOOKUP($B132,'I-EmEC'!$A:$DD,MATCH(BW$1,'I-EmEC'!$A$1:$DD$1,0),FALSE)&lt;&gt;"",VLOOKUP($B132,'I-EmEC'!$A:$DD,MATCH(BW$1,'I-EmEC'!$A$1:$DD$1,0),FALSE),NA())</f>
        <v>70.22058823529413</v>
      </c>
      <c r="BX132" s="166" t="e">
        <f>IF(VLOOKUP($B132,'I-EmEC'!$A:$DD,MATCH(BX$1,'I-EmEC'!$A$1:$DD$1,0),FALSE)&lt;&gt;"",VLOOKUP($B132,'I-EmEC'!$A:$DD,MATCH(BX$1,'I-EmEC'!$A$1:$DD$1,0),FALSE),NA())</f>
        <v>#N/A</v>
      </c>
      <c r="BY132" s="166" t="e">
        <f>IF(VLOOKUP($B132,'I-EmEC'!$A:$DD,MATCH(BY$1,'I-EmEC'!$A$1:$DD$1,0),FALSE)&lt;&gt;"",VLOOKUP($B132,'I-EmEC'!$A:$DD,MATCH(BY$1,'I-EmEC'!$A$1:$DD$1,0),FALSE),NA())</f>
        <v>#N/A</v>
      </c>
      <c r="BZ132" s="166" t="e">
        <f>IF(VLOOKUP($B132,'I-EmEC'!$A:$DD,MATCH(BZ$1,'I-EmEC'!$A$1:$DD$1,0),FALSE)&lt;&gt;"",VLOOKUP($B132,'I-EmEC'!$A:$DD,MATCH(BZ$1,'I-EmEC'!$A$1:$DD$1,0),FALSE),NA())</f>
        <v>#N/A</v>
      </c>
      <c r="CA132" s="166" t="e">
        <f>IF(VLOOKUP($B132,'I-EmEC'!$A:$DD,MATCH(CA$1,'I-EmEC'!$A$1:$DD$1,0),FALSE)&lt;&gt;"",VLOOKUP($B132,'I-EmEC'!$A:$DD,MATCH(CA$1,'I-EmEC'!$A$1:$DD$1,0),FALSE),NA())</f>
        <v>#N/A</v>
      </c>
      <c r="CB132" s="166" t="e">
        <f>IF(VLOOKUP($B132,'I-EmEC'!$A:$DD,MATCH(CB$1,'I-EmEC'!$A$1:$DD$1,0),FALSE)&lt;&gt;"",VLOOKUP($B132,'I-EmEC'!$A:$DD,MATCH(CB$1,'I-EmEC'!$A$1:$DD$1,0),FALSE),NA())</f>
        <v>#N/A</v>
      </c>
      <c r="CC132" s="166">
        <f>IF(VLOOKUP($B132,'I-EmEC'!$A:$DD,MATCH(CC$1,'I-EmEC'!$A$1:$DD$1,0),FALSE)&lt;&gt;"",VLOOKUP($B132,'I-EmEC'!$A:$DD,MATCH(CC$1,'I-EmEC'!$A$1:$DD$1,0),FALSE),NA())</f>
        <v>53.182751540041068</v>
      </c>
      <c r="CD132" s="166">
        <f>IF(VLOOKUP($B132,'I-EmEC'!$A:$DD,MATCH(CD$1,'I-EmEC'!$A$1:$DD$1,0),FALSE)&lt;&gt;"",VLOOKUP($B132,'I-EmEC'!$A:$DD,MATCH(CD$1,'I-EmEC'!$A$1:$DD$1,0),FALSE),NA())</f>
        <v>53.182751540041068</v>
      </c>
      <c r="CE132" s="166">
        <f>IF(VLOOKUP($B132,'I-EmEC'!$A:$DD,MATCH(CE$1,'I-EmEC'!$A$1:$DD$1,0),FALSE)&lt;&gt;"",VLOOKUP($B132,'I-EmEC'!$A:$DD,MATCH(CE$1,'I-EmEC'!$A$1:$DD$1,0),FALSE),NA())</f>
        <v>45.617977528089888</v>
      </c>
      <c r="CF132" s="166" t="e">
        <f>IF(VLOOKUP($B132,'I-EmEC'!$A:$DD,MATCH(CF$1,'I-EmEC'!$A$1:$DD$1,0),FALSE)&lt;&gt;"",VLOOKUP($B132,'I-EmEC'!$A:$DD,MATCH(CF$1,'I-EmEC'!$A$1:$DD$1,0),FALSE),NA())</f>
        <v>#N/A</v>
      </c>
      <c r="CG132" s="166">
        <f>IF(VLOOKUP($B132,'I-EmEC'!$A:$DD,MATCH(CG$1,'I-EmEC'!$A$1:$DD$1,0),FALSE)&lt;&gt;"",VLOOKUP($B132,'I-EmEC'!$A:$DD,MATCH(CG$1,'I-EmEC'!$A$1:$DD$1,0),FALSE),NA())</f>
        <v>6.4761904761904763</v>
      </c>
      <c r="CH132" s="166">
        <f>IF(VLOOKUP($B132,'I-EmEC'!$A:$DD,MATCH(CH$1,'I-EmEC'!$A$1:$DD$1,0),FALSE)&lt;&gt;"",VLOOKUP($B132,'I-EmEC'!$A:$DD,MATCH(CH$1,'I-EmEC'!$A$1:$DD$1,0),FALSE),NA())</f>
        <v>37.154150197628461</v>
      </c>
      <c r="CI132" s="161" t="str" cm="1">
        <f t="array" ref="CI132">SUBSTITUTE(SUBSTITUTE(SUBSTITUTE(INDEX(BW$1:CH$1,0,MATCH(_xlfn.AGGREGATE(4,6,BW132:CH132),BW132:CH132,0)),"I-Emax",""),"Min",""),"Max","")</f>
        <v xml:space="preserve">
Gs</v>
      </c>
      <c r="CJ132" s="155"/>
      <c r="CK132" s="155"/>
      <c r="CL132" s="155"/>
      <c r="CM132" s="155"/>
      <c r="CN132" s="155"/>
      <c r="CO132" s="155"/>
      <c r="CP132" s="155"/>
      <c r="CQ132" s="155"/>
      <c r="CR132" s="155"/>
      <c r="CS132" s="155"/>
      <c r="CT132" s="155"/>
      <c r="CU132" s="155"/>
      <c r="CV132" s="155"/>
      <c r="CW132" s="155"/>
      <c r="CX132" s="155"/>
      <c r="CY132" s="155"/>
      <c r="CZ132" s="155"/>
      <c r="DA132" s="155"/>
      <c r="DB132" s="155"/>
      <c r="DC132" s="155"/>
      <c r="DD132" s="155"/>
      <c r="DE132" s="155"/>
      <c r="DF132" s="155"/>
      <c r="DG132" s="155"/>
    </row>
    <row r="133" spans="1:111" s="170" customFormat="1" x14ac:dyDescent="0.15">
      <c r="A133" s="155" t="str" cm="1">
        <f t="array" ref="A133">_xlfn.IFS(AND(SUMIF(E133:P133,"&lt;&gt;#N/A",E133:P133)&gt;0,SUMIF(S133:AD133,"&lt;&gt;#N/A",S133:AD133)&gt;0),"BI",AND(SUMIF(E133:P133,"&lt;&gt;#N/A",E133:P133)&gt;0,SUMIF(S133:AD133,"&lt;&gt;#N/A",S133:AD133)=0),"-B",AND(SUMIF(E133:P133,"&lt;&gt;#N/A",E133:P133)=0,SUMIF(S133:AD133,"&lt;&gt;#N/A",S133:AD133)&gt;0),"-I")</f>
        <v>-I</v>
      </c>
      <c r="B133" s="90" t="s">
        <v>684</v>
      </c>
      <c r="C133" s="156" t="str">
        <f>VLOOKUP(B133,RecNamesAll!A:E,5,FALSE)</f>
        <v>A</v>
      </c>
      <c r="D133" s="157" t="b">
        <f>VLOOKUP(B133,Ligands!A:B,2,FALSE)</f>
        <v>0</v>
      </c>
      <c r="E133" s="158" t="e">
        <f>IF(VLOOKUP($B133,'B-EmEC'!$A:$DC,MATCH(E$1,'B-EmEC'!$A$1:$DC$1,0),FALSE)&lt;&gt;"",VLOOKUP($B133,'B-EmEC'!$A:$DC,MATCH(E$1,'B-EmEC'!$A$1:$DC$1,0),FALSE),NA())</f>
        <v>#N/A</v>
      </c>
      <c r="F133" s="159" t="e">
        <f>IF(VLOOKUP($B133,'B-EmEC'!$A:$DC,MATCH(F$1,'B-EmEC'!$A$1:$DC$1,0),FALSE)&lt;&gt;"",VLOOKUP($B133,'B-EmEC'!$A:$DC,MATCH(F$1,'B-EmEC'!$A$1:$DC$1,0),FALSE),NA())</f>
        <v>#N/A</v>
      </c>
      <c r="G133" s="159" t="e">
        <f>IF(VLOOKUP($B133,'B-EmEC'!$A:$DC,MATCH(G$1,'B-EmEC'!$A$1:$DC$1,0),FALSE)&lt;&gt;"",VLOOKUP($B133,'B-EmEC'!$A:$DC,MATCH(G$1,'B-EmEC'!$A$1:$DC$1,0),FALSE),NA())</f>
        <v>#N/A</v>
      </c>
      <c r="H133" s="159" t="e">
        <f>IF(VLOOKUP($B133,'B-EmEC'!$A:$DC,MATCH(H$1,'B-EmEC'!$A$1:$DC$1,0),FALSE)&lt;&gt;"",VLOOKUP($B133,'B-EmEC'!$A:$DC,MATCH(H$1,'B-EmEC'!$A$1:$DC$1,0),FALSE),NA())</f>
        <v>#N/A</v>
      </c>
      <c r="I133" s="159" t="e">
        <f>IF(VLOOKUP($B133,'B-EmEC'!$A:$DC,MATCH(I$1,'B-EmEC'!$A$1:$DC$1,0),FALSE)&lt;&gt;"",VLOOKUP($B133,'B-EmEC'!$A:$DC,MATCH(I$1,'B-EmEC'!$A$1:$DC$1,0),FALSE),NA())</f>
        <v>#N/A</v>
      </c>
      <c r="J133" s="159" t="e">
        <f>IF(VLOOKUP($B133,'B-EmEC'!$A:$DC,MATCH(J$1,'B-EmEC'!$A$1:$DC$1,0),FALSE)&lt;&gt;"",VLOOKUP($B133,'B-EmEC'!$A:$DC,MATCH(J$1,'B-EmEC'!$A$1:$DC$1,0),FALSE),NA())</f>
        <v>#N/A</v>
      </c>
      <c r="K133" s="160" t="e">
        <f>IF(VLOOKUP($B133,'B-EmEC'!$A:$DC,MATCH(K$1,'B-EmEC'!$A$1:$DC$1,0),FALSE)&lt;&gt;"",VLOOKUP($B133,'B-EmEC'!$A:$DC,MATCH(K$1,'B-EmEC'!$A$1:$DC$1,0),FALSE),NA())</f>
        <v>#N/A</v>
      </c>
      <c r="L133" s="160" t="e">
        <f>IF(VLOOKUP($B133,'B-EmEC'!$A:$DC,MATCH(L$1,'B-EmEC'!$A$1:$DC$1,0),FALSE)&lt;&gt;"",VLOOKUP($B133,'B-EmEC'!$A:$DC,MATCH(L$1,'B-EmEC'!$A$1:$DC$1,0),FALSE),NA())</f>
        <v>#N/A</v>
      </c>
      <c r="M133" s="160" t="e">
        <f>IF(VLOOKUP($B133,'B-EmEC'!$A:$DC,MATCH(M$1,'B-EmEC'!$A$1:$DC$1,0),FALSE)&lt;&gt;"",VLOOKUP($B133,'B-EmEC'!$A:$DC,MATCH(M$1,'B-EmEC'!$A$1:$DC$1,0),FALSE),NA())</f>
        <v>#N/A</v>
      </c>
      <c r="N133" s="159" t="e">
        <f>IF(VLOOKUP($B133,'B-EmEC'!$A:$DC,MATCH(N$1,'B-EmEC'!$A$1:$DC$1,0),FALSE)&lt;&gt;"",VLOOKUP($B133,'B-EmEC'!$A:$DC,MATCH(N$1,'B-EmEC'!$A$1:$DC$1,0),FALSE),NA())</f>
        <v>#N/A</v>
      </c>
      <c r="O133" s="160" t="e">
        <f>IF(VLOOKUP($B133,'B-EmEC'!$A:$DC,MATCH(O$1,'B-EmEC'!$A$1:$DC$1,0),FALSE)&lt;&gt;"",VLOOKUP($B133,'B-EmEC'!$A:$DC,MATCH(O$1,'B-EmEC'!$A$1:$DC$1,0),FALSE),NA())</f>
        <v>#N/A</v>
      </c>
      <c r="P133" s="160" t="e">
        <f>IF(VLOOKUP($B133,'B-EmEC'!$A:$DC,MATCH(P$1,'B-EmEC'!$A$1:$DC$1,0),FALSE)&lt;&gt;"",VLOOKUP($B133,'B-EmEC'!$A:$DC,MATCH(P$1,'B-EmEC'!$A$1:$DC$1,0),FALSE),NA())</f>
        <v>#N/A</v>
      </c>
      <c r="Q133" s="161" t="e" cm="1">
        <f t="array" ref="Q133">SUBSTITUTE(SUBSTITUTE(INDEX(E$1:P$1,0,MATCH(_xlfn.AGGREGATE(4,6,E133:P133),E133:P133,0)),"B-pEC50",""),"&gt;1.4SD","")</f>
        <v>#N/A</v>
      </c>
      <c r="R133" s="159"/>
      <c r="S133" s="162">
        <f>IF(VLOOKUP($B133,'I-EmEC'!$A:$DD,MATCH(S$1,'I-EmEC'!$A$1:$DD$1,0),FALSE)&lt;&gt;"",VLOOKUP($B133,'I-EmEC'!$A:$DD,MATCH(S$1,'I-EmEC'!$A$1:$DD$1,0),FALSE),NA())</f>
        <v>9.2100000000000009</v>
      </c>
      <c r="T133" s="159" t="e">
        <f>IF(VLOOKUP($B133,'I-EmEC'!$A:$DD,MATCH(T$1,'I-EmEC'!$A$1:$DD$1,0),FALSE)&lt;&gt;"",VLOOKUP($B133,'I-EmEC'!$A:$DD,MATCH(T$1,'I-EmEC'!$A$1:$DD$1,0),FALSE),NA())</f>
        <v>#N/A</v>
      </c>
      <c r="U133" s="159" t="e">
        <f>IF(VLOOKUP($B133,'I-EmEC'!$A:$DD,MATCH(U$1,'I-EmEC'!$A$1:$DD$1,0),FALSE)&lt;&gt;"",VLOOKUP($B133,'I-EmEC'!$A:$DD,MATCH(U$1,'I-EmEC'!$A$1:$DD$1,0),FALSE),NA())</f>
        <v>#N/A</v>
      </c>
      <c r="V133" s="159" t="e">
        <f>IF(VLOOKUP($B133,'I-EmEC'!$A:$DD,MATCH(V$1,'I-EmEC'!$A$1:$DD$1,0),FALSE)&lt;&gt;"",VLOOKUP($B133,'I-EmEC'!$A:$DD,MATCH(V$1,'I-EmEC'!$A$1:$DD$1,0),FALSE),NA())</f>
        <v>#N/A</v>
      </c>
      <c r="W133" s="159" t="e">
        <f>IF(VLOOKUP($B133,'I-EmEC'!$A:$DD,MATCH(W$1,'I-EmEC'!$A$1:$DD$1,0),FALSE)&lt;&gt;"",VLOOKUP($B133,'I-EmEC'!$A:$DD,MATCH(W$1,'I-EmEC'!$A$1:$DD$1,0),FALSE),NA())</f>
        <v>#N/A</v>
      </c>
      <c r="X133" s="159" t="e">
        <f>IF(VLOOKUP($B133,'I-EmEC'!$A:$DD,MATCH(X$1,'I-EmEC'!$A$1:$DD$1,0),FALSE)&lt;&gt;"",VLOOKUP($B133,'I-EmEC'!$A:$DD,MATCH(X$1,'I-EmEC'!$A$1:$DD$1,0),FALSE),NA())</f>
        <v>#N/A</v>
      </c>
      <c r="Y133" s="159">
        <f>IF(VLOOKUP($B133,'I-EmEC'!$A:$DD,MATCH(Y$1,'I-EmEC'!$A$1:$DD$1,0),FALSE)&lt;&gt;"",VLOOKUP($B133,'I-EmEC'!$A:$DD,MATCH(Y$1,'I-EmEC'!$A$1:$DD$1,0),FALSE),NA())</f>
        <v>8.4600000000000009</v>
      </c>
      <c r="Z133" s="159">
        <f>IF(VLOOKUP($B133,'I-EmEC'!$A:$DD,MATCH(Z$1,'I-EmEC'!$A$1:$DD$1,0),FALSE)&lt;&gt;"",VLOOKUP($B133,'I-EmEC'!$A:$DD,MATCH(Z$1,'I-EmEC'!$A$1:$DD$1,0),FALSE),NA())</f>
        <v>8.4600000000000009</v>
      </c>
      <c r="AA133" s="159" t="e">
        <f>IF(VLOOKUP($B133,'I-EmEC'!$A:$DD,MATCH(AA$1,'I-EmEC'!$A$1:$DD$1,0),FALSE)&lt;&gt;"",VLOOKUP($B133,'I-EmEC'!$A:$DD,MATCH(AA$1,'I-EmEC'!$A$1:$DD$1,0),FALSE),NA())</f>
        <v>#N/A</v>
      </c>
      <c r="AB133" s="159" t="e">
        <f>IF(VLOOKUP($B133,'I-EmEC'!$A:$DD,MATCH(AB$1,'I-EmEC'!$A$1:$DD$1,0),FALSE)&lt;&gt;"",VLOOKUP($B133,'I-EmEC'!$A:$DD,MATCH(AB$1,'I-EmEC'!$A$1:$DD$1,0),FALSE),NA())</f>
        <v>#N/A</v>
      </c>
      <c r="AC133" s="159">
        <f>IF(VLOOKUP($B133,'I-EmEC'!$A:$DD,MATCH(AC$1,'I-EmEC'!$A$1:$DD$1,0),FALSE)&lt;&gt;"",VLOOKUP($B133,'I-EmEC'!$A:$DD,MATCH(AC$1,'I-EmEC'!$A$1:$DD$1,0),FALSE),NA())</f>
        <v>7.73</v>
      </c>
      <c r="AD133" s="159" t="e">
        <f>IF(VLOOKUP($B133,'I-EmEC'!$A:$DD,MATCH(AD$1,'I-EmEC'!$A$1:$DD$1,0),FALSE)&lt;&gt;"",VLOOKUP($B133,'I-EmEC'!$A:$DD,MATCH(AD$1,'I-EmEC'!$A$1:$DD$1,0),FALSE),NA())</f>
        <v>#N/A</v>
      </c>
      <c r="AE133" s="161" t="str" cm="1">
        <f t="array" ref="AE133">SUBSTITUTE(SUBSTITUTE(INDEX(S$1:AD$1,0,MATCH(_xlfn.AGGREGATE(4,6,S133:AD133),S133:AD133,0)),"I-pEC50",""),"&gt;1.4SD","")</f>
        <v xml:space="preserve">
Gs</v>
      </c>
      <c r="AF133" s="159"/>
      <c r="AG133" s="163" t="e">
        <f>IF(VLOOKUP($B133,'B-EmEC'!$A:$DC,MATCH(AG$1,'B-EmEC'!$A$1:$DC$1,0),FALSE)&lt;&gt;"",VLOOKUP($B133,'B-EmEC'!$A:$DC,MATCH(AG$1,'B-EmEC'!$A$1:$DC$1,0),FALSE),NA())</f>
        <v>#N/A</v>
      </c>
      <c r="AH133" s="164" t="e">
        <f>IF(VLOOKUP($B133,'B-EmEC'!$A:$DC,MATCH(AH$1,'B-EmEC'!$A$1:$DC$1,0),FALSE)&lt;&gt;"",VLOOKUP($B133,'B-EmEC'!$A:$DC,MATCH(AH$1,'B-EmEC'!$A$1:$DC$1,0),FALSE),NA())</f>
        <v>#N/A</v>
      </c>
      <c r="AI133" s="164" t="e">
        <f>IF(VLOOKUP($B133,'B-EmEC'!$A:$DC,MATCH(AI$1,'B-EmEC'!$A$1:$DC$1,0),FALSE)&lt;&gt;"",VLOOKUP($B133,'B-EmEC'!$A:$DC,MATCH(AI$1,'B-EmEC'!$A$1:$DC$1,0),FALSE),NA())</f>
        <v>#N/A</v>
      </c>
      <c r="AJ133" s="164" t="e">
        <f>IF(VLOOKUP($B133,'B-EmEC'!$A:$DC,MATCH(AJ$1,'B-EmEC'!$A$1:$DC$1,0),FALSE)&lt;&gt;"",VLOOKUP($B133,'B-EmEC'!$A:$DC,MATCH(AJ$1,'B-EmEC'!$A$1:$DC$1,0),FALSE),NA())</f>
        <v>#N/A</v>
      </c>
      <c r="AK133" s="164" t="e">
        <f>IF(VLOOKUP($B133,'B-EmEC'!$A:$DC,MATCH(AK$1,'B-EmEC'!$A$1:$DC$1,0),FALSE)&lt;&gt;"",VLOOKUP($B133,'B-EmEC'!$A:$DC,MATCH(AK$1,'B-EmEC'!$A$1:$DC$1,0),FALSE),NA())</f>
        <v>#N/A</v>
      </c>
      <c r="AL133" s="164" t="e">
        <f>IF(VLOOKUP($B133,'B-EmEC'!$A:$DC,MATCH(AL$1,'B-EmEC'!$A$1:$DC$1,0),FALSE)&lt;&gt;"",VLOOKUP($B133,'B-EmEC'!$A:$DC,MATCH(AL$1,'B-EmEC'!$A$1:$DC$1,0),FALSE),NA())</f>
        <v>#N/A</v>
      </c>
      <c r="AM133" s="164" t="e">
        <f>IF(VLOOKUP($B133,'B-EmEC'!$A:$DC,MATCH(AM$1,'B-EmEC'!$A$1:$DC$1,0),FALSE)&lt;&gt;"",VLOOKUP($B133,'B-EmEC'!$A:$DC,MATCH(AM$1,'B-EmEC'!$A$1:$DC$1,0),FALSE),NA())</f>
        <v>#N/A</v>
      </c>
      <c r="AN133" s="164" t="e">
        <f>IF(VLOOKUP($B133,'B-EmEC'!$A:$DC,MATCH(AN$1,'B-EmEC'!$A$1:$DC$1,0),FALSE)&lt;&gt;"",VLOOKUP($B133,'B-EmEC'!$A:$DC,MATCH(AN$1,'B-EmEC'!$A$1:$DC$1,0),FALSE),NA())</f>
        <v>#N/A</v>
      </c>
      <c r="AO133" s="164" t="e">
        <f>IF(VLOOKUP($B133,'B-EmEC'!$A:$DC,MATCH(AO$1,'B-EmEC'!$A$1:$DC$1,0),FALSE)&lt;&gt;"",VLOOKUP($B133,'B-EmEC'!$A:$DC,MATCH(AO$1,'B-EmEC'!$A$1:$DC$1,0),FALSE),NA())</f>
        <v>#N/A</v>
      </c>
      <c r="AP133" s="164" t="e">
        <f>IF(VLOOKUP($B133,'B-EmEC'!$A:$DC,MATCH(AP$1,'B-EmEC'!$A$1:$DC$1,0),FALSE)&lt;&gt;"",VLOOKUP($B133,'B-EmEC'!$A:$DC,MATCH(AP$1,'B-EmEC'!$A$1:$DC$1,0),FALSE),NA())</f>
        <v>#N/A</v>
      </c>
      <c r="AQ133" s="164" t="e">
        <f>IF(VLOOKUP($B133,'B-EmEC'!$A:$DC,MATCH(AQ$1,'B-EmEC'!$A$1:$DC$1,0),FALSE)&lt;&gt;"",VLOOKUP($B133,'B-EmEC'!$A:$DC,MATCH(AQ$1,'B-EmEC'!$A$1:$DC$1,0),FALSE),NA())</f>
        <v>#N/A</v>
      </c>
      <c r="AR133" s="164" t="e">
        <f>IF(VLOOKUP($B133,'B-EmEC'!$A:$DC,MATCH(AR$1,'B-EmEC'!$A$1:$DC$1,0),FALSE)&lt;&gt;"",VLOOKUP($B133,'B-EmEC'!$A:$DC,MATCH(AR$1,'B-EmEC'!$A$1:$DC$1,0),FALSE),NA())</f>
        <v>#N/A</v>
      </c>
      <c r="AS133" s="169" t="e" cm="1">
        <f t="array" ref="AS133">SUBSTITUTE(SUBSTITUTE(INDEX(AG$1:AR$1,0,MATCH(_xlfn.AGGREGATE(4,6,AG133:AR133),AG133:AR133,0)),"B-Emax",""),"&gt;1.4SD","")</f>
        <v>#N/A</v>
      </c>
      <c r="AT133" s="164"/>
      <c r="AU133" s="165">
        <f>IF(VLOOKUP($B133,'I-EmEC'!$A:$DD,MATCH(AU$1,'I-EmEC'!$A$1:$DD$1,0),FALSE)&lt;&gt;"",VLOOKUP($B133,'I-EmEC'!$A:$DD,MATCH(AU$1,'I-EmEC'!$A$1:$DD$1,0),FALSE),NA())</f>
        <v>44.5</v>
      </c>
      <c r="AV133" s="166" t="e">
        <f>IF(VLOOKUP($B133,'I-EmEC'!$A:$DD,MATCH(AV$1,'I-EmEC'!$A$1:$DD$1,0),FALSE)&lt;&gt;"",VLOOKUP($B133,'I-EmEC'!$A:$DD,MATCH(AV$1,'I-EmEC'!$A$1:$DD$1,0),FALSE),NA())</f>
        <v>#N/A</v>
      </c>
      <c r="AW133" s="166" t="e">
        <f>IF(VLOOKUP($B133,'I-EmEC'!$A:$DD,MATCH(AW$1,'I-EmEC'!$A$1:$DD$1,0),FALSE)&lt;&gt;"",VLOOKUP($B133,'I-EmEC'!$A:$DD,MATCH(AW$1,'I-EmEC'!$A$1:$DD$1,0),FALSE),NA())</f>
        <v>#N/A</v>
      </c>
      <c r="AX133" s="166" t="e">
        <f>IF(VLOOKUP($B133,'I-EmEC'!$A:$DD,MATCH(AX$1,'I-EmEC'!$A$1:$DD$1,0),FALSE)&lt;&gt;"",VLOOKUP($B133,'I-EmEC'!$A:$DD,MATCH(AX$1,'I-EmEC'!$A$1:$DD$1,0),FALSE),NA())</f>
        <v>#N/A</v>
      </c>
      <c r="AY133" s="166" t="e">
        <f>IF(VLOOKUP($B133,'I-EmEC'!$A:$DD,MATCH(AY$1,'I-EmEC'!$A$1:$DD$1,0),FALSE)&lt;&gt;"",VLOOKUP($B133,'I-EmEC'!$A:$DD,MATCH(AY$1,'I-EmEC'!$A$1:$DD$1,0),FALSE),NA())</f>
        <v>#N/A</v>
      </c>
      <c r="AZ133" s="166" t="e">
        <f>IF(VLOOKUP($B133,'I-EmEC'!$A:$DD,MATCH(AZ$1,'I-EmEC'!$A$1:$DD$1,0),FALSE)&lt;&gt;"",VLOOKUP($B133,'I-EmEC'!$A:$DD,MATCH(AZ$1,'I-EmEC'!$A$1:$DD$1,0),FALSE),NA())</f>
        <v>#N/A</v>
      </c>
      <c r="BA133" s="166">
        <f>IF(VLOOKUP($B133,'I-EmEC'!$A:$DD,MATCH(BA$1,'I-EmEC'!$A$1:$DD$1,0),FALSE)&lt;&gt;"",VLOOKUP($B133,'I-EmEC'!$A:$DD,MATCH(BA$1,'I-EmEC'!$A$1:$DD$1,0),FALSE),NA())</f>
        <v>36.5</v>
      </c>
      <c r="BB133" s="166">
        <f>IF(VLOOKUP($B133,'I-EmEC'!$A:$DD,MATCH(BB$1,'I-EmEC'!$A$1:$DD$1,0),FALSE)&lt;&gt;"",VLOOKUP($B133,'I-EmEC'!$A:$DD,MATCH(BB$1,'I-EmEC'!$A$1:$DD$1,0),FALSE),NA())</f>
        <v>36.5</v>
      </c>
      <c r="BC133" s="166" t="e">
        <f>IF(VLOOKUP($B133,'I-EmEC'!$A:$DD,MATCH(BC$1,'I-EmEC'!$A$1:$DD$1,0),FALSE)&lt;&gt;"",VLOOKUP($B133,'I-EmEC'!$A:$DD,MATCH(BC$1,'I-EmEC'!$A$1:$DD$1,0),FALSE),NA())</f>
        <v>#N/A</v>
      </c>
      <c r="BD133" s="166" t="e">
        <f>IF(VLOOKUP($B133,'I-EmEC'!$A:$DD,MATCH(BD$1,'I-EmEC'!$A$1:$DD$1,0),FALSE)&lt;&gt;"",VLOOKUP($B133,'I-EmEC'!$A:$DD,MATCH(BD$1,'I-EmEC'!$A$1:$DD$1,0),FALSE),NA())</f>
        <v>#N/A</v>
      </c>
      <c r="BE133" s="166">
        <f>IF(VLOOKUP($B133,'I-EmEC'!$A:$DD,MATCH(BE$1,'I-EmEC'!$A$1:$DD$1,0),FALSE)&lt;&gt;"",VLOOKUP($B133,'I-EmEC'!$A:$DD,MATCH(BE$1,'I-EmEC'!$A$1:$DD$1,0),FALSE),NA())</f>
        <v>8.6999999999999993</v>
      </c>
      <c r="BF133" s="166" t="e">
        <f>IF(VLOOKUP($B133,'I-EmEC'!$A:$DD,MATCH(BF$1,'I-EmEC'!$A$1:$DD$1,0),FALSE)&lt;&gt;"",VLOOKUP($B133,'I-EmEC'!$A:$DD,MATCH(BF$1,'I-EmEC'!$A$1:$DD$1,0),FALSE),NA())</f>
        <v>#N/A</v>
      </c>
      <c r="BG133" s="161" t="str" cm="1">
        <f t="array" ref="BG133">SUBSTITUTE(SUBSTITUTE(INDEX(AU$1:BF$1,0,MATCH(_xlfn.AGGREGATE(4,6,AU133:BF133),AU133:BF133,0)),"I-Emax",""),"&gt;1.4SD","")</f>
        <v xml:space="preserve">
Gs</v>
      </c>
      <c r="BH133" s="159"/>
      <c r="BI133" s="167" t="e">
        <f>IF(VLOOKUP($B133,'B-EmEC'!$A:$DC,MATCH(BI$1,'B-EmEC'!$A$1:$DC$1,0),FALSE)="",NA(),VLOOKUP($B133,'B-EmEC'!$A:$DC,MATCH(BI$1,'B-EmEC'!$A$1:$DC$1,0),FALSE))</f>
        <v>#N/A</v>
      </c>
      <c r="BJ133" s="168" t="e">
        <f>IF(VLOOKUP($B133,'B-EmEC'!$A:$DC,MATCH(BJ$1,'B-EmEC'!$A$1:$DC$1,0),FALSE)="",NA(),VLOOKUP($B133,'B-EmEC'!$A:$DC,MATCH(BJ$1,'B-EmEC'!$A$1:$DC$1,0),FALSE))</f>
        <v>#N/A</v>
      </c>
      <c r="BK133" s="168" t="e">
        <f>IF(VLOOKUP($B133,'B-EmEC'!$A:$DC,MATCH(BK$1,'B-EmEC'!$A$1:$DC$1,0),FALSE)="",NA(),VLOOKUP($B133,'B-EmEC'!$A:$DC,MATCH(BK$1,'B-EmEC'!$A$1:$DC$1,0),FALSE))</f>
        <v>#N/A</v>
      </c>
      <c r="BL133" s="168" t="e">
        <f>IF(VLOOKUP($B133,'B-EmEC'!$A:$DC,MATCH(BL$1,'B-EmEC'!$A$1:$DC$1,0),FALSE)="",NA(),VLOOKUP($B133,'B-EmEC'!$A:$DC,MATCH(BL$1,'B-EmEC'!$A$1:$DC$1,0),FALSE))</f>
        <v>#N/A</v>
      </c>
      <c r="BM133" s="168" t="e">
        <f>IF(VLOOKUP($B133,'B-EmEC'!$A:$DC,MATCH(BM$1,'B-EmEC'!$A$1:$DC$1,0),FALSE)="",NA(),VLOOKUP($B133,'B-EmEC'!$A:$DC,MATCH(BM$1,'B-EmEC'!$A$1:$DC$1,0),FALSE))</f>
        <v>#N/A</v>
      </c>
      <c r="BN133" s="168" t="e">
        <f>IF(VLOOKUP($B133,'B-EmEC'!$A:$DC,MATCH(BN$1,'B-EmEC'!$A$1:$DC$1,0),FALSE)="",NA(),VLOOKUP($B133,'B-EmEC'!$A:$DC,MATCH(BN$1,'B-EmEC'!$A$1:$DC$1,0),FALSE))</f>
        <v>#N/A</v>
      </c>
      <c r="BO133" s="168" t="e">
        <f>IF(VLOOKUP($B133,'B-EmEC'!$A:$DC,MATCH(BO$1,'B-EmEC'!$A$1:$DC$1,0),FALSE)="",NA(),VLOOKUP($B133,'B-EmEC'!$A:$DC,MATCH(BO$1,'B-EmEC'!$A$1:$DC$1,0),FALSE))</f>
        <v>#N/A</v>
      </c>
      <c r="BP133" s="168" t="e">
        <f>IF(VLOOKUP($B133,'B-EmEC'!$A:$DC,MATCH(BP$1,'B-EmEC'!$A$1:$DC$1,0),FALSE)="",NA(),VLOOKUP($B133,'B-EmEC'!$A:$DC,MATCH(BP$1,'B-EmEC'!$A$1:$DC$1,0),FALSE))</f>
        <v>#N/A</v>
      </c>
      <c r="BQ133" s="168" t="e">
        <f>IF(VLOOKUP($B133,'B-EmEC'!$A:$DC,MATCH(BQ$1,'B-EmEC'!$A$1:$DC$1,0),FALSE)="",NA(),VLOOKUP($B133,'B-EmEC'!$A:$DC,MATCH(BQ$1,'B-EmEC'!$A$1:$DC$1,0),FALSE))</f>
        <v>#N/A</v>
      </c>
      <c r="BR133" s="168" t="e">
        <f>IF(VLOOKUP($B133,'B-EmEC'!$A:$DC,MATCH(BR$1,'B-EmEC'!$A$1:$DC$1,0),FALSE)="",NA(),VLOOKUP($B133,'B-EmEC'!$A:$DC,MATCH(BR$1,'B-EmEC'!$A$1:$DC$1,0),FALSE))</f>
        <v>#N/A</v>
      </c>
      <c r="BS133" s="168" t="e">
        <f>IF(VLOOKUP($B133,'B-EmEC'!$A:$DC,MATCH(BS$1,'B-EmEC'!$A$1:$DC$1,0),FALSE)="",NA(),VLOOKUP($B133,'B-EmEC'!$A:$DC,MATCH(BS$1,'B-EmEC'!$A$1:$DC$1,0),FALSE))</f>
        <v>#N/A</v>
      </c>
      <c r="BT133" s="168" t="e">
        <f>IF(VLOOKUP($B133,'B-EmEC'!$A:$DC,MATCH(BT$1,'B-EmEC'!$A$1:$DC$1,0),FALSE)="",NA(),VLOOKUP($B133,'B-EmEC'!$A:$DC,MATCH(BT$1,'B-EmEC'!$A$1:$DC$1,0),FALSE))</f>
        <v>#N/A</v>
      </c>
      <c r="BU133" s="161" t="e" cm="1">
        <f t="array" ref="BU133">SUBSTITUTE(SUBSTITUTE(SUBSTITUTE(INDEX(BI$1:BT$1,0,MATCH(_xlfn.AGGREGATE(4,6,BI133:BT133),BI133:BT133,0)),"B-Emax",""),"Min",""),"Max","")</f>
        <v>#N/A</v>
      </c>
      <c r="BV133" s="168"/>
      <c r="BW133" s="165">
        <f>IF(VLOOKUP($B133,'I-EmEC'!$A:$DD,MATCH(BW$1,'I-EmEC'!$A$1:$DD$1,0),FALSE)&lt;&gt;"",VLOOKUP($B133,'I-EmEC'!$A:$DD,MATCH(BW$1,'I-EmEC'!$A$1:$DD$1,0),FALSE),NA())</f>
        <v>81.80147058823529</v>
      </c>
      <c r="BX133" s="166" t="e">
        <f>IF(VLOOKUP($B133,'I-EmEC'!$A:$DD,MATCH(BX$1,'I-EmEC'!$A$1:$DD$1,0),FALSE)&lt;&gt;"",VLOOKUP($B133,'I-EmEC'!$A:$DD,MATCH(BX$1,'I-EmEC'!$A$1:$DD$1,0),FALSE),NA())</f>
        <v>#N/A</v>
      </c>
      <c r="BY133" s="166" t="e">
        <f>IF(VLOOKUP($B133,'I-EmEC'!$A:$DD,MATCH(BY$1,'I-EmEC'!$A$1:$DD$1,0),FALSE)&lt;&gt;"",VLOOKUP($B133,'I-EmEC'!$A:$DD,MATCH(BY$1,'I-EmEC'!$A$1:$DD$1,0),FALSE),NA())</f>
        <v>#N/A</v>
      </c>
      <c r="BZ133" s="166" t="e">
        <f>IF(VLOOKUP($B133,'I-EmEC'!$A:$DD,MATCH(BZ$1,'I-EmEC'!$A$1:$DD$1,0),FALSE)&lt;&gt;"",VLOOKUP($B133,'I-EmEC'!$A:$DD,MATCH(BZ$1,'I-EmEC'!$A$1:$DD$1,0),FALSE),NA())</f>
        <v>#N/A</v>
      </c>
      <c r="CA133" s="166" t="e">
        <f>IF(VLOOKUP($B133,'I-EmEC'!$A:$DD,MATCH(CA$1,'I-EmEC'!$A$1:$DD$1,0),FALSE)&lt;&gt;"",VLOOKUP($B133,'I-EmEC'!$A:$DD,MATCH(CA$1,'I-EmEC'!$A$1:$DD$1,0),FALSE),NA())</f>
        <v>#N/A</v>
      </c>
      <c r="CB133" s="166" t="e">
        <f>IF(VLOOKUP($B133,'I-EmEC'!$A:$DD,MATCH(CB$1,'I-EmEC'!$A$1:$DD$1,0),FALSE)&lt;&gt;"",VLOOKUP($B133,'I-EmEC'!$A:$DD,MATCH(CB$1,'I-EmEC'!$A$1:$DD$1,0),FALSE),NA())</f>
        <v>#N/A</v>
      </c>
      <c r="CC133" s="166">
        <f>IF(VLOOKUP($B133,'I-EmEC'!$A:$DD,MATCH(CC$1,'I-EmEC'!$A$1:$DD$1,0),FALSE)&lt;&gt;"",VLOOKUP($B133,'I-EmEC'!$A:$DD,MATCH(CC$1,'I-EmEC'!$A$1:$DD$1,0),FALSE),NA())</f>
        <v>74.948665297741272</v>
      </c>
      <c r="CD133" s="166">
        <f>IF(VLOOKUP($B133,'I-EmEC'!$A:$DD,MATCH(CD$1,'I-EmEC'!$A$1:$DD$1,0),FALSE)&lt;&gt;"",VLOOKUP($B133,'I-EmEC'!$A:$DD,MATCH(CD$1,'I-EmEC'!$A$1:$DD$1,0),FALSE),NA())</f>
        <v>74.948665297741272</v>
      </c>
      <c r="CE133" s="166" t="e">
        <f>IF(VLOOKUP($B133,'I-EmEC'!$A:$DD,MATCH(CE$1,'I-EmEC'!$A$1:$DD$1,0),FALSE)&lt;&gt;"",VLOOKUP($B133,'I-EmEC'!$A:$DD,MATCH(CE$1,'I-EmEC'!$A$1:$DD$1,0),FALSE),NA())</f>
        <v>#N/A</v>
      </c>
      <c r="CF133" s="166" t="e">
        <f>IF(VLOOKUP($B133,'I-EmEC'!$A:$DD,MATCH(CF$1,'I-EmEC'!$A$1:$DD$1,0),FALSE)&lt;&gt;"",VLOOKUP($B133,'I-EmEC'!$A:$DD,MATCH(CF$1,'I-EmEC'!$A$1:$DD$1,0),FALSE),NA())</f>
        <v>#N/A</v>
      </c>
      <c r="CG133" s="166">
        <f>IF(VLOOKUP($B133,'I-EmEC'!$A:$DD,MATCH(CG$1,'I-EmEC'!$A$1:$DD$1,0),FALSE)&lt;&gt;"",VLOOKUP($B133,'I-EmEC'!$A:$DD,MATCH(CG$1,'I-EmEC'!$A$1:$DD$1,0),FALSE),NA())</f>
        <v>16.571428571428569</v>
      </c>
      <c r="CH133" s="166" t="e">
        <f>IF(VLOOKUP($B133,'I-EmEC'!$A:$DD,MATCH(CH$1,'I-EmEC'!$A$1:$DD$1,0),FALSE)&lt;&gt;"",VLOOKUP($B133,'I-EmEC'!$A:$DD,MATCH(CH$1,'I-EmEC'!$A$1:$DD$1,0),FALSE),NA())</f>
        <v>#N/A</v>
      </c>
      <c r="CI133" s="161" t="str" cm="1">
        <f t="array" ref="CI133">SUBSTITUTE(SUBSTITUTE(SUBSTITUTE(INDEX(BW$1:CH$1,0,MATCH(_xlfn.AGGREGATE(4,6,BW133:CH133),BW133:CH133,0)),"I-Emax",""),"Min",""),"Max","")</f>
        <v xml:space="preserve">
Gs</v>
      </c>
      <c r="CJ133" s="155"/>
      <c r="CK133" s="155"/>
      <c r="CL133" s="155"/>
      <c r="CM133" s="155"/>
      <c r="CN133" s="155"/>
      <c r="CO133" s="155"/>
      <c r="CP133" s="155"/>
      <c r="CQ133" s="155"/>
      <c r="CR133" s="155"/>
      <c r="CS133" s="155"/>
      <c r="CT133" s="155"/>
      <c r="CU133" s="155"/>
      <c r="CV133" s="155"/>
      <c r="CW133" s="155"/>
      <c r="CX133" s="155"/>
      <c r="CY133" s="155"/>
      <c r="CZ133" s="155"/>
      <c r="DA133" s="155"/>
      <c r="DB133" s="155"/>
      <c r="DC133" s="155"/>
      <c r="DD133" s="155"/>
      <c r="DE133" s="155"/>
      <c r="DF133" s="155"/>
      <c r="DG133" s="155"/>
    </row>
    <row r="134" spans="1:111" s="170" customFormat="1" x14ac:dyDescent="0.15">
      <c r="A134" s="155" t="str" cm="1">
        <f t="array" ref="A134">_xlfn.IFS(AND(SUMIF(E134:P134,"&lt;&gt;#N/A",E134:P134)&gt;0,SUMIF(S134:AD134,"&lt;&gt;#N/A",S134:AD134)&gt;0),"BI",AND(SUMIF(E134:P134,"&lt;&gt;#N/A",E134:P134)&gt;0,SUMIF(S134:AD134,"&lt;&gt;#N/A",S134:AD134)=0),"-B",AND(SUMIF(E134:P134,"&lt;&gt;#N/A",E134:P134)=0,SUMIF(S134:AD134,"&lt;&gt;#N/A",S134:AD134)&gt;0),"-I")</f>
        <v>-I</v>
      </c>
      <c r="B134" s="90" t="s">
        <v>663</v>
      </c>
      <c r="C134" s="156" t="str">
        <f>VLOOKUP(B134,RecNamesAll!A:E,5,FALSE)</f>
        <v>A</v>
      </c>
      <c r="D134" s="157" t="b">
        <f>VLOOKUP(B134,Ligands!A:B,2,FALSE)</f>
        <v>0</v>
      </c>
      <c r="E134" s="158" t="e">
        <f>IF(VLOOKUP($B134,'B-EmEC'!$A:$DC,MATCH(E$1,'B-EmEC'!$A$1:$DC$1,0),FALSE)&lt;&gt;"",VLOOKUP($B134,'B-EmEC'!$A:$DC,MATCH(E$1,'B-EmEC'!$A$1:$DC$1,0),FALSE),NA())</f>
        <v>#N/A</v>
      </c>
      <c r="F134" s="159" t="e">
        <f>IF(VLOOKUP($B134,'B-EmEC'!$A:$DC,MATCH(F$1,'B-EmEC'!$A$1:$DC$1,0),FALSE)&lt;&gt;"",VLOOKUP($B134,'B-EmEC'!$A:$DC,MATCH(F$1,'B-EmEC'!$A$1:$DC$1,0),FALSE),NA())</f>
        <v>#N/A</v>
      </c>
      <c r="G134" s="159" t="e">
        <f>IF(VLOOKUP($B134,'B-EmEC'!$A:$DC,MATCH(G$1,'B-EmEC'!$A$1:$DC$1,0),FALSE)&lt;&gt;"",VLOOKUP($B134,'B-EmEC'!$A:$DC,MATCH(G$1,'B-EmEC'!$A$1:$DC$1,0),FALSE),NA())</f>
        <v>#N/A</v>
      </c>
      <c r="H134" s="159" t="e">
        <f>IF(VLOOKUP($B134,'B-EmEC'!$A:$DC,MATCH(H$1,'B-EmEC'!$A$1:$DC$1,0),FALSE)&lt;&gt;"",VLOOKUP($B134,'B-EmEC'!$A:$DC,MATCH(H$1,'B-EmEC'!$A$1:$DC$1,0),FALSE),NA())</f>
        <v>#N/A</v>
      </c>
      <c r="I134" s="159" t="e">
        <f>IF(VLOOKUP($B134,'B-EmEC'!$A:$DC,MATCH(I$1,'B-EmEC'!$A$1:$DC$1,0),FALSE)&lt;&gt;"",VLOOKUP($B134,'B-EmEC'!$A:$DC,MATCH(I$1,'B-EmEC'!$A$1:$DC$1,0),FALSE),NA())</f>
        <v>#N/A</v>
      </c>
      <c r="J134" s="159" t="e">
        <f>IF(VLOOKUP($B134,'B-EmEC'!$A:$DC,MATCH(J$1,'B-EmEC'!$A$1:$DC$1,0),FALSE)&lt;&gt;"",VLOOKUP($B134,'B-EmEC'!$A:$DC,MATCH(J$1,'B-EmEC'!$A$1:$DC$1,0),FALSE),NA())</f>
        <v>#N/A</v>
      </c>
      <c r="K134" s="160" t="e">
        <f>IF(VLOOKUP($B134,'B-EmEC'!$A:$DC,MATCH(K$1,'B-EmEC'!$A$1:$DC$1,0),FALSE)&lt;&gt;"",VLOOKUP($B134,'B-EmEC'!$A:$DC,MATCH(K$1,'B-EmEC'!$A$1:$DC$1,0),FALSE),NA())</f>
        <v>#N/A</v>
      </c>
      <c r="L134" s="160" t="e">
        <f>IF(VLOOKUP($B134,'B-EmEC'!$A:$DC,MATCH(L$1,'B-EmEC'!$A$1:$DC$1,0),FALSE)&lt;&gt;"",VLOOKUP($B134,'B-EmEC'!$A:$DC,MATCH(L$1,'B-EmEC'!$A$1:$DC$1,0),FALSE),NA())</f>
        <v>#N/A</v>
      </c>
      <c r="M134" s="160" t="e">
        <f>IF(VLOOKUP($B134,'B-EmEC'!$A:$DC,MATCH(M$1,'B-EmEC'!$A$1:$DC$1,0),FALSE)&lt;&gt;"",VLOOKUP($B134,'B-EmEC'!$A:$DC,MATCH(M$1,'B-EmEC'!$A$1:$DC$1,0),FALSE),NA())</f>
        <v>#N/A</v>
      </c>
      <c r="N134" s="159" t="e">
        <f>IF(VLOOKUP($B134,'B-EmEC'!$A:$DC,MATCH(N$1,'B-EmEC'!$A$1:$DC$1,0),FALSE)&lt;&gt;"",VLOOKUP($B134,'B-EmEC'!$A:$DC,MATCH(N$1,'B-EmEC'!$A$1:$DC$1,0),FALSE),NA())</f>
        <v>#N/A</v>
      </c>
      <c r="O134" s="160" t="e">
        <f>IF(VLOOKUP($B134,'B-EmEC'!$A:$DC,MATCH(O$1,'B-EmEC'!$A$1:$DC$1,0),FALSE)&lt;&gt;"",VLOOKUP($B134,'B-EmEC'!$A:$DC,MATCH(O$1,'B-EmEC'!$A$1:$DC$1,0),FALSE),NA())</f>
        <v>#N/A</v>
      </c>
      <c r="P134" s="160" t="e">
        <f>IF(VLOOKUP($B134,'B-EmEC'!$A:$DC,MATCH(P$1,'B-EmEC'!$A$1:$DC$1,0),FALSE)&lt;&gt;"",VLOOKUP($B134,'B-EmEC'!$A:$DC,MATCH(P$1,'B-EmEC'!$A$1:$DC$1,0),FALSE),NA())</f>
        <v>#N/A</v>
      </c>
      <c r="Q134" s="161" t="e" cm="1">
        <f t="array" ref="Q134">SUBSTITUTE(SUBSTITUTE(INDEX(E$1:P$1,0,MATCH(_xlfn.AGGREGATE(4,6,E134:P134),E134:P134,0)),"B-pEC50",""),"&gt;1.4SD","")</f>
        <v>#N/A</v>
      </c>
      <c r="R134" s="159"/>
      <c r="S134" s="162" t="e">
        <f>IF(VLOOKUP($B134,'I-EmEC'!$A:$DD,MATCH(S$1,'I-EmEC'!$A$1:$DD$1,0),FALSE)&lt;&gt;"",VLOOKUP($B134,'I-EmEC'!$A:$DD,MATCH(S$1,'I-EmEC'!$A$1:$DD$1,0),FALSE),NA())</f>
        <v>#N/A</v>
      </c>
      <c r="T134" s="159">
        <f>IF(VLOOKUP($B134,'I-EmEC'!$A:$DD,MATCH(T$1,'I-EmEC'!$A$1:$DD$1,0),FALSE)&lt;&gt;"",VLOOKUP($B134,'I-EmEC'!$A:$DD,MATCH(T$1,'I-EmEC'!$A$1:$DD$1,0),FALSE),NA())</f>
        <v>7.75</v>
      </c>
      <c r="U134" s="159">
        <f>IF(VLOOKUP($B134,'I-EmEC'!$A:$DD,MATCH(U$1,'I-EmEC'!$A$1:$DD$1,0),FALSE)&lt;&gt;"",VLOOKUP($B134,'I-EmEC'!$A:$DD,MATCH(U$1,'I-EmEC'!$A$1:$DD$1,0),FALSE),NA())</f>
        <v>7.75</v>
      </c>
      <c r="V134" s="159">
        <f>IF(VLOOKUP($B134,'I-EmEC'!$A:$DD,MATCH(V$1,'I-EmEC'!$A$1:$DD$1,0),FALSE)&lt;&gt;"",VLOOKUP($B134,'I-EmEC'!$A:$DD,MATCH(V$1,'I-EmEC'!$A$1:$DD$1,0),FALSE),NA())</f>
        <v>7.86</v>
      </c>
      <c r="W134" s="159">
        <f>IF(VLOOKUP($B134,'I-EmEC'!$A:$DD,MATCH(W$1,'I-EmEC'!$A$1:$DD$1,0),FALSE)&lt;&gt;"",VLOOKUP($B134,'I-EmEC'!$A:$DD,MATCH(W$1,'I-EmEC'!$A$1:$DD$1,0),FALSE),NA())</f>
        <v>7.86</v>
      </c>
      <c r="X134" s="159" t="e">
        <f>IF(VLOOKUP($B134,'I-EmEC'!$A:$DD,MATCH(X$1,'I-EmEC'!$A$1:$DD$1,0),FALSE)&lt;&gt;"",VLOOKUP($B134,'I-EmEC'!$A:$DD,MATCH(X$1,'I-EmEC'!$A$1:$DD$1,0),FALSE),NA())</f>
        <v>#N/A</v>
      </c>
      <c r="Y134" s="159">
        <f>IF(VLOOKUP($B134,'I-EmEC'!$A:$DD,MATCH(Y$1,'I-EmEC'!$A$1:$DD$1,0),FALSE)&lt;&gt;"",VLOOKUP($B134,'I-EmEC'!$A:$DD,MATCH(Y$1,'I-EmEC'!$A$1:$DD$1,0),FALSE),NA())</f>
        <v>8.2899999999999991</v>
      </c>
      <c r="Z134" s="159">
        <f>IF(VLOOKUP($B134,'I-EmEC'!$A:$DD,MATCH(Z$1,'I-EmEC'!$A$1:$DD$1,0),FALSE)&lt;&gt;"",VLOOKUP($B134,'I-EmEC'!$A:$DD,MATCH(Z$1,'I-EmEC'!$A$1:$DD$1,0),FALSE),NA())</f>
        <v>8.2899999999999991</v>
      </c>
      <c r="AA134" s="159">
        <f>IF(VLOOKUP($B134,'I-EmEC'!$A:$DD,MATCH(AA$1,'I-EmEC'!$A$1:$DD$1,0),FALSE)&lt;&gt;"",VLOOKUP($B134,'I-EmEC'!$A:$DD,MATCH(AA$1,'I-EmEC'!$A$1:$DD$1,0),FALSE),NA())</f>
        <v>8.23</v>
      </c>
      <c r="AB134" s="159" t="e">
        <f>IF(VLOOKUP($B134,'I-EmEC'!$A:$DD,MATCH(AB$1,'I-EmEC'!$A$1:$DD$1,0),FALSE)&lt;&gt;"",VLOOKUP($B134,'I-EmEC'!$A:$DD,MATCH(AB$1,'I-EmEC'!$A$1:$DD$1,0),FALSE),NA())</f>
        <v>#N/A</v>
      </c>
      <c r="AC134" s="159" t="e">
        <f>IF(VLOOKUP($B134,'I-EmEC'!$A:$DD,MATCH(AC$1,'I-EmEC'!$A$1:$DD$1,0),FALSE)&lt;&gt;"",VLOOKUP($B134,'I-EmEC'!$A:$DD,MATCH(AC$1,'I-EmEC'!$A$1:$DD$1,0),FALSE),NA())</f>
        <v>#N/A</v>
      </c>
      <c r="AD134" s="159">
        <f>IF(VLOOKUP($B134,'I-EmEC'!$A:$DD,MATCH(AD$1,'I-EmEC'!$A$1:$DD$1,0),FALSE)&lt;&gt;"",VLOOKUP($B134,'I-EmEC'!$A:$DD,MATCH(AD$1,'I-EmEC'!$A$1:$DD$1,0),FALSE),NA())</f>
        <v>7.79</v>
      </c>
      <c r="AE134" s="161" t="str" cm="1">
        <f t="array" ref="AE134">SUBSTITUTE(SUBSTITUTE(INDEX(S$1:AD$1,0,MATCH(_xlfn.AGGREGATE(4,6,S134:AD134),S134:AD134,0)),"I-pEC50",""),"&gt;1.4SD","")</f>
        <v xml:space="preserve">
Gq</v>
      </c>
      <c r="AF134" s="159"/>
      <c r="AG134" s="163" t="e">
        <f>IF(VLOOKUP($B134,'B-EmEC'!$A:$DC,MATCH(AG$1,'B-EmEC'!$A$1:$DC$1,0),FALSE)&lt;&gt;"",VLOOKUP($B134,'B-EmEC'!$A:$DC,MATCH(AG$1,'B-EmEC'!$A$1:$DC$1,0),FALSE),NA())</f>
        <v>#N/A</v>
      </c>
      <c r="AH134" s="164" t="e">
        <f>IF(VLOOKUP($B134,'B-EmEC'!$A:$DC,MATCH(AH$1,'B-EmEC'!$A$1:$DC$1,0),FALSE)&lt;&gt;"",VLOOKUP($B134,'B-EmEC'!$A:$DC,MATCH(AH$1,'B-EmEC'!$A$1:$DC$1,0),FALSE),NA())</f>
        <v>#N/A</v>
      </c>
      <c r="AI134" s="164" t="e">
        <f>IF(VLOOKUP($B134,'B-EmEC'!$A:$DC,MATCH(AI$1,'B-EmEC'!$A$1:$DC$1,0),FALSE)&lt;&gt;"",VLOOKUP($B134,'B-EmEC'!$A:$DC,MATCH(AI$1,'B-EmEC'!$A$1:$DC$1,0),FALSE),NA())</f>
        <v>#N/A</v>
      </c>
      <c r="AJ134" s="164" t="e">
        <f>IF(VLOOKUP($B134,'B-EmEC'!$A:$DC,MATCH(AJ$1,'B-EmEC'!$A$1:$DC$1,0),FALSE)&lt;&gt;"",VLOOKUP($B134,'B-EmEC'!$A:$DC,MATCH(AJ$1,'B-EmEC'!$A$1:$DC$1,0),FALSE),NA())</f>
        <v>#N/A</v>
      </c>
      <c r="AK134" s="164" t="e">
        <f>IF(VLOOKUP($B134,'B-EmEC'!$A:$DC,MATCH(AK$1,'B-EmEC'!$A$1:$DC$1,0),FALSE)&lt;&gt;"",VLOOKUP($B134,'B-EmEC'!$A:$DC,MATCH(AK$1,'B-EmEC'!$A$1:$DC$1,0),FALSE),NA())</f>
        <v>#N/A</v>
      </c>
      <c r="AL134" s="164" t="e">
        <f>IF(VLOOKUP($B134,'B-EmEC'!$A:$DC,MATCH(AL$1,'B-EmEC'!$A$1:$DC$1,0),FALSE)&lt;&gt;"",VLOOKUP($B134,'B-EmEC'!$A:$DC,MATCH(AL$1,'B-EmEC'!$A$1:$DC$1,0),FALSE),NA())</f>
        <v>#N/A</v>
      </c>
      <c r="AM134" s="164" t="e">
        <f>IF(VLOOKUP($B134,'B-EmEC'!$A:$DC,MATCH(AM$1,'B-EmEC'!$A$1:$DC$1,0),FALSE)&lt;&gt;"",VLOOKUP($B134,'B-EmEC'!$A:$DC,MATCH(AM$1,'B-EmEC'!$A$1:$DC$1,0),FALSE),NA())</f>
        <v>#N/A</v>
      </c>
      <c r="AN134" s="164" t="e">
        <f>IF(VLOOKUP($B134,'B-EmEC'!$A:$DC,MATCH(AN$1,'B-EmEC'!$A$1:$DC$1,0),FALSE)&lt;&gt;"",VLOOKUP($B134,'B-EmEC'!$A:$DC,MATCH(AN$1,'B-EmEC'!$A$1:$DC$1,0),FALSE),NA())</f>
        <v>#N/A</v>
      </c>
      <c r="AO134" s="164" t="e">
        <f>IF(VLOOKUP($B134,'B-EmEC'!$A:$DC,MATCH(AO$1,'B-EmEC'!$A$1:$DC$1,0),FALSE)&lt;&gt;"",VLOOKUP($B134,'B-EmEC'!$A:$DC,MATCH(AO$1,'B-EmEC'!$A$1:$DC$1,0),FALSE),NA())</f>
        <v>#N/A</v>
      </c>
      <c r="AP134" s="164" t="e">
        <f>IF(VLOOKUP($B134,'B-EmEC'!$A:$DC,MATCH(AP$1,'B-EmEC'!$A$1:$DC$1,0),FALSE)&lt;&gt;"",VLOOKUP($B134,'B-EmEC'!$A:$DC,MATCH(AP$1,'B-EmEC'!$A$1:$DC$1,0),FALSE),NA())</f>
        <v>#N/A</v>
      </c>
      <c r="AQ134" s="164" t="e">
        <f>IF(VLOOKUP($B134,'B-EmEC'!$A:$DC,MATCH(AQ$1,'B-EmEC'!$A$1:$DC$1,0),FALSE)&lt;&gt;"",VLOOKUP($B134,'B-EmEC'!$A:$DC,MATCH(AQ$1,'B-EmEC'!$A$1:$DC$1,0),FALSE),NA())</f>
        <v>#N/A</v>
      </c>
      <c r="AR134" s="164" t="e">
        <f>IF(VLOOKUP($B134,'B-EmEC'!$A:$DC,MATCH(AR$1,'B-EmEC'!$A$1:$DC$1,0),FALSE)&lt;&gt;"",VLOOKUP($B134,'B-EmEC'!$A:$DC,MATCH(AR$1,'B-EmEC'!$A$1:$DC$1,0),FALSE),NA())</f>
        <v>#N/A</v>
      </c>
      <c r="AS134" s="169" t="e" cm="1">
        <f t="array" ref="AS134">SUBSTITUTE(SUBSTITUTE(INDEX(AG$1:AR$1,0,MATCH(_xlfn.AGGREGATE(4,6,AG134:AR134),AG134:AR134,0)),"B-Emax",""),"&gt;1.4SD","")</f>
        <v>#N/A</v>
      </c>
      <c r="AT134" s="164"/>
      <c r="AU134" s="165" t="e">
        <f>IF(VLOOKUP($B134,'I-EmEC'!$A:$DD,MATCH(AU$1,'I-EmEC'!$A$1:$DD$1,0),FALSE)&lt;&gt;"",VLOOKUP($B134,'I-EmEC'!$A:$DD,MATCH(AU$1,'I-EmEC'!$A$1:$DD$1,0),FALSE),NA())</f>
        <v>#N/A</v>
      </c>
      <c r="AV134" s="166">
        <f>IF(VLOOKUP($B134,'I-EmEC'!$A:$DD,MATCH(AV$1,'I-EmEC'!$A$1:$DD$1,0),FALSE)&lt;&gt;"",VLOOKUP($B134,'I-EmEC'!$A:$DD,MATCH(AV$1,'I-EmEC'!$A$1:$DD$1,0),FALSE),NA())</f>
        <v>17.5</v>
      </c>
      <c r="AW134" s="166">
        <f>IF(VLOOKUP($B134,'I-EmEC'!$A:$DD,MATCH(AW$1,'I-EmEC'!$A$1:$DD$1,0),FALSE)&lt;&gt;"",VLOOKUP($B134,'I-EmEC'!$A:$DD,MATCH(AW$1,'I-EmEC'!$A$1:$DD$1,0),FALSE),NA())</f>
        <v>17.5</v>
      </c>
      <c r="AX134" s="166">
        <f>IF(VLOOKUP($B134,'I-EmEC'!$A:$DD,MATCH(AX$1,'I-EmEC'!$A$1:$DD$1,0),FALSE)&lt;&gt;"",VLOOKUP($B134,'I-EmEC'!$A:$DD,MATCH(AX$1,'I-EmEC'!$A$1:$DD$1,0),FALSE),NA())</f>
        <v>17.5</v>
      </c>
      <c r="AY134" s="166">
        <f>IF(VLOOKUP($B134,'I-EmEC'!$A:$DD,MATCH(AY$1,'I-EmEC'!$A$1:$DD$1,0),FALSE)&lt;&gt;"",VLOOKUP($B134,'I-EmEC'!$A:$DD,MATCH(AY$1,'I-EmEC'!$A$1:$DD$1,0),FALSE),NA())</f>
        <v>17.5</v>
      </c>
      <c r="AZ134" s="166" t="e">
        <f>IF(VLOOKUP($B134,'I-EmEC'!$A:$DD,MATCH(AZ$1,'I-EmEC'!$A$1:$DD$1,0),FALSE)&lt;&gt;"",VLOOKUP($B134,'I-EmEC'!$A:$DD,MATCH(AZ$1,'I-EmEC'!$A$1:$DD$1,0),FALSE),NA())</f>
        <v>#N/A</v>
      </c>
      <c r="BA134" s="166">
        <f>IF(VLOOKUP($B134,'I-EmEC'!$A:$DD,MATCH(BA$1,'I-EmEC'!$A$1:$DD$1,0),FALSE)&lt;&gt;"",VLOOKUP($B134,'I-EmEC'!$A:$DD,MATCH(BA$1,'I-EmEC'!$A$1:$DD$1,0),FALSE),NA())</f>
        <v>33.1</v>
      </c>
      <c r="BB134" s="166">
        <f>IF(VLOOKUP($B134,'I-EmEC'!$A:$DD,MATCH(BB$1,'I-EmEC'!$A$1:$DD$1,0),FALSE)&lt;&gt;"",VLOOKUP($B134,'I-EmEC'!$A:$DD,MATCH(BB$1,'I-EmEC'!$A$1:$DD$1,0),FALSE),NA())</f>
        <v>33.1</v>
      </c>
      <c r="BC134" s="166">
        <f>IF(VLOOKUP($B134,'I-EmEC'!$A:$DD,MATCH(BC$1,'I-EmEC'!$A$1:$DD$1,0),FALSE)&lt;&gt;"",VLOOKUP($B134,'I-EmEC'!$A:$DD,MATCH(BC$1,'I-EmEC'!$A$1:$DD$1,0),FALSE),NA())</f>
        <v>31.5</v>
      </c>
      <c r="BD134" s="166" t="e">
        <f>IF(VLOOKUP($B134,'I-EmEC'!$A:$DD,MATCH(BD$1,'I-EmEC'!$A$1:$DD$1,0),FALSE)&lt;&gt;"",VLOOKUP($B134,'I-EmEC'!$A:$DD,MATCH(BD$1,'I-EmEC'!$A$1:$DD$1,0),FALSE),NA())</f>
        <v>#N/A</v>
      </c>
      <c r="BE134" s="166" t="e">
        <f>IF(VLOOKUP($B134,'I-EmEC'!$A:$DD,MATCH(BE$1,'I-EmEC'!$A$1:$DD$1,0),FALSE)&lt;&gt;"",VLOOKUP($B134,'I-EmEC'!$A:$DD,MATCH(BE$1,'I-EmEC'!$A$1:$DD$1,0),FALSE),NA())</f>
        <v>#N/A</v>
      </c>
      <c r="BF134" s="166">
        <f>IF(VLOOKUP($B134,'I-EmEC'!$A:$DD,MATCH(BF$1,'I-EmEC'!$A$1:$DD$1,0),FALSE)&lt;&gt;"",VLOOKUP($B134,'I-EmEC'!$A:$DD,MATCH(BF$1,'I-EmEC'!$A$1:$DD$1,0),FALSE),NA())</f>
        <v>15.4</v>
      </c>
      <c r="BG134" s="161" t="str" cm="1">
        <f t="array" ref="BG134">SUBSTITUTE(SUBSTITUTE(INDEX(AU$1:BF$1,0,MATCH(_xlfn.AGGREGATE(4,6,AU134:BF134),AU134:BF134,0)),"I-Emax",""),"&gt;1.4SD","")</f>
        <v xml:space="preserve">
Gq</v>
      </c>
      <c r="BH134" s="159"/>
      <c r="BI134" s="167" t="e">
        <f>IF(VLOOKUP($B134,'B-EmEC'!$A:$DC,MATCH(BI$1,'B-EmEC'!$A$1:$DC$1,0),FALSE)="",NA(),VLOOKUP($B134,'B-EmEC'!$A:$DC,MATCH(BI$1,'B-EmEC'!$A$1:$DC$1,0),FALSE))</f>
        <v>#N/A</v>
      </c>
      <c r="BJ134" s="168" t="e">
        <f>IF(VLOOKUP($B134,'B-EmEC'!$A:$DC,MATCH(BJ$1,'B-EmEC'!$A$1:$DC$1,0),FALSE)="",NA(),VLOOKUP($B134,'B-EmEC'!$A:$DC,MATCH(BJ$1,'B-EmEC'!$A$1:$DC$1,0),FALSE))</f>
        <v>#N/A</v>
      </c>
      <c r="BK134" s="168" t="e">
        <f>IF(VLOOKUP($B134,'B-EmEC'!$A:$DC,MATCH(BK$1,'B-EmEC'!$A$1:$DC$1,0),FALSE)="",NA(),VLOOKUP($B134,'B-EmEC'!$A:$DC,MATCH(BK$1,'B-EmEC'!$A$1:$DC$1,0),FALSE))</f>
        <v>#N/A</v>
      </c>
      <c r="BL134" s="168" t="e">
        <f>IF(VLOOKUP($B134,'B-EmEC'!$A:$DC,MATCH(BL$1,'B-EmEC'!$A$1:$DC$1,0),FALSE)="",NA(),VLOOKUP($B134,'B-EmEC'!$A:$DC,MATCH(BL$1,'B-EmEC'!$A$1:$DC$1,0),FALSE))</f>
        <v>#N/A</v>
      </c>
      <c r="BM134" s="168" t="e">
        <f>IF(VLOOKUP($B134,'B-EmEC'!$A:$DC,MATCH(BM$1,'B-EmEC'!$A$1:$DC$1,0),FALSE)="",NA(),VLOOKUP($B134,'B-EmEC'!$A:$DC,MATCH(BM$1,'B-EmEC'!$A$1:$DC$1,0),FALSE))</f>
        <v>#N/A</v>
      </c>
      <c r="BN134" s="168" t="e">
        <f>IF(VLOOKUP($B134,'B-EmEC'!$A:$DC,MATCH(BN$1,'B-EmEC'!$A$1:$DC$1,0),FALSE)="",NA(),VLOOKUP($B134,'B-EmEC'!$A:$DC,MATCH(BN$1,'B-EmEC'!$A$1:$DC$1,0),FALSE))</f>
        <v>#N/A</v>
      </c>
      <c r="BO134" s="168" t="e">
        <f>IF(VLOOKUP($B134,'B-EmEC'!$A:$DC,MATCH(BO$1,'B-EmEC'!$A$1:$DC$1,0),FALSE)="",NA(),VLOOKUP($B134,'B-EmEC'!$A:$DC,MATCH(BO$1,'B-EmEC'!$A$1:$DC$1,0),FALSE))</f>
        <v>#N/A</v>
      </c>
      <c r="BP134" s="168" t="e">
        <f>IF(VLOOKUP($B134,'B-EmEC'!$A:$DC,MATCH(BP$1,'B-EmEC'!$A$1:$DC$1,0),FALSE)="",NA(),VLOOKUP($B134,'B-EmEC'!$A:$DC,MATCH(BP$1,'B-EmEC'!$A$1:$DC$1,0),FALSE))</f>
        <v>#N/A</v>
      </c>
      <c r="BQ134" s="168" t="e">
        <f>IF(VLOOKUP($B134,'B-EmEC'!$A:$DC,MATCH(BQ$1,'B-EmEC'!$A$1:$DC$1,0),FALSE)="",NA(),VLOOKUP($B134,'B-EmEC'!$A:$DC,MATCH(BQ$1,'B-EmEC'!$A$1:$DC$1,0),FALSE))</f>
        <v>#N/A</v>
      </c>
      <c r="BR134" s="168" t="e">
        <f>IF(VLOOKUP($B134,'B-EmEC'!$A:$DC,MATCH(BR$1,'B-EmEC'!$A$1:$DC$1,0),FALSE)="",NA(),VLOOKUP($B134,'B-EmEC'!$A:$DC,MATCH(BR$1,'B-EmEC'!$A$1:$DC$1,0),FALSE))</f>
        <v>#N/A</v>
      </c>
      <c r="BS134" s="168" t="e">
        <f>IF(VLOOKUP($B134,'B-EmEC'!$A:$DC,MATCH(BS$1,'B-EmEC'!$A$1:$DC$1,0),FALSE)="",NA(),VLOOKUP($B134,'B-EmEC'!$A:$DC,MATCH(BS$1,'B-EmEC'!$A$1:$DC$1,0),FALSE))</f>
        <v>#N/A</v>
      </c>
      <c r="BT134" s="168" t="e">
        <f>IF(VLOOKUP($B134,'B-EmEC'!$A:$DC,MATCH(BT$1,'B-EmEC'!$A$1:$DC$1,0),FALSE)="",NA(),VLOOKUP($B134,'B-EmEC'!$A:$DC,MATCH(BT$1,'B-EmEC'!$A$1:$DC$1,0),FALSE))</f>
        <v>#N/A</v>
      </c>
      <c r="BU134" s="161" t="e" cm="1">
        <f t="array" ref="BU134">SUBSTITUTE(SUBSTITUTE(SUBSTITUTE(INDEX(BI$1:BT$1,0,MATCH(_xlfn.AGGREGATE(4,6,BI134:BT134),BI134:BT134,0)),"B-Emax",""),"Min",""),"Max","")</f>
        <v>#N/A</v>
      </c>
      <c r="BV134" s="168"/>
      <c r="BW134" s="165" t="e">
        <f>IF(VLOOKUP($B134,'I-EmEC'!$A:$DD,MATCH(BW$1,'I-EmEC'!$A$1:$DD$1,0),FALSE)&lt;&gt;"",VLOOKUP($B134,'I-EmEC'!$A:$DD,MATCH(BW$1,'I-EmEC'!$A$1:$DD$1,0),FALSE),NA())</f>
        <v>#N/A</v>
      </c>
      <c r="BX134" s="166">
        <f>IF(VLOOKUP($B134,'I-EmEC'!$A:$DD,MATCH(BX$1,'I-EmEC'!$A$1:$DD$1,0),FALSE)&lt;&gt;"",VLOOKUP($B134,'I-EmEC'!$A:$DD,MATCH(BX$1,'I-EmEC'!$A$1:$DD$1,0),FALSE),NA())</f>
        <v>33.849129593810446</v>
      </c>
      <c r="BY134" s="166">
        <f>IF(VLOOKUP($B134,'I-EmEC'!$A:$DD,MATCH(BY$1,'I-EmEC'!$A$1:$DD$1,0),FALSE)&lt;&gt;"",VLOOKUP($B134,'I-EmEC'!$A:$DD,MATCH(BY$1,'I-EmEC'!$A$1:$DD$1,0),FALSE),NA())</f>
        <v>33.849129593810446</v>
      </c>
      <c r="BZ134" s="166">
        <f>IF(VLOOKUP($B134,'I-EmEC'!$A:$DD,MATCH(BZ$1,'I-EmEC'!$A$1:$DD$1,0),FALSE)&lt;&gt;"",VLOOKUP($B134,'I-EmEC'!$A:$DD,MATCH(BZ$1,'I-EmEC'!$A$1:$DD$1,0),FALSE),NA())</f>
        <v>36.231884057971016</v>
      </c>
      <c r="CA134" s="166">
        <f>IF(VLOOKUP($B134,'I-EmEC'!$A:$DD,MATCH(CA$1,'I-EmEC'!$A$1:$DD$1,0),FALSE)&lt;&gt;"",VLOOKUP($B134,'I-EmEC'!$A:$DD,MATCH(CA$1,'I-EmEC'!$A$1:$DD$1,0),FALSE),NA())</f>
        <v>36.231884057971016</v>
      </c>
      <c r="CB134" s="166" t="e">
        <f>IF(VLOOKUP($B134,'I-EmEC'!$A:$DD,MATCH(CB$1,'I-EmEC'!$A$1:$DD$1,0),FALSE)&lt;&gt;"",VLOOKUP($B134,'I-EmEC'!$A:$DD,MATCH(CB$1,'I-EmEC'!$A$1:$DD$1,0),FALSE),NA())</f>
        <v>#N/A</v>
      </c>
      <c r="CC134" s="166">
        <f>IF(VLOOKUP($B134,'I-EmEC'!$A:$DD,MATCH(CC$1,'I-EmEC'!$A$1:$DD$1,0),FALSE)&lt;&gt;"",VLOOKUP($B134,'I-EmEC'!$A:$DD,MATCH(CC$1,'I-EmEC'!$A$1:$DD$1,0),FALSE),NA())</f>
        <v>67.967145790554412</v>
      </c>
      <c r="CD134" s="166">
        <f>IF(VLOOKUP($B134,'I-EmEC'!$A:$DD,MATCH(CD$1,'I-EmEC'!$A$1:$DD$1,0),FALSE)&lt;&gt;"",VLOOKUP($B134,'I-EmEC'!$A:$DD,MATCH(CD$1,'I-EmEC'!$A$1:$DD$1,0),FALSE),NA())</f>
        <v>67.967145790554412</v>
      </c>
      <c r="CE134" s="166">
        <f>IF(VLOOKUP($B134,'I-EmEC'!$A:$DD,MATCH(CE$1,'I-EmEC'!$A$1:$DD$1,0),FALSE)&lt;&gt;"",VLOOKUP($B134,'I-EmEC'!$A:$DD,MATCH(CE$1,'I-EmEC'!$A$1:$DD$1,0),FALSE),NA())</f>
        <v>70.786516853932582</v>
      </c>
      <c r="CF134" s="166" t="e">
        <f>IF(VLOOKUP($B134,'I-EmEC'!$A:$DD,MATCH(CF$1,'I-EmEC'!$A$1:$DD$1,0),FALSE)&lt;&gt;"",VLOOKUP($B134,'I-EmEC'!$A:$DD,MATCH(CF$1,'I-EmEC'!$A$1:$DD$1,0),FALSE),NA())</f>
        <v>#N/A</v>
      </c>
      <c r="CG134" s="166" t="e">
        <f>IF(VLOOKUP($B134,'I-EmEC'!$A:$DD,MATCH(CG$1,'I-EmEC'!$A$1:$DD$1,0),FALSE)&lt;&gt;"",VLOOKUP($B134,'I-EmEC'!$A:$DD,MATCH(CG$1,'I-EmEC'!$A$1:$DD$1,0),FALSE),NA())</f>
        <v>#N/A</v>
      </c>
      <c r="CH134" s="166">
        <f>IF(VLOOKUP($B134,'I-EmEC'!$A:$DD,MATCH(CH$1,'I-EmEC'!$A$1:$DD$1,0),FALSE)&lt;&gt;"",VLOOKUP($B134,'I-EmEC'!$A:$DD,MATCH(CH$1,'I-EmEC'!$A$1:$DD$1,0),FALSE),NA())</f>
        <v>30.434782608695652</v>
      </c>
      <c r="CI134" s="161" t="str" cm="1">
        <f t="array" ref="CI134">SUBSTITUTE(SUBSTITUTE(SUBSTITUTE(INDEX(BW$1:CH$1,0,MATCH(_xlfn.AGGREGATE(4,6,BW134:CH134),BW134:CH134,0)),"I-Emax",""),"Min",""),"Max","")</f>
        <v xml:space="preserve">
G14</v>
      </c>
      <c r="CJ134" s="155"/>
      <c r="CK134" s="155"/>
      <c r="CL134" s="155"/>
      <c r="CM134" s="155"/>
      <c r="CN134" s="155"/>
      <c r="CO134" s="155"/>
      <c r="CP134" s="155"/>
      <c r="CQ134" s="155"/>
      <c r="CR134" s="155"/>
      <c r="CS134" s="155"/>
      <c r="CT134" s="155"/>
      <c r="CU134" s="155"/>
      <c r="CV134" s="155"/>
      <c r="CW134" s="155"/>
      <c r="CX134" s="155"/>
      <c r="CY134" s="155"/>
      <c r="CZ134" s="155"/>
      <c r="DA134" s="155"/>
      <c r="DB134" s="155"/>
      <c r="DC134" s="155"/>
      <c r="DD134" s="155"/>
      <c r="DE134" s="155"/>
      <c r="DF134" s="155"/>
      <c r="DG134" s="155"/>
    </row>
    <row r="135" spans="1:111" s="170" customFormat="1" x14ac:dyDescent="0.15">
      <c r="A135" s="155" t="str" cm="1">
        <f t="array" ref="A135">_xlfn.IFS(AND(SUMIF(E135:P135,"&lt;&gt;#N/A",E135:P135)&gt;0,SUMIF(S135:AD135,"&lt;&gt;#N/A",S135:AD135)&gt;0),"BI",AND(SUMIF(E135:P135,"&lt;&gt;#N/A",E135:P135)&gt;0,SUMIF(S135:AD135,"&lt;&gt;#N/A",S135:AD135)=0),"-B",AND(SUMIF(E135:P135,"&lt;&gt;#N/A",E135:P135)=0,SUMIF(S135:AD135,"&lt;&gt;#N/A",S135:AD135)&gt;0),"-I")</f>
        <v>-I</v>
      </c>
      <c r="B135" s="90" t="s">
        <v>658</v>
      </c>
      <c r="C135" s="156" t="str">
        <f>VLOOKUP(B135,RecNamesAll!A:E,5,FALSE)</f>
        <v>A</v>
      </c>
      <c r="D135" s="157" t="b">
        <f>VLOOKUP(B135,Ligands!A:B,2,FALSE)</f>
        <v>0</v>
      </c>
      <c r="E135" s="158" t="e">
        <f>IF(VLOOKUP($B135,'B-EmEC'!$A:$DC,MATCH(E$1,'B-EmEC'!$A$1:$DC$1,0),FALSE)&lt;&gt;"",VLOOKUP($B135,'B-EmEC'!$A:$DC,MATCH(E$1,'B-EmEC'!$A$1:$DC$1,0),FALSE),NA())</f>
        <v>#N/A</v>
      </c>
      <c r="F135" s="159" t="e">
        <f>IF(VLOOKUP($B135,'B-EmEC'!$A:$DC,MATCH(F$1,'B-EmEC'!$A$1:$DC$1,0),FALSE)&lt;&gt;"",VLOOKUP($B135,'B-EmEC'!$A:$DC,MATCH(F$1,'B-EmEC'!$A$1:$DC$1,0),FALSE),NA())</f>
        <v>#N/A</v>
      </c>
      <c r="G135" s="159" t="e">
        <f>IF(VLOOKUP($B135,'B-EmEC'!$A:$DC,MATCH(G$1,'B-EmEC'!$A$1:$DC$1,0),FALSE)&lt;&gt;"",VLOOKUP($B135,'B-EmEC'!$A:$DC,MATCH(G$1,'B-EmEC'!$A$1:$DC$1,0),FALSE),NA())</f>
        <v>#N/A</v>
      </c>
      <c r="H135" s="159" t="e">
        <f>IF(VLOOKUP($B135,'B-EmEC'!$A:$DC,MATCH(H$1,'B-EmEC'!$A$1:$DC$1,0),FALSE)&lt;&gt;"",VLOOKUP($B135,'B-EmEC'!$A:$DC,MATCH(H$1,'B-EmEC'!$A$1:$DC$1,0),FALSE),NA())</f>
        <v>#N/A</v>
      </c>
      <c r="I135" s="159" t="e">
        <f>IF(VLOOKUP($B135,'B-EmEC'!$A:$DC,MATCH(I$1,'B-EmEC'!$A$1:$DC$1,0),FALSE)&lt;&gt;"",VLOOKUP($B135,'B-EmEC'!$A:$DC,MATCH(I$1,'B-EmEC'!$A$1:$DC$1,0),FALSE),NA())</f>
        <v>#N/A</v>
      </c>
      <c r="J135" s="159" t="e">
        <f>IF(VLOOKUP($B135,'B-EmEC'!$A:$DC,MATCH(J$1,'B-EmEC'!$A$1:$DC$1,0),FALSE)&lt;&gt;"",VLOOKUP($B135,'B-EmEC'!$A:$DC,MATCH(J$1,'B-EmEC'!$A$1:$DC$1,0),FALSE),NA())</f>
        <v>#N/A</v>
      </c>
      <c r="K135" s="160" t="e">
        <f>IF(VLOOKUP($B135,'B-EmEC'!$A:$DC,MATCH(K$1,'B-EmEC'!$A$1:$DC$1,0),FALSE)&lt;&gt;"",VLOOKUP($B135,'B-EmEC'!$A:$DC,MATCH(K$1,'B-EmEC'!$A$1:$DC$1,0),FALSE),NA())</f>
        <v>#N/A</v>
      </c>
      <c r="L135" s="160" t="e">
        <f>IF(VLOOKUP($B135,'B-EmEC'!$A:$DC,MATCH(L$1,'B-EmEC'!$A$1:$DC$1,0),FALSE)&lt;&gt;"",VLOOKUP($B135,'B-EmEC'!$A:$DC,MATCH(L$1,'B-EmEC'!$A$1:$DC$1,0),FALSE),NA())</f>
        <v>#N/A</v>
      </c>
      <c r="M135" s="160" t="e">
        <f>IF(VLOOKUP($B135,'B-EmEC'!$A:$DC,MATCH(M$1,'B-EmEC'!$A$1:$DC$1,0),FALSE)&lt;&gt;"",VLOOKUP($B135,'B-EmEC'!$A:$DC,MATCH(M$1,'B-EmEC'!$A$1:$DC$1,0),FALSE),NA())</f>
        <v>#N/A</v>
      </c>
      <c r="N135" s="159" t="e">
        <f>IF(VLOOKUP($B135,'B-EmEC'!$A:$DC,MATCH(N$1,'B-EmEC'!$A$1:$DC$1,0),FALSE)&lt;&gt;"",VLOOKUP($B135,'B-EmEC'!$A:$DC,MATCH(N$1,'B-EmEC'!$A$1:$DC$1,0),FALSE),NA())</f>
        <v>#N/A</v>
      </c>
      <c r="O135" s="160" t="e">
        <f>IF(VLOOKUP($B135,'B-EmEC'!$A:$DC,MATCH(O$1,'B-EmEC'!$A$1:$DC$1,0),FALSE)&lt;&gt;"",VLOOKUP($B135,'B-EmEC'!$A:$DC,MATCH(O$1,'B-EmEC'!$A$1:$DC$1,0),FALSE),NA())</f>
        <v>#N/A</v>
      </c>
      <c r="P135" s="160" t="e">
        <f>IF(VLOOKUP($B135,'B-EmEC'!$A:$DC,MATCH(P$1,'B-EmEC'!$A$1:$DC$1,0),FALSE)&lt;&gt;"",VLOOKUP($B135,'B-EmEC'!$A:$DC,MATCH(P$1,'B-EmEC'!$A$1:$DC$1,0),FALSE),NA())</f>
        <v>#N/A</v>
      </c>
      <c r="Q135" s="161" t="e" cm="1">
        <f t="array" ref="Q135">SUBSTITUTE(SUBSTITUTE(INDEX(E$1:P$1,0,MATCH(_xlfn.AGGREGATE(4,6,E135:P135),E135:P135,0)),"B-pEC50",""),"&gt;1.4SD","")</f>
        <v>#N/A</v>
      </c>
      <c r="R135" s="159"/>
      <c r="S135" s="162">
        <f>IF(VLOOKUP($B135,'I-EmEC'!$A:$DD,MATCH(S$1,'I-EmEC'!$A$1:$DD$1,0),FALSE)&lt;&gt;"",VLOOKUP($B135,'I-EmEC'!$A:$DD,MATCH(S$1,'I-EmEC'!$A$1:$DD$1,0),FALSE),NA())</f>
        <v>9.2899999999999991</v>
      </c>
      <c r="T135" s="159" t="e">
        <f>IF(VLOOKUP($B135,'I-EmEC'!$A:$DD,MATCH(T$1,'I-EmEC'!$A$1:$DD$1,0),FALSE)&lt;&gt;"",VLOOKUP($B135,'I-EmEC'!$A:$DD,MATCH(T$1,'I-EmEC'!$A$1:$DD$1,0),FALSE),NA())</f>
        <v>#N/A</v>
      </c>
      <c r="U135" s="159" t="e">
        <f>IF(VLOOKUP($B135,'I-EmEC'!$A:$DD,MATCH(U$1,'I-EmEC'!$A$1:$DD$1,0),FALSE)&lt;&gt;"",VLOOKUP($B135,'I-EmEC'!$A:$DD,MATCH(U$1,'I-EmEC'!$A$1:$DD$1,0),FALSE),NA())</f>
        <v>#N/A</v>
      </c>
      <c r="V135" s="159">
        <f>IF(VLOOKUP($B135,'I-EmEC'!$A:$DD,MATCH(V$1,'I-EmEC'!$A$1:$DD$1,0),FALSE)&lt;&gt;"",VLOOKUP($B135,'I-EmEC'!$A:$DD,MATCH(V$1,'I-EmEC'!$A$1:$DD$1,0),FALSE),NA())</f>
        <v>9.58</v>
      </c>
      <c r="W135" s="159">
        <f>IF(VLOOKUP($B135,'I-EmEC'!$A:$DD,MATCH(W$1,'I-EmEC'!$A$1:$DD$1,0),FALSE)&lt;&gt;"",VLOOKUP($B135,'I-EmEC'!$A:$DD,MATCH(W$1,'I-EmEC'!$A$1:$DD$1,0),FALSE),NA())</f>
        <v>9.58</v>
      </c>
      <c r="X135" s="159">
        <f>IF(VLOOKUP($B135,'I-EmEC'!$A:$DD,MATCH(X$1,'I-EmEC'!$A$1:$DD$1,0),FALSE)&lt;&gt;"",VLOOKUP($B135,'I-EmEC'!$A:$DD,MATCH(X$1,'I-EmEC'!$A$1:$DD$1,0),FALSE),NA())</f>
        <v>9.5500000000000007</v>
      </c>
      <c r="Y135" s="159" t="e">
        <f>IF(VLOOKUP($B135,'I-EmEC'!$A:$DD,MATCH(Y$1,'I-EmEC'!$A$1:$DD$1,0),FALSE)&lt;&gt;"",VLOOKUP($B135,'I-EmEC'!$A:$DD,MATCH(Y$1,'I-EmEC'!$A$1:$DD$1,0),FALSE),NA())</f>
        <v>#N/A</v>
      </c>
      <c r="Z135" s="159" t="e">
        <f>IF(VLOOKUP($B135,'I-EmEC'!$A:$DD,MATCH(Z$1,'I-EmEC'!$A$1:$DD$1,0),FALSE)&lt;&gt;"",VLOOKUP($B135,'I-EmEC'!$A:$DD,MATCH(Z$1,'I-EmEC'!$A$1:$DD$1,0),FALSE),NA())</f>
        <v>#N/A</v>
      </c>
      <c r="AA135" s="159" t="e">
        <f>IF(VLOOKUP($B135,'I-EmEC'!$A:$DD,MATCH(AA$1,'I-EmEC'!$A$1:$DD$1,0),FALSE)&lt;&gt;"",VLOOKUP($B135,'I-EmEC'!$A:$DD,MATCH(AA$1,'I-EmEC'!$A$1:$DD$1,0),FALSE),NA())</f>
        <v>#N/A</v>
      </c>
      <c r="AB135" s="159">
        <f>IF(VLOOKUP($B135,'I-EmEC'!$A:$DD,MATCH(AB$1,'I-EmEC'!$A$1:$DD$1,0),FALSE)&lt;&gt;"",VLOOKUP($B135,'I-EmEC'!$A:$DD,MATCH(AB$1,'I-EmEC'!$A$1:$DD$1,0),FALSE),NA())</f>
        <v>9.5299999999999994</v>
      </c>
      <c r="AC135" s="159" t="e">
        <f>IF(VLOOKUP($B135,'I-EmEC'!$A:$DD,MATCH(AC$1,'I-EmEC'!$A$1:$DD$1,0),FALSE)&lt;&gt;"",VLOOKUP($B135,'I-EmEC'!$A:$DD,MATCH(AC$1,'I-EmEC'!$A$1:$DD$1,0),FALSE),NA())</f>
        <v>#N/A</v>
      </c>
      <c r="AD135" s="159">
        <f>IF(VLOOKUP($B135,'I-EmEC'!$A:$DD,MATCH(AD$1,'I-EmEC'!$A$1:$DD$1,0),FALSE)&lt;&gt;"",VLOOKUP($B135,'I-EmEC'!$A:$DD,MATCH(AD$1,'I-EmEC'!$A$1:$DD$1,0),FALSE),NA())</f>
        <v>9.02</v>
      </c>
      <c r="AE135" s="161" t="str" cm="1">
        <f t="array" ref="AE135">SUBSTITUTE(SUBSTITUTE(INDEX(S$1:AD$1,0,MATCH(_xlfn.AGGREGATE(4,6,S135:AD135),S135:AD135,0)),"I-pEC50",""),"&gt;1.4SD","")</f>
        <v xml:space="preserve">
GoA</v>
      </c>
      <c r="AF135" s="159"/>
      <c r="AG135" s="163" t="e">
        <f>IF(VLOOKUP($B135,'B-EmEC'!$A:$DC,MATCH(AG$1,'B-EmEC'!$A$1:$DC$1,0),FALSE)&lt;&gt;"",VLOOKUP($B135,'B-EmEC'!$A:$DC,MATCH(AG$1,'B-EmEC'!$A$1:$DC$1,0),FALSE),NA())</f>
        <v>#N/A</v>
      </c>
      <c r="AH135" s="164" t="e">
        <f>IF(VLOOKUP($B135,'B-EmEC'!$A:$DC,MATCH(AH$1,'B-EmEC'!$A$1:$DC$1,0),FALSE)&lt;&gt;"",VLOOKUP($B135,'B-EmEC'!$A:$DC,MATCH(AH$1,'B-EmEC'!$A$1:$DC$1,0),FALSE),NA())</f>
        <v>#N/A</v>
      </c>
      <c r="AI135" s="164" t="e">
        <f>IF(VLOOKUP($B135,'B-EmEC'!$A:$DC,MATCH(AI$1,'B-EmEC'!$A$1:$DC$1,0),FALSE)&lt;&gt;"",VLOOKUP($B135,'B-EmEC'!$A:$DC,MATCH(AI$1,'B-EmEC'!$A$1:$DC$1,0),FALSE),NA())</f>
        <v>#N/A</v>
      </c>
      <c r="AJ135" s="164" t="e">
        <f>IF(VLOOKUP($B135,'B-EmEC'!$A:$DC,MATCH(AJ$1,'B-EmEC'!$A$1:$DC$1,0),FALSE)&lt;&gt;"",VLOOKUP($B135,'B-EmEC'!$A:$DC,MATCH(AJ$1,'B-EmEC'!$A$1:$DC$1,0),FALSE),NA())</f>
        <v>#N/A</v>
      </c>
      <c r="AK135" s="164" t="e">
        <f>IF(VLOOKUP($B135,'B-EmEC'!$A:$DC,MATCH(AK$1,'B-EmEC'!$A$1:$DC$1,0),FALSE)&lt;&gt;"",VLOOKUP($B135,'B-EmEC'!$A:$DC,MATCH(AK$1,'B-EmEC'!$A$1:$DC$1,0),FALSE),NA())</f>
        <v>#N/A</v>
      </c>
      <c r="AL135" s="164" t="e">
        <f>IF(VLOOKUP($B135,'B-EmEC'!$A:$DC,MATCH(AL$1,'B-EmEC'!$A$1:$DC$1,0),FALSE)&lt;&gt;"",VLOOKUP($B135,'B-EmEC'!$A:$DC,MATCH(AL$1,'B-EmEC'!$A$1:$DC$1,0),FALSE),NA())</f>
        <v>#N/A</v>
      </c>
      <c r="AM135" s="164" t="e">
        <f>IF(VLOOKUP($B135,'B-EmEC'!$A:$DC,MATCH(AM$1,'B-EmEC'!$A$1:$DC$1,0),FALSE)&lt;&gt;"",VLOOKUP($B135,'B-EmEC'!$A:$DC,MATCH(AM$1,'B-EmEC'!$A$1:$DC$1,0),FALSE),NA())</f>
        <v>#N/A</v>
      </c>
      <c r="AN135" s="164" t="e">
        <f>IF(VLOOKUP($B135,'B-EmEC'!$A:$DC,MATCH(AN$1,'B-EmEC'!$A$1:$DC$1,0),FALSE)&lt;&gt;"",VLOOKUP($B135,'B-EmEC'!$A:$DC,MATCH(AN$1,'B-EmEC'!$A$1:$DC$1,0),FALSE),NA())</f>
        <v>#N/A</v>
      </c>
      <c r="AO135" s="164" t="e">
        <f>IF(VLOOKUP($B135,'B-EmEC'!$A:$DC,MATCH(AO$1,'B-EmEC'!$A$1:$DC$1,0),FALSE)&lt;&gt;"",VLOOKUP($B135,'B-EmEC'!$A:$DC,MATCH(AO$1,'B-EmEC'!$A$1:$DC$1,0),FALSE),NA())</f>
        <v>#N/A</v>
      </c>
      <c r="AP135" s="164" t="e">
        <f>IF(VLOOKUP($B135,'B-EmEC'!$A:$DC,MATCH(AP$1,'B-EmEC'!$A$1:$DC$1,0),FALSE)&lt;&gt;"",VLOOKUP($B135,'B-EmEC'!$A:$DC,MATCH(AP$1,'B-EmEC'!$A$1:$DC$1,0),FALSE),NA())</f>
        <v>#N/A</v>
      </c>
      <c r="AQ135" s="164" t="e">
        <f>IF(VLOOKUP($B135,'B-EmEC'!$A:$DC,MATCH(AQ$1,'B-EmEC'!$A$1:$DC$1,0),FALSE)&lt;&gt;"",VLOOKUP($B135,'B-EmEC'!$A:$DC,MATCH(AQ$1,'B-EmEC'!$A$1:$DC$1,0),FALSE),NA())</f>
        <v>#N/A</v>
      </c>
      <c r="AR135" s="164" t="e">
        <f>IF(VLOOKUP($B135,'B-EmEC'!$A:$DC,MATCH(AR$1,'B-EmEC'!$A$1:$DC$1,0),FALSE)&lt;&gt;"",VLOOKUP($B135,'B-EmEC'!$A:$DC,MATCH(AR$1,'B-EmEC'!$A$1:$DC$1,0),FALSE),NA())</f>
        <v>#N/A</v>
      </c>
      <c r="AS135" s="169" t="e" cm="1">
        <f t="array" ref="AS135">SUBSTITUTE(SUBSTITUTE(INDEX(AG$1:AR$1,0,MATCH(_xlfn.AGGREGATE(4,6,AG135:AR135),AG135:AR135,0)),"B-Emax",""),"&gt;1.4SD","")</f>
        <v>#N/A</v>
      </c>
      <c r="AT135" s="164"/>
      <c r="AU135" s="165">
        <f>IF(VLOOKUP($B135,'I-EmEC'!$A:$DD,MATCH(AU$1,'I-EmEC'!$A$1:$DD$1,0),FALSE)&lt;&gt;"",VLOOKUP($B135,'I-EmEC'!$A:$DD,MATCH(AU$1,'I-EmEC'!$A$1:$DD$1,0),FALSE),NA())</f>
        <v>22.2</v>
      </c>
      <c r="AV135" s="166" t="e">
        <f>IF(VLOOKUP($B135,'I-EmEC'!$A:$DD,MATCH(AV$1,'I-EmEC'!$A$1:$DD$1,0),FALSE)&lt;&gt;"",VLOOKUP($B135,'I-EmEC'!$A:$DD,MATCH(AV$1,'I-EmEC'!$A$1:$DD$1,0),FALSE),NA())</f>
        <v>#N/A</v>
      </c>
      <c r="AW135" s="166" t="e">
        <f>IF(VLOOKUP($B135,'I-EmEC'!$A:$DD,MATCH(AW$1,'I-EmEC'!$A$1:$DD$1,0),FALSE)&lt;&gt;"",VLOOKUP($B135,'I-EmEC'!$A:$DD,MATCH(AW$1,'I-EmEC'!$A$1:$DD$1,0),FALSE),NA())</f>
        <v>#N/A</v>
      </c>
      <c r="AX135" s="166">
        <f>IF(VLOOKUP($B135,'I-EmEC'!$A:$DD,MATCH(AX$1,'I-EmEC'!$A$1:$DD$1,0),FALSE)&lt;&gt;"",VLOOKUP($B135,'I-EmEC'!$A:$DD,MATCH(AX$1,'I-EmEC'!$A$1:$DD$1,0),FALSE),NA())</f>
        <v>13.1</v>
      </c>
      <c r="AY135" s="166">
        <f>IF(VLOOKUP($B135,'I-EmEC'!$A:$DD,MATCH(AY$1,'I-EmEC'!$A$1:$DD$1,0),FALSE)&lt;&gt;"",VLOOKUP($B135,'I-EmEC'!$A:$DD,MATCH(AY$1,'I-EmEC'!$A$1:$DD$1,0),FALSE),NA())</f>
        <v>13.1</v>
      </c>
      <c r="AZ135" s="166">
        <f>IF(VLOOKUP($B135,'I-EmEC'!$A:$DD,MATCH(AZ$1,'I-EmEC'!$A$1:$DD$1,0),FALSE)&lt;&gt;"",VLOOKUP($B135,'I-EmEC'!$A:$DD,MATCH(AZ$1,'I-EmEC'!$A$1:$DD$1,0),FALSE),NA())</f>
        <v>11.2</v>
      </c>
      <c r="BA135" s="166" t="e">
        <f>IF(VLOOKUP($B135,'I-EmEC'!$A:$DD,MATCH(BA$1,'I-EmEC'!$A$1:$DD$1,0),FALSE)&lt;&gt;"",VLOOKUP($B135,'I-EmEC'!$A:$DD,MATCH(BA$1,'I-EmEC'!$A$1:$DD$1,0),FALSE),NA())</f>
        <v>#N/A</v>
      </c>
      <c r="BB135" s="166" t="e">
        <f>IF(VLOOKUP($B135,'I-EmEC'!$A:$DD,MATCH(BB$1,'I-EmEC'!$A$1:$DD$1,0),FALSE)&lt;&gt;"",VLOOKUP($B135,'I-EmEC'!$A:$DD,MATCH(BB$1,'I-EmEC'!$A$1:$DD$1,0),FALSE),NA())</f>
        <v>#N/A</v>
      </c>
      <c r="BC135" s="166" t="e">
        <f>IF(VLOOKUP($B135,'I-EmEC'!$A:$DD,MATCH(BC$1,'I-EmEC'!$A$1:$DD$1,0),FALSE)&lt;&gt;"",VLOOKUP($B135,'I-EmEC'!$A:$DD,MATCH(BC$1,'I-EmEC'!$A$1:$DD$1,0),FALSE),NA())</f>
        <v>#N/A</v>
      </c>
      <c r="BD135" s="166">
        <f>IF(VLOOKUP($B135,'I-EmEC'!$A:$DD,MATCH(BD$1,'I-EmEC'!$A$1:$DD$1,0),FALSE)&lt;&gt;"",VLOOKUP($B135,'I-EmEC'!$A:$DD,MATCH(BD$1,'I-EmEC'!$A$1:$DD$1,0),FALSE),NA())</f>
        <v>13.2</v>
      </c>
      <c r="BE135" s="166" t="e">
        <f>IF(VLOOKUP($B135,'I-EmEC'!$A:$DD,MATCH(BE$1,'I-EmEC'!$A$1:$DD$1,0),FALSE)&lt;&gt;"",VLOOKUP($B135,'I-EmEC'!$A:$DD,MATCH(BE$1,'I-EmEC'!$A$1:$DD$1,0),FALSE),NA())</f>
        <v>#N/A</v>
      </c>
      <c r="BF135" s="166">
        <f>IF(VLOOKUP($B135,'I-EmEC'!$A:$DD,MATCH(BF$1,'I-EmEC'!$A$1:$DD$1,0),FALSE)&lt;&gt;"",VLOOKUP($B135,'I-EmEC'!$A:$DD,MATCH(BF$1,'I-EmEC'!$A$1:$DD$1,0),FALSE),NA())</f>
        <v>29.4</v>
      </c>
      <c r="BG135" s="161" t="str" cm="1">
        <f t="array" ref="BG135">SUBSTITUTE(SUBSTITUTE(INDEX(AU$1:BF$1,0,MATCH(_xlfn.AGGREGATE(4,6,AU135:BF135),AU135:BF135,0)),"I-Emax",""),"&gt;1.4SD","")</f>
        <v xml:space="preserve">
G13</v>
      </c>
      <c r="BH135" s="159"/>
      <c r="BI135" s="167" t="e">
        <f>IF(VLOOKUP($B135,'B-EmEC'!$A:$DC,MATCH(BI$1,'B-EmEC'!$A$1:$DC$1,0),FALSE)="",NA(),VLOOKUP($B135,'B-EmEC'!$A:$DC,MATCH(BI$1,'B-EmEC'!$A$1:$DC$1,0),FALSE))</f>
        <v>#N/A</v>
      </c>
      <c r="BJ135" s="168" t="e">
        <f>IF(VLOOKUP($B135,'B-EmEC'!$A:$DC,MATCH(BJ$1,'B-EmEC'!$A$1:$DC$1,0),FALSE)="",NA(),VLOOKUP($B135,'B-EmEC'!$A:$DC,MATCH(BJ$1,'B-EmEC'!$A$1:$DC$1,0),FALSE))</f>
        <v>#N/A</v>
      </c>
      <c r="BK135" s="168" t="e">
        <f>IF(VLOOKUP($B135,'B-EmEC'!$A:$DC,MATCH(BK$1,'B-EmEC'!$A$1:$DC$1,0),FALSE)="",NA(),VLOOKUP($B135,'B-EmEC'!$A:$DC,MATCH(BK$1,'B-EmEC'!$A$1:$DC$1,0),FALSE))</f>
        <v>#N/A</v>
      </c>
      <c r="BL135" s="168" t="e">
        <f>IF(VLOOKUP($B135,'B-EmEC'!$A:$DC,MATCH(BL$1,'B-EmEC'!$A$1:$DC$1,0),FALSE)="",NA(),VLOOKUP($B135,'B-EmEC'!$A:$DC,MATCH(BL$1,'B-EmEC'!$A$1:$DC$1,0),FALSE))</f>
        <v>#N/A</v>
      </c>
      <c r="BM135" s="168" t="e">
        <f>IF(VLOOKUP($B135,'B-EmEC'!$A:$DC,MATCH(BM$1,'B-EmEC'!$A$1:$DC$1,0),FALSE)="",NA(),VLOOKUP($B135,'B-EmEC'!$A:$DC,MATCH(BM$1,'B-EmEC'!$A$1:$DC$1,0),FALSE))</f>
        <v>#N/A</v>
      </c>
      <c r="BN135" s="168" t="e">
        <f>IF(VLOOKUP($B135,'B-EmEC'!$A:$DC,MATCH(BN$1,'B-EmEC'!$A$1:$DC$1,0),FALSE)="",NA(),VLOOKUP($B135,'B-EmEC'!$A:$DC,MATCH(BN$1,'B-EmEC'!$A$1:$DC$1,0),FALSE))</f>
        <v>#N/A</v>
      </c>
      <c r="BO135" s="168" t="e">
        <f>IF(VLOOKUP($B135,'B-EmEC'!$A:$DC,MATCH(BO$1,'B-EmEC'!$A$1:$DC$1,0),FALSE)="",NA(),VLOOKUP($B135,'B-EmEC'!$A:$DC,MATCH(BO$1,'B-EmEC'!$A$1:$DC$1,0),FALSE))</f>
        <v>#N/A</v>
      </c>
      <c r="BP135" s="168" t="e">
        <f>IF(VLOOKUP($B135,'B-EmEC'!$A:$DC,MATCH(BP$1,'B-EmEC'!$A$1:$DC$1,0),FALSE)="",NA(),VLOOKUP($B135,'B-EmEC'!$A:$DC,MATCH(BP$1,'B-EmEC'!$A$1:$DC$1,0),FALSE))</f>
        <v>#N/A</v>
      </c>
      <c r="BQ135" s="168" t="e">
        <f>IF(VLOOKUP($B135,'B-EmEC'!$A:$DC,MATCH(BQ$1,'B-EmEC'!$A$1:$DC$1,0),FALSE)="",NA(),VLOOKUP($B135,'B-EmEC'!$A:$DC,MATCH(BQ$1,'B-EmEC'!$A$1:$DC$1,0),FALSE))</f>
        <v>#N/A</v>
      </c>
      <c r="BR135" s="168" t="e">
        <f>IF(VLOOKUP($B135,'B-EmEC'!$A:$DC,MATCH(BR$1,'B-EmEC'!$A$1:$DC$1,0),FALSE)="",NA(),VLOOKUP($B135,'B-EmEC'!$A:$DC,MATCH(BR$1,'B-EmEC'!$A$1:$DC$1,0),FALSE))</f>
        <v>#N/A</v>
      </c>
      <c r="BS135" s="168" t="e">
        <f>IF(VLOOKUP($B135,'B-EmEC'!$A:$DC,MATCH(BS$1,'B-EmEC'!$A$1:$DC$1,0),FALSE)="",NA(),VLOOKUP($B135,'B-EmEC'!$A:$DC,MATCH(BS$1,'B-EmEC'!$A$1:$DC$1,0),FALSE))</f>
        <v>#N/A</v>
      </c>
      <c r="BT135" s="168" t="e">
        <f>IF(VLOOKUP($B135,'B-EmEC'!$A:$DC,MATCH(BT$1,'B-EmEC'!$A$1:$DC$1,0),FALSE)="",NA(),VLOOKUP($B135,'B-EmEC'!$A:$DC,MATCH(BT$1,'B-EmEC'!$A$1:$DC$1,0),FALSE))</f>
        <v>#N/A</v>
      </c>
      <c r="BU135" s="161" t="e" cm="1">
        <f t="array" ref="BU135">SUBSTITUTE(SUBSTITUTE(SUBSTITUTE(INDEX(BI$1:BT$1,0,MATCH(_xlfn.AGGREGATE(4,6,BI135:BT135),BI135:BT135,0)),"B-Emax",""),"Min",""),"Max","")</f>
        <v>#N/A</v>
      </c>
      <c r="BV135" s="168"/>
      <c r="BW135" s="165">
        <f>IF(VLOOKUP($B135,'I-EmEC'!$A:$DD,MATCH(BW$1,'I-EmEC'!$A$1:$DD$1,0),FALSE)&lt;&gt;"",VLOOKUP($B135,'I-EmEC'!$A:$DD,MATCH(BW$1,'I-EmEC'!$A$1:$DD$1,0),FALSE),NA())</f>
        <v>40.808823529411768</v>
      </c>
      <c r="BX135" s="166" t="e">
        <f>IF(VLOOKUP($B135,'I-EmEC'!$A:$DD,MATCH(BX$1,'I-EmEC'!$A$1:$DD$1,0),FALSE)&lt;&gt;"",VLOOKUP($B135,'I-EmEC'!$A:$DD,MATCH(BX$1,'I-EmEC'!$A$1:$DD$1,0),FALSE),NA())</f>
        <v>#N/A</v>
      </c>
      <c r="BY135" s="166" t="e">
        <f>IF(VLOOKUP($B135,'I-EmEC'!$A:$DD,MATCH(BY$1,'I-EmEC'!$A$1:$DD$1,0),FALSE)&lt;&gt;"",VLOOKUP($B135,'I-EmEC'!$A:$DD,MATCH(BY$1,'I-EmEC'!$A$1:$DD$1,0),FALSE),NA())</f>
        <v>#N/A</v>
      </c>
      <c r="BZ135" s="166">
        <f>IF(VLOOKUP($B135,'I-EmEC'!$A:$DD,MATCH(BZ$1,'I-EmEC'!$A$1:$DD$1,0),FALSE)&lt;&gt;"",VLOOKUP($B135,'I-EmEC'!$A:$DD,MATCH(BZ$1,'I-EmEC'!$A$1:$DD$1,0),FALSE),NA())</f>
        <v>27.122153209109733</v>
      </c>
      <c r="CA135" s="166">
        <f>IF(VLOOKUP($B135,'I-EmEC'!$A:$DD,MATCH(CA$1,'I-EmEC'!$A$1:$DD$1,0),FALSE)&lt;&gt;"",VLOOKUP($B135,'I-EmEC'!$A:$DD,MATCH(CA$1,'I-EmEC'!$A$1:$DD$1,0),FALSE),NA())</f>
        <v>27.122153209109733</v>
      </c>
      <c r="CB135" s="166">
        <f>IF(VLOOKUP($B135,'I-EmEC'!$A:$DD,MATCH(CB$1,'I-EmEC'!$A$1:$DD$1,0),FALSE)&lt;&gt;"",VLOOKUP($B135,'I-EmEC'!$A:$DD,MATCH(CB$1,'I-EmEC'!$A$1:$DD$1,0),FALSE),NA())</f>
        <v>32.463768115942031</v>
      </c>
      <c r="CC135" s="166" t="e">
        <f>IF(VLOOKUP($B135,'I-EmEC'!$A:$DD,MATCH(CC$1,'I-EmEC'!$A$1:$DD$1,0),FALSE)&lt;&gt;"",VLOOKUP($B135,'I-EmEC'!$A:$DD,MATCH(CC$1,'I-EmEC'!$A$1:$DD$1,0),FALSE),NA())</f>
        <v>#N/A</v>
      </c>
      <c r="CD135" s="166" t="e">
        <f>IF(VLOOKUP($B135,'I-EmEC'!$A:$DD,MATCH(CD$1,'I-EmEC'!$A$1:$DD$1,0),FALSE)&lt;&gt;"",VLOOKUP($B135,'I-EmEC'!$A:$DD,MATCH(CD$1,'I-EmEC'!$A$1:$DD$1,0),FALSE),NA())</f>
        <v>#N/A</v>
      </c>
      <c r="CE135" s="166" t="e">
        <f>IF(VLOOKUP($B135,'I-EmEC'!$A:$DD,MATCH(CE$1,'I-EmEC'!$A$1:$DD$1,0),FALSE)&lt;&gt;"",VLOOKUP($B135,'I-EmEC'!$A:$DD,MATCH(CE$1,'I-EmEC'!$A$1:$DD$1,0),FALSE),NA())</f>
        <v>#N/A</v>
      </c>
      <c r="CF135" s="166">
        <f>IF(VLOOKUP($B135,'I-EmEC'!$A:$DD,MATCH(CF$1,'I-EmEC'!$A$1:$DD$1,0),FALSE)&lt;&gt;"",VLOOKUP($B135,'I-EmEC'!$A:$DD,MATCH(CF$1,'I-EmEC'!$A$1:$DD$1,0),FALSE),NA())</f>
        <v>26.03550295857988</v>
      </c>
      <c r="CG135" s="166" t="e">
        <f>IF(VLOOKUP($B135,'I-EmEC'!$A:$DD,MATCH(CG$1,'I-EmEC'!$A$1:$DD$1,0),FALSE)&lt;&gt;"",VLOOKUP($B135,'I-EmEC'!$A:$DD,MATCH(CG$1,'I-EmEC'!$A$1:$DD$1,0),FALSE),NA())</f>
        <v>#N/A</v>
      </c>
      <c r="CH135" s="166">
        <f>IF(VLOOKUP($B135,'I-EmEC'!$A:$DD,MATCH(CH$1,'I-EmEC'!$A$1:$DD$1,0),FALSE)&lt;&gt;"",VLOOKUP($B135,'I-EmEC'!$A:$DD,MATCH(CH$1,'I-EmEC'!$A$1:$DD$1,0),FALSE),NA())</f>
        <v>58.102766798418969</v>
      </c>
      <c r="CI135" s="161" t="str" cm="1">
        <f t="array" ref="CI135">SUBSTITUTE(SUBSTITUTE(SUBSTITUTE(INDEX(BW$1:CH$1,0,MATCH(_xlfn.AGGREGATE(4,6,BW135:CH135),BW135:CH135,0)),"I-Emax",""),"Min",""),"Max","")</f>
        <v xml:space="preserve">
G13</v>
      </c>
      <c r="CJ135" s="155"/>
      <c r="CK135" s="155"/>
      <c r="CL135" s="155"/>
      <c r="CM135" s="155"/>
      <c r="CN135" s="155"/>
      <c r="CO135" s="155"/>
      <c r="CP135" s="155"/>
      <c r="CQ135" s="155"/>
      <c r="CR135" s="155"/>
      <c r="CS135" s="155"/>
      <c r="CT135" s="155"/>
      <c r="CU135" s="155"/>
      <c r="CV135" s="155"/>
      <c r="CW135" s="155"/>
      <c r="CX135" s="155"/>
      <c r="CY135" s="155"/>
      <c r="CZ135" s="155"/>
      <c r="DA135" s="155"/>
      <c r="DB135" s="155"/>
      <c r="DC135" s="155"/>
      <c r="DD135" s="155"/>
      <c r="DE135" s="155"/>
      <c r="DF135" s="155"/>
      <c r="DG135" s="155"/>
    </row>
    <row r="136" spans="1:111" s="170" customFormat="1" x14ac:dyDescent="0.15">
      <c r="A136" s="155" t="str" cm="1">
        <f t="array" ref="A136">_xlfn.IFS(AND(SUMIF(E136:P136,"&lt;&gt;#N/A",E136:P136)&gt;0,SUMIF(S136:AD136,"&lt;&gt;#N/A",S136:AD136)&gt;0),"BI",AND(SUMIF(E136:P136,"&lt;&gt;#N/A",E136:P136)&gt;0,SUMIF(S136:AD136,"&lt;&gt;#N/A",S136:AD136)=0),"-B",AND(SUMIF(E136:P136,"&lt;&gt;#N/A",E136:P136)=0,SUMIF(S136:AD136,"&lt;&gt;#N/A",S136:AD136)&gt;0),"-I")</f>
        <v>-I</v>
      </c>
      <c r="B136" s="90" t="s">
        <v>541</v>
      </c>
      <c r="C136" s="156" t="str">
        <f>VLOOKUP(B136,RecNamesAll!A:E,5,FALSE)</f>
        <v>A</v>
      </c>
      <c r="D136" s="157" t="b">
        <f>VLOOKUP(B136,Ligands!A:B,2,FALSE)</f>
        <v>0</v>
      </c>
      <c r="E136" s="158" t="e">
        <f>IF(VLOOKUP($B136,'B-EmEC'!$A:$DC,MATCH(E$1,'B-EmEC'!$A$1:$DC$1,0),FALSE)&lt;&gt;"",VLOOKUP($B136,'B-EmEC'!$A:$DC,MATCH(E$1,'B-EmEC'!$A$1:$DC$1,0),FALSE),NA())</f>
        <v>#N/A</v>
      </c>
      <c r="F136" s="159" t="e">
        <f>IF(VLOOKUP($B136,'B-EmEC'!$A:$DC,MATCH(F$1,'B-EmEC'!$A$1:$DC$1,0),FALSE)&lt;&gt;"",VLOOKUP($B136,'B-EmEC'!$A:$DC,MATCH(F$1,'B-EmEC'!$A$1:$DC$1,0),FALSE),NA())</f>
        <v>#N/A</v>
      </c>
      <c r="G136" s="159" t="e">
        <f>IF(VLOOKUP($B136,'B-EmEC'!$A:$DC,MATCH(G$1,'B-EmEC'!$A$1:$DC$1,0),FALSE)&lt;&gt;"",VLOOKUP($B136,'B-EmEC'!$A:$DC,MATCH(G$1,'B-EmEC'!$A$1:$DC$1,0),FALSE),NA())</f>
        <v>#N/A</v>
      </c>
      <c r="H136" s="159" t="e">
        <f>IF(VLOOKUP($B136,'B-EmEC'!$A:$DC,MATCH(H$1,'B-EmEC'!$A$1:$DC$1,0),FALSE)&lt;&gt;"",VLOOKUP($B136,'B-EmEC'!$A:$DC,MATCH(H$1,'B-EmEC'!$A$1:$DC$1,0),FALSE),NA())</f>
        <v>#N/A</v>
      </c>
      <c r="I136" s="159" t="e">
        <f>IF(VLOOKUP($B136,'B-EmEC'!$A:$DC,MATCH(I$1,'B-EmEC'!$A$1:$DC$1,0),FALSE)&lt;&gt;"",VLOOKUP($B136,'B-EmEC'!$A:$DC,MATCH(I$1,'B-EmEC'!$A$1:$DC$1,0),FALSE),NA())</f>
        <v>#N/A</v>
      </c>
      <c r="J136" s="159" t="e">
        <f>IF(VLOOKUP($B136,'B-EmEC'!$A:$DC,MATCH(J$1,'B-EmEC'!$A$1:$DC$1,0),FALSE)&lt;&gt;"",VLOOKUP($B136,'B-EmEC'!$A:$DC,MATCH(J$1,'B-EmEC'!$A$1:$DC$1,0),FALSE),NA())</f>
        <v>#N/A</v>
      </c>
      <c r="K136" s="160" t="e">
        <f>IF(VLOOKUP($B136,'B-EmEC'!$A:$DC,MATCH(K$1,'B-EmEC'!$A$1:$DC$1,0),FALSE)&lt;&gt;"",VLOOKUP($B136,'B-EmEC'!$A:$DC,MATCH(K$1,'B-EmEC'!$A$1:$DC$1,0),FALSE),NA())</f>
        <v>#N/A</v>
      </c>
      <c r="L136" s="160" t="e">
        <f>IF(VLOOKUP($B136,'B-EmEC'!$A:$DC,MATCH(L$1,'B-EmEC'!$A$1:$DC$1,0),FALSE)&lt;&gt;"",VLOOKUP($B136,'B-EmEC'!$A:$DC,MATCH(L$1,'B-EmEC'!$A$1:$DC$1,0),FALSE),NA())</f>
        <v>#N/A</v>
      </c>
      <c r="M136" s="160" t="e">
        <f>IF(VLOOKUP($B136,'B-EmEC'!$A:$DC,MATCH(M$1,'B-EmEC'!$A$1:$DC$1,0),FALSE)&lt;&gt;"",VLOOKUP($B136,'B-EmEC'!$A:$DC,MATCH(M$1,'B-EmEC'!$A$1:$DC$1,0),FALSE),NA())</f>
        <v>#N/A</v>
      </c>
      <c r="N136" s="159" t="e">
        <f>IF(VLOOKUP($B136,'B-EmEC'!$A:$DC,MATCH(N$1,'B-EmEC'!$A$1:$DC$1,0),FALSE)&lt;&gt;"",VLOOKUP($B136,'B-EmEC'!$A:$DC,MATCH(N$1,'B-EmEC'!$A$1:$DC$1,0),FALSE),NA())</f>
        <v>#N/A</v>
      </c>
      <c r="O136" s="160" t="e">
        <f>IF(VLOOKUP($B136,'B-EmEC'!$A:$DC,MATCH(O$1,'B-EmEC'!$A$1:$DC$1,0),FALSE)&lt;&gt;"",VLOOKUP($B136,'B-EmEC'!$A:$DC,MATCH(O$1,'B-EmEC'!$A$1:$DC$1,0),FALSE),NA())</f>
        <v>#N/A</v>
      </c>
      <c r="P136" s="160" t="e">
        <f>IF(VLOOKUP($B136,'B-EmEC'!$A:$DC,MATCH(P$1,'B-EmEC'!$A$1:$DC$1,0),FALSE)&lt;&gt;"",VLOOKUP($B136,'B-EmEC'!$A:$DC,MATCH(P$1,'B-EmEC'!$A$1:$DC$1,0),FALSE),NA())</f>
        <v>#N/A</v>
      </c>
      <c r="Q136" s="161" t="e" cm="1">
        <f t="array" ref="Q136">SUBSTITUTE(SUBSTITUTE(INDEX(E$1:P$1,0,MATCH(_xlfn.AGGREGATE(4,6,E136:P136),E136:P136,0)),"B-pEC50",""),"&gt;1.4SD","")</f>
        <v>#N/A</v>
      </c>
      <c r="R136" s="159"/>
      <c r="S136" s="162">
        <f>IF(VLOOKUP($B136,'I-EmEC'!$A:$DD,MATCH(S$1,'I-EmEC'!$A$1:$DD$1,0),FALSE)&lt;&gt;"",VLOOKUP($B136,'I-EmEC'!$A:$DD,MATCH(S$1,'I-EmEC'!$A$1:$DD$1,0),FALSE),NA())</f>
        <v>6.95</v>
      </c>
      <c r="T136" s="159">
        <f>IF(VLOOKUP($B136,'I-EmEC'!$A:$DD,MATCH(T$1,'I-EmEC'!$A$1:$DD$1,0),FALSE)&lt;&gt;"",VLOOKUP($B136,'I-EmEC'!$A:$DD,MATCH(T$1,'I-EmEC'!$A$1:$DD$1,0),FALSE),NA())</f>
        <v>7.91</v>
      </c>
      <c r="U136" s="159">
        <f>IF(VLOOKUP($B136,'I-EmEC'!$A:$DD,MATCH(U$1,'I-EmEC'!$A$1:$DD$1,0),FALSE)&lt;&gt;"",VLOOKUP($B136,'I-EmEC'!$A:$DD,MATCH(U$1,'I-EmEC'!$A$1:$DD$1,0),FALSE),NA())</f>
        <v>7.91</v>
      </c>
      <c r="V136" s="159">
        <f>IF(VLOOKUP($B136,'I-EmEC'!$A:$DD,MATCH(V$1,'I-EmEC'!$A$1:$DD$1,0),FALSE)&lt;&gt;"",VLOOKUP($B136,'I-EmEC'!$A:$DD,MATCH(V$1,'I-EmEC'!$A$1:$DD$1,0),FALSE),NA())</f>
        <v>8.14</v>
      </c>
      <c r="W136" s="159">
        <f>IF(VLOOKUP($B136,'I-EmEC'!$A:$DD,MATCH(W$1,'I-EmEC'!$A$1:$DD$1,0),FALSE)&lt;&gt;"",VLOOKUP($B136,'I-EmEC'!$A:$DD,MATCH(W$1,'I-EmEC'!$A$1:$DD$1,0),FALSE),NA())</f>
        <v>8.14</v>
      </c>
      <c r="X136" s="159">
        <f>IF(VLOOKUP($B136,'I-EmEC'!$A:$DD,MATCH(X$1,'I-EmEC'!$A$1:$DD$1,0),FALSE)&lt;&gt;"",VLOOKUP($B136,'I-EmEC'!$A:$DD,MATCH(X$1,'I-EmEC'!$A$1:$DD$1,0),FALSE),NA())</f>
        <v>8.69</v>
      </c>
      <c r="Y136" s="159">
        <f>IF(VLOOKUP($B136,'I-EmEC'!$A:$DD,MATCH(Y$1,'I-EmEC'!$A$1:$DD$1,0),FALSE)&lt;&gt;"",VLOOKUP($B136,'I-EmEC'!$A:$DD,MATCH(Y$1,'I-EmEC'!$A$1:$DD$1,0),FALSE),NA())</f>
        <v>7.75</v>
      </c>
      <c r="Z136" s="159">
        <f>IF(VLOOKUP($B136,'I-EmEC'!$A:$DD,MATCH(Z$1,'I-EmEC'!$A$1:$DD$1,0),FALSE)&lt;&gt;"",VLOOKUP($B136,'I-EmEC'!$A:$DD,MATCH(Z$1,'I-EmEC'!$A$1:$DD$1,0),FALSE),NA())</f>
        <v>7.75</v>
      </c>
      <c r="AA136" s="159">
        <f>IF(VLOOKUP($B136,'I-EmEC'!$A:$DD,MATCH(AA$1,'I-EmEC'!$A$1:$DD$1,0),FALSE)&lt;&gt;"",VLOOKUP($B136,'I-EmEC'!$A:$DD,MATCH(AA$1,'I-EmEC'!$A$1:$DD$1,0),FALSE),NA())</f>
        <v>8.18</v>
      </c>
      <c r="AB136" s="159">
        <f>IF(VLOOKUP($B136,'I-EmEC'!$A:$DD,MATCH(AB$1,'I-EmEC'!$A$1:$DD$1,0),FALSE)&lt;&gt;"",VLOOKUP($B136,'I-EmEC'!$A:$DD,MATCH(AB$1,'I-EmEC'!$A$1:$DD$1,0),FALSE),NA())</f>
        <v>7.46</v>
      </c>
      <c r="AC136" s="159">
        <f>IF(VLOOKUP($B136,'I-EmEC'!$A:$DD,MATCH(AC$1,'I-EmEC'!$A$1:$DD$1,0),FALSE)&lt;&gt;"",VLOOKUP($B136,'I-EmEC'!$A:$DD,MATCH(AC$1,'I-EmEC'!$A$1:$DD$1,0),FALSE),NA())</f>
        <v>8.6199999999999992</v>
      </c>
      <c r="AD136" s="159" t="e">
        <f>IF(VLOOKUP($B136,'I-EmEC'!$A:$DD,MATCH(AD$1,'I-EmEC'!$A$1:$DD$1,0),FALSE)&lt;&gt;"",VLOOKUP($B136,'I-EmEC'!$A:$DD,MATCH(AD$1,'I-EmEC'!$A$1:$DD$1,0),FALSE),NA())</f>
        <v>#N/A</v>
      </c>
      <c r="AE136" s="161" t="str" cm="1">
        <f t="array" ref="AE136">SUBSTITUTE(SUBSTITUTE(INDEX(S$1:AD$1,0,MATCH(_xlfn.AGGREGATE(4,6,S136:AD136),S136:AD136,0)),"I-pEC50",""),"&gt;1.4SD","")</f>
        <v xml:space="preserve">
Gz</v>
      </c>
      <c r="AF136" s="159"/>
      <c r="AG136" s="163" t="e">
        <f>IF(VLOOKUP($B136,'B-EmEC'!$A:$DC,MATCH(AG$1,'B-EmEC'!$A$1:$DC$1,0),FALSE)&lt;&gt;"",VLOOKUP($B136,'B-EmEC'!$A:$DC,MATCH(AG$1,'B-EmEC'!$A$1:$DC$1,0),FALSE),NA())</f>
        <v>#N/A</v>
      </c>
      <c r="AH136" s="164" t="e">
        <f>IF(VLOOKUP($B136,'B-EmEC'!$A:$DC,MATCH(AH$1,'B-EmEC'!$A$1:$DC$1,0),FALSE)&lt;&gt;"",VLOOKUP($B136,'B-EmEC'!$A:$DC,MATCH(AH$1,'B-EmEC'!$A$1:$DC$1,0),FALSE),NA())</f>
        <v>#N/A</v>
      </c>
      <c r="AI136" s="164" t="e">
        <f>IF(VLOOKUP($B136,'B-EmEC'!$A:$DC,MATCH(AI$1,'B-EmEC'!$A$1:$DC$1,0),FALSE)&lt;&gt;"",VLOOKUP($B136,'B-EmEC'!$A:$DC,MATCH(AI$1,'B-EmEC'!$A$1:$DC$1,0),FALSE),NA())</f>
        <v>#N/A</v>
      </c>
      <c r="AJ136" s="164" t="e">
        <f>IF(VLOOKUP($B136,'B-EmEC'!$A:$DC,MATCH(AJ$1,'B-EmEC'!$A$1:$DC$1,0),FALSE)&lt;&gt;"",VLOOKUP($B136,'B-EmEC'!$A:$DC,MATCH(AJ$1,'B-EmEC'!$A$1:$DC$1,0),FALSE),NA())</f>
        <v>#N/A</v>
      </c>
      <c r="AK136" s="164" t="e">
        <f>IF(VLOOKUP($B136,'B-EmEC'!$A:$DC,MATCH(AK$1,'B-EmEC'!$A$1:$DC$1,0),FALSE)&lt;&gt;"",VLOOKUP($B136,'B-EmEC'!$A:$DC,MATCH(AK$1,'B-EmEC'!$A$1:$DC$1,0),FALSE),NA())</f>
        <v>#N/A</v>
      </c>
      <c r="AL136" s="164" t="e">
        <f>IF(VLOOKUP($B136,'B-EmEC'!$A:$DC,MATCH(AL$1,'B-EmEC'!$A$1:$DC$1,0),FALSE)&lt;&gt;"",VLOOKUP($B136,'B-EmEC'!$A:$DC,MATCH(AL$1,'B-EmEC'!$A$1:$DC$1,0),FALSE),NA())</f>
        <v>#N/A</v>
      </c>
      <c r="AM136" s="164" t="e">
        <f>IF(VLOOKUP($B136,'B-EmEC'!$A:$DC,MATCH(AM$1,'B-EmEC'!$A$1:$DC$1,0),FALSE)&lt;&gt;"",VLOOKUP($B136,'B-EmEC'!$A:$DC,MATCH(AM$1,'B-EmEC'!$A$1:$DC$1,0),FALSE),NA())</f>
        <v>#N/A</v>
      </c>
      <c r="AN136" s="164" t="e">
        <f>IF(VLOOKUP($B136,'B-EmEC'!$A:$DC,MATCH(AN$1,'B-EmEC'!$A$1:$DC$1,0),FALSE)&lt;&gt;"",VLOOKUP($B136,'B-EmEC'!$A:$DC,MATCH(AN$1,'B-EmEC'!$A$1:$DC$1,0),FALSE),NA())</f>
        <v>#N/A</v>
      </c>
      <c r="AO136" s="164" t="e">
        <f>IF(VLOOKUP($B136,'B-EmEC'!$A:$DC,MATCH(AO$1,'B-EmEC'!$A$1:$DC$1,0),FALSE)&lt;&gt;"",VLOOKUP($B136,'B-EmEC'!$A:$DC,MATCH(AO$1,'B-EmEC'!$A$1:$DC$1,0),FALSE),NA())</f>
        <v>#N/A</v>
      </c>
      <c r="AP136" s="164" t="e">
        <f>IF(VLOOKUP($B136,'B-EmEC'!$A:$DC,MATCH(AP$1,'B-EmEC'!$A$1:$DC$1,0),FALSE)&lt;&gt;"",VLOOKUP($B136,'B-EmEC'!$A:$DC,MATCH(AP$1,'B-EmEC'!$A$1:$DC$1,0),FALSE),NA())</f>
        <v>#N/A</v>
      </c>
      <c r="AQ136" s="164" t="e">
        <f>IF(VLOOKUP($B136,'B-EmEC'!$A:$DC,MATCH(AQ$1,'B-EmEC'!$A$1:$DC$1,0),FALSE)&lt;&gt;"",VLOOKUP($B136,'B-EmEC'!$A:$DC,MATCH(AQ$1,'B-EmEC'!$A$1:$DC$1,0),FALSE),NA())</f>
        <v>#N/A</v>
      </c>
      <c r="AR136" s="164" t="e">
        <f>IF(VLOOKUP($B136,'B-EmEC'!$A:$DC,MATCH(AR$1,'B-EmEC'!$A$1:$DC$1,0),FALSE)&lt;&gt;"",VLOOKUP($B136,'B-EmEC'!$A:$DC,MATCH(AR$1,'B-EmEC'!$A$1:$DC$1,0),FALSE),NA())</f>
        <v>#N/A</v>
      </c>
      <c r="AS136" s="169" t="e" cm="1">
        <f t="array" ref="AS136">SUBSTITUTE(SUBSTITUTE(INDEX(AG$1:AR$1,0,MATCH(_xlfn.AGGREGATE(4,6,AG136:AR136),AG136:AR136,0)),"B-Emax",""),"&gt;1.4SD","")</f>
        <v>#N/A</v>
      </c>
      <c r="AT136" s="164"/>
      <c r="AU136" s="165">
        <f>IF(VLOOKUP($B136,'I-EmEC'!$A:$DD,MATCH(AU$1,'I-EmEC'!$A$1:$DD$1,0),FALSE)&lt;&gt;"",VLOOKUP($B136,'I-EmEC'!$A:$DD,MATCH(AU$1,'I-EmEC'!$A$1:$DD$1,0),FALSE),NA())</f>
        <v>15.4</v>
      </c>
      <c r="AV136" s="166">
        <f>IF(VLOOKUP($B136,'I-EmEC'!$A:$DD,MATCH(AV$1,'I-EmEC'!$A$1:$DD$1,0),FALSE)&lt;&gt;"",VLOOKUP($B136,'I-EmEC'!$A:$DD,MATCH(AV$1,'I-EmEC'!$A$1:$DD$1,0),FALSE),NA())</f>
        <v>26.4</v>
      </c>
      <c r="AW136" s="166">
        <f>IF(VLOOKUP($B136,'I-EmEC'!$A:$DD,MATCH(AW$1,'I-EmEC'!$A$1:$DD$1,0),FALSE)&lt;&gt;"",VLOOKUP($B136,'I-EmEC'!$A:$DD,MATCH(AW$1,'I-EmEC'!$A$1:$DD$1,0),FALSE),NA())</f>
        <v>26.4</v>
      </c>
      <c r="AX136" s="166">
        <f>IF(VLOOKUP($B136,'I-EmEC'!$A:$DD,MATCH(AX$1,'I-EmEC'!$A$1:$DD$1,0),FALSE)&lt;&gt;"",VLOOKUP($B136,'I-EmEC'!$A:$DD,MATCH(AX$1,'I-EmEC'!$A$1:$DD$1,0),FALSE),NA())</f>
        <v>25.9</v>
      </c>
      <c r="AY136" s="166">
        <f>IF(VLOOKUP($B136,'I-EmEC'!$A:$DD,MATCH(AY$1,'I-EmEC'!$A$1:$DD$1,0),FALSE)&lt;&gt;"",VLOOKUP($B136,'I-EmEC'!$A:$DD,MATCH(AY$1,'I-EmEC'!$A$1:$DD$1,0),FALSE),NA())</f>
        <v>25.9</v>
      </c>
      <c r="AZ136" s="166">
        <f>IF(VLOOKUP($B136,'I-EmEC'!$A:$DD,MATCH(AZ$1,'I-EmEC'!$A$1:$DD$1,0),FALSE)&lt;&gt;"",VLOOKUP($B136,'I-EmEC'!$A:$DD,MATCH(AZ$1,'I-EmEC'!$A$1:$DD$1,0),FALSE),NA())</f>
        <v>13.7</v>
      </c>
      <c r="BA136" s="166">
        <f>IF(VLOOKUP($B136,'I-EmEC'!$A:$DD,MATCH(BA$1,'I-EmEC'!$A$1:$DD$1,0),FALSE)&lt;&gt;"",VLOOKUP($B136,'I-EmEC'!$A:$DD,MATCH(BA$1,'I-EmEC'!$A$1:$DD$1,0),FALSE),NA())</f>
        <v>25.9</v>
      </c>
      <c r="BB136" s="166">
        <f>IF(VLOOKUP($B136,'I-EmEC'!$A:$DD,MATCH(BB$1,'I-EmEC'!$A$1:$DD$1,0),FALSE)&lt;&gt;"",VLOOKUP($B136,'I-EmEC'!$A:$DD,MATCH(BB$1,'I-EmEC'!$A$1:$DD$1,0),FALSE),NA())</f>
        <v>25.9</v>
      </c>
      <c r="BC136" s="166">
        <f>IF(VLOOKUP($B136,'I-EmEC'!$A:$DD,MATCH(BC$1,'I-EmEC'!$A$1:$DD$1,0),FALSE)&lt;&gt;"",VLOOKUP($B136,'I-EmEC'!$A:$DD,MATCH(BC$1,'I-EmEC'!$A$1:$DD$1,0),FALSE),NA())</f>
        <v>24.1</v>
      </c>
      <c r="BD136" s="166">
        <f>IF(VLOOKUP($B136,'I-EmEC'!$A:$DD,MATCH(BD$1,'I-EmEC'!$A$1:$DD$1,0),FALSE)&lt;&gt;"",VLOOKUP($B136,'I-EmEC'!$A:$DD,MATCH(BD$1,'I-EmEC'!$A$1:$DD$1,0),FALSE),NA())</f>
        <v>26.3</v>
      </c>
      <c r="BE136" s="166">
        <f>IF(VLOOKUP($B136,'I-EmEC'!$A:$DD,MATCH(BE$1,'I-EmEC'!$A$1:$DD$1,0),FALSE)&lt;&gt;"",VLOOKUP($B136,'I-EmEC'!$A:$DD,MATCH(BE$1,'I-EmEC'!$A$1:$DD$1,0),FALSE),NA())</f>
        <v>22.8</v>
      </c>
      <c r="BF136" s="166" t="e">
        <f>IF(VLOOKUP($B136,'I-EmEC'!$A:$DD,MATCH(BF$1,'I-EmEC'!$A$1:$DD$1,0),FALSE)&lt;&gt;"",VLOOKUP($B136,'I-EmEC'!$A:$DD,MATCH(BF$1,'I-EmEC'!$A$1:$DD$1,0),FALSE),NA())</f>
        <v>#N/A</v>
      </c>
      <c r="BG136" s="161" t="str" cm="1">
        <f t="array" ref="BG136">SUBSTITUTE(SUBSTITUTE(INDEX(AU$1:BF$1,0,MATCH(_xlfn.AGGREGATE(4,6,AU136:BF136),AU136:BF136,0)),"I-Emax",""),"&gt;1.4SD","")</f>
        <v xml:space="preserve">
Gi1</v>
      </c>
      <c r="BH136" s="159"/>
      <c r="BI136" s="167" t="e">
        <f>IF(VLOOKUP($B136,'B-EmEC'!$A:$DC,MATCH(BI$1,'B-EmEC'!$A$1:$DC$1,0),FALSE)="",NA(),VLOOKUP($B136,'B-EmEC'!$A:$DC,MATCH(BI$1,'B-EmEC'!$A$1:$DC$1,0),FALSE))</f>
        <v>#N/A</v>
      </c>
      <c r="BJ136" s="168" t="e">
        <f>IF(VLOOKUP($B136,'B-EmEC'!$A:$DC,MATCH(BJ$1,'B-EmEC'!$A$1:$DC$1,0),FALSE)="",NA(),VLOOKUP($B136,'B-EmEC'!$A:$DC,MATCH(BJ$1,'B-EmEC'!$A$1:$DC$1,0),FALSE))</f>
        <v>#N/A</v>
      </c>
      <c r="BK136" s="168" t="e">
        <f>IF(VLOOKUP($B136,'B-EmEC'!$A:$DC,MATCH(BK$1,'B-EmEC'!$A$1:$DC$1,0),FALSE)="",NA(),VLOOKUP($B136,'B-EmEC'!$A:$DC,MATCH(BK$1,'B-EmEC'!$A$1:$DC$1,0),FALSE))</f>
        <v>#N/A</v>
      </c>
      <c r="BL136" s="168" t="e">
        <f>IF(VLOOKUP($B136,'B-EmEC'!$A:$DC,MATCH(BL$1,'B-EmEC'!$A$1:$DC$1,0),FALSE)="",NA(),VLOOKUP($B136,'B-EmEC'!$A:$DC,MATCH(BL$1,'B-EmEC'!$A$1:$DC$1,0),FALSE))</f>
        <v>#N/A</v>
      </c>
      <c r="BM136" s="168" t="e">
        <f>IF(VLOOKUP($B136,'B-EmEC'!$A:$DC,MATCH(BM$1,'B-EmEC'!$A$1:$DC$1,0),FALSE)="",NA(),VLOOKUP($B136,'B-EmEC'!$A:$DC,MATCH(BM$1,'B-EmEC'!$A$1:$DC$1,0),FALSE))</f>
        <v>#N/A</v>
      </c>
      <c r="BN136" s="168" t="e">
        <f>IF(VLOOKUP($B136,'B-EmEC'!$A:$DC,MATCH(BN$1,'B-EmEC'!$A$1:$DC$1,0),FALSE)="",NA(),VLOOKUP($B136,'B-EmEC'!$A:$DC,MATCH(BN$1,'B-EmEC'!$A$1:$DC$1,0),FALSE))</f>
        <v>#N/A</v>
      </c>
      <c r="BO136" s="168" t="e">
        <f>IF(VLOOKUP($B136,'B-EmEC'!$A:$DC,MATCH(BO$1,'B-EmEC'!$A$1:$DC$1,0),FALSE)="",NA(),VLOOKUP($B136,'B-EmEC'!$A:$DC,MATCH(BO$1,'B-EmEC'!$A$1:$DC$1,0),FALSE))</f>
        <v>#N/A</v>
      </c>
      <c r="BP136" s="168" t="e">
        <f>IF(VLOOKUP($B136,'B-EmEC'!$A:$DC,MATCH(BP$1,'B-EmEC'!$A$1:$DC$1,0),FALSE)="",NA(),VLOOKUP($B136,'B-EmEC'!$A:$DC,MATCH(BP$1,'B-EmEC'!$A$1:$DC$1,0),FALSE))</f>
        <v>#N/A</v>
      </c>
      <c r="BQ136" s="168" t="e">
        <f>IF(VLOOKUP($B136,'B-EmEC'!$A:$DC,MATCH(BQ$1,'B-EmEC'!$A$1:$DC$1,0),FALSE)="",NA(),VLOOKUP($B136,'B-EmEC'!$A:$DC,MATCH(BQ$1,'B-EmEC'!$A$1:$DC$1,0),FALSE))</f>
        <v>#N/A</v>
      </c>
      <c r="BR136" s="168" t="e">
        <f>IF(VLOOKUP($B136,'B-EmEC'!$A:$DC,MATCH(BR$1,'B-EmEC'!$A$1:$DC$1,0),FALSE)="",NA(),VLOOKUP($B136,'B-EmEC'!$A:$DC,MATCH(BR$1,'B-EmEC'!$A$1:$DC$1,0),FALSE))</f>
        <v>#N/A</v>
      </c>
      <c r="BS136" s="168" t="e">
        <f>IF(VLOOKUP($B136,'B-EmEC'!$A:$DC,MATCH(BS$1,'B-EmEC'!$A$1:$DC$1,0),FALSE)="",NA(),VLOOKUP($B136,'B-EmEC'!$A:$DC,MATCH(BS$1,'B-EmEC'!$A$1:$DC$1,0),FALSE))</f>
        <v>#N/A</v>
      </c>
      <c r="BT136" s="168" t="e">
        <f>IF(VLOOKUP($B136,'B-EmEC'!$A:$DC,MATCH(BT$1,'B-EmEC'!$A$1:$DC$1,0),FALSE)="",NA(),VLOOKUP($B136,'B-EmEC'!$A:$DC,MATCH(BT$1,'B-EmEC'!$A$1:$DC$1,0),FALSE))</f>
        <v>#N/A</v>
      </c>
      <c r="BU136" s="161" t="e" cm="1">
        <f t="array" ref="BU136">SUBSTITUTE(SUBSTITUTE(SUBSTITUTE(INDEX(BI$1:BT$1,0,MATCH(_xlfn.AGGREGATE(4,6,BI136:BT136),BI136:BT136,0)),"B-Emax",""),"Min",""),"Max","")</f>
        <v>#N/A</v>
      </c>
      <c r="BV136" s="168"/>
      <c r="BW136" s="165">
        <f>IF(VLOOKUP($B136,'I-EmEC'!$A:$DD,MATCH(BW$1,'I-EmEC'!$A$1:$DD$1,0),FALSE)&lt;&gt;"",VLOOKUP($B136,'I-EmEC'!$A:$DD,MATCH(BW$1,'I-EmEC'!$A$1:$DD$1,0),FALSE),NA())</f>
        <v>28.308823529411764</v>
      </c>
      <c r="BX136" s="166">
        <f>IF(VLOOKUP($B136,'I-EmEC'!$A:$DD,MATCH(BX$1,'I-EmEC'!$A$1:$DD$1,0),FALSE)&lt;&gt;"",VLOOKUP($B136,'I-EmEC'!$A:$DD,MATCH(BX$1,'I-EmEC'!$A$1:$DD$1,0),FALSE),NA())</f>
        <v>51.063829787234042</v>
      </c>
      <c r="BY136" s="166">
        <f>IF(VLOOKUP($B136,'I-EmEC'!$A:$DD,MATCH(BY$1,'I-EmEC'!$A$1:$DD$1,0),FALSE)&lt;&gt;"",VLOOKUP($B136,'I-EmEC'!$A:$DD,MATCH(BY$1,'I-EmEC'!$A$1:$DD$1,0),FALSE),NA())</f>
        <v>51.063829787234042</v>
      </c>
      <c r="BZ136" s="166">
        <f>IF(VLOOKUP($B136,'I-EmEC'!$A:$DD,MATCH(BZ$1,'I-EmEC'!$A$1:$DD$1,0),FALSE)&lt;&gt;"",VLOOKUP($B136,'I-EmEC'!$A:$DD,MATCH(BZ$1,'I-EmEC'!$A$1:$DD$1,0),FALSE),NA())</f>
        <v>53.623188405797102</v>
      </c>
      <c r="CA136" s="166">
        <f>IF(VLOOKUP($B136,'I-EmEC'!$A:$DD,MATCH(CA$1,'I-EmEC'!$A$1:$DD$1,0),FALSE)&lt;&gt;"",VLOOKUP($B136,'I-EmEC'!$A:$DD,MATCH(CA$1,'I-EmEC'!$A$1:$DD$1,0),FALSE),NA())</f>
        <v>53.623188405797102</v>
      </c>
      <c r="CB136" s="166">
        <f>IF(VLOOKUP($B136,'I-EmEC'!$A:$DD,MATCH(CB$1,'I-EmEC'!$A$1:$DD$1,0),FALSE)&lt;&gt;"",VLOOKUP($B136,'I-EmEC'!$A:$DD,MATCH(CB$1,'I-EmEC'!$A$1:$DD$1,0),FALSE),NA())</f>
        <v>39.710144927536234</v>
      </c>
      <c r="CC136" s="166">
        <f>IF(VLOOKUP($B136,'I-EmEC'!$A:$DD,MATCH(CC$1,'I-EmEC'!$A$1:$DD$1,0),FALSE)&lt;&gt;"",VLOOKUP($B136,'I-EmEC'!$A:$DD,MATCH(CC$1,'I-EmEC'!$A$1:$DD$1,0),FALSE),NA())</f>
        <v>53.182751540041068</v>
      </c>
      <c r="CD136" s="166">
        <f>IF(VLOOKUP($B136,'I-EmEC'!$A:$DD,MATCH(CD$1,'I-EmEC'!$A$1:$DD$1,0),FALSE)&lt;&gt;"",VLOOKUP($B136,'I-EmEC'!$A:$DD,MATCH(CD$1,'I-EmEC'!$A$1:$DD$1,0),FALSE),NA())</f>
        <v>53.182751540041068</v>
      </c>
      <c r="CE136" s="166">
        <f>IF(VLOOKUP($B136,'I-EmEC'!$A:$DD,MATCH(CE$1,'I-EmEC'!$A$1:$DD$1,0),FALSE)&lt;&gt;"",VLOOKUP($B136,'I-EmEC'!$A:$DD,MATCH(CE$1,'I-EmEC'!$A$1:$DD$1,0),FALSE),NA())</f>
        <v>54.157303370786515</v>
      </c>
      <c r="CF136" s="166">
        <f>IF(VLOOKUP($B136,'I-EmEC'!$A:$DD,MATCH(CF$1,'I-EmEC'!$A$1:$DD$1,0),FALSE)&lt;&gt;"",VLOOKUP($B136,'I-EmEC'!$A:$DD,MATCH(CF$1,'I-EmEC'!$A$1:$DD$1,0),FALSE),NA())</f>
        <v>51.873767258382642</v>
      </c>
      <c r="CG136" s="166">
        <f>IF(VLOOKUP($B136,'I-EmEC'!$A:$DD,MATCH(CG$1,'I-EmEC'!$A$1:$DD$1,0),FALSE)&lt;&gt;"",VLOOKUP($B136,'I-EmEC'!$A:$DD,MATCH(CG$1,'I-EmEC'!$A$1:$DD$1,0),FALSE),NA())</f>
        <v>43.428571428571431</v>
      </c>
      <c r="CH136" s="166" t="e">
        <f>IF(VLOOKUP($B136,'I-EmEC'!$A:$DD,MATCH(CH$1,'I-EmEC'!$A$1:$DD$1,0),FALSE)&lt;&gt;"",VLOOKUP($B136,'I-EmEC'!$A:$DD,MATCH(CH$1,'I-EmEC'!$A$1:$DD$1,0),FALSE),NA())</f>
        <v>#N/A</v>
      </c>
      <c r="CI136" s="161" t="str" cm="1">
        <f t="array" ref="CI136">SUBSTITUTE(SUBSTITUTE(SUBSTITUTE(INDEX(BW$1:CH$1,0,MATCH(_xlfn.AGGREGATE(4,6,BW136:CH136),BW136:CH136,0)),"I-Emax",""),"Min",""),"Max","")</f>
        <v xml:space="preserve">
G14</v>
      </c>
      <c r="CJ136" s="155"/>
      <c r="CK136" s="155"/>
      <c r="CL136" s="155"/>
      <c r="CM136" s="155"/>
      <c r="CN136" s="155"/>
      <c r="CO136" s="155"/>
      <c r="CP136" s="155"/>
      <c r="CQ136" s="155"/>
      <c r="CR136" s="155"/>
      <c r="CS136" s="155"/>
      <c r="CT136" s="155"/>
      <c r="CU136" s="155"/>
      <c r="CV136" s="155"/>
      <c r="CW136" s="155"/>
      <c r="CX136" s="155"/>
      <c r="CY136" s="155"/>
      <c r="CZ136" s="155"/>
      <c r="DA136" s="155"/>
      <c r="DB136" s="155"/>
      <c r="DC136" s="155"/>
      <c r="DD136" s="155"/>
      <c r="DE136" s="155"/>
      <c r="DF136" s="155"/>
      <c r="DG136" s="155"/>
    </row>
    <row r="137" spans="1:111" s="170" customFormat="1" x14ac:dyDescent="0.15">
      <c r="A137" s="155" t="str" cm="1">
        <f t="array" ref="A137">_xlfn.IFS(AND(SUMIF(E137:P137,"&lt;&gt;#N/A",E137:P137)&gt;0,SUMIF(S137:AD137,"&lt;&gt;#N/A",S137:AD137)&gt;0),"BI",AND(SUMIF(E137:P137,"&lt;&gt;#N/A",E137:P137)&gt;0,SUMIF(S137:AD137,"&lt;&gt;#N/A",S137:AD137)=0),"-B",AND(SUMIF(E137:P137,"&lt;&gt;#N/A",E137:P137)=0,SUMIF(S137:AD137,"&lt;&gt;#N/A",S137:AD137)&gt;0),"-I")</f>
        <v>-I</v>
      </c>
      <c r="B137" s="90" t="s">
        <v>542</v>
      </c>
      <c r="C137" s="156" t="str">
        <f>VLOOKUP(B137,RecNamesAll!A:E,5,FALSE)</f>
        <v>A</v>
      </c>
      <c r="D137" s="157" t="b">
        <f>VLOOKUP(B137,Ligands!A:B,2,FALSE)</f>
        <v>0</v>
      </c>
      <c r="E137" s="158" t="e">
        <f>IF(VLOOKUP($B137,'B-EmEC'!$A:$DC,MATCH(E$1,'B-EmEC'!$A$1:$DC$1,0),FALSE)&lt;&gt;"",VLOOKUP($B137,'B-EmEC'!$A:$DC,MATCH(E$1,'B-EmEC'!$A$1:$DC$1,0),FALSE),NA())</f>
        <v>#N/A</v>
      </c>
      <c r="F137" s="159" t="e">
        <f>IF(VLOOKUP($B137,'B-EmEC'!$A:$DC,MATCH(F$1,'B-EmEC'!$A$1:$DC$1,0),FALSE)&lt;&gt;"",VLOOKUP($B137,'B-EmEC'!$A:$DC,MATCH(F$1,'B-EmEC'!$A$1:$DC$1,0),FALSE),NA())</f>
        <v>#N/A</v>
      </c>
      <c r="G137" s="159" t="e">
        <f>IF(VLOOKUP($B137,'B-EmEC'!$A:$DC,MATCH(G$1,'B-EmEC'!$A$1:$DC$1,0),FALSE)&lt;&gt;"",VLOOKUP($B137,'B-EmEC'!$A:$DC,MATCH(G$1,'B-EmEC'!$A$1:$DC$1,0),FALSE),NA())</f>
        <v>#N/A</v>
      </c>
      <c r="H137" s="159" t="e">
        <f>IF(VLOOKUP($B137,'B-EmEC'!$A:$DC,MATCH(H$1,'B-EmEC'!$A$1:$DC$1,0),FALSE)&lt;&gt;"",VLOOKUP($B137,'B-EmEC'!$A:$DC,MATCH(H$1,'B-EmEC'!$A$1:$DC$1,0),FALSE),NA())</f>
        <v>#N/A</v>
      </c>
      <c r="I137" s="159" t="e">
        <f>IF(VLOOKUP($B137,'B-EmEC'!$A:$DC,MATCH(I$1,'B-EmEC'!$A$1:$DC$1,0),FALSE)&lt;&gt;"",VLOOKUP($B137,'B-EmEC'!$A:$DC,MATCH(I$1,'B-EmEC'!$A$1:$DC$1,0),FALSE),NA())</f>
        <v>#N/A</v>
      </c>
      <c r="J137" s="159" t="e">
        <f>IF(VLOOKUP($B137,'B-EmEC'!$A:$DC,MATCH(J$1,'B-EmEC'!$A$1:$DC$1,0),FALSE)&lt;&gt;"",VLOOKUP($B137,'B-EmEC'!$A:$DC,MATCH(J$1,'B-EmEC'!$A$1:$DC$1,0),FALSE),NA())</f>
        <v>#N/A</v>
      </c>
      <c r="K137" s="160" t="e">
        <f>IF(VLOOKUP($B137,'B-EmEC'!$A:$DC,MATCH(K$1,'B-EmEC'!$A$1:$DC$1,0),FALSE)&lt;&gt;"",VLOOKUP($B137,'B-EmEC'!$A:$DC,MATCH(K$1,'B-EmEC'!$A$1:$DC$1,0),FALSE),NA())</f>
        <v>#N/A</v>
      </c>
      <c r="L137" s="160" t="e">
        <f>IF(VLOOKUP($B137,'B-EmEC'!$A:$DC,MATCH(L$1,'B-EmEC'!$A$1:$DC$1,0),FALSE)&lt;&gt;"",VLOOKUP($B137,'B-EmEC'!$A:$DC,MATCH(L$1,'B-EmEC'!$A$1:$DC$1,0),FALSE),NA())</f>
        <v>#N/A</v>
      </c>
      <c r="M137" s="160" t="e">
        <f>IF(VLOOKUP($B137,'B-EmEC'!$A:$DC,MATCH(M$1,'B-EmEC'!$A$1:$DC$1,0),FALSE)&lt;&gt;"",VLOOKUP($B137,'B-EmEC'!$A:$DC,MATCH(M$1,'B-EmEC'!$A$1:$DC$1,0),FALSE),NA())</f>
        <v>#N/A</v>
      </c>
      <c r="N137" s="159" t="e">
        <f>IF(VLOOKUP($B137,'B-EmEC'!$A:$DC,MATCH(N$1,'B-EmEC'!$A$1:$DC$1,0),FALSE)&lt;&gt;"",VLOOKUP($B137,'B-EmEC'!$A:$DC,MATCH(N$1,'B-EmEC'!$A$1:$DC$1,0),FALSE),NA())</f>
        <v>#N/A</v>
      </c>
      <c r="O137" s="160" t="e">
        <f>IF(VLOOKUP($B137,'B-EmEC'!$A:$DC,MATCH(O$1,'B-EmEC'!$A$1:$DC$1,0),FALSE)&lt;&gt;"",VLOOKUP($B137,'B-EmEC'!$A:$DC,MATCH(O$1,'B-EmEC'!$A$1:$DC$1,0),FALSE),NA())</f>
        <v>#N/A</v>
      </c>
      <c r="P137" s="160" t="e">
        <f>IF(VLOOKUP($B137,'B-EmEC'!$A:$DC,MATCH(P$1,'B-EmEC'!$A$1:$DC$1,0),FALSE)&lt;&gt;"",VLOOKUP($B137,'B-EmEC'!$A:$DC,MATCH(P$1,'B-EmEC'!$A$1:$DC$1,0),FALSE),NA())</f>
        <v>#N/A</v>
      </c>
      <c r="Q137" s="161" t="e" cm="1">
        <f t="array" ref="Q137">SUBSTITUTE(SUBSTITUTE(INDEX(E$1:P$1,0,MATCH(_xlfn.AGGREGATE(4,6,E137:P137),E137:P137,0)),"B-pEC50",""),"&gt;1.4SD","")</f>
        <v>#N/A</v>
      </c>
      <c r="R137" s="159"/>
      <c r="S137" s="162">
        <f>IF(VLOOKUP($B137,'I-EmEC'!$A:$DD,MATCH(S$1,'I-EmEC'!$A$1:$DD$1,0),FALSE)&lt;&gt;"",VLOOKUP($B137,'I-EmEC'!$A:$DD,MATCH(S$1,'I-EmEC'!$A$1:$DD$1,0),FALSE),NA())</f>
        <v>6.59</v>
      </c>
      <c r="T137" s="159">
        <f>IF(VLOOKUP($B137,'I-EmEC'!$A:$DD,MATCH(T$1,'I-EmEC'!$A$1:$DD$1,0),FALSE)&lt;&gt;"",VLOOKUP($B137,'I-EmEC'!$A:$DD,MATCH(T$1,'I-EmEC'!$A$1:$DD$1,0),FALSE),NA())</f>
        <v>7.64</v>
      </c>
      <c r="U137" s="159">
        <f>IF(VLOOKUP($B137,'I-EmEC'!$A:$DD,MATCH(U$1,'I-EmEC'!$A$1:$DD$1,0),FALSE)&lt;&gt;"",VLOOKUP($B137,'I-EmEC'!$A:$DD,MATCH(U$1,'I-EmEC'!$A$1:$DD$1,0),FALSE),NA())</f>
        <v>7.64</v>
      </c>
      <c r="V137" s="159">
        <f>IF(VLOOKUP($B137,'I-EmEC'!$A:$DD,MATCH(V$1,'I-EmEC'!$A$1:$DD$1,0),FALSE)&lt;&gt;"",VLOOKUP($B137,'I-EmEC'!$A:$DD,MATCH(V$1,'I-EmEC'!$A$1:$DD$1,0),FALSE),NA())</f>
        <v>7.86</v>
      </c>
      <c r="W137" s="159">
        <f>IF(VLOOKUP($B137,'I-EmEC'!$A:$DD,MATCH(W$1,'I-EmEC'!$A$1:$DD$1,0),FALSE)&lt;&gt;"",VLOOKUP($B137,'I-EmEC'!$A:$DD,MATCH(W$1,'I-EmEC'!$A$1:$DD$1,0),FALSE),NA())</f>
        <v>7.86</v>
      </c>
      <c r="X137" s="159">
        <f>IF(VLOOKUP($B137,'I-EmEC'!$A:$DD,MATCH(X$1,'I-EmEC'!$A$1:$DD$1,0),FALSE)&lt;&gt;"",VLOOKUP($B137,'I-EmEC'!$A:$DD,MATCH(X$1,'I-EmEC'!$A$1:$DD$1,0),FALSE),NA())</f>
        <v>7.89</v>
      </c>
      <c r="Y137" s="159">
        <f>IF(VLOOKUP($B137,'I-EmEC'!$A:$DD,MATCH(Y$1,'I-EmEC'!$A$1:$DD$1,0),FALSE)&lt;&gt;"",VLOOKUP($B137,'I-EmEC'!$A:$DD,MATCH(Y$1,'I-EmEC'!$A$1:$DD$1,0),FALSE),NA())</f>
        <v>7.36</v>
      </c>
      <c r="Z137" s="159">
        <f>IF(VLOOKUP($B137,'I-EmEC'!$A:$DD,MATCH(Z$1,'I-EmEC'!$A$1:$DD$1,0),FALSE)&lt;&gt;"",VLOOKUP($B137,'I-EmEC'!$A:$DD,MATCH(Z$1,'I-EmEC'!$A$1:$DD$1,0),FALSE),NA())</f>
        <v>7.36</v>
      </c>
      <c r="AA137" s="159">
        <f>IF(VLOOKUP($B137,'I-EmEC'!$A:$DD,MATCH(AA$1,'I-EmEC'!$A$1:$DD$1,0),FALSE)&lt;&gt;"",VLOOKUP($B137,'I-EmEC'!$A:$DD,MATCH(AA$1,'I-EmEC'!$A$1:$DD$1,0),FALSE),NA())</f>
        <v>7.36</v>
      </c>
      <c r="AB137" s="159">
        <f>IF(VLOOKUP($B137,'I-EmEC'!$A:$DD,MATCH(AB$1,'I-EmEC'!$A$1:$DD$1,0),FALSE)&lt;&gt;"",VLOOKUP($B137,'I-EmEC'!$A:$DD,MATCH(AB$1,'I-EmEC'!$A$1:$DD$1,0),FALSE),NA())</f>
        <v>7.56</v>
      </c>
      <c r="AC137" s="159">
        <f>IF(VLOOKUP($B137,'I-EmEC'!$A:$DD,MATCH(AC$1,'I-EmEC'!$A$1:$DD$1,0),FALSE)&lt;&gt;"",VLOOKUP($B137,'I-EmEC'!$A:$DD,MATCH(AC$1,'I-EmEC'!$A$1:$DD$1,0),FALSE),NA())</f>
        <v>7.93</v>
      </c>
      <c r="AD137" s="159">
        <f>IF(VLOOKUP($B137,'I-EmEC'!$A:$DD,MATCH(AD$1,'I-EmEC'!$A$1:$DD$1,0),FALSE)&lt;&gt;"",VLOOKUP($B137,'I-EmEC'!$A:$DD,MATCH(AD$1,'I-EmEC'!$A$1:$DD$1,0),FALSE),NA())</f>
        <v>7.76</v>
      </c>
      <c r="AE137" s="161" t="str" cm="1">
        <f t="array" ref="AE137">SUBSTITUTE(SUBSTITUTE(INDEX(S$1:AD$1,0,MATCH(_xlfn.AGGREGATE(4,6,S137:AD137),S137:AD137,0)),"I-pEC50",""),"&gt;1.4SD","")</f>
        <v xml:space="preserve">
G12</v>
      </c>
      <c r="AF137" s="159"/>
      <c r="AG137" s="163" t="e">
        <f>IF(VLOOKUP($B137,'B-EmEC'!$A:$DC,MATCH(AG$1,'B-EmEC'!$A$1:$DC$1,0),FALSE)&lt;&gt;"",VLOOKUP($B137,'B-EmEC'!$A:$DC,MATCH(AG$1,'B-EmEC'!$A$1:$DC$1,0),FALSE),NA())</f>
        <v>#N/A</v>
      </c>
      <c r="AH137" s="164" t="e">
        <f>IF(VLOOKUP($B137,'B-EmEC'!$A:$DC,MATCH(AH$1,'B-EmEC'!$A$1:$DC$1,0),FALSE)&lt;&gt;"",VLOOKUP($B137,'B-EmEC'!$A:$DC,MATCH(AH$1,'B-EmEC'!$A$1:$DC$1,0),FALSE),NA())</f>
        <v>#N/A</v>
      </c>
      <c r="AI137" s="164" t="e">
        <f>IF(VLOOKUP($B137,'B-EmEC'!$A:$DC,MATCH(AI$1,'B-EmEC'!$A$1:$DC$1,0),FALSE)&lt;&gt;"",VLOOKUP($B137,'B-EmEC'!$A:$DC,MATCH(AI$1,'B-EmEC'!$A$1:$DC$1,0),FALSE),NA())</f>
        <v>#N/A</v>
      </c>
      <c r="AJ137" s="164" t="e">
        <f>IF(VLOOKUP($B137,'B-EmEC'!$A:$DC,MATCH(AJ$1,'B-EmEC'!$A$1:$DC$1,0),FALSE)&lt;&gt;"",VLOOKUP($B137,'B-EmEC'!$A:$DC,MATCH(AJ$1,'B-EmEC'!$A$1:$DC$1,0),FALSE),NA())</f>
        <v>#N/A</v>
      </c>
      <c r="AK137" s="164" t="e">
        <f>IF(VLOOKUP($B137,'B-EmEC'!$A:$DC,MATCH(AK$1,'B-EmEC'!$A$1:$DC$1,0),FALSE)&lt;&gt;"",VLOOKUP($B137,'B-EmEC'!$A:$DC,MATCH(AK$1,'B-EmEC'!$A$1:$DC$1,0),FALSE),NA())</f>
        <v>#N/A</v>
      </c>
      <c r="AL137" s="164" t="e">
        <f>IF(VLOOKUP($B137,'B-EmEC'!$A:$DC,MATCH(AL$1,'B-EmEC'!$A$1:$DC$1,0),FALSE)&lt;&gt;"",VLOOKUP($B137,'B-EmEC'!$A:$DC,MATCH(AL$1,'B-EmEC'!$A$1:$DC$1,0),FALSE),NA())</f>
        <v>#N/A</v>
      </c>
      <c r="AM137" s="164" t="e">
        <f>IF(VLOOKUP($B137,'B-EmEC'!$A:$DC,MATCH(AM$1,'B-EmEC'!$A$1:$DC$1,0),FALSE)&lt;&gt;"",VLOOKUP($B137,'B-EmEC'!$A:$DC,MATCH(AM$1,'B-EmEC'!$A$1:$DC$1,0),FALSE),NA())</f>
        <v>#N/A</v>
      </c>
      <c r="AN137" s="164" t="e">
        <f>IF(VLOOKUP($B137,'B-EmEC'!$A:$DC,MATCH(AN$1,'B-EmEC'!$A$1:$DC$1,0),FALSE)&lt;&gt;"",VLOOKUP($B137,'B-EmEC'!$A:$DC,MATCH(AN$1,'B-EmEC'!$A$1:$DC$1,0),FALSE),NA())</f>
        <v>#N/A</v>
      </c>
      <c r="AO137" s="164" t="e">
        <f>IF(VLOOKUP($B137,'B-EmEC'!$A:$DC,MATCH(AO$1,'B-EmEC'!$A$1:$DC$1,0),FALSE)&lt;&gt;"",VLOOKUP($B137,'B-EmEC'!$A:$DC,MATCH(AO$1,'B-EmEC'!$A$1:$DC$1,0),FALSE),NA())</f>
        <v>#N/A</v>
      </c>
      <c r="AP137" s="164" t="e">
        <f>IF(VLOOKUP($B137,'B-EmEC'!$A:$DC,MATCH(AP$1,'B-EmEC'!$A$1:$DC$1,0),FALSE)&lt;&gt;"",VLOOKUP($B137,'B-EmEC'!$A:$DC,MATCH(AP$1,'B-EmEC'!$A$1:$DC$1,0),FALSE),NA())</f>
        <v>#N/A</v>
      </c>
      <c r="AQ137" s="164" t="e">
        <f>IF(VLOOKUP($B137,'B-EmEC'!$A:$DC,MATCH(AQ$1,'B-EmEC'!$A$1:$DC$1,0),FALSE)&lt;&gt;"",VLOOKUP($B137,'B-EmEC'!$A:$DC,MATCH(AQ$1,'B-EmEC'!$A$1:$DC$1,0),FALSE),NA())</f>
        <v>#N/A</v>
      </c>
      <c r="AR137" s="164" t="e">
        <f>IF(VLOOKUP($B137,'B-EmEC'!$A:$DC,MATCH(AR$1,'B-EmEC'!$A$1:$DC$1,0),FALSE)&lt;&gt;"",VLOOKUP($B137,'B-EmEC'!$A:$DC,MATCH(AR$1,'B-EmEC'!$A$1:$DC$1,0),FALSE),NA())</f>
        <v>#N/A</v>
      </c>
      <c r="AS137" s="169" t="e" cm="1">
        <f t="array" ref="AS137">SUBSTITUTE(SUBSTITUTE(INDEX(AG$1:AR$1,0,MATCH(_xlfn.AGGREGATE(4,6,AG137:AR137),AG137:AR137,0)),"B-Emax",""),"&gt;1.4SD","")</f>
        <v>#N/A</v>
      </c>
      <c r="AT137" s="164"/>
      <c r="AU137" s="165">
        <f>IF(VLOOKUP($B137,'I-EmEC'!$A:$DD,MATCH(AU$1,'I-EmEC'!$A$1:$DD$1,0),FALSE)&lt;&gt;"",VLOOKUP($B137,'I-EmEC'!$A:$DD,MATCH(AU$1,'I-EmEC'!$A$1:$DD$1,0),FALSE),NA())</f>
        <v>34.9</v>
      </c>
      <c r="AV137" s="166">
        <f>IF(VLOOKUP($B137,'I-EmEC'!$A:$DD,MATCH(AV$1,'I-EmEC'!$A$1:$DD$1,0),FALSE)&lt;&gt;"",VLOOKUP($B137,'I-EmEC'!$A:$DD,MATCH(AV$1,'I-EmEC'!$A$1:$DD$1,0),FALSE),NA())</f>
        <v>22.6</v>
      </c>
      <c r="AW137" s="166">
        <f>IF(VLOOKUP($B137,'I-EmEC'!$A:$DD,MATCH(AW$1,'I-EmEC'!$A$1:$DD$1,0),FALSE)&lt;&gt;"",VLOOKUP($B137,'I-EmEC'!$A:$DD,MATCH(AW$1,'I-EmEC'!$A$1:$DD$1,0),FALSE),NA())</f>
        <v>22.6</v>
      </c>
      <c r="AX137" s="166">
        <f>IF(VLOOKUP($B137,'I-EmEC'!$A:$DD,MATCH(AX$1,'I-EmEC'!$A$1:$DD$1,0),FALSE)&lt;&gt;"",VLOOKUP($B137,'I-EmEC'!$A:$DD,MATCH(AX$1,'I-EmEC'!$A$1:$DD$1,0),FALSE),NA())</f>
        <v>15.8</v>
      </c>
      <c r="AY137" s="166">
        <f>IF(VLOOKUP($B137,'I-EmEC'!$A:$DD,MATCH(AY$1,'I-EmEC'!$A$1:$DD$1,0),FALSE)&lt;&gt;"",VLOOKUP($B137,'I-EmEC'!$A:$DD,MATCH(AY$1,'I-EmEC'!$A$1:$DD$1,0),FALSE),NA())</f>
        <v>15.8</v>
      </c>
      <c r="AZ137" s="166">
        <f>IF(VLOOKUP($B137,'I-EmEC'!$A:$DD,MATCH(AZ$1,'I-EmEC'!$A$1:$DD$1,0),FALSE)&lt;&gt;"",VLOOKUP($B137,'I-EmEC'!$A:$DD,MATCH(AZ$1,'I-EmEC'!$A$1:$DD$1,0),FALSE),NA())</f>
        <v>9.3000000000000007</v>
      </c>
      <c r="BA137" s="166">
        <f>IF(VLOOKUP($B137,'I-EmEC'!$A:$DD,MATCH(BA$1,'I-EmEC'!$A$1:$DD$1,0),FALSE)&lt;&gt;"",VLOOKUP($B137,'I-EmEC'!$A:$DD,MATCH(BA$1,'I-EmEC'!$A$1:$DD$1,0),FALSE),NA())</f>
        <v>24.8</v>
      </c>
      <c r="BB137" s="166">
        <f>IF(VLOOKUP($B137,'I-EmEC'!$A:$DD,MATCH(BB$1,'I-EmEC'!$A$1:$DD$1,0),FALSE)&lt;&gt;"",VLOOKUP($B137,'I-EmEC'!$A:$DD,MATCH(BB$1,'I-EmEC'!$A$1:$DD$1,0),FALSE),NA())</f>
        <v>24.8</v>
      </c>
      <c r="BC137" s="166">
        <f>IF(VLOOKUP($B137,'I-EmEC'!$A:$DD,MATCH(BC$1,'I-EmEC'!$A$1:$DD$1,0),FALSE)&lt;&gt;"",VLOOKUP($B137,'I-EmEC'!$A:$DD,MATCH(BC$1,'I-EmEC'!$A$1:$DD$1,0),FALSE),NA())</f>
        <v>29.9</v>
      </c>
      <c r="BD137" s="166">
        <f>IF(VLOOKUP($B137,'I-EmEC'!$A:$DD,MATCH(BD$1,'I-EmEC'!$A$1:$DD$1,0),FALSE)&lt;&gt;"",VLOOKUP($B137,'I-EmEC'!$A:$DD,MATCH(BD$1,'I-EmEC'!$A$1:$DD$1,0),FALSE),NA())</f>
        <v>28.3</v>
      </c>
      <c r="BE137" s="166">
        <f>IF(VLOOKUP($B137,'I-EmEC'!$A:$DD,MATCH(BE$1,'I-EmEC'!$A$1:$DD$1,0),FALSE)&lt;&gt;"",VLOOKUP($B137,'I-EmEC'!$A:$DD,MATCH(BE$1,'I-EmEC'!$A$1:$DD$1,0),FALSE),NA())</f>
        <v>14.4</v>
      </c>
      <c r="BF137" s="166">
        <f>IF(VLOOKUP($B137,'I-EmEC'!$A:$DD,MATCH(BF$1,'I-EmEC'!$A$1:$DD$1,0),FALSE)&lt;&gt;"",VLOOKUP($B137,'I-EmEC'!$A:$DD,MATCH(BF$1,'I-EmEC'!$A$1:$DD$1,0),FALSE),NA())</f>
        <v>14.2</v>
      </c>
      <c r="BG137" s="161" t="str" cm="1">
        <f t="array" ref="BG137">SUBSTITUTE(SUBSTITUTE(INDEX(AU$1:BF$1,0,MATCH(_xlfn.AGGREGATE(4,6,AU137:BF137),AU137:BF137,0)),"I-Emax",""),"&gt;1.4SD","")</f>
        <v xml:space="preserve">
Gs</v>
      </c>
      <c r="BH137" s="159"/>
      <c r="BI137" s="167" t="e">
        <f>IF(VLOOKUP($B137,'B-EmEC'!$A:$DC,MATCH(BI$1,'B-EmEC'!$A$1:$DC$1,0),FALSE)="",NA(),VLOOKUP($B137,'B-EmEC'!$A:$DC,MATCH(BI$1,'B-EmEC'!$A$1:$DC$1,0),FALSE))</f>
        <v>#N/A</v>
      </c>
      <c r="BJ137" s="168" t="e">
        <f>IF(VLOOKUP($B137,'B-EmEC'!$A:$DC,MATCH(BJ$1,'B-EmEC'!$A$1:$DC$1,0),FALSE)="",NA(),VLOOKUP($B137,'B-EmEC'!$A:$DC,MATCH(BJ$1,'B-EmEC'!$A$1:$DC$1,0),FALSE))</f>
        <v>#N/A</v>
      </c>
      <c r="BK137" s="168" t="e">
        <f>IF(VLOOKUP($B137,'B-EmEC'!$A:$DC,MATCH(BK$1,'B-EmEC'!$A$1:$DC$1,0),FALSE)="",NA(),VLOOKUP($B137,'B-EmEC'!$A:$DC,MATCH(BK$1,'B-EmEC'!$A$1:$DC$1,0),FALSE))</f>
        <v>#N/A</v>
      </c>
      <c r="BL137" s="168" t="e">
        <f>IF(VLOOKUP($B137,'B-EmEC'!$A:$DC,MATCH(BL$1,'B-EmEC'!$A$1:$DC$1,0),FALSE)="",NA(),VLOOKUP($B137,'B-EmEC'!$A:$DC,MATCH(BL$1,'B-EmEC'!$A$1:$DC$1,0),FALSE))</f>
        <v>#N/A</v>
      </c>
      <c r="BM137" s="168" t="e">
        <f>IF(VLOOKUP($B137,'B-EmEC'!$A:$DC,MATCH(BM$1,'B-EmEC'!$A$1:$DC$1,0),FALSE)="",NA(),VLOOKUP($B137,'B-EmEC'!$A:$DC,MATCH(BM$1,'B-EmEC'!$A$1:$DC$1,0),FALSE))</f>
        <v>#N/A</v>
      </c>
      <c r="BN137" s="168" t="e">
        <f>IF(VLOOKUP($B137,'B-EmEC'!$A:$DC,MATCH(BN$1,'B-EmEC'!$A$1:$DC$1,0),FALSE)="",NA(),VLOOKUP($B137,'B-EmEC'!$A:$DC,MATCH(BN$1,'B-EmEC'!$A$1:$DC$1,0),FALSE))</f>
        <v>#N/A</v>
      </c>
      <c r="BO137" s="168" t="e">
        <f>IF(VLOOKUP($B137,'B-EmEC'!$A:$DC,MATCH(BO$1,'B-EmEC'!$A$1:$DC$1,0),FALSE)="",NA(),VLOOKUP($B137,'B-EmEC'!$A:$DC,MATCH(BO$1,'B-EmEC'!$A$1:$DC$1,0),FALSE))</f>
        <v>#N/A</v>
      </c>
      <c r="BP137" s="168" t="e">
        <f>IF(VLOOKUP($B137,'B-EmEC'!$A:$DC,MATCH(BP$1,'B-EmEC'!$A$1:$DC$1,0),FALSE)="",NA(),VLOOKUP($B137,'B-EmEC'!$A:$DC,MATCH(BP$1,'B-EmEC'!$A$1:$DC$1,0),FALSE))</f>
        <v>#N/A</v>
      </c>
      <c r="BQ137" s="168" t="e">
        <f>IF(VLOOKUP($B137,'B-EmEC'!$A:$DC,MATCH(BQ$1,'B-EmEC'!$A$1:$DC$1,0),FALSE)="",NA(),VLOOKUP($B137,'B-EmEC'!$A:$DC,MATCH(BQ$1,'B-EmEC'!$A$1:$DC$1,0),FALSE))</f>
        <v>#N/A</v>
      </c>
      <c r="BR137" s="168" t="e">
        <f>IF(VLOOKUP($B137,'B-EmEC'!$A:$DC,MATCH(BR$1,'B-EmEC'!$A$1:$DC$1,0),FALSE)="",NA(),VLOOKUP($B137,'B-EmEC'!$A:$DC,MATCH(BR$1,'B-EmEC'!$A$1:$DC$1,0),FALSE))</f>
        <v>#N/A</v>
      </c>
      <c r="BS137" s="168" t="e">
        <f>IF(VLOOKUP($B137,'B-EmEC'!$A:$DC,MATCH(BS$1,'B-EmEC'!$A$1:$DC$1,0),FALSE)="",NA(),VLOOKUP($B137,'B-EmEC'!$A:$DC,MATCH(BS$1,'B-EmEC'!$A$1:$DC$1,0),FALSE))</f>
        <v>#N/A</v>
      </c>
      <c r="BT137" s="168" t="e">
        <f>IF(VLOOKUP($B137,'B-EmEC'!$A:$DC,MATCH(BT$1,'B-EmEC'!$A$1:$DC$1,0),FALSE)="",NA(),VLOOKUP($B137,'B-EmEC'!$A:$DC,MATCH(BT$1,'B-EmEC'!$A$1:$DC$1,0),FALSE))</f>
        <v>#N/A</v>
      </c>
      <c r="BU137" s="161" t="e" cm="1">
        <f t="array" ref="BU137">SUBSTITUTE(SUBSTITUTE(SUBSTITUTE(INDEX(BI$1:BT$1,0,MATCH(_xlfn.AGGREGATE(4,6,BI137:BT137),BI137:BT137,0)),"B-Emax",""),"Min",""),"Max","")</f>
        <v>#N/A</v>
      </c>
      <c r="BV137" s="168"/>
      <c r="BW137" s="165">
        <f>IF(VLOOKUP($B137,'I-EmEC'!$A:$DD,MATCH(BW$1,'I-EmEC'!$A$1:$DD$1,0),FALSE)&lt;&gt;"",VLOOKUP($B137,'I-EmEC'!$A:$DD,MATCH(BW$1,'I-EmEC'!$A$1:$DD$1,0),FALSE),NA())</f>
        <v>64.154411764705884</v>
      </c>
      <c r="BX137" s="166">
        <f>IF(VLOOKUP($B137,'I-EmEC'!$A:$DD,MATCH(BX$1,'I-EmEC'!$A$1:$DD$1,0),FALSE)&lt;&gt;"",VLOOKUP($B137,'I-EmEC'!$A:$DD,MATCH(BX$1,'I-EmEC'!$A$1:$DD$1,0),FALSE),NA())</f>
        <v>43.713733075435201</v>
      </c>
      <c r="BY137" s="166">
        <f>IF(VLOOKUP($B137,'I-EmEC'!$A:$DD,MATCH(BY$1,'I-EmEC'!$A$1:$DD$1,0),FALSE)&lt;&gt;"",VLOOKUP($B137,'I-EmEC'!$A:$DD,MATCH(BY$1,'I-EmEC'!$A$1:$DD$1,0),FALSE),NA())</f>
        <v>43.713733075435201</v>
      </c>
      <c r="BZ137" s="166">
        <f>IF(VLOOKUP($B137,'I-EmEC'!$A:$DD,MATCH(BZ$1,'I-EmEC'!$A$1:$DD$1,0),FALSE)&lt;&gt;"",VLOOKUP($B137,'I-EmEC'!$A:$DD,MATCH(BZ$1,'I-EmEC'!$A$1:$DD$1,0),FALSE),NA())</f>
        <v>32.712215320910978</v>
      </c>
      <c r="CA137" s="166">
        <f>IF(VLOOKUP($B137,'I-EmEC'!$A:$DD,MATCH(CA$1,'I-EmEC'!$A$1:$DD$1,0),FALSE)&lt;&gt;"",VLOOKUP($B137,'I-EmEC'!$A:$DD,MATCH(CA$1,'I-EmEC'!$A$1:$DD$1,0),FALSE),NA())</f>
        <v>32.712215320910978</v>
      </c>
      <c r="CB137" s="166">
        <f>IF(VLOOKUP($B137,'I-EmEC'!$A:$DD,MATCH(CB$1,'I-EmEC'!$A$1:$DD$1,0),FALSE)&lt;&gt;"",VLOOKUP($B137,'I-EmEC'!$A:$DD,MATCH(CB$1,'I-EmEC'!$A$1:$DD$1,0),FALSE),NA())</f>
        <v>26.956521739130437</v>
      </c>
      <c r="CC137" s="166">
        <f>IF(VLOOKUP($B137,'I-EmEC'!$A:$DD,MATCH(CC$1,'I-EmEC'!$A$1:$DD$1,0),FALSE)&lt;&gt;"",VLOOKUP($B137,'I-EmEC'!$A:$DD,MATCH(CC$1,'I-EmEC'!$A$1:$DD$1,0),FALSE),NA())</f>
        <v>50.92402464065708</v>
      </c>
      <c r="CD137" s="166">
        <f>IF(VLOOKUP($B137,'I-EmEC'!$A:$DD,MATCH(CD$1,'I-EmEC'!$A$1:$DD$1,0),FALSE)&lt;&gt;"",VLOOKUP($B137,'I-EmEC'!$A:$DD,MATCH(CD$1,'I-EmEC'!$A$1:$DD$1,0),FALSE),NA())</f>
        <v>50.92402464065708</v>
      </c>
      <c r="CE137" s="166">
        <f>IF(VLOOKUP($B137,'I-EmEC'!$A:$DD,MATCH(CE$1,'I-EmEC'!$A$1:$DD$1,0),FALSE)&lt;&gt;"",VLOOKUP($B137,'I-EmEC'!$A:$DD,MATCH(CE$1,'I-EmEC'!$A$1:$DD$1,0),FALSE),NA())</f>
        <v>67.19101123595506</v>
      </c>
      <c r="CF137" s="166">
        <f>IF(VLOOKUP($B137,'I-EmEC'!$A:$DD,MATCH(CF$1,'I-EmEC'!$A$1:$DD$1,0),FALSE)&lt;&gt;"",VLOOKUP($B137,'I-EmEC'!$A:$DD,MATCH(CF$1,'I-EmEC'!$A$1:$DD$1,0),FALSE),NA())</f>
        <v>55.818540433925044</v>
      </c>
      <c r="CG137" s="166">
        <f>IF(VLOOKUP($B137,'I-EmEC'!$A:$DD,MATCH(CG$1,'I-EmEC'!$A$1:$DD$1,0),FALSE)&lt;&gt;"",VLOOKUP($B137,'I-EmEC'!$A:$DD,MATCH(CG$1,'I-EmEC'!$A$1:$DD$1,0),FALSE),NA())</f>
        <v>27.428571428571427</v>
      </c>
      <c r="CH137" s="166">
        <f>IF(VLOOKUP($B137,'I-EmEC'!$A:$DD,MATCH(CH$1,'I-EmEC'!$A$1:$DD$1,0),FALSE)&lt;&gt;"",VLOOKUP($B137,'I-EmEC'!$A:$DD,MATCH(CH$1,'I-EmEC'!$A$1:$DD$1,0),FALSE),NA())</f>
        <v>28.063241106719367</v>
      </c>
      <c r="CI137" s="161" t="str" cm="1">
        <f t="array" ref="CI137">SUBSTITUTE(SUBSTITUTE(SUBSTITUTE(INDEX(BW$1:CH$1,0,MATCH(_xlfn.AGGREGATE(4,6,BW137:CH137),BW137:CH137,0)),"I-Emax",""),"Min",""),"Max","")</f>
        <v xml:space="preserve">
G14</v>
      </c>
      <c r="CJ137" s="155"/>
      <c r="CK137" s="155"/>
      <c r="CL137" s="155"/>
      <c r="CM137" s="155"/>
      <c r="CN137" s="155"/>
      <c r="CO137" s="155"/>
      <c r="CP137" s="155"/>
      <c r="CQ137" s="155"/>
      <c r="CR137" s="155"/>
      <c r="CS137" s="155"/>
      <c r="CT137" s="155"/>
      <c r="CU137" s="155"/>
      <c r="CV137" s="155"/>
      <c r="CW137" s="155"/>
      <c r="CX137" s="155"/>
      <c r="CY137" s="155"/>
      <c r="CZ137" s="155"/>
      <c r="DA137" s="155"/>
      <c r="DB137" s="155"/>
      <c r="DC137" s="155"/>
      <c r="DD137" s="155"/>
      <c r="DE137" s="155"/>
      <c r="DF137" s="155"/>
      <c r="DG137" s="155"/>
    </row>
    <row r="138" spans="1:111" s="170" customFormat="1" x14ac:dyDescent="0.15">
      <c r="A138" s="155" t="str" cm="1">
        <f t="array" ref="A138">_xlfn.IFS(AND(SUMIF(E138:P138,"&lt;&gt;#N/A",E138:P138)&gt;0,SUMIF(S138:AD138,"&lt;&gt;#N/A",S138:AD138)&gt;0),"BI",AND(SUMIF(E138:P138,"&lt;&gt;#N/A",E138:P138)&gt;0,SUMIF(S138:AD138,"&lt;&gt;#N/A",S138:AD138)=0),"-B",AND(SUMIF(E138:P138,"&lt;&gt;#N/A",E138:P138)=0,SUMIF(S138:AD138,"&lt;&gt;#N/A",S138:AD138)&gt;0),"-I")</f>
        <v>-I</v>
      </c>
      <c r="B138" s="90" t="s">
        <v>544</v>
      </c>
      <c r="C138" s="156" t="str">
        <f>VLOOKUP(B138,RecNamesAll!A:E,5,FALSE)</f>
        <v>A</v>
      </c>
      <c r="D138" s="157" t="b">
        <f>VLOOKUP(B138,Ligands!A:B,2,FALSE)</f>
        <v>0</v>
      </c>
      <c r="E138" s="158" t="e">
        <f>IF(VLOOKUP($B138,'B-EmEC'!$A:$DC,MATCH(E$1,'B-EmEC'!$A$1:$DC$1,0),FALSE)&lt;&gt;"",VLOOKUP($B138,'B-EmEC'!$A:$DC,MATCH(E$1,'B-EmEC'!$A$1:$DC$1,0),FALSE),NA())</f>
        <v>#N/A</v>
      </c>
      <c r="F138" s="159" t="e">
        <f>IF(VLOOKUP($B138,'B-EmEC'!$A:$DC,MATCH(F$1,'B-EmEC'!$A$1:$DC$1,0),FALSE)&lt;&gt;"",VLOOKUP($B138,'B-EmEC'!$A:$DC,MATCH(F$1,'B-EmEC'!$A$1:$DC$1,0),FALSE),NA())</f>
        <v>#N/A</v>
      </c>
      <c r="G138" s="159" t="e">
        <f>IF(VLOOKUP($B138,'B-EmEC'!$A:$DC,MATCH(G$1,'B-EmEC'!$A$1:$DC$1,0),FALSE)&lt;&gt;"",VLOOKUP($B138,'B-EmEC'!$A:$DC,MATCH(G$1,'B-EmEC'!$A$1:$DC$1,0),FALSE),NA())</f>
        <v>#N/A</v>
      </c>
      <c r="H138" s="159" t="e">
        <f>IF(VLOOKUP($B138,'B-EmEC'!$A:$DC,MATCH(H$1,'B-EmEC'!$A$1:$DC$1,0),FALSE)&lt;&gt;"",VLOOKUP($B138,'B-EmEC'!$A:$DC,MATCH(H$1,'B-EmEC'!$A$1:$DC$1,0),FALSE),NA())</f>
        <v>#N/A</v>
      </c>
      <c r="I138" s="159" t="e">
        <f>IF(VLOOKUP($B138,'B-EmEC'!$A:$DC,MATCH(I$1,'B-EmEC'!$A$1:$DC$1,0),FALSE)&lt;&gt;"",VLOOKUP($B138,'B-EmEC'!$A:$DC,MATCH(I$1,'B-EmEC'!$A$1:$DC$1,0),FALSE),NA())</f>
        <v>#N/A</v>
      </c>
      <c r="J138" s="159" t="e">
        <f>IF(VLOOKUP($B138,'B-EmEC'!$A:$DC,MATCH(J$1,'B-EmEC'!$A$1:$DC$1,0),FALSE)&lt;&gt;"",VLOOKUP($B138,'B-EmEC'!$A:$DC,MATCH(J$1,'B-EmEC'!$A$1:$DC$1,0),FALSE),NA())</f>
        <v>#N/A</v>
      </c>
      <c r="K138" s="160" t="e">
        <f>IF(VLOOKUP($B138,'B-EmEC'!$A:$DC,MATCH(K$1,'B-EmEC'!$A$1:$DC$1,0),FALSE)&lt;&gt;"",VLOOKUP($B138,'B-EmEC'!$A:$DC,MATCH(K$1,'B-EmEC'!$A$1:$DC$1,0),FALSE),NA())</f>
        <v>#N/A</v>
      </c>
      <c r="L138" s="160" t="e">
        <f>IF(VLOOKUP($B138,'B-EmEC'!$A:$DC,MATCH(L$1,'B-EmEC'!$A$1:$DC$1,0),FALSE)&lt;&gt;"",VLOOKUP($B138,'B-EmEC'!$A:$DC,MATCH(L$1,'B-EmEC'!$A$1:$DC$1,0),FALSE),NA())</f>
        <v>#N/A</v>
      </c>
      <c r="M138" s="160" t="e">
        <f>IF(VLOOKUP($B138,'B-EmEC'!$A:$DC,MATCH(M$1,'B-EmEC'!$A$1:$DC$1,0),FALSE)&lt;&gt;"",VLOOKUP($B138,'B-EmEC'!$A:$DC,MATCH(M$1,'B-EmEC'!$A$1:$DC$1,0),FALSE),NA())</f>
        <v>#N/A</v>
      </c>
      <c r="N138" s="159" t="e">
        <f>IF(VLOOKUP($B138,'B-EmEC'!$A:$DC,MATCH(N$1,'B-EmEC'!$A$1:$DC$1,0),FALSE)&lt;&gt;"",VLOOKUP($B138,'B-EmEC'!$A:$DC,MATCH(N$1,'B-EmEC'!$A$1:$DC$1,0),FALSE),NA())</f>
        <v>#N/A</v>
      </c>
      <c r="O138" s="160" t="e">
        <f>IF(VLOOKUP($B138,'B-EmEC'!$A:$DC,MATCH(O$1,'B-EmEC'!$A$1:$DC$1,0),FALSE)&lt;&gt;"",VLOOKUP($B138,'B-EmEC'!$A:$DC,MATCH(O$1,'B-EmEC'!$A$1:$DC$1,0),FALSE),NA())</f>
        <v>#N/A</v>
      </c>
      <c r="P138" s="160" t="e">
        <f>IF(VLOOKUP($B138,'B-EmEC'!$A:$DC,MATCH(P$1,'B-EmEC'!$A$1:$DC$1,0),FALSE)&lt;&gt;"",VLOOKUP($B138,'B-EmEC'!$A:$DC,MATCH(P$1,'B-EmEC'!$A$1:$DC$1,0),FALSE),NA())</f>
        <v>#N/A</v>
      </c>
      <c r="Q138" s="161" t="e" cm="1">
        <f t="array" ref="Q138">SUBSTITUTE(SUBSTITUTE(INDEX(E$1:P$1,0,MATCH(_xlfn.AGGREGATE(4,6,E138:P138),E138:P138,0)),"B-pEC50",""),"&gt;1.4SD","")</f>
        <v>#N/A</v>
      </c>
      <c r="R138" s="159"/>
      <c r="S138" s="162" t="e">
        <f>IF(VLOOKUP($B138,'I-EmEC'!$A:$DD,MATCH(S$1,'I-EmEC'!$A$1:$DD$1,0),FALSE)&lt;&gt;"",VLOOKUP($B138,'I-EmEC'!$A:$DD,MATCH(S$1,'I-EmEC'!$A$1:$DD$1,0),FALSE),NA())</f>
        <v>#N/A</v>
      </c>
      <c r="T138" s="159">
        <f>IF(VLOOKUP($B138,'I-EmEC'!$A:$DD,MATCH(T$1,'I-EmEC'!$A$1:$DD$1,0),FALSE)&lt;&gt;"",VLOOKUP($B138,'I-EmEC'!$A:$DD,MATCH(T$1,'I-EmEC'!$A$1:$DD$1,0),FALSE),NA())</f>
        <v>6.7</v>
      </c>
      <c r="U138" s="159">
        <f>IF(VLOOKUP($B138,'I-EmEC'!$A:$DD,MATCH(U$1,'I-EmEC'!$A$1:$DD$1,0),FALSE)&lt;&gt;"",VLOOKUP($B138,'I-EmEC'!$A:$DD,MATCH(U$1,'I-EmEC'!$A$1:$DD$1,0),FALSE),NA())</f>
        <v>6.7</v>
      </c>
      <c r="V138" s="159" t="e">
        <f>IF(VLOOKUP($B138,'I-EmEC'!$A:$DD,MATCH(V$1,'I-EmEC'!$A$1:$DD$1,0),FALSE)&lt;&gt;"",VLOOKUP($B138,'I-EmEC'!$A:$DD,MATCH(V$1,'I-EmEC'!$A$1:$DD$1,0),FALSE),NA())</f>
        <v>#N/A</v>
      </c>
      <c r="W138" s="159" t="e">
        <f>IF(VLOOKUP($B138,'I-EmEC'!$A:$DD,MATCH(W$1,'I-EmEC'!$A$1:$DD$1,0),FALSE)&lt;&gt;"",VLOOKUP($B138,'I-EmEC'!$A:$DD,MATCH(W$1,'I-EmEC'!$A$1:$DD$1,0),FALSE),NA())</f>
        <v>#N/A</v>
      </c>
      <c r="X138" s="159" t="e">
        <f>IF(VLOOKUP($B138,'I-EmEC'!$A:$DD,MATCH(X$1,'I-EmEC'!$A$1:$DD$1,0),FALSE)&lt;&gt;"",VLOOKUP($B138,'I-EmEC'!$A:$DD,MATCH(X$1,'I-EmEC'!$A$1:$DD$1,0),FALSE),NA())</f>
        <v>#N/A</v>
      </c>
      <c r="Y138" s="159" t="e">
        <f>IF(VLOOKUP($B138,'I-EmEC'!$A:$DD,MATCH(Y$1,'I-EmEC'!$A$1:$DD$1,0),FALSE)&lt;&gt;"",VLOOKUP($B138,'I-EmEC'!$A:$DD,MATCH(Y$1,'I-EmEC'!$A$1:$DD$1,0),FALSE),NA())</f>
        <v>#N/A</v>
      </c>
      <c r="Z138" s="159" t="e">
        <f>IF(VLOOKUP($B138,'I-EmEC'!$A:$DD,MATCH(Z$1,'I-EmEC'!$A$1:$DD$1,0),FALSE)&lt;&gt;"",VLOOKUP($B138,'I-EmEC'!$A:$DD,MATCH(Z$1,'I-EmEC'!$A$1:$DD$1,0),FALSE),NA())</f>
        <v>#N/A</v>
      </c>
      <c r="AA138" s="159" t="e">
        <f>IF(VLOOKUP($B138,'I-EmEC'!$A:$DD,MATCH(AA$1,'I-EmEC'!$A$1:$DD$1,0),FALSE)&lt;&gt;"",VLOOKUP($B138,'I-EmEC'!$A:$DD,MATCH(AA$1,'I-EmEC'!$A$1:$DD$1,0),FALSE),NA())</f>
        <v>#N/A</v>
      </c>
      <c r="AB138" s="159" t="e">
        <f>IF(VLOOKUP($B138,'I-EmEC'!$A:$DD,MATCH(AB$1,'I-EmEC'!$A$1:$DD$1,0),FALSE)&lt;&gt;"",VLOOKUP($B138,'I-EmEC'!$A:$DD,MATCH(AB$1,'I-EmEC'!$A$1:$DD$1,0),FALSE),NA())</f>
        <v>#N/A</v>
      </c>
      <c r="AC138" s="159" t="e">
        <f>IF(VLOOKUP($B138,'I-EmEC'!$A:$DD,MATCH(AC$1,'I-EmEC'!$A$1:$DD$1,0),FALSE)&lt;&gt;"",VLOOKUP($B138,'I-EmEC'!$A:$DD,MATCH(AC$1,'I-EmEC'!$A$1:$DD$1,0),FALSE),NA())</f>
        <v>#N/A</v>
      </c>
      <c r="AD138" s="159">
        <f>IF(VLOOKUP($B138,'I-EmEC'!$A:$DD,MATCH(AD$1,'I-EmEC'!$A$1:$DD$1,0),FALSE)&lt;&gt;"",VLOOKUP($B138,'I-EmEC'!$A:$DD,MATCH(AD$1,'I-EmEC'!$A$1:$DD$1,0),FALSE),NA())</f>
        <v>5.55</v>
      </c>
      <c r="AE138" s="161" t="str" cm="1">
        <f t="array" ref="AE138">SUBSTITUTE(SUBSTITUTE(INDEX(S$1:AD$1,0,MATCH(_xlfn.AGGREGATE(4,6,S138:AD138),S138:AD138,0)),"I-pEC50",""),"&gt;1.4SD","")</f>
        <v xml:space="preserve">
Gi1</v>
      </c>
      <c r="AF138" s="159"/>
      <c r="AG138" s="163" t="e">
        <f>IF(VLOOKUP($B138,'B-EmEC'!$A:$DC,MATCH(AG$1,'B-EmEC'!$A$1:$DC$1,0),FALSE)&lt;&gt;"",VLOOKUP($B138,'B-EmEC'!$A:$DC,MATCH(AG$1,'B-EmEC'!$A$1:$DC$1,0),FALSE),NA())</f>
        <v>#N/A</v>
      </c>
      <c r="AH138" s="164" t="e">
        <f>IF(VLOOKUP($B138,'B-EmEC'!$A:$DC,MATCH(AH$1,'B-EmEC'!$A$1:$DC$1,0),FALSE)&lt;&gt;"",VLOOKUP($B138,'B-EmEC'!$A:$DC,MATCH(AH$1,'B-EmEC'!$A$1:$DC$1,0),FALSE),NA())</f>
        <v>#N/A</v>
      </c>
      <c r="AI138" s="164" t="e">
        <f>IF(VLOOKUP($B138,'B-EmEC'!$A:$DC,MATCH(AI$1,'B-EmEC'!$A$1:$DC$1,0),FALSE)&lt;&gt;"",VLOOKUP($B138,'B-EmEC'!$A:$DC,MATCH(AI$1,'B-EmEC'!$A$1:$DC$1,0),FALSE),NA())</f>
        <v>#N/A</v>
      </c>
      <c r="AJ138" s="164" t="e">
        <f>IF(VLOOKUP($B138,'B-EmEC'!$A:$DC,MATCH(AJ$1,'B-EmEC'!$A$1:$DC$1,0),FALSE)&lt;&gt;"",VLOOKUP($B138,'B-EmEC'!$A:$DC,MATCH(AJ$1,'B-EmEC'!$A$1:$DC$1,0),FALSE),NA())</f>
        <v>#N/A</v>
      </c>
      <c r="AK138" s="164" t="e">
        <f>IF(VLOOKUP($B138,'B-EmEC'!$A:$DC,MATCH(AK$1,'B-EmEC'!$A$1:$DC$1,0),FALSE)&lt;&gt;"",VLOOKUP($B138,'B-EmEC'!$A:$DC,MATCH(AK$1,'B-EmEC'!$A$1:$DC$1,0),FALSE),NA())</f>
        <v>#N/A</v>
      </c>
      <c r="AL138" s="164" t="e">
        <f>IF(VLOOKUP($B138,'B-EmEC'!$A:$DC,MATCH(AL$1,'B-EmEC'!$A$1:$DC$1,0),FALSE)&lt;&gt;"",VLOOKUP($B138,'B-EmEC'!$A:$DC,MATCH(AL$1,'B-EmEC'!$A$1:$DC$1,0),FALSE),NA())</f>
        <v>#N/A</v>
      </c>
      <c r="AM138" s="164" t="e">
        <f>IF(VLOOKUP($B138,'B-EmEC'!$A:$DC,MATCH(AM$1,'B-EmEC'!$A$1:$DC$1,0),FALSE)&lt;&gt;"",VLOOKUP($B138,'B-EmEC'!$A:$DC,MATCH(AM$1,'B-EmEC'!$A$1:$DC$1,0),FALSE),NA())</f>
        <v>#N/A</v>
      </c>
      <c r="AN138" s="164" t="e">
        <f>IF(VLOOKUP($B138,'B-EmEC'!$A:$DC,MATCH(AN$1,'B-EmEC'!$A$1:$DC$1,0),FALSE)&lt;&gt;"",VLOOKUP($B138,'B-EmEC'!$A:$DC,MATCH(AN$1,'B-EmEC'!$A$1:$DC$1,0),FALSE),NA())</f>
        <v>#N/A</v>
      </c>
      <c r="AO138" s="164" t="e">
        <f>IF(VLOOKUP($B138,'B-EmEC'!$A:$DC,MATCH(AO$1,'B-EmEC'!$A$1:$DC$1,0),FALSE)&lt;&gt;"",VLOOKUP($B138,'B-EmEC'!$A:$DC,MATCH(AO$1,'B-EmEC'!$A$1:$DC$1,0),FALSE),NA())</f>
        <v>#N/A</v>
      </c>
      <c r="AP138" s="164" t="e">
        <f>IF(VLOOKUP($B138,'B-EmEC'!$A:$DC,MATCH(AP$1,'B-EmEC'!$A$1:$DC$1,0),FALSE)&lt;&gt;"",VLOOKUP($B138,'B-EmEC'!$A:$DC,MATCH(AP$1,'B-EmEC'!$A$1:$DC$1,0),FALSE),NA())</f>
        <v>#N/A</v>
      </c>
      <c r="AQ138" s="164" t="e">
        <f>IF(VLOOKUP($B138,'B-EmEC'!$A:$DC,MATCH(AQ$1,'B-EmEC'!$A$1:$DC$1,0),FALSE)&lt;&gt;"",VLOOKUP($B138,'B-EmEC'!$A:$DC,MATCH(AQ$1,'B-EmEC'!$A$1:$DC$1,0),FALSE),NA())</f>
        <v>#N/A</v>
      </c>
      <c r="AR138" s="164" t="e">
        <f>IF(VLOOKUP($B138,'B-EmEC'!$A:$DC,MATCH(AR$1,'B-EmEC'!$A$1:$DC$1,0),FALSE)&lt;&gt;"",VLOOKUP($B138,'B-EmEC'!$A:$DC,MATCH(AR$1,'B-EmEC'!$A$1:$DC$1,0),FALSE),NA())</f>
        <v>#N/A</v>
      </c>
      <c r="AS138" s="169" t="e" cm="1">
        <f t="array" ref="AS138">SUBSTITUTE(SUBSTITUTE(INDEX(AG$1:AR$1,0,MATCH(_xlfn.AGGREGATE(4,6,AG138:AR138),AG138:AR138,0)),"B-Emax",""),"&gt;1.4SD","")</f>
        <v>#N/A</v>
      </c>
      <c r="AT138" s="164"/>
      <c r="AU138" s="165" t="e">
        <f>IF(VLOOKUP($B138,'I-EmEC'!$A:$DD,MATCH(AU$1,'I-EmEC'!$A$1:$DD$1,0),FALSE)&lt;&gt;"",VLOOKUP($B138,'I-EmEC'!$A:$DD,MATCH(AU$1,'I-EmEC'!$A$1:$DD$1,0),FALSE),NA())</f>
        <v>#N/A</v>
      </c>
      <c r="AV138" s="166">
        <f>IF(VLOOKUP($B138,'I-EmEC'!$A:$DD,MATCH(AV$1,'I-EmEC'!$A$1:$DD$1,0),FALSE)&lt;&gt;"",VLOOKUP($B138,'I-EmEC'!$A:$DD,MATCH(AV$1,'I-EmEC'!$A$1:$DD$1,0),FALSE),NA())</f>
        <v>11.6</v>
      </c>
      <c r="AW138" s="166">
        <f>IF(VLOOKUP($B138,'I-EmEC'!$A:$DD,MATCH(AW$1,'I-EmEC'!$A$1:$DD$1,0),FALSE)&lt;&gt;"",VLOOKUP($B138,'I-EmEC'!$A:$DD,MATCH(AW$1,'I-EmEC'!$A$1:$DD$1,0),FALSE),NA())</f>
        <v>11.6</v>
      </c>
      <c r="AX138" s="166" t="e">
        <f>IF(VLOOKUP($B138,'I-EmEC'!$A:$DD,MATCH(AX$1,'I-EmEC'!$A$1:$DD$1,0),FALSE)&lt;&gt;"",VLOOKUP($B138,'I-EmEC'!$A:$DD,MATCH(AX$1,'I-EmEC'!$A$1:$DD$1,0),FALSE),NA())</f>
        <v>#N/A</v>
      </c>
      <c r="AY138" s="166" t="e">
        <f>IF(VLOOKUP($B138,'I-EmEC'!$A:$DD,MATCH(AY$1,'I-EmEC'!$A$1:$DD$1,0),FALSE)&lt;&gt;"",VLOOKUP($B138,'I-EmEC'!$A:$DD,MATCH(AY$1,'I-EmEC'!$A$1:$DD$1,0),FALSE),NA())</f>
        <v>#N/A</v>
      </c>
      <c r="AZ138" s="166" t="e">
        <f>IF(VLOOKUP($B138,'I-EmEC'!$A:$DD,MATCH(AZ$1,'I-EmEC'!$A$1:$DD$1,0),FALSE)&lt;&gt;"",VLOOKUP($B138,'I-EmEC'!$A:$DD,MATCH(AZ$1,'I-EmEC'!$A$1:$DD$1,0),FALSE),NA())</f>
        <v>#N/A</v>
      </c>
      <c r="BA138" s="166" t="e">
        <f>IF(VLOOKUP($B138,'I-EmEC'!$A:$DD,MATCH(BA$1,'I-EmEC'!$A$1:$DD$1,0),FALSE)&lt;&gt;"",VLOOKUP($B138,'I-EmEC'!$A:$DD,MATCH(BA$1,'I-EmEC'!$A$1:$DD$1,0),FALSE),NA())</f>
        <v>#N/A</v>
      </c>
      <c r="BB138" s="166" t="e">
        <f>IF(VLOOKUP($B138,'I-EmEC'!$A:$DD,MATCH(BB$1,'I-EmEC'!$A$1:$DD$1,0),FALSE)&lt;&gt;"",VLOOKUP($B138,'I-EmEC'!$A:$DD,MATCH(BB$1,'I-EmEC'!$A$1:$DD$1,0),FALSE),NA())</f>
        <v>#N/A</v>
      </c>
      <c r="BC138" s="166" t="e">
        <f>IF(VLOOKUP($B138,'I-EmEC'!$A:$DD,MATCH(BC$1,'I-EmEC'!$A$1:$DD$1,0),FALSE)&lt;&gt;"",VLOOKUP($B138,'I-EmEC'!$A:$DD,MATCH(BC$1,'I-EmEC'!$A$1:$DD$1,0),FALSE),NA())</f>
        <v>#N/A</v>
      </c>
      <c r="BD138" s="166" t="e">
        <f>IF(VLOOKUP($B138,'I-EmEC'!$A:$DD,MATCH(BD$1,'I-EmEC'!$A$1:$DD$1,0),FALSE)&lt;&gt;"",VLOOKUP($B138,'I-EmEC'!$A:$DD,MATCH(BD$1,'I-EmEC'!$A$1:$DD$1,0),FALSE),NA())</f>
        <v>#N/A</v>
      </c>
      <c r="BE138" s="166" t="e">
        <f>IF(VLOOKUP($B138,'I-EmEC'!$A:$DD,MATCH(BE$1,'I-EmEC'!$A$1:$DD$1,0),FALSE)&lt;&gt;"",VLOOKUP($B138,'I-EmEC'!$A:$DD,MATCH(BE$1,'I-EmEC'!$A$1:$DD$1,0),FALSE),NA())</f>
        <v>#N/A</v>
      </c>
      <c r="BF138" s="166">
        <f>IF(VLOOKUP($B138,'I-EmEC'!$A:$DD,MATCH(BF$1,'I-EmEC'!$A$1:$DD$1,0),FALSE)&lt;&gt;"",VLOOKUP($B138,'I-EmEC'!$A:$DD,MATCH(BF$1,'I-EmEC'!$A$1:$DD$1,0),FALSE),NA())</f>
        <v>15.2</v>
      </c>
      <c r="BG138" s="161" t="str" cm="1">
        <f t="array" ref="BG138">SUBSTITUTE(SUBSTITUTE(INDEX(AU$1:BF$1,0,MATCH(_xlfn.AGGREGATE(4,6,AU138:BF138),AU138:BF138,0)),"I-Emax",""),"&gt;1.4SD","")</f>
        <v xml:space="preserve">
G13</v>
      </c>
      <c r="BH138" s="159"/>
      <c r="BI138" s="167" t="e">
        <f>IF(VLOOKUP($B138,'B-EmEC'!$A:$DC,MATCH(BI$1,'B-EmEC'!$A$1:$DC$1,0),FALSE)="",NA(),VLOOKUP($B138,'B-EmEC'!$A:$DC,MATCH(BI$1,'B-EmEC'!$A$1:$DC$1,0),FALSE))</f>
        <v>#N/A</v>
      </c>
      <c r="BJ138" s="168" t="e">
        <f>IF(VLOOKUP($B138,'B-EmEC'!$A:$DC,MATCH(BJ$1,'B-EmEC'!$A$1:$DC$1,0),FALSE)="",NA(),VLOOKUP($B138,'B-EmEC'!$A:$DC,MATCH(BJ$1,'B-EmEC'!$A$1:$DC$1,0),FALSE))</f>
        <v>#N/A</v>
      </c>
      <c r="BK138" s="168" t="e">
        <f>IF(VLOOKUP($B138,'B-EmEC'!$A:$DC,MATCH(BK$1,'B-EmEC'!$A$1:$DC$1,0),FALSE)="",NA(),VLOOKUP($B138,'B-EmEC'!$A:$DC,MATCH(BK$1,'B-EmEC'!$A$1:$DC$1,0),FALSE))</f>
        <v>#N/A</v>
      </c>
      <c r="BL138" s="168" t="e">
        <f>IF(VLOOKUP($B138,'B-EmEC'!$A:$DC,MATCH(BL$1,'B-EmEC'!$A$1:$DC$1,0),FALSE)="",NA(),VLOOKUP($B138,'B-EmEC'!$A:$DC,MATCH(BL$1,'B-EmEC'!$A$1:$DC$1,0),FALSE))</f>
        <v>#N/A</v>
      </c>
      <c r="BM138" s="168" t="e">
        <f>IF(VLOOKUP($B138,'B-EmEC'!$A:$DC,MATCH(BM$1,'B-EmEC'!$A$1:$DC$1,0),FALSE)="",NA(),VLOOKUP($B138,'B-EmEC'!$A:$DC,MATCH(BM$1,'B-EmEC'!$A$1:$DC$1,0),FALSE))</f>
        <v>#N/A</v>
      </c>
      <c r="BN138" s="168" t="e">
        <f>IF(VLOOKUP($B138,'B-EmEC'!$A:$DC,MATCH(BN$1,'B-EmEC'!$A$1:$DC$1,0),FALSE)="",NA(),VLOOKUP($B138,'B-EmEC'!$A:$DC,MATCH(BN$1,'B-EmEC'!$A$1:$DC$1,0),FALSE))</f>
        <v>#N/A</v>
      </c>
      <c r="BO138" s="168" t="e">
        <f>IF(VLOOKUP($B138,'B-EmEC'!$A:$DC,MATCH(BO$1,'B-EmEC'!$A$1:$DC$1,0),FALSE)="",NA(),VLOOKUP($B138,'B-EmEC'!$A:$DC,MATCH(BO$1,'B-EmEC'!$A$1:$DC$1,0),FALSE))</f>
        <v>#N/A</v>
      </c>
      <c r="BP138" s="168" t="e">
        <f>IF(VLOOKUP($B138,'B-EmEC'!$A:$DC,MATCH(BP$1,'B-EmEC'!$A$1:$DC$1,0),FALSE)="",NA(),VLOOKUP($B138,'B-EmEC'!$A:$DC,MATCH(BP$1,'B-EmEC'!$A$1:$DC$1,0),FALSE))</f>
        <v>#N/A</v>
      </c>
      <c r="BQ138" s="168" t="e">
        <f>IF(VLOOKUP($B138,'B-EmEC'!$A:$DC,MATCH(BQ$1,'B-EmEC'!$A$1:$DC$1,0),FALSE)="",NA(),VLOOKUP($B138,'B-EmEC'!$A:$DC,MATCH(BQ$1,'B-EmEC'!$A$1:$DC$1,0),FALSE))</f>
        <v>#N/A</v>
      </c>
      <c r="BR138" s="168" t="e">
        <f>IF(VLOOKUP($B138,'B-EmEC'!$A:$DC,MATCH(BR$1,'B-EmEC'!$A$1:$DC$1,0),FALSE)="",NA(),VLOOKUP($B138,'B-EmEC'!$A:$DC,MATCH(BR$1,'B-EmEC'!$A$1:$DC$1,0),FALSE))</f>
        <v>#N/A</v>
      </c>
      <c r="BS138" s="168" t="e">
        <f>IF(VLOOKUP($B138,'B-EmEC'!$A:$DC,MATCH(BS$1,'B-EmEC'!$A$1:$DC$1,0),FALSE)="",NA(),VLOOKUP($B138,'B-EmEC'!$A:$DC,MATCH(BS$1,'B-EmEC'!$A$1:$DC$1,0),FALSE))</f>
        <v>#N/A</v>
      </c>
      <c r="BT138" s="168" t="e">
        <f>IF(VLOOKUP($B138,'B-EmEC'!$A:$DC,MATCH(BT$1,'B-EmEC'!$A$1:$DC$1,0),FALSE)="",NA(),VLOOKUP($B138,'B-EmEC'!$A:$DC,MATCH(BT$1,'B-EmEC'!$A$1:$DC$1,0),FALSE))</f>
        <v>#N/A</v>
      </c>
      <c r="BU138" s="161" t="e" cm="1">
        <f t="array" ref="BU138">SUBSTITUTE(SUBSTITUTE(SUBSTITUTE(INDEX(BI$1:BT$1,0,MATCH(_xlfn.AGGREGATE(4,6,BI138:BT138),BI138:BT138,0)),"B-Emax",""),"Min",""),"Max","")</f>
        <v>#N/A</v>
      </c>
      <c r="BV138" s="168"/>
      <c r="BW138" s="165" t="e">
        <f>IF(VLOOKUP($B138,'I-EmEC'!$A:$DD,MATCH(BW$1,'I-EmEC'!$A$1:$DD$1,0),FALSE)&lt;&gt;"",VLOOKUP($B138,'I-EmEC'!$A:$DD,MATCH(BW$1,'I-EmEC'!$A$1:$DD$1,0),FALSE),NA())</f>
        <v>#N/A</v>
      </c>
      <c r="BX138" s="166">
        <f>IF(VLOOKUP($B138,'I-EmEC'!$A:$DD,MATCH(BX$1,'I-EmEC'!$A$1:$DD$1,0),FALSE)&lt;&gt;"",VLOOKUP($B138,'I-EmEC'!$A:$DD,MATCH(BX$1,'I-EmEC'!$A$1:$DD$1,0),FALSE),NA())</f>
        <v>22.43713733075435</v>
      </c>
      <c r="BY138" s="166">
        <f>IF(VLOOKUP($B138,'I-EmEC'!$A:$DD,MATCH(BY$1,'I-EmEC'!$A$1:$DD$1,0),FALSE)&lt;&gt;"",VLOOKUP($B138,'I-EmEC'!$A:$DD,MATCH(BY$1,'I-EmEC'!$A$1:$DD$1,0),FALSE),NA())</f>
        <v>22.43713733075435</v>
      </c>
      <c r="BZ138" s="166" t="e">
        <f>IF(VLOOKUP($B138,'I-EmEC'!$A:$DD,MATCH(BZ$1,'I-EmEC'!$A$1:$DD$1,0),FALSE)&lt;&gt;"",VLOOKUP($B138,'I-EmEC'!$A:$DD,MATCH(BZ$1,'I-EmEC'!$A$1:$DD$1,0),FALSE),NA())</f>
        <v>#N/A</v>
      </c>
      <c r="CA138" s="166" t="e">
        <f>IF(VLOOKUP($B138,'I-EmEC'!$A:$DD,MATCH(CA$1,'I-EmEC'!$A$1:$DD$1,0),FALSE)&lt;&gt;"",VLOOKUP($B138,'I-EmEC'!$A:$DD,MATCH(CA$1,'I-EmEC'!$A$1:$DD$1,0),FALSE),NA())</f>
        <v>#N/A</v>
      </c>
      <c r="CB138" s="166" t="e">
        <f>IF(VLOOKUP($B138,'I-EmEC'!$A:$DD,MATCH(CB$1,'I-EmEC'!$A$1:$DD$1,0),FALSE)&lt;&gt;"",VLOOKUP($B138,'I-EmEC'!$A:$DD,MATCH(CB$1,'I-EmEC'!$A$1:$DD$1,0),FALSE),NA())</f>
        <v>#N/A</v>
      </c>
      <c r="CC138" s="166" t="e">
        <f>IF(VLOOKUP($B138,'I-EmEC'!$A:$DD,MATCH(CC$1,'I-EmEC'!$A$1:$DD$1,0),FALSE)&lt;&gt;"",VLOOKUP($B138,'I-EmEC'!$A:$DD,MATCH(CC$1,'I-EmEC'!$A$1:$DD$1,0),FALSE),NA())</f>
        <v>#N/A</v>
      </c>
      <c r="CD138" s="166" t="e">
        <f>IF(VLOOKUP($B138,'I-EmEC'!$A:$DD,MATCH(CD$1,'I-EmEC'!$A$1:$DD$1,0),FALSE)&lt;&gt;"",VLOOKUP($B138,'I-EmEC'!$A:$DD,MATCH(CD$1,'I-EmEC'!$A$1:$DD$1,0),FALSE),NA())</f>
        <v>#N/A</v>
      </c>
      <c r="CE138" s="166" t="e">
        <f>IF(VLOOKUP($B138,'I-EmEC'!$A:$DD,MATCH(CE$1,'I-EmEC'!$A$1:$DD$1,0),FALSE)&lt;&gt;"",VLOOKUP($B138,'I-EmEC'!$A:$DD,MATCH(CE$1,'I-EmEC'!$A$1:$DD$1,0),FALSE),NA())</f>
        <v>#N/A</v>
      </c>
      <c r="CF138" s="166" t="e">
        <f>IF(VLOOKUP($B138,'I-EmEC'!$A:$DD,MATCH(CF$1,'I-EmEC'!$A$1:$DD$1,0),FALSE)&lt;&gt;"",VLOOKUP($B138,'I-EmEC'!$A:$DD,MATCH(CF$1,'I-EmEC'!$A$1:$DD$1,0),FALSE),NA())</f>
        <v>#N/A</v>
      </c>
      <c r="CG138" s="166" t="e">
        <f>IF(VLOOKUP($B138,'I-EmEC'!$A:$DD,MATCH(CG$1,'I-EmEC'!$A$1:$DD$1,0),FALSE)&lt;&gt;"",VLOOKUP($B138,'I-EmEC'!$A:$DD,MATCH(CG$1,'I-EmEC'!$A$1:$DD$1,0),FALSE),NA())</f>
        <v>#N/A</v>
      </c>
      <c r="CH138" s="166">
        <f>IF(VLOOKUP($B138,'I-EmEC'!$A:$DD,MATCH(CH$1,'I-EmEC'!$A$1:$DD$1,0),FALSE)&lt;&gt;"",VLOOKUP($B138,'I-EmEC'!$A:$DD,MATCH(CH$1,'I-EmEC'!$A$1:$DD$1,0),FALSE),NA())</f>
        <v>30.039525691699605</v>
      </c>
      <c r="CI138" s="161" t="str" cm="1">
        <f t="array" ref="CI138">SUBSTITUTE(SUBSTITUTE(SUBSTITUTE(INDEX(BW$1:CH$1,0,MATCH(_xlfn.AGGREGATE(4,6,BW138:CH138),BW138:CH138,0)),"I-Emax",""),"Min",""),"Max","")</f>
        <v xml:space="preserve">
G13</v>
      </c>
      <c r="CJ138" s="155"/>
      <c r="CK138" s="155"/>
      <c r="CL138" s="155"/>
      <c r="CM138" s="155"/>
      <c r="CN138" s="155"/>
      <c r="CO138" s="155"/>
      <c r="CP138" s="155"/>
      <c r="CQ138" s="155"/>
      <c r="CR138" s="155"/>
      <c r="CS138" s="155"/>
      <c r="CT138" s="155"/>
      <c r="CU138" s="155"/>
      <c r="CV138" s="155"/>
      <c r="CW138" s="155"/>
      <c r="CX138" s="155"/>
      <c r="CY138" s="155"/>
      <c r="CZ138" s="155"/>
      <c r="DA138" s="155"/>
      <c r="DB138" s="155"/>
      <c r="DC138" s="155"/>
      <c r="DD138" s="155"/>
      <c r="DE138" s="155"/>
      <c r="DF138" s="155"/>
      <c r="DG138" s="155"/>
    </row>
    <row r="139" spans="1:111" s="170" customFormat="1" x14ac:dyDescent="0.15">
      <c r="A139" s="155" t="str" cm="1">
        <f t="array" ref="A139">_xlfn.IFS(AND(SUMIF(E139:P139,"&lt;&gt;#N/A",E139:P139)&gt;0,SUMIF(S139:AD139,"&lt;&gt;#N/A",S139:AD139)&gt;0),"BI",AND(SUMIF(E139:P139,"&lt;&gt;#N/A",E139:P139)&gt;0,SUMIF(S139:AD139,"&lt;&gt;#N/A",S139:AD139)=0),"-B",AND(SUMIF(E139:P139,"&lt;&gt;#N/A",E139:P139)=0,SUMIF(S139:AD139,"&lt;&gt;#N/A",S139:AD139)&gt;0),"-I")</f>
        <v>-I</v>
      </c>
      <c r="B139" s="90" t="s">
        <v>702</v>
      </c>
      <c r="C139" s="156" t="str">
        <f>VLOOKUP(B139,RecNamesAll!A:E,5,FALSE)</f>
        <v>A</v>
      </c>
      <c r="D139" s="157" t="b">
        <f>VLOOKUP(B139,Ligands!A:B,2,FALSE)</f>
        <v>0</v>
      </c>
      <c r="E139" s="158" t="e">
        <f>IF(VLOOKUP($B139,'B-EmEC'!$A:$DC,MATCH(E$1,'B-EmEC'!$A$1:$DC$1,0),FALSE)&lt;&gt;"",VLOOKUP($B139,'B-EmEC'!$A:$DC,MATCH(E$1,'B-EmEC'!$A$1:$DC$1,0),FALSE),NA())</f>
        <v>#N/A</v>
      </c>
      <c r="F139" s="159" t="e">
        <f>IF(VLOOKUP($B139,'B-EmEC'!$A:$DC,MATCH(F$1,'B-EmEC'!$A$1:$DC$1,0),FALSE)&lt;&gt;"",VLOOKUP($B139,'B-EmEC'!$A:$DC,MATCH(F$1,'B-EmEC'!$A$1:$DC$1,0),FALSE),NA())</f>
        <v>#N/A</v>
      </c>
      <c r="G139" s="159" t="e">
        <f>IF(VLOOKUP($B139,'B-EmEC'!$A:$DC,MATCH(G$1,'B-EmEC'!$A$1:$DC$1,0),FALSE)&lt;&gt;"",VLOOKUP($B139,'B-EmEC'!$A:$DC,MATCH(G$1,'B-EmEC'!$A$1:$DC$1,0),FALSE),NA())</f>
        <v>#N/A</v>
      </c>
      <c r="H139" s="159" t="e">
        <f>IF(VLOOKUP($B139,'B-EmEC'!$A:$DC,MATCH(H$1,'B-EmEC'!$A$1:$DC$1,0),FALSE)&lt;&gt;"",VLOOKUP($B139,'B-EmEC'!$A:$DC,MATCH(H$1,'B-EmEC'!$A$1:$DC$1,0),FALSE),NA())</f>
        <v>#N/A</v>
      </c>
      <c r="I139" s="159" t="e">
        <f>IF(VLOOKUP($B139,'B-EmEC'!$A:$DC,MATCH(I$1,'B-EmEC'!$A$1:$DC$1,0),FALSE)&lt;&gt;"",VLOOKUP($B139,'B-EmEC'!$A:$DC,MATCH(I$1,'B-EmEC'!$A$1:$DC$1,0),FALSE),NA())</f>
        <v>#N/A</v>
      </c>
      <c r="J139" s="159" t="e">
        <f>IF(VLOOKUP($B139,'B-EmEC'!$A:$DC,MATCH(J$1,'B-EmEC'!$A$1:$DC$1,0),FALSE)&lt;&gt;"",VLOOKUP($B139,'B-EmEC'!$A:$DC,MATCH(J$1,'B-EmEC'!$A$1:$DC$1,0),FALSE),NA())</f>
        <v>#N/A</v>
      </c>
      <c r="K139" s="160" t="e">
        <f>IF(VLOOKUP($B139,'B-EmEC'!$A:$DC,MATCH(K$1,'B-EmEC'!$A$1:$DC$1,0),FALSE)&lt;&gt;"",VLOOKUP($B139,'B-EmEC'!$A:$DC,MATCH(K$1,'B-EmEC'!$A$1:$DC$1,0),FALSE),NA())</f>
        <v>#N/A</v>
      </c>
      <c r="L139" s="160" t="e">
        <f>IF(VLOOKUP($B139,'B-EmEC'!$A:$DC,MATCH(L$1,'B-EmEC'!$A$1:$DC$1,0),FALSE)&lt;&gt;"",VLOOKUP($B139,'B-EmEC'!$A:$DC,MATCH(L$1,'B-EmEC'!$A$1:$DC$1,0),FALSE),NA())</f>
        <v>#N/A</v>
      </c>
      <c r="M139" s="160" t="e">
        <f>IF(VLOOKUP($B139,'B-EmEC'!$A:$DC,MATCH(M$1,'B-EmEC'!$A$1:$DC$1,0),FALSE)&lt;&gt;"",VLOOKUP($B139,'B-EmEC'!$A:$DC,MATCH(M$1,'B-EmEC'!$A$1:$DC$1,0),FALSE),NA())</f>
        <v>#N/A</v>
      </c>
      <c r="N139" s="159" t="e">
        <f>IF(VLOOKUP($B139,'B-EmEC'!$A:$DC,MATCH(N$1,'B-EmEC'!$A$1:$DC$1,0),FALSE)&lt;&gt;"",VLOOKUP($B139,'B-EmEC'!$A:$DC,MATCH(N$1,'B-EmEC'!$A$1:$DC$1,0),FALSE),NA())</f>
        <v>#N/A</v>
      </c>
      <c r="O139" s="160" t="e">
        <f>IF(VLOOKUP($B139,'B-EmEC'!$A:$DC,MATCH(O$1,'B-EmEC'!$A$1:$DC$1,0),FALSE)&lt;&gt;"",VLOOKUP($B139,'B-EmEC'!$A:$DC,MATCH(O$1,'B-EmEC'!$A$1:$DC$1,0),FALSE),NA())</f>
        <v>#N/A</v>
      </c>
      <c r="P139" s="160" t="e">
        <f>IF(VLOOKUP($B139,'B-EmEC'!$A:$DC,MATCH(P$1,'B-EmEC'!$A$1:$DC$1,0),FALSE)&lt;&gt;"",VLOOKUP($B139,'B-EmEC'!$A:$DC,MATCH(P$1,'B-EmEC'!$A$1:$DC$1,0),FALSE),NA())</f>
        <v>#N/A</v>
      </c>
      <c r="Q139" s="161" t="e" cm="1">
        <f t="array" ref="Q139">SUBSTITUTE(SUBSTITUTE(INDEX(E$1:P$1,0,MATCH(_xlfn.AGGREGATE(4,6,E139:P139),E139:P139,0)),"B-pEC50",""),"&gt;1.4SD","")</f>
        <v>#N/A</v>
      </c>
      <c r="R139" s="159"/>
      <c r="S139" s="162" t="e">
        <f>IF(VLOOKUP($B139,'I-EmEC'!$A:$DD,MATCH(S$1,'I-EmEC'!$A$1:$DD$1,0),FALSE)&lt;&gt;"",VLOOKUP($B139,'I-EmEC'!$A:$DD,MATCH(S$1,'I-EmEC'!$A$1:$DD$1,0),FALSE),NA())</f>
        <v>#N/A</v>
      </c>
      <c r="T139" s="159">
        <f>IF(VLOOKUP($B139,'I-EmEC'!$A:$DD,MATCH(T$1,'I-EmEC'!$A$1:$DD$1,0),FALSE)&lt;&gt;"",VLOOKUP($B139,'I-EmEC'!$A:$DD,MATCH(T$1,'I-EmEC'!$A$1:$DD$1,0),FALSE),NA())</f>
        <v>9.08</v>
      </c>
      <c r="U139" s="159">
        <f>IF(VLOOKUP($B139,'I-EmEC'!$A:$DD,MATCH(U$1,'I-EmEC'!$A$1:$DD$1,0),FALSE)&lt;&gt;"",VLOOKUP($B139,'I-EmEC'!$A:$DD,MATCH(U$1,'I-EmEC'!$A$1:$DD$1,0),FALSE),NA())</f>
        <v>9.08</v>
      </c>
      <c r="V139" s="159">
        <f>IF(VLOOKUP($B139,'I-EmEC'!$A:$DD,MATCH(V$1,'I-EmEC'!$A$1:$DD$1,0),FALSE)&lt;&gt;"",VLOOKUP($B139,'I-EmEC'!$A:$DD,MATCH(V$1,'I-EmEC'!$A$1:$DD$1,0),FALSE),NA())</f>
        <v>8.44</v>
      </c>
      <c r="W139" s="159">
        <f>IF(VLOOKUP($B139,'I-EmEC'!$A:$DD,MATCH(W$1,'I-EmEC'!$A$1:$DD$1,0),FALSE)&lt;&gt;"",VLOOKUP($B139,'I-EmEC'!$A:$DD,MATCH(W$1,'I-EmEC'!$A$1:$DD$1,0),FALSE),NA())</f>
        <v>8.44</v>
      </c>
      <c r="X139" s="159">
        <f>IF(VLOOKUP($B139,'I-EmEC'!$A:$DD,MATCH(X$1,'I-EmEC'!$A$1:$DD$1,0),FALSE)&lt;&gt;"",VLOOKUP($B139,'I-EmEC'!$A:$DD,MATCH(X$1,'I-EmEC'!$A$1:$DD$1,0),FALSE),NA())</f>
        <v>8.0399999999999991</v>
      </c>
      <c r="Y139" s="159" t="e">
        <f>IF(VLOOKUP($B139,'I-EmEC'!$A:$DD,MATCH(Y$1,'I-EmEC'!$A$1:$DD$1,0),FALSE)&lt;&gt;"",VLOOKUP($B139,'I-EmEC'!$A:$DD,MATCH(Y$1,'I-EmEC'!$A$1:$DD$1,0),FALSE),NA())</f>
        <v>#N/A</v>
      </c>
      <c r="Z139" s="159" t="e">
        <f>IF(VLOOKUP($B139,'I-EmEC'!$A:$DD,MATCH(Z$1,'I-EmEC'!$A$1:$DD$1,0),FALSE)&lt;&gt;"",VLOOKUP($B139,'I-EmEC'!$A:$DD,MATCH(Z$1,'I-EmEC'!$A$1:$DD$1,0),FALSE),NA())</f>
        <v>#N/A</v>
      </c>
      <c r="AA139" s="159">
        <f>IF(VLOOKUP($B139,'I-EmEC'!$A:$DD,MATCH(AA$1,'I-EmEC'!$A$1:$DD$1,0),FALSE)&lt;&gt;"",VLOOKUP($B139,'I-EmEC'!$A:$DD,MATCH(AA$1,'I-EmEC'!$A$1:$DD$1,0),FALSE),NA())</f>
        <v>8.27</v>
      </c>
      <c r="AB139" s="159">
        <f>IF(VLOOKUP($B139,'I-EmEC'!$A:$DD,MATCH(AB$1,'I-EmEC'!$A$1:$DD$1,0),FALSE)&lt;&gt;"",VLOOKUP($B139,'I-EmEC'!$A:$DD,MATCH(AB$1,'I-EmEC'!$A$1:$DD$1,0),FALSE),NA())</f>
        <v>8.07</v>
      </c>
      <c r="AC139" s="159">
        <f>IF(VLOOKUP($B139,'I-EmEC'!$A:$DD,MATCH(AC$1,'I-EmEC'!$A$1:$DD$1,0),FALSE)&lt;&gt;"",VLOOKUP($B139,'I-EmEC'!$A:$DD,MATCH(AC$1,'I-EmEC'!$A$1:$DD$1,0),FALSE),NA())</f>
        <v>8.65</v>
      </c>
      <c r="AD139" s="159">
        <f>IF(VLOOKUP($B139,'I-EmEC'!$A:$DD,MATCH(AD$1,'I-EmEC'!$A$1:$DD$1,0),FALSE)&lt;&gt;"",VLOOKUP($B139,'I-EmEC'!$A:$DD,MATCH(AD$1,'I-EmEC'!$A$1:$DD$1,0),FALSE),NA())</f>
        <v>7.74</v>
      </c>
      <c r="AE139" s="161" t="str" cm="1">
        <f t="array" ref="AE139">SUBSTITUTE(SUBSTITUTE(INDEX(S$1:AD$1,0,MATCH(_xlfn.AGGREGATE(4,6,S139:AD139),S139:AD139,0)),"I-pEC50",""),"&gt;1.4SD","")</f>
        <v xml:space="preserve">
Gi1</v>
      </c>
      <c r="AF139" s="159"/>
      <c r="AG139" s="163" t="e">
        <f>IF(VLOOKUP($B139,'B-EmEC'!$A:$DC,MATCH(AG$1,'B-EmEC'!$A$1:$DC$1,0),FALSE)&lt;&gt;"",VLOOKUP($B139,'B-EmEC'!$A:$DC,MATCH(AG$1,'B-EmEC'!$A$1:$DC$1,0),FALSE),NA())</f>
        <v>#N/A</v>
      </c>
      <c r="AH139" s="164" t="e">
        <f>IF(VLOOKUP($B139,'B-EmEC'!$A:$DC,MATCH(AH$1,'B-EmEC'!$A$1:$DC$1,0),FALSE)&lt;&gt;"",VLOOKUP($B139,'B-EmEC'!$A:$DC,MATCH(AH$1,'B-EmEC'!$A$1:$DC$1,0),FALSE),NA())</f>
        <v>#N/A</v>
      </c>
      <c r="AI139" s="164" t="e">
        <f>IF(VLOOKUP($B139,'B-EmEC'!$A:$DC,MATCH(AI$1,'B-EmEC'!$A$1:$DC$1,0),FALSE)&lt;&gt;"",VLOOKUP($B139,'B-EmEC'!$A:$DC,MATCH(AI$1,'B-EmEC'!$A$1:$DC$1,0),FALSE),NA())</f>
        <v>#N/A</v>
      </c>
      <c r="AJ139" s="164" t="e">
        <f>IF(VLOOKUP($B139,'B-EmEC'!$A:$DC,MATCH(AJ$1,'B-EmEC'!$A$1:$DC$1,0),FALSE)&lt;&gt;"",VLOOKUP($B139,'B-EmEC'!$A:$DC,MATCH(AJ$1,'B-EmEC'!$A$1:$DC$1,0),FALSE),NA())</f>
        <v>#N/A</v>
      </c>
      <c r="AK139" s="164" t="e">
        <f>IF(VLOOKUP($B139,'B-EmEC'!$A:$DC,MATCH(AK$1,'B-EmEC'!$A$1:$DC$1,0),FALSE)&lt;&gt;"",VLOOKUP($B139,'B-EmEC'!$A:$DC,MATCH(AK$1,'B-EmEC'!$A$1:$DC$1,0),FALSE),NA())</f>
        <v>#N/A</v>
      </c>
      <c r="AL139" s="164" t="e">
        <f>IF(VLOOKUP($B139,'B-EmEC'!$A:$DC,MATCH(AL$1,'B-EmEC'!$A$1:$DC$1,0),FALSE)&lt;&gt;"",VLOOKUP($B139,'B-EmEC'!$A:$DC,MATCH(AL$1,'B-EmEC'!$A$1:$DC$1,0),FALSE),NA())</f>
        <v>#N/A</v>
      </c>
      <c r="AM139" s="164" t="e">
        <f>IF(VLOOKUP($B139,'B-EmEC'!$A:$DC,MATCH(AM$1,'B-EmEC'!$A$1:$DC$1,0),FALSE)&lt;&gt;"",VLOOKUP($B139,'B-EmEC'!$A:$DC,MATCH(AM$1,'B-EmEC'!$A$1:$DC$1,0),FALSE),NA())</f>
        <v>#N/A</v>
      </c>
      <c r="AN139" s="164" t="e">
        <f>IF(VLOOKUP($B139,'B-EmEC'!$A:$DC,MATCH(AN$1,'B-EmEC'!$A$1:$DC$1,0),FALSE)&lt;&gt;"",VLOOKUP($B139,'B-EmEC'!$A:$DC,MATCH(AN$1,'B-EmEC'!$A$1:$DC$1,0),FALSE),NA())</f>
        <v>#N/A</v>
      </c>
      <c r="AO139" s="164" t="e">
        <f>IF(VLOOKUP($B139,'B-EmEC'!$A:$DC,MATCH(AO$1,'B-EmEC'!$A$1:$DC$1,0),FALSE)&lt;&gt;"",VLOOKUP($B139,'B-EmEC'!$A:$DC,MATCH(AO$1,'B-EmEC'!$A$1:$DC$1,0),FALSE),NA())</f>
        <v>#N/A</v>
      </c>
      <c r="AP139" s="164" t="e">
        <f>IF(VLOOKUP($B139,'B-EmEC'!$A:$DC,MATCH(AP$1,'B-EmEC'!$A$1:$DC$1,0),FALSE)&lt;&gt;"",VLOOKUP($B139,'B-EmEC'!$A:$DC,MATCH(AP$1,'B-EmEC'!$A$1:$DC$1,0),FALSE),NA())</f>
        <v>#N/A</v>
      </c>
      <c r="AQ139" s="164" t="e">
        <f>IF(VLOOKUP($B139,'B-EmEC'!$A:$DC,MATCH(AQ$1,'B-EmEC'!$A$1:$DC$1,0),FALSE)&lt;&gt;"",VLOOKUP($B139,'B-EmEC'!$A:$DC,MATCH(AQ$1,'B-EmEC'!$A$1:$DC$1,0),FALSE),NA())</f>
        <v>#N/A</v>
      </c>
      <c r="AR139" s="164" t="e">
        <f>IF(VLOOKUP($B139,'B-EmEC'!$A:$DC,MATCH(AR$1,'B-EmEC'!$A$1:$DC$1,0),FALSE)&lt;&gt;"",VLOOKUP($B139,'B-EmEC'!$A:$DC,MATCH(AR$1,'B-EmEC'!$A$1:$DC$1,0),FALSE),NA())</f>
        <v>#N/A</v>
      </c>
      <c r="AS139" s="169" t="e" cm="1">
        <f t="array" ref="AS139">SUBSTITUTE(SUBSTITUTE(INDEX(AG$1:AR$1,0,MATCH(_xlfn.AGGREGATE(4,6,AG139:AR139),AG139:AR139,0)),"B-Emax",""),"&gt;1.4SD","")</f>
        <v>#N/A</v>
      </c>
      <c r="AT139" s="164"/>
      <c r="AU139" s="165" t="e">
        <f>IF(VLOOKUP($B139,'I-EmEC'!$A:$DD,MATCH(AU$1,'I-EmEC'!$A$1:$DD$1,0),FALSE)&lt;&gt;"",VLOOKUP($B139,'I-EmEC'!$A:$DD,MATCH(AU$1,'I-EmEC'!$A$1:$DD$1,0),FALSE),NA())</f>
        <v>#N/A</v>
      </c>
      <c r="AV139" s="166">
        <f>IF(VLOOKUP($B139,'I-EmEC'!$A:$DD,MATCH(AV$1,'I-EmEC'!$A$1:$DD$1,0),FALSE)&lt;&gt;"",VLOOKUP($B139,'I-EmEC'!$A:$DD,MATCH(AV$1,'I-EmEC'!$A$1:$DD$1,0),FALSE),NA())</f>
        <v>34.5</v>
      </c>
      <c r="AW139" s="166">
        <f>IF(VLOOKUP($B139,'I-EmEC'!$A:$DD,MATCH(AW$1,'I-EmEC'!$A$1:$DD$1,0),FALSE)&lt;&gt;"",VLOOKUP($B139,'I-EmEC'!$A:$DD,MATCH(AW$1,'I-EmEC'!$A$1:$DD$1,0),FALSE),NA())</f>
        <v>34.5</v>
      </c>
      <c r="AX139" s="166">
        <f>IF(VLOOKUP($B139,'I-EmEC'!$A:$DD,MATCH(AX$1,'I-EmEC'!$A$1:$DD$1,0),FALSE)&lt;&gt;"",VLOOKUP($B139,'I-EmEC'!$A:$DD,MATCH(AX$1,'I-EmEC'!$A$1:$DD$1,0),FALSE),NA())</f>
        <v>25.7</v>
      </c>
      <c r="AY139" s="166">
        <f>IF(VLOOKUP($B139,'I-EmEC'!$A:$DD,MATCH(AY$1,'I-EmEC'!$A$1:$DD$1,0),FALSE)&lt;&gt;"",VLOOKUP($B139,'I-EmEC'!$A:$DD,MATCH(AY$1,'I-EmEC'!$A$1:$DD$1,0),FALSE),NA())</f>
        <v>25.7</v>
      </c>
      <c r="AZ139" s="166">
        <f>IF(VLOOKUP($B139,'I-EmEC'!$A:$DD,MATCH(AZ$1,'I-EmEC'!$A$1:$DD$1,0),FALSE)&lt;&gt;"",VLOOKUP($B139,'I-EmEC'!$A:$DD,MATCH(AZ$1,'I-EmEC'!$A$1:$DD$1,0),FALSE),NA())</f>
        <v>12.5</v>
      </c>
      <c r="BA139" s="166" t="e">
        <f>IF(VLOOKUP($B139,'I-EmEC'!$A:$DD,MATCH(BA$1,'I-EmEC'!$A$1:$DD$1,0),FALSE)&lt;&gt;"",VLOOKUP($B139,'I-EmEC'!$A:$DD,MATCH(BA$1,'I-EmEC'!$A$1:$DD$1,0),FALSE),NA())</f>
        <v>#N/A</v>
      </c>
      <c r="BB139" s="166" t="e">
        <f>IF(VLOOKUP($B139,'I-EmEC'!$A:$DD,MATCH(BB$1,'I-EmEC'!$A$1:$DD$1,0),FALSE)&lt;&gt;"",VLOOKUP($B139,'I-EmEC'!$A:$DD,MATCH(BB$1,'I-EmEC'!$A$1:$DD$1,0),FALSE),NA())</f>
        <v>#N/A</v>
      </c>
      <c r="BC139" s="166">
        <f>IF(VLOOKUP($B139,'I-EmEC'!$A:$DD,MATCH(BC$1,'I-EmEC'!$A$1:$DD$1,0),FALSE)&lt;&gt;"",VLOOKUP($B139,'I-EmEC'!$A:$DD,MATCH(BC$1,'I-EmEC'!$A$1:$DD$1,0),FALSE),NA())</f>
        <v>15.5</v>
      </c>
      <c r="BD139" s="166">
        <f>IF(VLOOKUP($B139,'I-EmEC'!$A:$DD,MATCH(BD$1,'I-EmEC'!$A$1:$DD$1,0),FALSE)&lt;&gt;"",VLOOKUP($B139,'I-EmEC'!$A:$DD,MATCH(BD$1,'I-EmEC'!$A$1:$DD$1,0),FALSE),NA())</f>
        <v>14.1</v>
      </c>
      <c r="BE139" s="166">
        <f>IF(VLOOKUP($B139,'I-EmEC'!$A:$DD,MATCH(BE$1,'I-EmEC'!$A$1:$DD$1,0),FALSE)&lt;&gt;"",VLOOKUP($B139,'I-EmEC'!$A:$DD,MATCH(BE$1,'I-EmEC'!$A$1:$DD$1,0),FALSE),NA())</f>
        <v>33.9</v>
      </c>
      <c r="BF139" s="166">
        <f>IF(VLOOKUP($B139,'I-EmEC'!$A:$DD,MATCH(BF$1,'I-EmEC'!$A$1:$DD$1,0),FALSE)&lt;&gt;"",VLOOKUP($B139,'I-EmEC'!$A:$DD,MATCH(BF$1,'I-EmEC'!$A$1:$DD$1,0),FALSE),NA())</f>
        <v>9.9</v>
      </c>
      <c r="BG139" s="161" t="str" cm="1">
        <f t="array" ref="BG139">SUBSTITUTE(SUBSTITUTE(INDEX(AU$1:BF$1,0,MATCH(_xlfn.AGGREGATE(4,6,AU139:BF139),AU139:BF139,0)),"I-Emax",""),"&gt;1.4SD","")</f>
        <v xml:space="preserve">
Gi1</v>
      </c>
      <c r="BH139" s="159"/>
      <c r="BI139" s="167" t="e">
        <f>IF(VLOOKUP($B139,'B-EmEC'!$A:$DC,MATCH(BI$1,'B-EmEC'!$A$1:$DC$1,0),FALSE)="",NA(),VLOOKUP($B139,'B-EmEC'!$A:$DC,MATCH(BI$1,'B-EmEC'!$A$1:$DC$1,0),FALSE))</f>
        <v>#N/A</v>
      </c>
      <c r="BJ139" s="168" t="e">
        <f>IF(VLOOKUP($B139,'B-EmEC'!$A:$DC,MATCH(BJ$1,'B-EmEC'!$A$1:$DC$1,0),FALSE)="",NA(),VLOOKUP($B139,'B-EmEC'!$A:$DC,MATCH(BJ$1,'B-EmEC'!$A$1:$DC$1,0),FALSE))</f>
        <v>#N/A</v>
      </c>
      <c r="BK139" s="168" t="e">
        <f>IF(VLOOKUP($B139,'B-EmEC'!$A:$DC,MATCH(BK$1,'B-EmEC'!$A$1:$DC$1,0),FALSE)="",NA(),VLOOKUP($B139,'B-EmEC'!$A:$DC,MATCH(BK$1,'B-EmEC'!$A$1:$DC$1,0),FALSE))</f>
        <v>#N/A</v>
      </c>
      <c r="BL139" s="168" t="e">
        <f>IF(VLOOKUP($B139,'B-EmEC'!$A:$DC,MATCH(BL$1,'B-EmEC'!$A$1:$DC$1,0),FALSE)="",NA(),VLOOKUP($B139,'B-EmEC'!$A:$DC,MATCH(BL$1,'B-EmEC'!$A$1:$DC$1,0),FALSE))</f>
        <v>#N/A</v>
      </c>
      <c r="BM139" s="168" t="e">
        <f>IF(VLOOKUP($B139,'B-EmEC'!$A:$DC,MATCH(BM$1,'B-EmEC'!$A$1:$DC$1,0),FALSE)="",NA(),VLOOKUP($B139,'B-EmEC'!$A:$DC,MATCH(BM$1,'B-EmEC'!$A$1:$DC$1,0),FALSE))</f>
        <v>#N/A</v>
      </c>
      <c r="BN139" s="168" t="e">
        <f>IF(VLOOKUP($B139,'B-EmEC'!$A:$DC,MATCH(BN$1,'B-EmEC'!$A$1:$DC$1,0),FALSE)="",NA(),VLOOKUP($B139,'B-EmEC'!$A:$DC,MATCH(BN$1,'B-EmEC'!$A$1:$DC$1,0),FALSE))</f>
        <v>#N/A</v>
      </c>
      <c r="BO139" s="168" t="e">
        <f>IF(VLOOKUP($B139,'B-EmEC'!$A:$DC,MATCH(BO$1,'B-EmEC'!$A$1:$DC$1,0),FALSE)="",NA(),VLOOKUP($B139,'B-EmEC'!$A:$DC,MATCH(BO$1,'B-EmEC'!$A$1:$DC$1,0),FALSE))</f>
        <v>#N/A</v>
      </c>
      <c r="BP139" s="168" t="e">
        <f>IF(VLOOKUP($B139,'B-EmEC'!$A:$DC,MATCH(BP$1,'B-EmEC'!$A$1:$DC$1,0),FALSE)="",NA(),VLOOKUP($B139,'B-EmEC'!$A:$DC,MATCH(BP$1,'B-EmEC'!$A$1:$DC$1,0),FALSE))</f>
        <v>#N/A</v>
      </c>
      <c r="BQ139" s="168" t="e">
        <f>IF(VLOOKUP($B139,'B-EmEC'!$A:$DC,MATCH(BQ$1,'B-EmEC'!$A$1:$DC$1,0),FALSE)="",NA(),VLOOKUP($B139,'B-EmEC'!$A:$DC,MATCH(BQ$1,'B-EmEC'!$A$1:$DC$1,0),FALSE))</f>
        <v>#N/A</v>
      </c>
      <c r="BR139" s="168" t="e">
        <f>IF(VLOOKUP($B139,'B-EmEC'!$A:$DC,MATCH(BR$1,'B-EmEC'!$A$1:$DC$1,0),FALSE)="",NA(),VLOOKUP($B139,'B-EmEC'!$A:$DC,MATCH(BR$1,'B-EmEC'!$A$1:$DC$1,0),FALSE))</f>
        <v>#N/A</v>
      </c>
      <c r="BS139" s="168" t="e">
        <f>IF(VLOOKUP($B139,'B-EmEC'!$A:$DC,MATCH(BS$1,'B-EmEC'!$A$1:$DC$1,0),FALSE)="",NA(),VLOOKUP($B139,'B-EmEC'!$A:$DC,MATCH(BS$1,'B-EmEC'!$A$1:$DC$1,0),FALSE))</f>
        <v>#N/A</v>
      </c>
      <c r="BT139" s="168" t="e">
        <f>IF(VLOOKUP($B139,'B-EmEC'!$A:$DC,MATCH(BT$1,'B-EmEC'!$A$1:$DC$1,0),FALSE)="",NA(),VLOOKUP($B139,'B-EmEC'!$A:$DC,MATCH(BT$1,'B-EmEC'!$A$1:$DC$1,0),FALSE))</f>
        <v>#N/A</v>
      </c>
      <c r="BU139" s="161" t="e" cm="1">
        <f t="array" ref="BU139">SUBSTITUTE(SUBSTITUTE(SUBSTITUTE(INDEX(BI$1:BT$1,0,MATCH(_xlfn.AGGREGATE(4,6,BI139:BT139),BI139:BT139,0)),"B-Emax",""),"Min",""),"Max","")</f>
        <v>#N/A</v>
      </c>
      <c r="BV139" s="168"/>
      <c r="BW139" s="165" t="e">
        <f>IF(VLOOKUP($B139,'I-EmEC'!$A:$DD,MATCH(BW$1,'I-EmEC'!$A$1:$DD$1,0),FALSE)&lt;&gt;"",VLOOKUP($B139,'I-EmEC'!$A:$DD,MATCH(BW$1,'I-EmEC'!$A$1:$DD$1,0),FALSE),NA())</f>
        <v>#N/A</v>
      </c>
      <c r="BX139" s="166">
        <f>IF(VLOOKUP($B139,'I-EmEC'!$A:$DD,MATCH(BX$1,'I-EmEC'!$A$1:$DD$1,0),FALSE)&lt;&gt;"",VLOOKUP($B139,'I-EmEC'!$A:$DD,MATCH(BX$1,'I-EmEC'!$A$1:$DD$1,0),FALSE),NA())</f>
        <v>66.7311411992263</v>
      </c>
      <c r="BY139" s="166">
        <f>IF(VLOOKUP($B139,'I-EmEC'!$A:$DD,MATCH(BY$1,'I-EmEC'!$A$1:$DD$1,0),FALSE)&lt;&gt;"",VLOOKUP($B139,'I-EmEC'!$A:$DD,MATCH(BY$1,'I-EmEC'!$A$1:$DD$1,0),FALSE),NA())</f>
        <v>66.7311411992263</v>
      </c>
      <c r="BZ139" s="166">
        <f>IF(VLOOKUP($B139,'I-EmEC'!$A:$DD,MATCH(BZ$1,'I-EmEC'!$A$1:$DD$1,0),FALSE)&lt;&gt;"",VLOOKUP($B139,'I-EmEC'!$A:$DD,MATCH(BZ$1,'I-EmEC'!$A$1:$DD$1,0),FALSE),NA())</f>
        <v>53.209109730848866</v>
      </c>
      <c r="CA139" s="166">
        <f>IF(VLOOKUP($B139,'I-EmEC'!$A:$DD,MATCH(CA$1,'I-EmEC'!$A$1:$DD$1,0),FALSE)&lt;&gt;"",VLOOKUP($B139,'I-EmEC'!$A:$DD,MATCH(CA$1,'I-EmEC'!$A$1:$DD$1,0),FALSE),NA())</f>
        <v>53.209109730848866</v>
      </c>
      <c r="CB139" s="166">
        <f>IF(VLOOKUP($B139,'I-EmEC'!$A:$DD,MATCH(CB$1,'I-EmEC'!$A$1:$DD$1,0),FALSE)&lt;&gt;"",VLOOKUP($B139,'I-EmEC'!$A:$DD,MATCH(CB$1,'I-EmEC'!$A$1:$DD$1,0),FALSE),NA())</f>
        <v>36.231884057971016</v>
      </c>
      <c r="CC139" s="166" t="e">
        <f>IF(VLOOKUP($B139,'I-EmEC'!$A:$DD,MATCH(CC$1,'I-EmEC'!$A$1:$DD$1,0),FALSE)&lt;&gt;"",VLOOKUP($B139,'I-EmEC'!$A:$DD,MATCH(CC$1,'I-EmEC'!$A$1:$DD$1,0),FALSE),NA())</f>
        <v>#N/A</v>
      </c>
      <c r="CD139" s="166" t="e">
        <f>IF(VLOOKUP($B139,'I-EmEC'!$A:$DD,MATCH(CD$1,'I-EmEC'!$A$1:$DD$1,0),FALSE)&lt;&gt;"",VLOOKUP($B139,'I-EmEC'!$A:$DD,MATCH(CD$1,'I-EmEC'!$A$1:$DD$1,0),FALSE),NA())</f>
        <v>#N/A</v>
      </c>
      <c r="CE139" s="166">
        <f>IF(VLOOKUP($B139,'I-EmEC'!$A:$DD,MATCH(CE$1,'I-EmEC'!$A$1:$DD$1,0),FALSE)&lt;&gt;"",VLOOKUP($B139,'I-EmEC'!$A:$DD,MATCH(CE$1,'I-EmEC'!$A$1:$DD$1,0),FALSE),NA())</f>
        <v>34.831460674157306</v>
      </c>
      <c r="CF139" s="166">
        <f>IF(VLOOKUP($B139,'I-EmEC'!$A:$DD,MATCH(CF$1,'I-EmEC'!$A$1:$DD$1,0),FALSE)&lt;&gt;"",VLOOKUP($B139,'I-EmEC'!$A:$DD,MATCH(CF$1,'I-EmEC'!$A$1:$DD$1,0),FALSE),NA())</f>
        <v>27.810650887573964</v>
      </c>
      <c r="CG139" s="166">
        <f>IF(VLOOKUP($B139,'I-EmEC'!$A:$DD,MATCH(CG$1,'I-EmEC'!$A$1:$DD$1,0),FALSE)&lt;&gt;"",VLOOKUP($B139,'I-EmEC'!$A:$DD,MATCH(CG$1,'I-EmEC'!$A$1:$DD$1,0),FALSE),NA())</f>
        <v>64.571428571428569</v>
      </c>
      <c r="CH139" s="166">
        <f>IF(VLOOKUP($B139,'I-EmEC'!$A:$DD,MATCH(CH$1,'I-EmEC'!$A$1:$DD$1,0),FALSE)&lt;&gt;"",VLOOKUP($B139,'I-EmEC'!$A:$DD,MATCH(CH$1,'I-EmEC'!$A$1:$DD$1,0),FALSE),NA())</f>
        <v>19.565217391304348</v>
      </c>
      <c r="CI139" s="161" t="str" cm="1">
        <f t="array" ref="CI139">SUBSTITUTE(SUBSTITUTE(SUBSTITUTE(INDEX(BW$1:CH$1,0,MATCH(_xlfn.AGGREGATE(4,6,BW139:CH139),BW139:CH139,0)),"I-Emax",""),"Min",""),"Max","")</f>
        <v xml:space="preserve">
Gi1</v>
      </c>
      <c r="CJ139" s="155"/>
      <c r="CK139" s="155"/>
      <c r="CL139" s="155"/>
      <c r="CM139" s="155"/>
      <c r="CN139" s="155"/>
      <c r="CO139" s="155"/>
      <c r="CP139" s="155"/>
      <c r="CQ139" s="155"/>
      <c r="CR139" s="155"/>
      <c r="CS139" s="155"/>
      <c r="CT139" s="155"/>
      <c r="CU139" s="155"/>
      <c r="CV139" s="155"/>
      <c r="CW139" s="155"/>
      <c r="CX139" s="155"/>
      <c r="CY139" s="155"/>
      <c r="CZ139" s="155"/>
      <c r="DA139" s="155"/>
      <c r="DB139" s="155"/>
      <c r="DC139" s="155"/>
      <c r="DD139" s="155"/>
      <c r="DE139" s="155"/>
      <c r="DF139" s="155"/>
      <c r="DG139" s="155"/>
    </row>
    <row r="140" spans="1:111" s="170" customFormat="1" x14ac:dyDescent="0.15">
      <c r="A140" s="155" t="str" cm="1">
        <f t="array" ref="A140">_xlfn.IFS(AND(SUMIF(E140:P140,"&lt;&gt;#N/A",E140:P140)&gt;0,SUMIF(S140:AD140,"&lt;&gt;#N/A",S140:AD140)&gt;0),"BI",AND(SUMIF(E140:P140,"&lt;&gt;#N/A",E140:P140)&gt;0,SUMIF(S140:AD140,"&lt;&gt;#N/A",S140:AD140)=0),"-B",AND(SUMIF(E140:P140,"&lt;&gt;#N/A",E140:P140)=0,SUMIF(S140:AD140,"&lt;&gt;#N/A",S140:AD140)&gt;0),"-I")</f>
        <v>-I</v>
      </c>
      <c r="B140" s="90" t="s">
        <v>708</v>
      </c>
      <c r="C140" s="156" t="str">
        <f>VLOOKUP(B140,RecNamesAll!A:E,5,FALSE)</f>
        <v>A</v>
      </c>
      <c r="D140" s="157" t="b">
        <f>VLOOKUP(B140,Ligands!A:B,2,FALSE)</f>
        <v>0</v>
      </c>
      <c r="E140" s="158" t="e">
        <f>IF(VLOOKUP($B140,'B-EmEC'!$A:$DC,MATCH(E$1,'B-EmEC'!$A$1:$DC$1,0),FALSE)&lt;&gt;"",VLOOKUP($B140,'B-EmEC'!$A:$DC,MATCH(E$1,'B-EmEC'!$A$1:$DC$1,0),FALSE),NA())</f>
        <v>#N/A</v>
      </c>
      <c r="F140" s="159" t="e">
        <f>IF(VLOOKUP($B140,'B-EmEC'!$A:$DC,MATCH(F$1,'B-EmEC'!$A$1:$DC$1,0),FALSE)&lt;&gt;"",VLOOKUP($B140,'B-EmEC'!$A:$DC,MATCH(F$1,'B-EmEC'!$A$1:$DC$1,0),FALSE),NA())</f>
        <v>#N/A</v>
      </c>
      <c r="G140" s="159" t="e">
        <f>IF(VLOOKUP($B140,'B-EmEC'!$A:$DC,MATCH(G$1,'B-EmEC'!$A$1:$DC$1,0),FALSE)&lt;&gt;"",VLOOKUP($B140,'B-EmEC'!$A:$DC,MATCH(G$1,'B-EmEC'!$A$1:$DC$1,0),FALSE),NA())</f>
        <v>#N/A</v>
      </c>
      <c r="H140" s="159" t="e">
        <f>IF(VLOOKUP($B140,'B-EmEC'!$A:$DC,MATCH(H$1,'B-EmEC'!$A$1:$DC$1,0),FALSE)&lt;&gt;"",VLOOKUP($B140,'B-EmEC'!$A:$DC,MATCH(H$1,'B-EmEC'!$A$1:$DC$1,0),FALSE),NA())</f>
        <v>#N/A</v>
      </c>
      <c r="I140" s="159" t="e">
        <f>IF(VLOOKUP($B140,'B-EmEC'!$A:$DC,MATCH(I$1,'B-EmEC'!$A$1:$DC$1,0),FALSE)&lt;&gt;"",VLOOKUP($B140,'B-EmEC'!$A:$DC,MATCH(I$1,'B-EmEC'!$A$1:$DC$1,0),FALSE),NA())</f>
        <v>#N/A</v>
      </c>
      <c r="J140" s="159" t="e">
        <f>IF(VLOOKUP($B140,'B-EmEC'!$A:$DC,MATCH(J$1,'B-EmEC'!$A$1:$DC$1,0),FALSE)&lt;&gt;"",VLOOKUP($B140,'B-EmEC'!$A:$DC,MATCH(J$1,'B-EmEC'!$A$1:$DC$1,0),FALSE),NA())</f>
        <v>#N/A</v>
      </c>
      <c r="K140" s="160" t="e">
        <f>IF(VLOOKUP($B140,'B-EmEC'!$A:$DC,MATCH(K$1,'B-EmEC'!$A$1:$DC$1,0),FALSE)&lt;&gt;"",VLOOKUP($B140,'B-EmEC'!$A:$DC,MATCH(K$1,'B-EmEC'!$A$1:$DC$1,0),FALSE),NA())</f>
        <v>#N/A</v>
      </c>
      <c r="L140" s="160" t="e">
        <f>IF(VLOOKUP($B140,'B-EmEC'!$A:$DC,MATCH(L$1,'B-EmEC'!$A$1:$DC$1,0),FALSE)&lt;&gt;"",VLOOKUP($B140,'B-EmEC'!$A:$DC,MATCH(L$1,'B-EmEC'!$A$1:$DC$1,0),FALSE),NA())</f>
        <v>#N/A</v>
      </c>
      <c r="M140" s="160" t="e">
        <f>IF(VLOOKUP($B140,'B-EmEC'!$A:$DC,MATCH(M$1,'B-EmEC'!$A$1:$DC$1,0),FALSE)&lt;&gt;"",VLOOKUP($B140,'B-EmEC'!$A:$DC,MATCH(M$1,'B-EmEC'!$A$1:$DC$1,0),FALSE),NA())</f>
        <v>#N/A</v>
      </c>
      <c r="N140" s="159" t="e">
        <f>IF(VLOOKUP($B140,'B-EmEC'!$A:$DC,MATCH(N$1,'B-EmEC'!$A$1:$DC$1,0),FALSE)&lt;&gt;"",VLOOKUP($B140,'B-EmEC'!$A:$DC,MATCH(N$1,'B-EmEC'!$A$1:$DC$1,0),FALSE),NA())</f>
        <v>#N/A</v>
      </c>
      <c r="O140" s="160" t="e">
        <f>IF(VLOOKUP($B140,'B-EmEC'!$A:$DC,MATCH(O$1,'B-EmEC'!$A$1:$DC$1,0),FALSE)&lt;&gt;"",VLOOKUP($B140,'B-EmEC'!$A:$DC,MATCH(O$1,'B-EmEC'!$A$1:$DC$1,0),FALSE),NA())</f>
        <v>#N/A</v>
      </c>
      <c r="P140" s="160" t="e">
        <f>IF(VLOOKUP($B140,'B-EmEC'!$A:$DC,MATCH(P$1,'B-EmEC'!$A$1:$DC$1,0),FALSE)&lt;&gt;"",VLOOKUP($B140,'B-EmEC'!$A:$DC,MATCH(P$1,'B-EmEC'!$A$1:$DC$1,0),FALSE),NA())</f>
        <v>#N/A</v>
      </c>
      <c r="Q140" s="161" t="e" cm="1">
        <f t="array" ref="Q140">SUBSTITUTE(SUBSTITUTE(INDEX(E$1:P$1,0,MATCH(_xlfn.AGGREGATE(4,6,E140:P140),E140:P140,0)),"B-pEC50",""),"&gt;1.4SD","")</f>
        <v>#N/A</v>
      </c>
      <c r="R140" s="159"/>
      <c r="S140" s="162" t="e">
        <f>IF(VLOOKUP($B140,'I-EmEC'!$A:$DD,MATCH(S$1,'I-EmEC'!$A$1:$DD$1,0),FALSE)&lt;&gt;"",VLOOKUP($B140,'I-EmEC'!$A:$DD,MATCH(S$1,'I-EmEC'!$A$1:$DD$1,0),FALSE),NA())</f>
        <v>#N/A</v>
      </c>
      <c r="T140" s="159">
        <f>IF(VLOOKUP($B140,'I-EmEC'!$A:$DD,MATCH(T$1,'I-EmEC'!$A$1:$DD$1,0),FALSE)&lt;&gt;"",VLOOKUP($B140,'I-EmEC'!$A:$DD,MATCH(T$1,'I-EmEC'!$A$1:$DD$1,0),FALSE),NA())</f>
        <v>8.36</v>
      </c>
      <c r="U140" s="159">
        <f>IF(VLOOKUP($B140,'I-EmEC'!$A:$DD,MATCH(U$1,'I-EmEC'!$A$1:$DD$1,0),FALSE)&lt;&gt;"",VLOOKUP($B140,'I-EmEC'!$A:$DD,MATCH(U$1,'I-EmEC'!$A$1:$DD$1,0),FALSE),NA())</f>
        <v>8.36</v>
      </c>
      <c r="V140" s="159">
        <f>IF(VLOOKUP($B140,'I-EmEC'!$A:$DD,MATCH(V$1,'I-EmEC'!$A$1:$DD$1,0),FALSE)&lt;&gt;"",VLOOKUP($B140,'I-EmEC'!$A:$DD,MATCH(V$1,'I-EmEC'!$A$1:$DD$1,0),FALSE),NA())</f>
        <v>7.64</v>
      </c>
      <c r="W140" s="159">
        <f>IF(VLOOKUP($B140,'I-EmEC'!$A:$DD,MATCH(W$1,'I-EmEC'!$A$1:$DD$1,0),FALSE)&lt;&gt;"",VLOOKUP($B140,'I-EmEC'!$A:$DD,MATCH(W$1,'I-EmEC'!$A$1:$DD$1,0),FALSE),NA())</f>
        <v>7.64</v>
      </c>
      <c r="X140" s="159">
        <f>IF(VLOOKUP($B140,'I-EmEC'!$A:$DD,MATCH(X$1,'I-EmEC'!$A$1:$DD$1,0),FALSE)&lt;&gt;"",VLOOKUP($B140,'I-EmEC'!$A:$DD,MATCH(X$1,'I-EmEC'!$A$1:$DD$1,0),FALSE),NA())</f>
        <v>7.37</v>
      </c>
      <c r="Y140" s="159" t="e">
        <f>IF(VLOOKUP($B140,'I-EmEC'!$A:$DD,MATCH(Y$1,'I-EmEC'!$A$1:$DD$1,0),FALSE)&lt;&gt;"",VLOOKUP($B140,'I-EmEC'!$A:$DD,MATCH(Y$1,'I-EmEC'!$A$1:$DD$1,0),FALSE),NA())</f>
        <v>#N/A</v>
      </c>
      <c r="Z140" s="159" t="e">
        <f>IF(VLOOKUP($B140,'I-EmEC'!$A:$DD,MATCH(Z$1,'I-EmEC'!$A$1:$DD$1,0),FALSE)&lt;&gt;"",VLOOKUP($B140,'I-EmEC'!$A:$DD,MATCH(Z$1,'I-EmEC'!$A$1:$DD$1,0),FALSE),NA())</f>
        <v>#N/A</v>
      </c>
      <c r="AA140" s="159">
        <f>IF(VLOOKUP($B140,'I-EmEC'!$A:$DD,MATCH(AA$1,'I-EmEC'!$A$1:$DD$1,0),FALSE)&lt;&gt;"",VLOOKUP($B140,'I-EmEC'!$A:$DD,MATCH(AA$1,'I-EmEC'!$A$1:$DD$1,0),FALSE),NA())</f>
        <v>7.57</v>
      </c>
      <c r="AB140" s="159">
        <f>IF(VLOOKUP($B140,'I-EmEC'!$A:$DD,MATCH(AB$1,'I-EmEC'!$A$1:$DD$1,0),FALSE)&lt;&gt;"",VLOOKUP($B140,'I-EmEC'!$A:$DD,MATCH(AB$1,'I-EmEC'!$A$1:$DD$1,0),FALSE),NA())</f>
        <v>7.01</v>
      </c>
      <c r="AC140" s="159">
        <f>IF(VLOOKUP($B140,'I-EmEC'!$A:$DD,MATCH(AC$1,'I-EmEC'!$A$1:$DD$1,0),FALSE)&lt;&gt;"",VLOOKUP($B140,'I-EmEC'!$A:$DD,MATCH(AC$1,'I-EmEC'!$A$1:$DD$1,0),FALSE),NA())</f>
        <v>7.32</v>
      </c>
      <c r="AD140" s="159" t="e">
        <f>IF(VLOOKUP($B140,'I-EmEC'!$A:$DD,MATCH(AD$1,'I-EmEC'!$A$1:$DD$1,0),FALSE)&lt;&gt;"",VLOOKUP($B140,'I-EmEC'!$A:$DD,MATCH(AD$1,'I-EmEC'!$A$1:$DD$1,0),FALSE),NA())</f>
        <v>#N/A</v>
      </c>
      <c r="AE140" s="161" t="str" cm="1">
        <f t="array" ref="AE140">SUBSTITUTE(SUBSTITUTE(INDEX(S$1:AD$1,0,MATCH(_xlfn.AGGREGATE(4,6,S140:AD140),S140:AD140,0)),"I-pEC50",""),"&gt;1.4SD","")</f>
        <v xml:space="preserve">
Gi1</v>
      </c>
      <c r="AF140" s="159"/>
      <c r="AG140" s="163" t="e">
        <f>IF(VLOOKUP($B140,'B-EmEC'!$A:$DC,MATCH(AG$1,'B-EmEC'!$A$1:$DC$1,0),FALSE)&lt;&gt;"",VLOOKUP($B140,'B-EmEC'!$A:$DC,MATCH(AG$1,'B-EmEC'!$A$1:$DC$1,0),FALSE),NA())</f>
        <v>#N/A</v>
      </c>
      <c r="AH140" s="164" t="e">
        <f>IF(VLOOKUP($B140,'B-EmEC'!$A:$DC,MATCH(AH$1,'B-EmEC'!$A$1:$DC$1,0),FALSE)&lt;&gt;"",VLOOKUP($B140,'B-EmEC'!$A:$DC,MATCH(AH$1,'B-EmEC'!$A$1:$DC$1,0),FALSE),NA())</f>
        <v>#N/A</v>
      </c>
      <c r="AI140" s="164" t="e">
        <f>IF(VLOOKUP($B140,'B-EmEC'!$A:$DC,MATCH(AI$1,'B-EmEC'!$A$1:$DC$1,0),FALSE)&lt;&gt;"",VLOOKUP($B140,'B-EmEC'!$A:$DC,MATCH(AI$1,'B-EmEC'!$A$1:$DC$1,0),FALSE),NA())</f>
        <v>#N/A</v>
      </c>
      <c r="AJ140" s="164" t="e">
        <f>IF(VLOOKUP($B140,'B-EmEC'!$A:$DC,MATCH(AJ$1,'B-EmEC'!$A$1:$DC$1,0),FALSE)&lt;&gt;"",VLOOKUP($B140,'B-EmEC'!$A:$DC,MATCH(AJ$1,'B-EmEC'!$A$1:$DC$1,0),FALSE),NA())</f>
        <v>#N/A</v>
      </c>
      <c r="AK140" s="164" t="e">
        <f>IF(VLOOKUP($B140,'B-EmEC'!$A:$DC,MATCH(AK$1,'B-EmEC'!$A$1:$DC$1,0),FALSE)&lt;&gt;"",VLOOKUP($B140,'B-EmEC'!$A:$DC,MATCH(AK$1,'B-EmEC'!$A$1:$DC$1,0),FALSE),NA())</f>
        <v>#N/A</v>
      </c>
      <c r="AL140" s="164" t="e">
        <f>IF(VLOOKUP($B140,'B-EmEC'!$A:$DC,MATCH(AL$1,'B-EmEC'!$A$1:$DC$1,0),FALSE)&lt;&gt;"",VLOOKUP($B140,'B-EmEC'!$A:$DC,MATCH(AL$1,'B-EmEC'!$A$1:$DC$1,0),FALSE),NA())</f>
        <v>#N/A</v>
      </c>
      <c r="AM140" s="164" t="e">
        <f>IF(VLOOKUP($B140,'B-EmEC'!$A:$DC,MATCH(AM$1,'B-EmEC'!$A$1:$DC$1,0),FALSE)&lt;&gt;"",VLOOKUP($B140,'B-EmEC'!$A:$DC,MATCH(AM$1,'B-EmEC'!$A$1:$DC$1,0),FALSE),NA())</f>
        <v>#N/A</v>
      </c>
      <c r="AN140" s="164" t="e">
        <f>IF(VLOOKUP($B140,'B-EmEC'!$A:$DC,MATCH(AN$1,'B-EmEC'!$A$1:$DC$1,0),FALSE)&lt;&gt;"",VLOOKUP($B140,'B-EmEC'!$A:$DC,MATCH(AN$1,'B-EmEC'!$A$1:$DC$1,0),FALSE),NA())</f>
        <v>#N/A</v>
      </c>
      <c r="AO140" s="164" t="e">
        <f>IF(VLOOKUP($B140,'B-EmEC'!$A:$DC,MATCH(AO$1,'B-EmEC'!$A$1:$DC$1,0),FALSE)&lt;&gt;"",VLOOKUP($B140,'B-EmEC'!$A:$DC,MATCH(AO$1,'B-EmEC'!$A$1:$DC$1,0),FALSE),NA())</f>
        <v>#N/A</v>
      </c>
      <c r="AP140" s="164" t="e">
        <f>IF(VLOOKUP($B140,'B-EmEC'!$A:$DC,MATCH(AP$1,'B-EmEC'!$A$1:$DC$1,0),FALSE)&lt;&gt;"",VLOOKUP($B140,'B-EmEC'!$A:$DC,MATCH(AP$1,'B-EmEC'!$A$1:$DC$1,0),FALSE),NA())</f>
        <v>#N/A</v>
      </c>
      <c r="AQ140" s="164" t="e">
        <f>IF(VLOOKUP($B140,'B-EmEC'!$A:$DC,MATCH(AQ$1,'B-EmEC'!$A$1:$DC$1,0),FALSE)&lt;&gt;"",VLOOKUP($B140,'B-EmEC'!$A:$DC,MATCH(AQ$1,'B-EmEC'!$A$1:$DC$1,0),FALSE),NA())</f>
        <v>#N/A</v>
      </c>
      <c r="AR140" s="164" t="e">
        <f>IF(VLOOKUP($B140,'B-EmEC'!$A:$DC,MATCH(AR$1,'B-EmEC'!$A$1:$DC$1,0),FALSE)&lt;&gt;"",VLOOKUP($B140,'B-EmEC'!$A:$DC,MATCH(AR$1,'B-EmEC'!$A$1:$DC$1,0),FALSE),NA())</f>
        <v>#N/A</v>
      </c>
      <c r="AS140" s="169" t="e" cm="1">
        <f t="array" ref="AS140">SUBSTITUTE(SUBSTITUTE(INDEX(AG$1:AR$1,0,MATCH(_xlfn.AGGREGATE(4,6,AG140:AR140),AG140:AR140,0)),"B-Emax",""),"&gt;1.4SD","")</f>
        <v>#N/A</v>
      </c>
      <c r="AT140" s="164"/>
      <c r="AU140" s="165" t="e">
        <f>IF(VLOOKUP($B140,'I-EmEC'!$A:$DD,MATCH(AU$1,'I-EmEC'!$A$1:$DD$1,0),FALSE)&lt;&gt;"",VLOOKUP($B140,'I-EmEC'!$A:$DD,MATCH(AU$1,'I-EmEC'!$A$1:$DD$1,0),FALSE),NA())</f>
        <v>#N/A</v>
      </c>
      <c r="AV140" s="166">
        <f>IF(VLOOKUP($B140,'I-EmEC'!$A:$DD,MATCH(AV$1,'I-EmEC'!$A$1:$DD$1,0),FALSE)&lt;&gt;"",VLOOKUP($B140,'I-EmEC'!$A:$DD,MATCH(AV$1,'I-EmEC'!$A$1:$DD$1,0),FALSE),NA())</f>
        <v>33.299999999999997</v>
      </c>
      <c r="AW140" s="166">
        <f>IF(VLOOKUP($B140,'I-EmEC'!$A:$DD,MATCH(AW$1,'I-EmEC'!$A$1:$DD$1,0),FALSE)&lt;&gt;"",VLOOKUP($B140,'I-EmEC'!$A:$DD,MATCH(AW$1,'I-EmEC'!$A$1:$DD$1,0),FALSE),NA())</f>
        <v>33.299999999999997</v>
      </c>
      <c r="AX140" s="166">
        <f>IF(VLOOKUP($B140,'I-EmEC'!$A:$DD,MATCH(AX$1,'I-EmEC'!$A$1:$DD$1,0),FALSE)&lt;&gt;"",VLOOKUP($B140,'I-EmEC'!$A:$DD,MATCH(AX$1,'I-EmEC'!$A$1:$DD$1,0),FALSE),NA())</f>
        <v>18</v>
      </c>
      <c r="AY140" s="166">
        <f>IF(VLOOKUP($B140,'I-EmEC'!$A:$DD,MATCH(AY$1,'I-EmEC'!$A$1:$DD$1,0),FALSE)&lt;&gt;"",VLOOKUP($B140,'I-EmEC'!$A:$DD,MATCH(AY$1,'I-EmEC'!$A$1:$DD$1,0),FALSE),NA())</f>
        <v>18</v>
      </c>
      <c r="AZ140" s="166">
        <f>IF(VLOOKUP($B140,'I-EmEC'!$A:$DD,MATCH(AZ$1,'I-EmEC'!$A$1:$DD$1,0),FALSE)&lt;&gt;"",VLOOKUP($B140,'I-EmEC'!$A:$DD,MATCH(AZ$1,'I-EmEC'!$A$1:$DD$1,0),FALSE),NA())</f>
        <v>12.3</v>
      </c>
      <c r="BA140" s="166" t="e">
        <f>IF(VLOOKUP($B140,'I-EmEC'!$A:$DD,MATCH(BA$1,'I-EmEC'!$A$1:$DD$1,0),FALSE)&lt;&gt;"",VLOOKUP($B140,'I-EmEC'!$A:$DD,MATCH(BA$1,'I-EmEC'!$A$1:$DD$1,0),FALSE),NA())</f>
        <v>#N/A</v>
      </c>
      <c r="BB140" s="166" t="e">
        <f>IF(VLOOKUP($B140,'I-EmEC'!$A:$DD,MATCH(BB$1,'I-EmEC'!$A$1:$DD$1,0),FALSE)&lt;&gt;"",VLOOKUP($B140,'I-EmEC'!$A:$DD,MATCH(BB$1,'I-EmEC'!$A$1:$DD$1,0),FALSE),NA())</f>
        <v>#N/A</v>
      </c>
      <c r="BC140" s="166">
        <f>IF(VLOOKUP($B140,'I-EmEC'!$A:$DD,MATCH(BC$1,'I-EmEC'!$A$1:$DD$1,0),FALSE)&lt;&gt;"",VLOOKUP($B140,'I-EmEC'!$A:$DD,MATCH(BC$1,'I-EmEC'!$A$1:$DD$1,0),FALSE),NA())</f>
        <v>15.1</v>
      </c>
      <c r="BD140" s="166">
        <f>IF(VLOOKUP($B140,'I-EmEC'!$A:$DD,MATCH(BD$1,'I-EmEC'!$A$1:$DD$1,0),FALSE)&lt;&gt;"",VLOOKUP($B140,'I-EmEC'!$A:$DD,MATCH(BD$1,'I-EmEC'!$A$1:$DD$1,0),FALSE),NA())</f>
        <v>9</v>
      </c>
      <c r="BE140" s="166">
        <f>IF(VLOOKUP($B140,'I-EmEC'!$A:$DD,MATCH(BE$1,'I-EmEC'!$A$1:$DD$1,0),FALSE)&lt;&gt;"",VLOOKUP($B140,'I-EmEC'!$A:$DD,MATCH(BE$1,'I-EmEC'!$A$1:$DD$1,0),FALSE),NA())</f>
        <v>7.2</v>
      </c>
      <c r="BF140" s="166" t="e">
        <f>IF(VLOOKUP($B140,'I-EmEC'!$A:$DD,MATCH(BF$1,'I-EmEC'!$A$1:$DD$1,0),FALSE)&lt;&gt;"",VLOOKUP($B140,'I-EmEC'!$A:$DD,MATCH(BF$1,'I-EmEC'!$A$1:$DD$1,0),FALSE),NA())</f>
        <v>#N/A</v>
      </c>
      <c r="BG140" s="161" t="str" cm="1">
        <f t="array" ref="BG140">SUBSTITUTE(SUBSTITUTE(INDEX(AU$1:BF$1,0,MATCH(_xlfn.AGGREGATE(4,6,AU140:BF140),AU140:BF140,0)),"I-Emax",""),"&gt;1.4SD","")</f>
        <v xml:space="preserve">
Gi1</v>
      </c>
      <c r="BH140" s="159"/>
      <c r="BI140" s="167" t="e">
        <f>IF(VLOOKUP($B140,'B-EmEC'!$A:$DC,MATCH(BI$1,'B-EmEC'!$A$1:$DC$1,0),FALSE)="",NA(),VLOOKUP($B140,'B-EmEC'!$A:$DC,MATCH(BI$1,'B-EmEC'!$A$1:$DC$1,0),FALSE))</f>
        <v>#N/A</v>
      </c>
      <c r="BJ140" s="168" t="e">
        <f>IF(VLOOKUP($B140,'B-EmEC'!$A:$DC,MATCH(BJ$1,'B-EmEC'!$A$1:$DC$1,0),FALSE)="",NA(),VLOOKUP($B140,'B-EmEC'!$A:$DC,MATCH(BJ$1,'B-EmEC'!$A$1:$DC$1,0),FALSE))</f>
        <v>#N/A</v>
      </c>
      <c r="BK140" s="168" t="e">
        <f>IF(VLOOKUP($B140,'B-EmEC'!$A:$DC,MATCH(BK$1,'B-EmEC'!$A$1:$DC$1,0),FALSE)="",NA(),VLOOKUP($B140,'B-EmEC'!$A:$DC,MATCH(BK$1,'B-EmEC'!$A$1:$DC$1,0),FALSE))</f>
        <v>#N/A</v>
      </c>
      <c r="BL140" s="168" t="e">
        <f>IF(VLOOKUP($B140,'B-EmEC'!$A:$DC,MATCH(BL$1,'B-EmEC'!$A$1:$DC$1,0),FALSE)="",NA(),VLOOKUP($B140,'B-EmEC'!$A:$DC,MATCH(BL$1,'B-EmEC'!$A$1:$DC$1,0),FALSE))</f>
        <v>#N/A</v>
      </c>
      <c r="BM140" s="168" t="e">
        <f>IF(VLOOKUP($B140,'B-EmEC'!$A:$DC,MATCH(BM$1,'B-EmEC'!$A$1:$DC$1,0),FALSE)="",NA(),VLOOKUP($B140,'B-EmEC'!$A:$DC,MATCH(BM$1,'B-EmEC'!$A$1:$DC$1,0),FALSE))</f>
        <v>#N/A</v>
      </c>
      <c r="BN140" s="168" t="e">
        <f>IF(VLOOKUP($B140,'B-EmEC'!$A:$DC,MATCH(BN$1,'B-EmEC'!$A$1:$DC$1,0),FALSE)="",NA(),VLOOKUP($B140,'B-EmEC'!$A:$DC,MATCH(BN$1,'B-EmEC'!$A$1:$DC$1,0),FALSE))</f>
        <v>#N/A</v>
      </c>
      <c r="BO140" s="168" t="e">
        <f>IF(VLOOKUP($B140,'B-EmEC'!$A:$DC,MATCH(BO$1,'B-EmEC'!$A$1:$DC$1,0),FALSE)="",NA(),VLOOKUP($B140,'B-EmEC'!$A:$DC,MATCH(BO$1,'B-EmEC'!$A$1:$DC$1,0),FALSE))</f>
        <v>#N/A</v>
      </c>
      <c r="BP140" s="168" t="e">
        <f>IF(VLOOKUP($B140,'B-EmEC'!$A:$DC,MATCH(BP$1,'B-EmEC'!$A$1:$DC$1,0),FALSE)="",NA(),VLOOKUP($B140,'B-EmEC'!$A:$DC,MATCH(BP$1,'B-EmEC'!$A$1:$DC$1,0),FALSE))</f>
        <v>#N/A</v>
      </c>
      <c r="BQ140" s="168" t="e">
        <f>IF(VLOOKUP($B140,'B-EmEC'!$A:$DC,MATCH(BQ$1,'B-EmEC'!$A$1:$DC$1,0),FALSE)="",NA(),VLOOKUP($B140,'B-EmEC'!$A:$DC,MATCH(BQ$1,'B-EmEC'!$A$1:$DC$1,0),FALSE))</f>
        <v>#N/A</v>
      </c>
      <c r="BR140" s="168" t="e">
        <f>IF(VLOOKUP($B140,'B-EmEC'!$A:$DC,MATCH(BR$1,'B-EmEC'!$A$1:$DC$1,0),FALSE)="",NA(),VLOOKUP($B140,'B-EmEC'!$A:$DC,MATCH(BR$1,'B-EmEC'!$A$1:$DC$1,0),FALSE))</f>
        <v>#N/A</v>
      </c>
      <c r="BS140" s="168" t="e">
        <f>IF(VLOOKUP($B140,'B-EmEC'!$A:$DC,MATCH(BS$1,'B-EmEC'!$A$1:$DC$1,0),FALSE)="",NA(),VLOOKUP($B140,'B-EmEC'!$A:$DC,MATCH(BS$1,'B-EmEC'!$A$1:$DC$1,0),FALSE))</f>
        <v>#N/A</v>
      </c>
      <c r="BT140" s="168" t="e">
        <f>IF(VLOOKUP($B140,'B-EmEC'!$A:$DC,MATCH(BT$1,'B-EmEC'!$A$1:$DC$1,0),FALSE)="",NA(),VLOOKUP($B140,'B-EmEC'!$A:$DC,MATCH(BT$1,'B-EmEC'!$A$1:$DC$1,0),FALSE))</f>
        <v>#N/A</v>
      </c>
      <c r="BU140" s="161" t="e" cm="1">
        <f t="array" ref="BU140">SUBSTITUTE(SUBSTITUTE(SUBSTITUTE(INDEX(BI$1:BT$1,0,MATCH(_xlfn.AGGREGATE(4,6,BI140:BT140),BI140:BT140,0)),"B-Emax",""),"Min",""),"Max","")</f>
        <v>#N/A</v>
      </c>
      <c r="BV140" s="168"/>
      <c r="BW140" s="165" t="e">
        <f>IF(VLOOKUP($B140,'I-EmEC'!$A:$DD,MATCH(BW$1,'I-EmEC'!$A$1:$DD$1,0),FALSE)&lt;&gt;"",VLOOKUP($B140,'I-EmEC'!$A:$DD,MATCH(BW$1,'I-EmEC'!$A$1:$DD$1,0),FALSE),NA())</f>
        <v>#N/A</v>
      </c>
      <c r="BX140" s="166">
        <f>IF(VLOOKUP($B140,'I-EmEC'!$A:$DD,MATCH(BX$1,'I-EmEC'!$A$1:$DD$1,0),FALSE)&lt;&gt;"",VLOOKUP($B140,'I-EmEC'!$A:$DD,MATCH(BX$1,'I-EmEC'!$A$1:$DD$1,0),FALSE),NA())</f>
        <v>64.410058027079288</v>
      </c>
      <c r="BY140" s="166">
        <f>IF(VLOOKUP($B140,'I-EmEC'!$A:$DD,MATCH(BY$1,'I-EmEC'!$A$1:$DD$1,0),FALSE)&lt;&gt;"",VLOOKUP($B140,'I-EmEC'!$A:$DD,MATCH(BY$1,'I-EmEC'!$A$1:$DD$1,0),FALSE),NA())</f>
        <v>64.410058027079288</v>
      </c>
      <c r="BZ140" s="166">
        <f>IF(VLOOKUP($B140,'I-EmEC'!$A:$DD,MATCH(BZ$1,'I-EmEC'!$A$1:$DD$1,0),FALSE)&lt;&gt;"",VLOOKUP($B140,'I-EmEC'!$A:$DD,MATCH(BZ$1,'I-EmEC'!$A$1:$DD$1,0),FALSE),NA())</f>
        <v>37.267080745341616</v>
      </c>
      <c r="CA140" s="166">
        <f>IF(VLOOKUP($B140,'I-EmEC'!$A:$DD,MATCH(CA$1,'I-EmEC'!$A$1:$DD$1,0),FALSE)&lt;&gt;"",VLOOKUP($B140,'I-EmEC'!$A:$DD,MATCH(CA$1,'I-EmEC'!$A$1:$DD$1,0),FALSE),NA())</f>
        <v>37.267080745341616</v>
      </c>
      <c r="CB140" s="166">
        <f>IF(VLOOKUP($B140,'I-EmEC'!$A:$DD,MATCH(CB$1,'I-EmEC'!$A$1:$DD$1,0),FALSE)&lt;&gt;"",VLOOKUP($B140,'I-EmEC'!$A:$DD,MATCH(CB$1,'I-EmEC'!$A$1:$DD$1,0),FALSE),NA())</f>
        <v>35.652173913043477</v>
      </c>
      <c r="CC140" s="166" t="e">
        <f>IF(VLOOKUP($B140,'I-EmEC'!$A:$DD,MATCH(CC$1,'I-EmEC'!$A$1:$DD$1,0),FALSE)&lt;&gt;"",VLOOKUP($B140,'I-EmEC'!$A:$DD,MATCH(CC$1,'I-EmEC'!$A$1:$DD$1,0),FALSE),NA())</f>
        <v>#N/A</v>
      </c>
      <c r="CD140" s="166" t="e">
        <f>IF(VLOOKUP($B140,'I-EmEC'!$A:$DD,MATCH(CD$1,'I-EmEC'!$A$1:$DD$1,0),FALSE)&lt;&gt;"",VLOOKUP($B140,'I-EmEC'!$A:$DD,MATCH(CD$1,'I-EmEC'!$A$1:$DD$1,0),FALSE),NA())</f>
        <v>#N/A</v>
      </c>
      <c r="CE140" s="166">
        <f>IF(VLOOKUP($B140,'I-EmEC'!$A:$DD,MATCH(CE$1,'I-EmEC'!$A$1:$DD$1,0),FALSE)&lt;&gt;"",VLOOKUP($B140,'I-EmEC'!$A:$DD,MATCH(CE$1,'I-EmEC'!$A$1:$DD$1,0),FALSE),NA())</f>
        <v>33.932584269662918</v>
      </c>
      <c r="CF140" s="166">
        <f>IF(VLOOKUP($B140,'I-EmEC'!$A:$DD,MATCH(CF$1,'I-EmEC'!$A$1:$DD$1,0),FALSE)&lt;&gt;"",VLOOKUP($B140,'I-EmEC'!$A:$DD,MATCH(CF$1,'I-EmEC'!$A$1:$DD$1,0),FALSE),NA())</f>
        <v>17.751479289940828</v>
      </c>
      <c r="CG140" s="166">
        <f>IF(VLOOKUP($B140,'I-EmEC'!$A:$DD,MATCH(CG$1,'I-EmEC'!$A$1:$DD$1,0),FALSE)&lt;&gt;"",VLOOKUP($B140,'I-EmEC'!$A:$DD,MATCH(CG$1,'I-EmEC'!$A$1:$DD$1,0),FALSE),NA())</f>
        <v>13.714285714285714</v>
      </c>
      <c r="CH140" s="166" t="e">
        <f>IF(VLOOKUP($B140,'I-EmEC'!$A:$DD,MATCH(CH$1,'I-EmEC'!$A$1:$DD$1,0),FALSE)&lt;&gt;"",VLOOKUP($B140,'I-EmEC'!$A:$DD,MATCH(CH$1,'I-EmEC'!$A$1:$DD$1,0),FALSE),NA())</f>
        <v>#N/A</v>
      </c>
      <c r="CI140" s="161" t="str" cm="1">
        <f t="array" ref="CI140">SUBSTITUTE(SUBSTITUTE(SUBSTITUTE(INDEX(BW$1:CH$1,0,MATCH(_xlfn.AGGREGATE(4,6,BW140:CH140),BW140:CH140,0)),"I-Emax",""),"Min",""),"Max","")</f>
        <v xml:space="preserve">
Gi1</v>
      </c>
      <c r="CJ140" s="155"/>
      <c r="CK140" s="155"/>
      <c r="CL140" s="155"/>
      <c r="CM140" s="155"/>
      <c r="CN140" s="155"/>
      <c r="CO140" s="155"/>
      <c r="CP140" s="155"/>
      <c r="CQ140" s="155"/>
      <c r="CR140" s="155"/>
      <c r="CS140" s="155"/>
      <c r="CT140" s="155"/>
      <c r="CU140" s="155"/>
      <c r="CV140" s="155"/>
      <c r="CW140" s="155"/>
      <c r="CX140" s="155"/>
      <c r="CY140" s="155"/>
      <c r="CZ140" s="155"/>
      <c r="DA140" s="155"/>
      <c r="DB140" s="155"/>
      <c r="DC140" s="155"/>
      <c r="DD140" s="155"/>
      <c r="DE140" s="155"/>
      <c r="DF140" s="155"/>
      <c r="DG140" s="155"/>
    </row>
    <row r="141" spans="1:111" s="170" customFormat="1" x14ac:dyDescent="0.15">
      <c r="A141" s="155" t="str" cm="1">
        <f t="array" ref="A141">_xlfn.IFS(AND(SUMIF(E141:P141,"&lt;&gt;#N/A",E141:P141)&gt;0,SUMIF(S141:AD141,"&lt;&gt;#N/A",S141:AD141)&gt;0),"BI",AND(SUMIF(E141:P141,"&lt;&gt;#N/A",E141:P141)&gt;0,SUMIF(S141:AD141,"&lt;&gt;#N/A",S141:AD141)=0),"-B",AND(SUMIF(E141:P141,"&lt;&gt;#N/A",E141:P141)=0,SUMIF(S141:AD141,"&lt;&gt;#N/A",S141:AD141)&gt;0),"-I")</f>
        <v>-I</v>
      </c>
      <c r="B141" s="90" t="s">
        <v>710</v>
      </c>
      <c r="C141" s="156" t="str">
        <f>VLOOKUP(B141,RecNamesAll!A:E,5,FALSE)</f>
        <v>A</v>
      </c>
      <c r="D141" s="157" t="b">
        <f>VLOOKUP(B141,Ligands!A:B,2,FALSE)</f>
        <v>0</v>
      </c>
      <c r="E141" s="158" t="e">
        <f>IF(VLOOKUP($B141,'B-EmEC'!$A:$DC,MATCH(E$1,'B-EmEC'!$A$1:$DC$1,0),FALSE)&lt;&gt;"",VLOOKUP($B141,'B-EmEC'!$A:$DC,MATCH(E$1,'B-EmEC'!$A$1:$DC$1,0),FALSE),NA())</f>
        <v>#N/A</v>
      </c>
      <c r="F141" s="159" t="e">
        <f>IF(VLOOKUP($B141,'B-EmEC'!$A:$DC,MATCH(F$1,'B-EmEC'!$A$1:$DC$1,0),FALSE)&lt;&gt;"",VLOOKUP($B141,'B-EmEC'!$A:$DC,MATCH(F$1,'B-EmEC'!$A$1:$DC$1,0),FALSE),NA())</f>
        <v>#N/A</v>
      </c>
      <c r="G141" s="159" t="e">
        <f>IF(VLOOKUP($B141,'B-EmEC'!$A:$DC,MATCH(G$1,'B-EmEC'!$A$1:$DC$1,0),FALSE)&lt;&gt;"",VLOOKUP($B141,'B-EmEC'!$A:$DC,MATCH(G$1,'B-EmEC'!$A$1:$DC$1,0),FALSE),NA())</f>
        <v>#N/A</v>
      </c>
      <c r="H141" s="159" t="e">
        <f>IF(VLOOKUP($B141,'B-EmEC'!$A:$DC,MATCH(H$1,'B-EmEC'!$A$1:$DC$1,0),FALSE)&lt;&gt;"",VLOOKUP($B141,'B-EmEC'!$A:$DC,MATCH(H$1,'B-EmEC'!$A$1:$DC$1,0),FALSE),NA())</f>
        <v>#N/A</v>
      </c>
      <c r="I141" s="159" t="e">
        <f>IF(VLOOKUP($B141,'B-EmEC'!$A:$DC,MATCH(I$1,'B-EmEC'!$A$1:$DC$1,0),FALSE)&lt;&gt;"",VLOOKUP($B141,'B-EmEC'!$A:$DC,MATCH(I$1,'B-EmEC'!$A$1:$DC$1,0),FALSE),NA())</f>
        <v>#N/A</v>
      </c>
      <c r="J141" s="159" t="e">
        <f>IF(VLOOKUP($B141,'B-EmEC'!$A:$DC,MATCH(J$1,'B-EmEC'!$A$1:$DC$1,0),FALSE)&lt;&gt;"",VLOOKUP($B141,'B-EmEC'!$A:$DC,MATCH(J$1,'B-EmEC'!$A$1:$DC$1,0),FALSE),NA())</f>
        <v>#N/A</v>
      </c>
      <c r="K141" s="160" t="e">
        <f>IF(VLOOKUP($B141,'B-EmEC'!$A:$DC,MATCH(K$1,'B-EmEC'!$A$1:$DC$1,0),FALSE)&lt;&gt;"",VLOOKUP($B141,'B-EmEC'!$A:$DC,MATCH(K$1,'B-EmEC'!$A$1:$DC$1,0),FALSE),NA())</f>
        <v>#N/A</v>
      </c>
      <c r="L141" s="160" t="e">
        <f>IF(VLOOKUP($B141,'B-EmEC'!$A:$DC,MATCH(L$1,'B-EmEC'!$A$1:$DC$1,0),FALSE)&lt;&gt;"",VLOOKUP($B141,'B-EmEC'!$A:$DC,MATCH(L$1,'B-EmEC'!$A$1:$DC$1,0),FALSE),NA())</f>
        <v>#N/A</v>
      </c>
      <c r="M141" s="160" t="e">
        <f>IF(VLOOKUP($B141,'B-EmEC'!$A:$DC,MATCH(M$1,'B-EmEC'!$A$1:$DC$1,0),FALSE)&lt;&gt;"",VLOOKUP($B141,'B-EmEC'!$A:$DC,MATCH(M$1,'B-EmEC'!$A$1:$DC$1,0),FALSE),NA())</f>
        <v>#N/A</v>
      </c>
      <c r="N141" s="159" t="e">
        <f>IF(VLOOKUP($B141,'B-EmEC'!$A:$DC,MATCH(N$1,'B-EmEC'!$A$1:$DC$1,0),FALSE)&lt;&gt;"",VLOOKUP($B141,'B-EmEC'!$A:$DC,MATCH(N$1,'B-EmEC'!$A$1:$DC$1,0),FALSE),NA())</f>
        <v>#N/A</v>
      </c>
      <c r="O141" s="160" t="e">
        <f>IF(VLOOKUP($B141,'B-EmEC'!$A:$DC,MATCH(O$1,'B-EmEC'!$A$1:$DC$1,0),FALSE)&lt;&gt;"",VLOOKUP($B141,'B-EmEC'!$A:$DC,MATCH(O$1,'B-EmEC'!$A$1:$DC$1,0),FALSE),NA())</f>
        <v>#N/A</v>
      </c>
      <c r="P141" s="160" t="e">
        <f>IF(VLOOKUP($B141,'B-EmEC'!$A:$DC,MATCH(P$1,'B-EmEC'!$A$1:$DC$1,0),FALSE)&lt;&gt;"",VLOOKUP($B141,'B-EmEC'!$A:$DC,MATCH(P$1,'B-EmEC'!$A$1:$DC$1,0),FALSE),NA())</f>
        <v>#N/A</v>
      </c>
      <c r="Q141" s="161" t="e" cm="1">
        <f t="array" ref="Q141">SUBSTITUTE(SUBSTITUTE(INDEX(E$1:P$1,0,MATCH(_xlfn.AGGREGATE(4,6,E141:P141),E141:P141,0)),"B-pEC50",""),"&gt;1.4SD","")</f>
        <v>#N/A</v>
      </c>
      <c r="R141" s="159"/>
      <c r="S141" s="162" t="e">
        <f>IF(VLOOKUP($B141,'I-EmEC'!$A:$DD,MATCH(S$1,'I-EmEC'!$A$1:$DD$1,0),FALSE)&lt;&gt;"",VLOOKUP($B141,'I-EmEC'!$A:$DD,MATCH(S$1,'I-EmEC'!$A$1:$DD$1,0),FALSE),NA())</f>
        <v>#N/A</v>
      </c>
      <c r="T141" s="159">
        <f>IF(VLOOKUP($B141,'I-EmEC'!$A:$DD,MATCH(T$1,'I-EmEC'!$A$1:$DD$1,0),FALSE)&lt;&gt;"",VLOOKUP($B141,'I-EmEC'!$A:$DD,MATCH(T$1,'I-EmEC'!$A$1:$DD$1,0),FALSE),NA())</f>
        <v>8.98</v>
      </c>
      <c r="U141" s="159">
        <f>IF(VLOOKUP($B141,'I-EmEC'!$A:$DD,MATCH(U$1,'I-EmEC'!$A$1:$DD$1,0),FALSE)&lt;&gt;"",VLOOKUP($B141,'I-EmEC'!$A:$DD,MATCH(U$1,'I-EmEC'!$A$1:$DD$1,0),FALSE),NA())</f>
        <v>8.98</v>
      </c>
      <c r="V141" s="159">
        <f>IF(VLOOKUP($B141,'I-EmEC'!$A:$DD,MATCH(V$1,'I-EmEC'!$A$1:$DD$1,0),FALSE)&lt;&gt;"",VLOOKUP($B141,'I-EmEC'!$A:$DD,MATCH(V$1,'I-EmEC'!$A$1:$DD$1,0),FALSE),NA())</f>
        <v>8.4700000000000006</v>
      </c>
      <c r="W141" s="159">
        <f>IF(VLOOKUP($B141,'I-EmEC'!$A:$DD,MATCH(W$1,'I-EmEC'!$A$1:$DD$1,0),FALSE)&lt;&gt;"",VLOOKUP($B141,'I-EmEC'!$A:$DD,MATCH(W$1,'I-EmEC'!$A$1:$DD$1,0),FALSE),NA())</f>
        <v>8.4700000000000006</v>
      </c>
      <c r="X141" s="159">
        <f>IF(VLOOKUP($B141,'I-EmEC'!$A:$DD,MATCH(X$1,'I-EmEC'!$A$1:$DD$1,0),FALSE)&lt;&gt;"",VLOOKUP($B141,'I-EmEC'!$A:$DD,MATCH(X$1,'I-EmEC'!$A$1:$DD$1,0),FALSE),NA())</f>
        <v>8.27</v>
      </c>
      <c r="Y141" s="159" t="e">
        <f>IF(VLOOKUP($B141,'I-EmEC'!$A:$DD,MATCH(Y$1,'I-EmEC'!$A$1:$DD$1,0),FALSE)&lt;&gt;"",VLOOKUP($B141,'I-EmEC'!$A:$DD,MATCH(Y$1,'I-EmEC'!$A$1:$DD$1,0),FALSE),NA())</f>
        <v>#N/A</v>
      </c>
      <c r="Z141" s="159" t="e">
        <f>IF(VLOOKUP($B141,'I-EmEC'!$A:$DD,MATCH(Z$1,'I-EmEC'!$A$1:$DD$1,0),FALSE)&lt;&gt;"",VLOOKUP($B141,'I-EmEC'!$A:$DD,MATCH(Z$1,'I-EmEC'!$A$1:$DD$1,0),FALSE),NA())</f>
        <v>#N/A</v>
      </c>
      <c r="AA141" s="159">
        <f>IF(VLOOKUP($B141,'I-EmEC'!$A:$DD,MATCH(AA$1,'I-EmEC'!$A$1:$DD$1,0),FALSE)&lt;&gt;"",VLOOKUP($B141,'I-EmEC'!$A:$DD,MATCH(AA$1,'I-EmEC'!$A$1:$DD$1,0),FALSE),NA())</f>
        <v>8.5399999999999991</v>
      </c>
      <c r="AB141" s="159">
        <f>IF(VLOOKUP($B141,'I-EmEC'!$A:$DD,MATCH(AB$1,'I-EmEC'!$A$1:$DD$1,0),FALSE)&lt;&gt;"",VLOOKUP($B141,'I-EmEC'!$A:$DD,MATCH(AB$1,'I-EmEC'!$A$1:$DD$1,0),FALSE),NA())</f>
        <v>8.43</v>
      </c>
      <c r="AC141" s="159">
        <f>IF(VLOOKUP($B141,'I-EmEC'!$A:$DD,MATCH(AC$1,'I-EmEC'!$A$1:$DD$1,0),FALSE)&lt;&gt;"",VLOOKUP($B141,'I-EmEC'!$A:$DD,MATCH(AC$1,'I-EmEC'!$A$1:$DD$1,0),FALSE),NA())</f>
        <v>8.65</v>
      </c>
      <c r="AD141" s="159" t="e">
        <f>IF(VLOOKUP($B141,'I-EmEC'!$A:$DD,MATCH(AD$1,'I-EmEC'!$A$1:$DD$1,0),FALSE)&lt;&gt;"",VLOOKUP($B141,'I-EmEC'!$A:$DD,MATCH(AD$1,'I-EmEC'!$A$1:$DD$1,0),FALSE),NA())</f>
        <v>#N/A</v>
      </c>
      <c r="AE141" s="161" t="str" cm="1">
        <f t="array" ref="AE141">SUBSTITUTE(SUBSTITUTE(INDEX(S$1:AD$1,0,MATCH(_xlfn.AGGREGATE(4,6,S141:AD141),S141:AD141,0)),"I-pEC50",""),"&gt;1.4SD","")</f>
        <v xml:space="preserve">
Gi1</v>
      </c>
      <c r="AF141" s="159"/>
      <c r="AG141" s="163" t="e">
        <f>IF(VLOOKUP($B141,'B-EmEC'!$A:$DC,MATCH(AG$1,'B-EmEC'!$A$1:$DC$1,0),FALSE)&lt;&gt;"",VLOOKUP($B141,'B-EmEC'!$A:$DC,MATCH(AG$1,'B-EmEC'!$A$1:$DC$1,0),FALSE),NA())</f>
        <v>#N/A</v>
      </c>
      <c r="AH141" s="164" t="e">
        <f>IF(VLOOKUP($B141,'B-EmEC'!$A:$DC,MATCH(AH$1,'B-EmEC'!$A$1:$DC$1,0),FALSE)&lt;&gt;"",VLOOKUP($B141,'B-EmEC'!$A:$DC,MATCH(AH$1,'B-EmEC'!$A$1:$DC$1,0),FALSE),NA())</f>
        <v>#N/A</v>
      </c>
      <c r="AI141" s="164" t="e">
        <f>IF(VLOOKUP($B141,'B-EmEC'!$A:$DC,MATCH(AI$1,'B-EmEC'!$A$1:$DC$1,0),FALSE)&lt;&gt;"",VLOOKUP($B141,'B-EmEC'!$A:$DC,MATCH(AI$1,'B-EmEC'!$A$1:$DC$1,0),FALSE),NA())</f>
        <v>#N/A</v>
      </c>
      <c r="AJ141" s="164" t="e">
        <f>IF(VLOOKUP($B141,'B-EmEC'!$A:$DC,MATCH(AJ$1,'B-EmEC'!$A$1:$DC$1,0),FALSE)&lt;&gt;"",VLOOKUP($B141,'B-EmEC'!$A:$DC,MATCH(AJ$1,'B-EmEC'!$A$1:$DC$1,0),FALSE),NA())</f>
        <v>#N/A</v>
      </c>
      <c r="AK141" s="164" t="e">
        <f>IF(VLOOKUP($B141,'B-EmEC'!$A:$DC,MATCH(AK$1,'B-EmEC'!$A$1:$DC$1,0),FALSE)&lt;&gt;"",VLOOKUP($B141,'B-EmEC'!$A:$DC,MATCH(AK$1,'B-EmEC'!$A$1:$DC$1,0),FALSE),NA())</f>
        <v>#N/A</v>
      </c>
      <c r="AL141" s="164" t="e">
        <f>IF(VLOOKUP($B141,'B-EmEC'!$A:$DC,MATCH(AL$1,'B-EmEC'!$A$1:$DC$1,0),FALSE)&lt;&gt;"",VLOOKUP($B141,'B-EmEC'!$A:$DC,MATCH(AL$1,'B-EmEC'!$A$1:$DC$1,0),FALSE),NA())</f>
        <v>#N/A</v>
      </c>
      <c r="AM141" s="164" t="e">
        <f>IF(VLOOKUP($B141,'B-EmEC'!$A:$DC,MATCH(AM$1,'B-EmEC'!$A$1:$DC$1,0),FALSE)&lt;&gt;"",VLOOKUP($B141,'B-EmEC'!$A:$DC,MATCH(AM$1,'B-EmEC'!$A$1:$DC$1,0),FALSE),NA())</f>
        <v>#N/A</v>
      </c>
      <c r="AN141" s="164" t="e">
        <f>IF(VLOOKUP($B141,'B-EmEC'!$A:$DC,MATCH(AN$1,'B-EmEC'!$A$1:$DC$1,0),FALSE)&lt;&gt;"",VLOOKUP($B141,'B-EmEC'!$A:$DC,MATCH(AN$1,'B-EmEC'!$A$1:$DC$1,0),FALSE),NA())</f>
        <v>#N/A</v>
      </c>
      <c r="AO141" s="164" t="e">
        <f>IF(VLOOKUP($B141,'B-EmEC'!$A:$DC,MATCH(AO$1,'B-EmEC'!$A$1:$DC$1,0),FALSE)&lt;&gt;"",VLOOKUP($B141,'B-EmEC'!$A:$DC,MATCH(AO$1,'B-EmEC'!$A$1:$DC$1,0),FALSE),NA())</f>
        <v>#N/A</v>
      </c>
      <c r="AP141" s="164" t="e">
        <f>IF(VLOOKUP($B141,'B-EmEC'!$A:$DC,MATCH(AP$1,'B-EmEC'!$A$1:$DC$1,0),FALSE)&lt;&gt;"",VLOOKUP($B141,'B-EmEC'!$A:$DC,MATCH(AP$1,'B-EmEC'!$A$1:$DC$1,0),FALSE),NA())</f>
        <v>#N/A</v>
      </c>
      <c r="AQ141" s="164" t="e">
        <f>IF(VLOOKUP($B141,'B-EmEC'!$A:$DC,MATCH(AQ$1,'B-EmEC'!$A$1:$DC$1,0),FALSE)&lt;&gt;"",VLOOKUP($B141,'B-EmEC'!$A:$DC,MATCH(AQ$1,'B-EmEC'!$A$1:$DC$1,0),FALSE),NA())</f>
        <v>#N/A</v>
      </c>
      <c r="AR141" s="164" t="e">
        <f>IF(VLOOKUP($B141,'B-EmEC'!$A:$DC,MATCH(AR$1,'B-EmEC'!$A$1:$DC$1,0),FALSE)&lt;&gt;"",VLOOKUP($B141,'B-EmEC'!$A:$DC,MATCH(AR$1,'B-EmEC'!$A$1:$DC$1,0),FALSE),NA())</f>
        <v>#N/A</v>
      </c>
      <c r="AS141" s="169" t="e" cm="1">
        <f t="array" ref="AS141">SUBSTITUTE(SUBSTITUTE(INDEX(AG$1:AR$1,0,MATCH(_xlfn.AGGREGATE(4,6,AG141:AR141),AG141:AR141,0)),"B-Emax",""),"&gt;1.4SD","")</f>
        <v>#N/A</v>
      </c>
      <c r="AT141" s="164"/>
      <c r="AU141" s="165" t="e">
        <f>IF(VLOOKUP($B141,'I-EmEC'!$A:$DD,MATCH(AU$1,'I-EmEC'!$A$1:$DD$1,0),FALSE)&lt;&gt;"",VLOOKUP($B141,'I-EmEC'!$A:$DD,MATCH(AU$1,'I-EmEC'!$A$1:$DD$1,0),FALSE),NA())</f>
        <v>#N/A</v>
      </c>
      <c r="AV141" s="166">
        <f>IF(VLOOKUP($B141,'I-EmEC'!$A:$DD,MATCH(AV$1,'I-EmEC'!$A$1:$DD$1,0),FALSE)&lt;&gt;"",VLOOKUP($B141,'I-EmEC'!$A:$DD,MATCH(AV$1,'I-EmEC'!$A$1:$DD$1,0),FALSE),NA())</f>
        <v>35.5</v>
      </c>
      <c r="AW141" s="166">
        <f>IF(VLOOKUP($B141,'I-EmEC'!$A:$DD,MATCH(AW$1,'I-EmEC'!$A$1:$DD$1,0),FALSE)&lt;&gt;"",VLOOKUP($B141,'I-EmEC'!$A:$DD,MATCH(AW$1,'I-EmEC'!$A$1:$DD$1,0),FALSE),NA())</f>
        <v>35.5</v>
      </c>
      <c r="AX141" s="166">
        <f>IF(VLOOKUP($B141,'I-EmEC'!$A:$DD,MATCH(AX$1,'I-EmEC'!$A$1:$DD$1,0),FALSE)&lt;&gt;"",VLOOKUP($B141,'I-EmEC'!$A:$DD,MATCH(AX$1,'I-EmEC'!$A$1:$DD$1,0),FALSE),NA())</f>
        <v>19</v>
      </c>
      <c r="AY141" s="166">
        <f>IF(VLOOKUP($B141,'I-EmEC'!$A:$DD,MATCH(AY$1,'I-EmEC'!$A$1:$DD$1,0),FALSE)&lt;&gt;"",VLOOKUP($B141,'I-EmEC'!$A:$DD,MATCH(AY$1,'I-EmEC'!$A$1:$DD$1,0),FALSE),NA())</f>
        <v>19</v>
      </c>
      <c r="AZ141" s="166">
        <f>IF(VLOOKUP($B141,'I-EmEC'!$A:$DD,MATCH(AZ$1,'I-EmEC'!$A$1:$DD$1,0),FALSE)&lt;&gt;"",VLOOKUP($B141,'I-EmEC'!$A:$DD,MATCH(AZ$1,'I-EmEC'!$A$1:$DD$1,0),FALSE),NA())</f>
        <v>9.4</v>
      </c>
      <c r="BA141" s="166" t="e">
        <f>IF(VLOOKUP($B141,'I-EmEC'!$A:$DD,MATCH(BA$1,'I-EmEC'!$A$1:$DD$1,0),FALSE)&lt;&gt;"",VLOOKUP($B141,'I-EmEC'!$A:$DD,MATCH(BA$1,'I-EmEC'!$A$1:$DD$1,0),FALSE),NA())</f>
        <v>#N/A</v>
      </c>
      <c r="BB141" s="166" t="e">
        <f>IF(VLOOKUP($B141,'I-EmEC'!$A:$DD,MATCH(BB$1,'I-EmEC'!$A$1:$DD$1,0),FALSE)&lt;&gt;"",VLOOKUP($B141,'I-EmEC'!$A:$DD,MATCH(BB$1,'I-EmEC'!$A$1:$DD$1,0),FALSE),NA())</f>
        <v>#N/A</v>
      </c>
      <c r="BC141" s="166">
        <f>IF(VLOOKUP($B141,'I-EmEC'!$A:$DD,MATCH(BC$1,'I-EmEC'!$A$1:$DD$1,0),FALSE)&lt;&gt;"",VLOOKUP($B141,'I-EmEC'!$A:$DD,MATCH(BC$1,'I-EmEC'!$A$1:$DD$1,0),FALSE),NA())</f>
        <v>11.8</v>
      </c>
      <c r="BD141" s="166">
        <f>IF(VLOOKUP($B141,'I-EmEC'!$A:$DD,MATCH(BD$1,'I-EmEC'!$A$1:$DD$1,0),FALSE)&lt;&gt;"",VLOOKUP($B141,'I-EmEC'!$A:$DD,MATCH(BD$1,'I-EmEC'!$A$1:$DD$1,0),FALSE),NA())</f>
        <v>8.9</v>
      </c>
      <c r="BE141" s="166">
        <f>IF(VLOOKUP($B141,'I-EmEC'!$A:$DD,MATCH(BE$1,'I-EmEC'!$A$1:$DD$1,0),FALSE)&lt;&gt;"",VLOOKUP($B141,'I-EmEC'!$A:$DD,MATCH(BE$1,'I-EmEC'!$A$1:$DD$1,0),FALSE),NA())</f>
        <v>29</v>
      </c>
      <c r="BF141" s="166" t="e">
        <f>IF(VLOOKUP($B141,'I-EmEC'!$A:$DD,MATCH(BF$1,'I-EmEC'!$A$1:$DD$1,0),FALSE)&lt;&gt;"",VLOOKUP($B141,'I-EmEC'!$A:$DD,MATCH(BF$1,'I-EmEC'!$A$1:$DD$1,0),FALSE),NA())</f>
        <v>#N/A</v>
      </c>
      <c r="BG141" s="161" t="str" cm="1">
        <f t="array" ref="BG141">SUBSTITUTE(SUBSTITUTE(INDEX(AU$1:BF$1,0,MATCH(_xlfn.AGGREGATE(4,6,AU141:BF141),AU141:BF141,0)),"I-Emax",""),"&gt;1.4SD","")</f>
        <v xml:space="preserve">
Gi1</v>
      </c>
      <c r="BH141" s="159"/>
      <c r="BI141" s="167" t="e">
        <f>IF(VLOOKUP($B141,'B-EmEC'!$A:$DC,MATCH(BI$1,'B-EmEC'!$A$1:$DC$1,0),FALSE)="",NA(),VLOOKUP($B141,'B-EmEC'!$A:$DC,MATCH(BI$1,'B-EmEC'!$A$1:$DC$1,0),FALSE))</f>
        <v>#N/A</v>
      </c>
      <c r="BJ141" s="168" t="e">
        <f>IF(VLOOKUP($B141,'B-EmEC'!$A:$DC,MATCH(BJ$1,'B-EmEC'!$A$1:$DC$1,0),FALSE)="",NA(),VLOOKUP($B141,'B-EmEC'!$A:$DC,MATCH(BJ$1,'B-EmEC'!$A$1:$DC$1,0),FALSE))</f>
        <v>#N/A</v>
      </c>
      <c r="BK141" s="168" t="e">
        <f>IF(VLOOKUP($B141,'B-EmEC'!$A:$DC,MATCH(BK$1,'B-EmEC'!$A$1:$DC$1,0),FALSE)="",NA(),VLOOKUP($B141,'B-EmEC'!$A:$DC,MATCH(BK$1,'B-EmEC'!$A$1:$DC$1,0),FALSE))</f>
        <v>#N/A</v>
      </c>
      <c r="BL141" s="168" t="e">
        <f>IF(VLOOKUP($B141,'B-EmEC'!$A:$DC,MATCH(BL$1,'B-EmEC'!$A$1:$DC$1,0),FALSE)="",NA(),VLOOKUP($B141,'B-EmEC'!$A:$DC,MATCH(BL$1,'B-EmEC'!$A$1:$DC$1,0),FALSE))</f>
        <v>#N/A</v>
      </c>
      <c r="BM141" s="168" t="e">
        <f>IF(VLOOKUP($B141,'B-EmEC'!$A:$DC,MATCH(BM$1,'B-EmEC'!$A$1:$DC$1,0),FALSE)="",NA(),VLOOKUP($B141,'B-EmEC'!$A:$DC,MATCH(BM$1,'B-EmEC'!$A$1:$DC$1,0),FALSE))</f>
        <v>#N/A</v>
      </c>
      <c r="BN141" s="168" t="e">
        <f>IF(VLOOKUP($B141,'B-EmEC'!$A:$DC,MATCH(BN$1,'B-EmEC'!$A$1:$DC$1,0),FALSE)="",NA(),VLOOKUP($B141,'B-EmEC'!$A:$DC,MATCH(BN$1,'B-EmEC'!$A$1:$DC$1,0),FALSE))</f>
        <v>#N/A</v>
      </c>
      <c r="BO141" s="168" t="e">
        <f>IF(VLOOKUP($B141,'B-EmEC'!$A:$DC,MATCH(BO$1,'B-EmEC'!$A$1:$DC$1,0),FALSE)="",NA(),VLOOKUP($B141,'B-EmEC'!$A:$DC,MATCH(BO$1,'B-EmEC'!$A$1:$DC$1,0),FALSE))</f>
        <v>#N/A</v>
      </c>
      <c r="BP141" s="168" t="e">
        <f>IF(VLOOKUP($B141,'B-EmEC'!$A:$DC,MATCH(BP$1,'B-EmEC'!$A$1:$DC$1,0),FALSE)="",NA(),VLOOKUP($B141,'B-EmEC'!$A:$DC,MATCH(BP$1,'B-EmEC'!$A$1:$DC$1,0),FALSE))</f>
        <v>#N/A</v>
      </c>
      <c r="BQ141" s="168" t="e">
        <f>IF(VLOOKUP($B141,'B-EmEC'!$A:$DC,MATCH(BQ$1,'B-EmEC'!$A$1:$DC$1,0),FALSE)="",NA(),VLOOKUP($B141,'B-EmEC'!$A:$DC,MATCH(BQ$1,'B-EmEC'!$A$1:$DC$1,0),FALSE))</f>
        <v>#N/A</v>
      </c>
      <c r="BR141" s="168" t="e">
        <f>IF(VLOOKUP($B141,'B-EmEC'!$A:$DC,MATCH(BR$1,'B-EmEC'!$A$1:$DC$1,0),FALSE)="",NA(),VLOOKUP($B141,'B-EmEC'!$A:$DC,MATCH(BR$1,'B-EmEC'!$A$1:$DC$1,0),FALSE))</f>
        <v>#N/A</v>
      </c>
      <c r="BS141" s="168" t="e">
        <f>IF(VLOOKUP($B141,'B-EmEC'!$A:$DC,MATCH(BS$1,'B-EmEC'!$A$1:$DC$1,0),FALSE)="",NA(),VLOOKUP($B141,'B-EmEC'!$A:$DC,MATCH(BS$1,'B-EmEC'!$A$1:$DC$1,0),FALSE))</f>
        <v>#N/A</v>
      </c>
      <c r="BT141" s="168" t="e">
        <f>IF(VLOOKUP($B141,'B-EmEC'!$A:$DC,MATCH(BT$1,'B-EmEC'!$A$1:$DC$1,0),FALSE)="",NA(),VLOOKUP($B141,'B-EmEC'!$A:$DC,MATCH(BT$1,'B-EmEC'!$A$1:$DC$1,0),FALSE))</f>
        <v>#N/A</v>
      </c>
      <c r="BU141" s="161" t="e" cm="1">
        <f t="array" ref="BU141">SUBSTITUTE(SUBSTITUTE(SUBSTITUTE(INDEX(BI$1:BT$1,0,MATCH(_xlfn.AGGREGATE(4,6,BI141:BT141),BI141:BT141,0)),"B-Emax",""),"Min",""),"Max","")</f>
        <v>#N/A</v>
      </c>
      <c r="BV141" s="168"/>
      <c r="BW141" s="165" t="e">
        <f>IF(VLOOKUP($B141,'I-EmEC'!$A:$DD,MATCH(BW$1,'I-EmEC'!$A$1:$DD$1,0),FALSE)&lt;&gt;"",VLOOKUP($B141,'I-EmEC'!$A:$DD,MATCH(BW$1,'I-EmEC'!$A$1:$DD$1,0),FALSE),NA())</f>
        <v>#N/A</v>
      </c>
      <c r="BX141" s="166">
        <f>IF(VLOOKUP($B141,'I-EmEC'!$A:$DD,MATCH(BX$1,'I-EmEC'!$A$1:$DD$1,0),FALSE)&lt;&gt;"",VLOOKUP($B141,'I-EmEC'!$A:$DD,MATCH(BX$1,'I-EmEC'!$A$1:$DD$1,0),FALSE),NA())</f>
        <v>68.665377176015468</v>
      </c>
      <c r="BY141" s="166">
        <f>IF(VLOOKUP($B141,'I-EmEC'!$A:$DD,MATCH(BY$1,'I-EmEC'!$A$1:$DD$1,0),FALSE)&lt;&gt;"",VLOOKUP($B141,'I-EmEC'!$A:$DD,MATCH(BY$1,'I-EmEC'!$A$1:$DD$1,0),FALSE),NA())</f>
        <v>68.665377176015468</v>
      </c>
      <c r="BZ141" s="166">
        <f>IF(VLOOKUP($B141,'I-EmEC'!$A:$DD,MATCH(BZ$1,'I-EmEC'!$A$1:$DD$1,0),FALSE)&lt;&gt;"",VLOOKUP($B141,'I-EmEC'!$A:$DD,MATCH(BZ$1,'I-EmEC'!$A$1:$DD$1,0),FALSE),NA())</f>
        <v>39.337474120082817</v>
      </c>
      <c r="CA141" s="166">
        <f>IF(VLOOKUP($B141,'I-EmEC'!$A:$DD,MATCH(CA$1,'I-EmEC'!$A$1:$DD$1,0),FALSE)&lt;&gt;"",VLOOKUP($B141,'I-EmEC'!$A:$DD,MATCH(CA$1,'I-EmEC'!$A$1:$DD$1,0),FALSE),NA())</f>
        <v>39.337474120082817</v>
      </c>
      <c r="CB141" s="166">
        <f>IF(VLOOKUP($B141,'I-EmEC'!$A:$DD,MATCH(CB$1,'I-EmEC'!$A$1:$DD$1,0),FALSE)&lt;&gt;"",VLOOKUP($B141,'I-EmEC'!$A:$DD,MATCH(CB$1,'I-EmEC'!$A$1:$DD$1,0),FALSE),NA())</f>
        <v>27.246376811594203</v>
      </c>
      <c r="CC141" s="166" t="e">
        <f>IF(VLOOKUP($B141,'I-EmEC'!$A:$DD,MATCH(CC$1,'I-EmEC'!$A$1:$DD$1,0),FALSE)&lt;&gt;"",VLOOKUP($B141,'I-EmEC'!$A:$DD,MATCH(CC$1,'I-EmEC'!$A$1:$DD$1,0),FALSE),NA())</f>
        <v>#N/A</v>
      </c>
      <c r="CD141" s="166" t="e">
        <f>IF(VLOOKUP($B141,'I-EmEC'!$A:$DD,MATCH(CD$1,'I-EmEC'!$A$1:$DD$1,0),FALSE)&lt;&gt;"",VLOOKUP($B141,'I-EmEC'!$A:$DD,MATCH(CD$1,'I-EmEC'!$A$1:$DD$1,0),FALSE),NA())</f>
        <v>#N/A</v>
      </c>
      <c r="CE141" s="166">
        <f>IF(VLOOKUP($B141,'I-EmEC'!$A:$DD,MATCH(CE$1,'I-EmEC'!$A$1:$DD$1,0),FALSE)&lt;&gt;"",VLOOKUP($B141,'I-EmEC'!$A:$DD,MATCH(CE$1,'I-EmEC'!$A$1:$DD$1,0),FALSE),NA())</f>
        <v>26.516853932584269</v>
      </c>
      <c r="CF141" s="166">
        <f>IF(VLOOKUP($B141,'I-EmEC'!$A:$DD,MATCH(CF$1,'I-EmEC'!$A$1:$DD$1,0),FALSE)&lt;&gt;"",VLOOKUP($B141,'I-EmEC'!$A:$DD,MATCH(CF$1,'I-EmEC'!$A$1:$DD$1,0),FALSE),NA())</f>
        <v>17.554240631163708</v>
      </c>
      <c r="CG141" s="166">
        <f>IF(VLOOKUP($B141,'I-EmEC'!$A:$DD,MATCH(CG$1,'I-EmEC'!$A$1:$DD$1,0),FALSE)&lt;&gt;"",VLOOKUP($B141,'I-EmEC'!$A:$DD,MATCH(CG$1,'I-EmEC'!$A$1:$DD$1,0),FALSE),NA())</f>
        <v>55.238095238095241</v>
      </c>
      <c r="CH141" s="166" t="e">
        <f>IF(VLOOKUP($B141,'I-EmEC'!$A:$DD,MATCH(CH$1,'I-EmEC'!$A$1:$DD$1,0),FALSE)&lt;&gt;"",VLOOKUP($B141,'I-EmEC'!$A:$DD,MATCH(CH$1,'I-EmEC'!$A$1:$DD$1,0),FALSE),NA())</f>
        <v>#N/A</v>
      </c>
      <c r="CI141" s="161" t="str" cm="1">
        <f t="array" ref="CI141">SUBSTITUTE(SUBSTITUTE(SUBSTITUTE(INDEX(BW$1:CH$1,0,MATCH(_xlfn.AGGREGATE(4,6,BW141:CH141),BW141:CH141,0)),"I-Emax",""),"Min",""),"Max","")</f>
        <v xml:space="preserve">
Gi1</v>
      </c>
      <c r="CJ141" s="155"/>
      <c r="CK141" s="155"/>
      <c r="CL141" s="155"/>
      <c r="CM141" s="155"/>
      <c r="CN141" s="155"/>
      <c r="CO141" s="155"/>
      <c r="CP141" s="155"/>
      <c r="CQ141" s="155"/>
      <c r="CR141" s="155"/>
      <c r="CS141" s="155"/>
      <c r="CT141" s="155"/>
      <c r="CU141" s="155"/>
      <c r="CV141" s="155"/>
      <c r="CW141" s="155"/>
      <c r="CX141" s="155"/>
      <c r="CY141" s="155"/>
      <c r="CZ141" s="155"/>
      <c r="DA141" s="155"/>
      <c r="DB141" s="155"/>
      <c r="DC141" s="155"/>
      <c r="DD141" s="155"/>
      <c r="DE141" s="155"/>
      <c r="DF141" s="155"/>
      <c r="DG141" s="155"/>
    </row>
    <row r="142" spans="1:111" s="170" customFormat="1" x14ac:dyDescent="0.15">
      <c r="A142" s="155" t="str" cm="1">
        <f t="array" ref="A142">_xlfn.IFS(AND(SUMIF(E142:P142,"&lt;&gt;#N/A",E142:P142)&gt;0,SUMIF(S142:AD142,"&lt;&gt;#N/A",S142:AD142)&gt;0),"BI",AND(SUMIF(E142:P142,"&lt;&gt;#N/A",E142:P142)&gt;0,SUMIF(S142:AD142,"&lt;&gt;#N/A",S142:AD142)=0),"-B",AND(SUMIF(E142:P142,"&lt;&gt;#N/A",E142:P142)=0,SUMIF(S142:AD142,"&lt;&gt;#N/A",S142:AD142)&gt;0),"-I")</f>
        <v>-I</v>
      </c>
      <c r="B142" s="90" t="s">
        <v>712</v>
      </c>
      <c r="C142" s="156" t="str">
        <f>VLOOKUP(B142,RecNamesAll!A:E,5,FALSE)</f>
        <v>A</v>
      </c>
      <c r="D142" s="157" t="b">
        <f>VLOOKUP(B142,Ligands!A:B,2,FALSE)</f>
        <v>0</v>
      </c>
      <c r="E142" s="158" t="e">
        <f>IF(VLOOKUP($B142,'B-EmEC'!$A:$DC,MATCH(E$1,'B-EmEC'!$A$1:$DC$1,0),FALSE)&lt;&gt;"",VLOOKUP($B142,'B-EmEC'!$A:$DC,MATCH(E$1,'B-EmEC'!$A$1:$DC$1,0),FALSE),NA())</f>
        <v>#N/A</v>
      </c>
      <c r="F142" s="159" t="e">
        <f>IF(VLOOKUP($B142,'B-EmEC'!$A:$DC,MATCH(F$1,'B-EmEC'!$A$1:$DC$1,0),FALSE)&lt;&gt;"",VLOOKUP($B142,'B-EmEC'!$A:$DC,MATCH(F$1,'B-EmEC'!$A$1:$DC$1,0),FALSE),NA())</f>
        <v>#N/A</v>
      </c>
      <c r="G142" s="159" t="e">
        <f>IF(VLOOKUP($B142,'B-EmEC'!$A:$DC,MATCH(G$1,'B-EmEC'!$A$1:$DC$1,0),FALSE)&lt;&gt;"",VLOOKUP($B142,'B-EmEC'!$A:$DC,MATCH(G$1,'B-EmEC'!$A$1:$DC$1,0),FALSE),NA())</f>
        <v>#N/A</v>
      </c>
      <c r="H142" s="159" t="e">
        <f>IF(VLOOKUP($B142,'B-EmEC'!$A:$DC,MATCH(H$1,'B-EmEC'!$A$1:$DC$1,0),FALSE)&lt;&gt;"",VLOOKUP($B142,'B-EmEC'!$A:$DC,MATCH(H$1,'B-EmEC'!$A$1:$DC$1,0),FALSE),NA())</f>
        <v>#N/A</v>
      </c>
      <c r="I142" s="159" t="e">
        <f>IF(VLOOKUP($B142,'B-EmEC'!$A:$DC,MATCH(I$1,'B-EmEC'!$A$1:$DC$1,0),FALSE)&lt;&gt;"",VLOOKUP($B142,'B-EmEC'!$A:$DC,MATCH(I$1,'B-EmEC'!$A$1:$DC$1,0),FALSE),NA())</f>
        <v>#N/A</v>
      </c>
      <c r="J142" s="159" t="e">
        <f>IF(VLOOKUP($B142,'B-EmEC'!$A:$DC,MATCH(J$1,'B-EmEC'!$A$1:$DC$1,0),FALSE)&lt;&gt;"",VLOOKUP($B142,'B-EmEC'!$A:$DC,MATCH(J$1,'B-EmEC'!$A$1:$DC$1,0),FALSE),NA())</f>
        <v>#N/A</v>
      </c>
      <c r="K142" s="160" t="e">
        <f>IF(VLOOKUP($B142,'B-EmEC'!$A:$DC,MATCH(K$1,'B-EmEC'!$A$1:$DC$1,0),FALSE)&lt;&gt;"",VLOOKUP($B142,'B-EmEC'!$A:$DC,MATCH(K$1,'B-EmEC'!$A$1:$DC$1,0),FALSE),NA())</f>
        <v>#N/A</v>
      </c>
      <c r="L142" s="160" t="e">
        <f>IF(VLOOKUP($B142,'B-EmEC'!$A:$DC,MATCH(L$1,'B-EmEC'!$A$1:$DC$1,0),FALSE)&lt;&gt;"",VLOOKUP($B142,'B-EmEC'!$A:$DC,MATCH(L$1,'B-EmEC'!$A$1:$DC$1,0),FALSE),NA())</f>
        <v>#N/A</v>
      </c>
      <c r="M142" s="160" t="e">
        <f>IF(VLOOKUP($B142,'B-EmEC'!$A:$DC,MATCH(M$1,'B-EmEC'!$A$1:$DC$1,0),FALSE)&lt;&gt;"",VLOOKUP($B142,'B-EmEC'!$A:$DC,MATCH(M$1,'B-EmEC'!$A$1:$DC$1,0),FALSE),NA())</f>
        <v>#N/A</v>
      </c>
      <c r="N142" s="159" t="e">
        <f>IF(VLOOKUP($B142,'B-EmEC'!$A:$DC,MATCH(N$1,'B-EmEC'!$A$1:$DC$1,0),FALSE)&lt;&gt;"",VLOOKUP($B142,'B-EmEC'!$A:$DC,MATCH(N$1,'B-EmEC'!$A$1:$DC$1,0),FALSE),NA())</f>
        <v>#N/A</v>
      </c>
      <c r="O142" s="160" t="e">
        <f>IF(VLOOKUP($B142,'B-EmEC'!$A:$DC,MATCH(O$1,'B-EmEC'!$A$1:$DC$1,0),FALSE)&lt;&gt;"",VLOOKUP($B142,'B-EmEC'!$A:$DC,MATCH(O$1,'B-EmEC'!$A$1:$DC$1,0),FALSE),NA())</f>
        <v>#N/A</v>
      </c>
      <c r="P142" s="160" t="e">
        <f>IF(VLOOKUP($B142,'B-EmEC'!$A:$DC,MATCH(P$1,'B-EmEC'!$A$1:$DC$1,0),FALSE)&lt;&gt;"",VLOOKUP($B142,'B-EmEC'!$A:$DC,MATCH(P$1,'B-EmEC'!$A$1:$DC$1,0),FALSE),NA())</f>
        <v>#N/A</v>
      </c>
      <c r="Q142" s="161" t="e" cm="1">
        <f t="array" ref="Q142">SUBSTITUTE(SUBSTITUTE(INDEX(E$1:P$1,0,MATCH(_xlfn.AGGREGATE(4,6,E142:P142),E142:P142,0)),"B-pEC50",""),"&gt;1.4SD","")</f>
        <v>#N/A</v>
      </c>
      <c r="R142" s="159"/>
      <c r="S142" s="162">
        <f>IF(VLOOKUP($B142,'I-EmEC'!$A:$DD,MATCH(S$1,'I-EmEC'!$A$1:$DD$1,0),FALSE)&lt;&gt;"",VLOOKUP($B142,'I-EmEC'!$A:$DD,MATCH(S$1,'I-EmEC'!$A$1:$DD$1,0),FALSE),NA())</f>
        <v>7.17</v>
      </c>
      <c r="T142" s="159">
        <f>IF(VLOOKUP($B142,'I-EmEC'!$A:$DD,MATCH(T$1,'I-EmEC'!$A$1:$DD$1,0),FALSE)&lt;&gt;"",VLOOKUP($B142,'I-EmEC'!$A:$DD,MATCH(T$1,'I-EmEC'!$A$1:$DD$1,0),FALSE),NA())</f>
        <v>9.4499999999999993</v>
      </c>
      <c r="U142" s="159">
        <f>IF(VLOOKUP($B142,'I-EmEC'!$A:$DD,MATCH(U$1,'I-EmEC'!$A$1:$DD$1,0),FALSE)&lt;&gt;"",VLOOKUP($B142,'I-EmEC'!$A:$DD,MATCH(U$1,'I-EmEC'!$A$1:$DD$1,0),FALSE),NA())</f>
        <v>9.4499999999999993</v>
      </c>
      <c r="V142" s="159">
        <f>IF(VLOOKUP($B142,'I-EmEC'!$A:$DD,MATCH(V$1,'I-EmEC'!$A$1:$DD$1,0),FALSE)&lt;&gt;"",VLOOKUP($B142,'I-EmEC'!$A:$DD,MATCH(V$1,'I-EmEC'!$A$1:$DD$1,0),FALSE),NA())</f>
        <v>9.18</v>
      </c>
      <c r="W142" s="159">
        <f>IF(VLOOKUP($B142,'I-EmEC'!$A:$DD,MATCH(W$1,'I-EmEC'!$A$1:$DD$1,0),FALSE)&lt;&gt;"",VLOOKUP($B142,'I-EmEC'!$A:$DD,MATCH(W$1,'I-EmEC'!$A$1:$DD$1,0),FALSE),NA())</f>
        <v>9.18</v>
      </c>
      <c r="X142" s="159">
        <f>IF(VLOOKUP($B142,'I-EmEC'!$A:$DD,MATCH(X$1,'I-EmEC'!$A$1:$DD$1,0),FALSE)&lt;&gt;"",VLOOKUP($B142,'I-EmEC'!$A:$DD,MATCH(X$1,'I-EmEC'!$A$1:$DD$1,0),FALSE),NA())</f>
        <v>9.07</v>
      </c>
      <c r="Y142" s="159">
        <f>IF(VLOOKUP($B142,'I-EmEC'!$A:$DD,MATCH(Y$1,'I-EmEC'!$A$1:$DD$1,0),FALSE)&lt;&gt;"",VLOOKUP($B142,'I-EmEC'!$A:$DD,MATCH(Y$1,'I-EmEC'!$A$1:$DD$1,0),FALSE),NA())</f>
        <v>7.7</v>
      </c>
      <c r="Z142" s="159">
        <f>IF(VLOOKUP($B142,'I-EmEC'!$A:$DD,MATCH(Z$1,'I-EmEC'!$A$1:$DD$1,0),FALSE)&lt;&gt;"",VLOOKUP($B142,'I-EmEC'!$A:$DD,MATCH(Z$1,'I-EmEC'!$A$1:$DD$1,0),FALSE),NA())</f>
        <v>7.7</v>
      </c>
      <c r="AA142" s="159">
        <f>IF(VLOOKUP($B142,'I-EmEC'!$A:$DD,MATCH(AA$1,'I-EmEC'!$A$1:$DD$1,0),FALSE)&lt;&gt;"",VLOOKUP($B142,'I-EmEC'!$A:$DD,MATCH(AA$1,'I-EmEC'!$A$1:$DD$1,0),FALSE),NA())</f>
        <v>8.83</v>
      </c>
      <c r="AB142" s="159">
        <f>IF(VLOOKUP($B142,'I-EmEC'!$A:$DD,MATCH(AB$1,'I-EmEC'!$A$1:$DD$1,0),FALSE)&lt;&gt;"",VLOOKUP($B142,'I-EmEC'!$A:$DD,MATCH(AB$1,'I-EmEC'!$A$1:$DD$1,0),FALSE),NA())</f>
        <v>8.0500000000000007</v>
      </c>
      <c r="AC142" s="159">
        <f>IF(VLOOKUP($B142,'I-EmEC'!$A:$DD,MATCH(AC$1,'I-EmEC'!$A$1:$DD$1,0),FALSE)&lt;&gt;"",VLOOKUP($B142,'I-EmEC'!$A:$DD,MATCH(AC$1,'I-EmEC'!$A$1:$DD$1,0),FALSE),NA())</f>
        <v>8.2200000000000006</v>
      </c>
      <c r="AD142" s="159">
        <f>IF(VLOOKUP($B142,'I-EmEC'!$A:$DD,MATCH(AD$1,'I-EmEC'!$A$1:$DD$1,0),FALSE)&lt;&gt;"",VLOOKUP($B142,'I-EmEC'!$A:$DD,MATCH(AD$1,'I-EmEC'!$A$1:$DD$1,0),FALSE),NA())</f>
        <v>7.38</v>
      </c>
      <c r="AE142" s="161" t="str" cm="1">
        <f t="array" ref="AE142">SUBSTITUTE(SUBSTITUTE(INDEX(S$1:AD$1,0,MATCH(_xlfn.AGGREGATE(4,6,S142:AD142),S142:AD142,0)),"I-pEC50",""),"&gt;1.4SD","")</f>
        <v xml:space="preserve">
Gi1</v>
      </c>
      <c r="AF142" s="159"/>
      <c r="AG142" s="163" t="e">
        <f>IF(VLOOKUP($B142,'B-EmEC'!$A:$DC,MATCH(AG$1,'B-EmEC'!$A$1:$DC$1,0),FALSE)&lt;&gt;"",VLOOKUP($B142,'B-EmEC'!$A:$DC,MATCH(AG$1,'B-EmEC'!$A$1:$DC$1,0),FALSE),NA())</f>
        <v>#N/A</v>
      </c>
      <c r="AH142" s="164" t="e">
        <f>IF(VLOOKUP($B142,'B-EmEC'!$A:$DC,MATCH(AH$1,'B-EmEC'!$A$1:$DC$1,0),FALSE)&lt;&gt;"",VLOOKUP($B142,'B-EmEC'!$A:$DC,MATCH(AH$1,'B-EmEC'!$A$1:$DC$1,0),FALSE),NA())</f>
        <v>#N/A</v>
      </c>
      <c r="AI142" s="164" t="e">
        <f>IF(VLOOKUP($B142,'B-EmEC'!$A:$DC,MATCH(AI$1,'B-EmEC'!$A$1:$DC$1,0),FALSE)&lt;&gt;"",VLOOKUP($B142,'B-EmEC'!$A:$DC,MATCH(AI$1,'B-EmEC'!$A$1:$DC$1,0),FALSE),NA())</f>
        <v>#N/A</v>
      </c>
      <c r="AJ142" s="164" t="e">
        <f>IF(VLOOKUP($B142,'B-EmEC'!$A:$DC,MATCH(AJ$1,'B-EmEC'!$A$1:$DC$1,0),FALSE)&lt;&gt;"",VLOOKUP($B142,'B-EmEC'!$A:$DC,MATCH(AJ$1,'B-EmEC'!$A$1:$DC$1,0),FALSE),NA())</f>
        <v>#N/A</v>
      </c>
      <c r="AK142" s="164" t="e">
        <f>IF(VLOOKUP($B142,'B-EmEC'!$A:$DC,MATCH(AK$1,'B-EmEC'!$A$1:$DC$1,0),FALSE)&lt;&gt;"",VLOOKUP($B142,'B-EmEC'!$A:$DC,MATCH(AK$1,'B-EmEC'!$A$1:$DC$1,0),FALSE),NA())</f>
        <v>#N/A</v>
      </c>
      <c r="AL142" s="164" t="e">
        <f>IF(VLOOKUP($B142,'B-EmEC'!$A:$DC,MATCH(AL$1,'B-EmEC'!$A$1:$DC$1,0),FALSE)&lt;&gt;"",VLOOKUP($B142,'B-EmEC'!$A:$DC,MATCH(AL$1,'B-EmEC'!$A$1:$DC$1,0),FALSE),NA())</f>
        <v>#N/A</v>
      </c>
      <c r="AM142" s="164" t="e">
        <f>IF(VLOOKUP($B142,'B-EmEC'!$A:$DC,MATCH(AM$1,'B-EmEC'!$A$1:$DC$1,0),FALSE)&lt;&gt;"",VLOOKUP($B142,'B-EmEC'!$A:$DC,MATCH(AM$1,'B-EmEC'!$A$1:$DC$1,0),FALSE),NA())</f>
        <v>#N/A</v>
      </c>
      <c r="AN142" s="164" t="e">
        <f>IF(VLOOKUP($B142,'B-EmEC'!$A:$DC,MATCH(AN$1,'B-EmEC'!$A$1:$DC$1,0),FALSE)&lt;&gt;"",VLOOKUP($B142,'B-EmEC'!$A:$DC,MATCH(AN$1,'B-EmEC'!$A$1:$DC$1,0),FALSE),NA())</f>
        <v>#N/A</v>
      </c>
      <c r="AO142" s="164" t="e">
        <f>IF(VLOOKUP($B142,'B-EmEC'!$A:$DC,MATCH(AO$1,'B-EmEC'!$A$1:$DC$1,0),FALSE)&lt;&gt;"",VLOOKUP($B142,'B-EmEC'!$A:$DC,MATCH(AO$1,'B-EmEC'!$A$1:$DC$1,0),FALSE),NA())</f>
        <v>#N/A</v>
      </c>
      <c r="AP142" s="164" t="e">
        <f>IF(VLOOKUP($B142,'B-EmEC'!$A:$DC,MATCH(AP$1,'B-EmEC'!$A$1:$DC$1,0),FALSE)&lt;&gt;"",VLOOKUP($B142,'B-EmEC'!$A:$DC,MATCH(AP$1,'B-EmEC'!$A$1:$DC$1,0),FALSE),NA())</f>
        <v>#N/A</v>
      </c>
      <c r="AQ142" s="164" t="e">
        <f>IF(VLOOKUP($B142,'B-EmEC'!$A:$DC,MATCH(AQ$1,'B-EmEC'!$A$1:$DC$1,0),FALSE)&lt;&gt;"",VLOOKUP($B142,'B-EmEC'!$A:$DC,MATCH(AQ$1,'B-EmEC'!$A$1:$DC$1,0),FALSE),NA())</f>
        <v>#N/A</v>
      </c>
      <c r="AR142" s="164" t="e">
        <f>IF(VLOOKUP($B142,'B-EmEC'!$A:$DC,MATCH(AR$1,'B-EmEC'!$A$1:$DC$1,0),FALSE)&lt;&gt;"",VLOOKUP($B142,'B-EmEC'!$A:$DC,MATCH(AR$1,'B-EmEC'!$A$1:$DC$1,0),FALSE),NA())</f>
        <v>#N/A</v>
      </c>
      <c r="AS142" s="169" t="e" cm="1">
        <f t="array" ref="AS142">SUBSTITUTE(SUBSTITUTE(INDEX(AG$1:AR$1,0,MATCH(_xlfn.AGGREGATE(4,6,AG142:AR142),AG142:AR142,0)),"B-Emax",""),"&gt;1.4SD","")</f>
        <v>#N/A</v>
      </c>
      <c r="AT142" s="164"/>
      <c r="AU142" s="165">
        <f>IF(VLOOKUP($B142,'I-EmEC'!$A:$DD,MATCH(AU$1,'I-EmEC'!$A$1:$DD$1,0),FALSE)&lt;&gt;"",VLOOKUP($B142,'I-EmEC'!$A:$DD,MATCH(AU$1,'I-EmEC'!$A$1:$DD$1,0),FALSE),NA())</f>
        <v>17.7</v>
      </c>
      <c r="AV142" s="166">
        <f>IF(VLOOKUP($B142,'I-EmEC'!$A:$DD,MATCH(AV$1,'I-EmEC'!$A$1:$DD$1,0),FALSE)&lt;&gt;"",VLOOKUP($B142,'I-EmEC'!$A:$DD,MATCH(AV$1,'I-EmEC'!$A$1:$DD$1,0),FALSE),NA())</f>
        <v>47.4</v>
      </c>
      <c r="AW142" s="166">
        <f>IF(VLOOKUP($B142,'I-EmEC'!$A:$DD,MATCH(AW$1,'I-EmEC'!$A$1:$DD$1,0),FALSE)&lt;&gt;"",VLOOKUP($B142,'I-EmEC'!$A:$DD,MATCH(AW$1,'I-EmEC'!$A$1:$DD$1,0),FALSE),NA())</f>
        <v>47.4</v>
      </c>
      <c r="AX142" s="166">
        <f>IF(VLOOKUP($B142,'I-EmEC'!$A:$DD,MATCH(AX$1,'I-EmEC'!$A$1:$DD$1,0),FALSE)&lt;&gt;"",VLOOKUP($B142,'I-EmEC'!$A:$DD,MATCH(AX$1,'I-EmEC'!$A$1:$DD$1,0),FALSE),NA())</f>
        <v>43.6</v>
      </c>
      <c r="AY142" s="166">
        <f>IF(VLOOKUP($B142,'I-EmEC'!$A:$DD,MATCH(AY$1,'I-EmEC'!$A$1:$DD$1,0),FALSE)&lt;&gt;"",VLOOKUP($B142,'I-EmEC'!$A:$DD,MATCH(AY$1,'I-EmEC'!$A$1:$DD$1,0),FALSE),NA())</f>
        <v>43.6</v>
      </c>
      <c r="AZ142" s="166">
        <f>IF(VLOOKUP($B142,'I-EmEC'!$A:$DD,MATCH(AZ$1,'I-EmEC'!$A$1:$DD$1,0),FALSE)&lt;&gt;"",VLOOKUP($B142,'I-EmEC'!$A:$DD,MATCH(AZ$1,'I-EmEC'!$A$1:$DD$1,0),FALSE),NA())</f>
        <v>31.5</v>
      </c>
      <c r="BA142" s="166">
        <f>IF(VLOOKUP($B142,'I-EmEC'!$A:$DD,MATCH(BA$1,'I-EmEC'!$A$1:$DD$1,0),FALSE)&lt;&gt;"",VLOOKUP($B142,'I-EmEC'!$A:$DD,MATCH(BA$1,'I-EmEC'!$A$1:$DD$1,0),FALSE),NA())</f>
        <v>36.700000000000003</v>
      </c>
      <c r="BB142" s="166">
        <f>IF(VLOOKUP($B142,'I-EmEC'!$A:$DD,MATCH(BB$1,'I-EmEC'!$A$1:$DD$1,0),FALSE)&lt;&gt;"",VLOOKUP($B142,'I-EmEC'!$A:$DD,MATCH(BB$1,'I-EmEC'!$A$1:$DD$1,0),FALSE),NA())</f>
        <v>36.700000000000003</v>
      </c>
      <c r="BC142" s="166">
        <f>IF(VLOOKUP($B142,'I-EmEC'!$A:$DD,MATCH(BC$1,'I-EmEC'!$A$1:$DD$1,0),FALSE)&lt;&gt;"",VLOOKUP($B142,'I-EmEC'!$A:$DD,MATCH(BC$1,'I-EmEC'!$A$1:$DD$1,0),FALSE),NA())</f>
        <v>35.6</v>
      </c>
      <c r="BD142" s="166">
        <f>IF(VLOOKUP($B142,'I-EmEC'!$A:$DD,MATCH(BD$1,'I-EmEC'!$A$1:$DD$1,0),FALSE)&lt;&gt;"",VLOOKUP($B142,'I-EmEC'!$A:$DD,MATCH(BD$1,'I-EmEC'!$A$1:$DD$1,0),FALSE),NA())</f>
        <v>43.6</v>
      </c>
      <c r="BE142" s="166">
        <f>IF(VLOOKUP($B142,'I-EmEC'!$A:$DD,MATCH(BE$1,'I-EmEC'!$A$1:$DD$1,0),FALSE)&lt;&gt;"",VLOOKUP($B142,'I-EmEC'!$A:$DD,MATCH(BE$1,'I-EmEC'!$A$1:$DD$1,0),FALSE),NA())</f>
        <v>46.3</v>
      </c>
      <c r="BF142" s="166">
        <f>IF(VLOOKUP($B142,'I-EmEC'!$A:$DD,MATCH(BF$1,'I-EmEC'!$A$1:$DD$1,0),FALSE)&lt;&gt;"",VLOOKUP($B142,'I-EmEC'!$A:$DD,MATCH(BF$1,'I-EmEC'!$A$1:$DD$1,0),FALSE),NA())</f>
        <v>33.200000000000003</v>
      </c>
      <c r="BG142" s="161" t="str" cm="1">
        <f t="array" ref="BG142">SUBSTITUTE(SUBSTITUTE(INDEX(AU$1:BF$1,0,MATCH(_xlfn.AGGREGATE(4,6,AU142:BF142),AU142:BF142,0)),"I-Emax",""),"&gt;1.4SD","")</f>
        <v xml:space="preserve">
Gi1</v>
      </c>
      <c r="BH142" s="159"/>
      <c r="BI142" s="167" t="e">
        <f>IF(VLOOKUP($B142,'B-EmEC'!$A:$DC,MATCH(BI$1,'B-EmEC'!$A$1:$DC$1,0),FALSE)="",NA(),VLOOKUP($B142,'B-EmEC'!$A:$DC,MATCH(BI$1,'B-EmEC'!$A$1:$DC$1,0),FALSE))</f>
        <v>#N/A</v>
      </c>
      <c r="BJ142" s="168" t="e">
        <f>IF(VLOOKUP($B142,'B-EmEC'!$A:$DC,MATCH(BJ$1,'B-EmEC'!$A$1:$DC$1,0),FALSE)="",NA(),VLOOKUP($B142,'B-EmEC'!$A:$DC,MATCH(BJ$1,'B-EmEC'!$A$1:$DC$1,0),FALSE))</f>
        <v>#N/A</v>
      </c>
      <c r="BK142" s="168" t="e">
        <f>IF(VLOOKUP($B142,'B-EmEC'!$A:$DC,MATCH(BK$1,'B-EmEC'!$A$1:$DC$1,0),FALSE)="",NA(),VLOOKUP($B142,'B-EmEC'!$A:$DC,MATCH(BK$1,'B-EmEC'!$A$1:$DC$1,0),FALSE))</f>
        <v>#N/A</v>
      </c>
      <c r="BL142" s="168" t="e">
        <f>IF(VLOOKUP($B142,'B-EmEC'!$A:$DC,MATCH(BL$1,'B-EmEC'!$A$1:$DC$1,0),FALSE)="",NA(),VLOOKUP($B142,'B-EmEC'!$A:$DC,MATCH(BL$1,'B-EmEC'!$A$1:$DC$1,0),FALSE))</f>
        <v>#N/A</v>
      </c>
      <c r="BM142" s="168" t="e">
        <f>IF(VLOOKUP($B142,'B-EmEC'!$A:$DC,MATCH(BM$1,'B-EmEC'!$A$1:$DC$1,0),FALSE)="",NA(),VLOOKUP($B142,'B-EmEC'!$A:$DC,MATCH(BM$1,'B-EmEC'!$A$1:$DC$1,0),FALSE))</f>
        <v>#N/A</v>
      </c>
      <c r="BN142" s="168" t="e">
        <f>IF(VLOOKUP($B142,'B-EmEC'!$A:$DC,MATCH(BN$1,'B-EmEC'!$A$1:$DC$1,0),FALSE)="",NA(),VLOOKUP($B142,'B-EmEC'!$A:$DC,MATCH(BN$1,'B-EmEC'!$A$1:$DC$1,0),FALSE))</f>
        <v>#N/A</v>
      </c>
      <c r="BO142" s="168" t="e">
        <f>IF(VLOOKUP($B142,'B-EmEC'!$A:$DC,MATCH(BO$1,'B-EmEC'!$A$1:$DC$1,0),FALSE)="",NA(),VLOOKUP($B142,'B-EmEC'!$A:$DC,MATCH(BO$1,'B-EmEC'!$A$1:$DC$1,0),FALSE))</f>
        <v>#N/A</v>
      </c>
      <c r="BP142" s="168" t="e">
        <f>IF(VLOOKUP($B142,'B-EmEC'!$A:$DC,MATCH(BP$1,'B-EmEC'!$A$1:$DC$1,0),FALSE)="",NA(),VLOOKUP($B142,'B-EmEC'!$A:$DC,MATCH(BP$1,'B-EmEC'!$A$1:$DC$1,0),FALSE))</f>
        <v>#N/A</v>
      </c>
      <c r="BQ142" s="168" t="e">
        <f>IF(VLOOKUP($B142,'B-EmEC'!$A:$DC,MATCH(BQ$1,'B-EmEC'!$A$1:$DC$1,0),FALSE)="",NA(),VLOOKUP($B142,'B-EmEC'!$A:$DC,MATCH(BQ$1,'B-EmEC'!$A$1:$DC$1,0),FALSE))</f>
        <v>#N/A</v>
      </c>
      <c r="BR142" s="168" t="e">
        <f>IF(VLOOKUP($B142,'B-EmEC'!$A:$DC,MATCH(BR$1,'B-EmEC'!$A$1:$DC$1,0),FALSE)="",NA(),VLOOKUP($B142,'B-EmEC'!$A:$DC,MATCH(BR$1,'B-EmEC'!$A$1:$DC$1,0),FALSE))</f>
        <v>#N/A</v>
      </c>
      <c r="BS142" s="168" t="e">
        <f>IF(VLOOKUP($B142,'B-EmEC'!$A:$DC,MATCH(BS$1,'B-EmEC'!$A$1:$DC$1,0),FALSE)="",NA(),VLOOKUP($B142,'B-EmEC'!$A:$DC,MATCH(BS$1,'B-EmEC'!$A$1:$DC$1,0),FALSE))</f>
        <v>#N/A</v>
      </c>
      <c r="BT142" s="168" t="e">
        <f>IF(VLOOKUP($B142,'B-EmEC'!$A:$DC,MATCH(BT$1,'B-EmEC'!$A$1:$DC$1,0),FALSE)="",NA(),VLOOKUP($B142,'B-EmEC'!$A:$DC,MATCH(BT$1,'B-EmEC'!$A$1:$DC$1,0),FALSE))</f>
        <v>#N/A</v>
      </c>
      <c r="BU142" s="161" t="e" cm="1">
        <f t="array" ref="BU142">SUBSTITUTE(SUBSTITUTE(SUBSTITUTE(INDEX(BI$1:BT$1,0,MATCH(_xlfn.AGGREGATE(4,6,BI142:BT142),BI142:BT142,0)),"B-Emax",""),"Min",""),"Max","")</f>
        <v>#N/A</v>
      </c>
      <c r="BV142" s="168"/>
      <c r="BW142" s="165">
        <f>IF(VLOOKUP($B142,'I-EmEC'!$A:$DD,MATCH(BW$1,'I-EmEC'!$A$1:$DD$1,0),FALSE)&lt;&gt;"",VLOOKUP($B142,'I-EmEC'!$A:$DD,MATCH(BW$1,'I-EmEC'!$A$1:$DD$1,0),FALSE),NA())</f>
        <v>32.536764705882355</v>
      </c>
      <c r="BX142" s="166">
        <f>IF(VLOOKUP($B142,'I-EmEC'!$A:$DD,MATCH(BX$1,'I-EmEC'!$A$1:$DD$1,0),FALSE)&lt;&gt;"",VLOOKUP($B142,'I-EmEC'!$A:$DD,MATCH(BX$1,'I-EmEC'!$A$1:$DD$1,0),FALSE),NA())</f>
        <v>91.682785299806568</v>
      </c>
      <c r="BY142" s="166">
        <f>IF(VLOOKUP($B142,'I-EmEC'!$A:$DD,MATCH(BY$1,'I-EmEC'!$A$1:$DD$1,0),FALSE)&lt;&gt;"",VLOOKUP($B142,'I-EmEC'!$A:$DD,MATCH(BY$1,'I-EmEC'!$A$1:$DD$1,0),FALSE),NA())</f>
        <v>91.682785299806568</v>
      </c>
      <c r="BZ142" s="166">
        <f>IF(VLOOKUP($B142,'I-EmEC'!$A:$DD,MATCH(BZ$1,'I-EmEC'!$A$1:$DD$1,0),FALSE)&lt;&gt;"",VLOOKUP($B142,'I-EmEC'!$A:$DD,MATCH(BZ$1,'I-EmEC'!$A$1:$DD$1,0),FALSE),NA())</f>
        <v>90.269151138716367</v>
      </c>
      <c r="CA142" s="166">
        <f>IF(VLOOKUP($B142,'I-EmEC'!$A:$DD,MATCH(CA$1,'I-EmEC'!$A$1:$DD$1,0),FALSE)&lt;&gt;"",VLOOKUP($B142,'I-EmEC'!$A:$DD,MATCH(CA$1,'I-EmEC'!$A$1:$DD$1,0),FALSE),NA())</f>
        <v>90.269151138716367</v>
      </c>
      <c r="CB142" s="166">
        <f>IF(VLOOKUP($B142,'I-EmEC'!$A:$DD,MATCH(CB$1,'I-EmEC'!$A$1:$DD$1,0),FALSE)&lt;&gt;"",VLOOKUP($B142,'I-EmEC'!$A:$DD,MATCH(CB$1,'I-EmEC'!$A$1:$DD$1,0),FALSE),NA())</f>
        <v>91.304347826086953</v>
      </c>
      <c r="CC142" s="166">
        <f>IF(VLOOKUP($B142,'I-EmEC'!$A:$DD,MATCH(CC$1,'I-EmEC'!$A$1:$DD$1,0),FALSE)&lt;&gt;"",VLOOKUP($B142,'I-EmEC'!$A:$DD,MATCH(CC$1,'I-EmEC'!$A$1:$DD$1,0),FALSE),NA())</f>
        <v>75.359342915811098</v>
      </c>
      <c r="CD142" s="166">
        <f>IF(VLOOKUP($B142,'I-EmEC'!$A:$DD,MATCH(CD$1,'I-EmEC'!$A$1:$DD$1,0),FALSE)&lt;&gt;"",VLOOKUP($B142,'I-EmEC'!$A:$DD,MATCH(CD$1,'I-EmEC'!$A$1:$DD$1,0),FALSE),NA())</f>
        <v>75.359342915811098</v>
      </c>
      <c r="CE142" s="166">
        <f>IF(VLOOKUP($B142,'I-EmEC'!$A:$DD,MATCH(CE$1,'I-EmEC'!$A$1:$DD$1,0),FALSE)&lt;&gt;"",VLOOKUP($B142,'I-EmEC'!$A:$DD,MATCH(CE$1,'I-EmEC'!$A$1:$DD$1,0),FALSE),NA())</f>
        <v>80</v>
      </c>
      <c r="CF142" s="166">
        <f>IF(VLOOKUP($B142,'I-EmEC'!$A:$DD,MATCH(CF$1,'I-EmEC'!$A$1:$DD$1,0),FALSE)&lt;&gt;"",VLOOKUP($B142,'I-EmEC'!$A:$DD,MATCH(CF$1,'I-EmEC'!$A$1:$DD$1,0),FALSE),NA())</f>
        <v>85.996055226824453</v>
      </c>
      <c r="CG142" s="166">
        <f>IF(VLOOKUP($B142,'I-EmEC'!$A:$DD,MATCH(CG$1,'I-EmEC'!$A$1:$DD$1,0),FALSE)&lt;&gt;"",VLOOKUP($B142,'I-EmEC'!$A:$DD,MATCH(CG$1,'I-EmEC'!$A$1:$DD$1,0),FALSE),NA())</f>
        <v>88.19047619047619</v>
      </c>
      <c r="CH142" s="166">
        <f>IF(VLOOKUP($B142,'I-EmEC'!$A:$DD,MATCH(CH$1,'I-EmEC'!$A$1:$DD$1,0),FALSE)&lt;&gt;"",VLOOKUP($B142,'I-EmEC'!$A:$DD,MATCH(CH$1,'I-EmEC'!$A$1:$DD$1,0),FALSE),NA())</f>
        <v>65.612648221343875</v>
      </c>
      <c r="CI142" s="161" t="str" cm="1">
        <f t="array" ref="CI142">SUBSTITUTE(SUBSTITUTE(SUBSTITUTE(INDEX(BW$1:CH$1,0,MATCH(_xlfn.AGGREGATE(4,6,BW142:CH142),BW142:CH142,0)),"I-Emax",""),"Min",""),"Max","")</f>
        <v xml:space="preserve">
Gi1</v>
      </c>
      <c r="CJ142" s="155"/>
      <c r="CK142" s="155"/>
      <c r="CL142" s="155"/>
      <c r="CM142" s="155"/>
      <c r="CN142" s="155"/>
      <c r="CO142" s="155"/>
      <c r="CP142" s="155"/>
      <c r="CQ142" s="155"/>
      <c r="CR142" s="155"/>
      <c r="CS142" s="155"/>
      <c r="CT142" s="155"/>
      <c r="CU142" s="155"/>
      <c r="CV142" s="155"/>
      <c r="CW142" s="155"/>
      <c r="CX142" s="155"/>
      <c r="CY142" s="155"/>
      <c r="CZ142" s="155"/>
      <c r="DA142" s="155"/>
      <c r="DB142" s="155"/>
      <c r="DC142" s="155"/>
      <c r="DD142" s="155"/>
      <c r="DE142" s="155"/>
      <c r="DF142" s="155"/>
      <c r="DG142" s="155"/>
    </row>
    <row r="143" spans="1:111" s="170" customFormat="1" x14ac:dyDescent="0.15">
      <c r="A143" s="155" t="str" cm="1">
        <f t="array" ref="A143">_xlfn.IFS(AND(SUMIF(E143:P143,"&lt;&gt;#N/A",E143:P143)&gt;0,SUMIF(S143:AD143,"&lt;&gt;#N/A",S143:AD143)&gt;0),"BI",AND(SUMIF(E143:P143,"&lt;&gt;#N/A",E143:P143)&gt;0,SUMIF(S143:AD143,"&lt;&gt;#N/A",S143:AD143)=0),"-B",AND(SUMIF(E143:P143,"&lt;&gt;#N/A",E143:P143)=0,SUMIF(S143:AD143,"&lt;&gt;#N/A",S143:AD143)&gt;0),"-I")</f>
        <v>-I</v>
      </c>
      <c r="B143" s="90" t="s">
        <v>686</v>
      </c>
      <c r="C143" s="156" t="str">
        <f>VLOOKUP(B143,RecNamesAll!A:E,5,FALSE)</f>
        <v>A</v>
      </c>
      <c r="D143" s="157" t="b">
        <f>VLOOKUP(B143,Ligands!A:B,2,FALSE)</f>
        <v>0</v>
      </c>
      <c r="E143" s="158" t="e">
        <f>IF(VLOOKUP($B143,'B-EmEC'!$A:$DC,MATCH(E$1,'B-EmEC'!$A$1:$DC$1,0),FALSE)&lt;&gt;"",VLOOKUP($B143,'B-EmEC'!$A:$DC,MATCH(E$1,'B-EmEC'!$A$1:$DC$1,0),FALSE),NA())</f>
        <v>#N/A</v>
      </c>
      <c r="F143" s="159" t="e">
        <f>IF(VLOOKUP($B143,'B-EmEC'!$A:$DC,MATCH(F$1,'B-EmEC'!$A$1:$DC$1,0),FALSE)&lt;&gt;"",VLOOKUP($B143,'B-EmEC'!$A:$DC,MATCH(F$1,'B-EmEC'!$A$1:$DC$1,0),FALSE),NA())</f>
        <v>#N/A</v>
      </c>
      <c r="G143" s="159" t="e">
        <f>IF(VLOOKUP($B143,'B-EmEC'!$A:$DC,MATCH(G$1,'B-EmEC'!$A$1:$DC$1,0),FALSE)&lt;&gt;"",VLOOKUP($B143,'B-EmEC'!$A:$DC,MATCH(G$1,'B-EmEC'!$A$1:$DC$1,0),FALSE),NA())</f>
        <v>#N/A</v>
      </c>
      <c r="H143" s="159" t="e">
        <f>IF(VLOOKUP($B143,'B-EmEC'!$A:$DC,MATCH(H$1,'B-EmEC'!$A$1:$DC$1,0),FALSE)&lt;&gt;"",VLOOKUP($B143,'B-EmEC'!$A:$DC,MATCH(H$1,'B-EmEC'!$A$1:$DC$1,0),FALSE),NA())</f>
        <v>#N/A</v>
      </c>
      <c r="I143" s="159" t="e">
        <f>IF(VLOOKUP($B143,'B-EmEC'!$A:$DC,MATCH(I$1,'B-EmEC'!$A$1:$DC$1,0),FALSE)&lt;&gt;"",VLOOKUP($B143,'B-EmEC'!$A:$DC,MATCH(I$1,'B-EmEC'!$A$1:$DC$1,0),FALSE),NA())</f>
        <v>#N/A</v>
      </c>
      <c r="J143" s="159" t="e">
        <f>IF(VLOOKUP($B143,'B-EmEC'!$A:$DC,MATCH(J$1,'B-EmEC'!$A$1:$DC$1,0),FALSE)&lt;&gt;"",VLOOKUP($B143,'B-EmEC'!$A:$DC,MATCH(J$1,'B-EmEC'!$A$1:$DC$1,0),FALSE),NA())</f>
        <v>#N/A</v>
      </c>
      <c r="K143" s="160" t="e">
        <f>IF(VLOOKUP($B143,'B-EmEC'!$A:$DC,MATCH(K$1,'B-EmEC'!$A$1:$DC$1,0),FALSE)&lt;&gt;"",VLOOKUP($B143,'B-EmEC'!$A:$DC,MATCH(K$1,'B-EmEC'!$A$1:$DC$1,0),FALSE),NA())</f>
        <v>#N/A</v>
      </c>
      <c r="L143" s="160" t="e">
        <f>IF(VLOOKUP($B143,'B-EmEC'!$A:$DC,MATCH(L$1,'B-EmEC'!$A$1:$DC$1,0),FALSE)&lt;&gt;"",VLOOKUP($B143,'B-EmEC'!$A:$DC,MATCH(L$1,'B-EmEC'!$A$1:$DC$1,0),FALSE),NA())</f>
        <v>#N/A</v>
      </c>
      <c r="M143" s="160" t="e">
        <f>IF(VLOOKUP($B143,'B-EmEC'!$A:$DC,MATCH(M$1,'B-EmEC'!$A$1:$DC$1,0),FALSE)&lt;&gt;"",VLOOKUP($B143,'B-EmEC'!$A:$DC,MATCH(M$1,'B-EmEC'!$A$1:$DC$1,0),FALSE),NA())</f>
        <v>#N/A</v>
      </c>
      <c r="N143" s="159" t="e">
        <f>IF(VLOOKUP($B143,'B-EmEC'!$A:$DC,MATCH(N$1,'B-EmEC'!$A$1:$DC$1,0),FALSE)&lt;&gt;"",VLOOKUP($B143,'B-EmEC'!$A:$DC,MATCH(N$1,'B-EmEC'!$A$1:$DC$1,0),FALSE),NA())</f>
        <v>#N/A</v>
      </c>
      <c r="O143" s="160" t="e">
        <f>IF(VLOOKUP($B143,'B-EmEC'!$A:$DC,MATCH(O$1,'B-EmEC'!$A$1:$DC$1,0),FALSE)&lt;&gt;"",VLOOKUP($B143,'B-EmEC'!$A:$DC,MATCH(O$1,'B-EmEC'!$A$1:$DC$1,0),FALSE),NA())</f>
        <v>#N/A</v>
      </c>
      <c r="P143" s="160" t="e">
        <f>IF(VLOOKUP($B143,'B-EmEC'!$A:$DC,MATCH(P$1,'B-EmEC'!$A$1:$DC$1,0),FALSE)&lt;&gt;"",VLOOKUP($B143,'B-EmEC'!$A:$DC,MATCH(P$1,'B-EmEC'!$A$1:$DC$1,0),FALSE),NA())</f>
        <v>#N/A</v>
      </c>
      <c r="Q143" s="161" t="e" cm="1">
        <f t="array" ref="Q143">SUBSTITUTE(SUBSTITUTE(INDEX(E$1:P$1,0,MATCH(_xlfn.AGGREGATE(4,6,E143:P143),E143:P143,0)),"B-pEC50",""),"&gt;1.4SD","")</f>
        <v>#N/A</v>
      </c>
      <c r="R143" s="159"/>
      <c r="S143" s="162">
        <f>IF(VLOOKUP($B143,'I-EmEC'!$A:$DD,MATCH(S$1,'I-EmEC'!$A$1:$DD$1,0),FALSE)&lt;&gt;"",VLOOKUP($B143,'I-EmEC'!$A:$DD,MATCH(S$1,'I-EmEC'!$A$1:$DD$1,0),FALSE),NA())</f>
        <v>8</v>
      </c>
      <c r="T143" s="159">
        <f>IF(VLOOKUP($B143,'I-EmEC'!$A:$DD,MATCH(T$1,'I-EmEC'!$A$1:$DD$1,0),FALSE)&lt;&gt;"",VLOOKUP($B143,'I-EmEC'!$A:$DD,MATCH(T$1,'I-EmEC'!$A$1:$DD$1,0),FALSE),NA())</f>
        <v>8.16</v>
      </c>
      <c r="U143" s="159">
        <f>IF(VLOOKUP($B143,'I-EmEC'!$A:$DD,MATCH(U$1,'I-EmEC'!$A$1:$DD$1,0),FALSE)&lt;&gt;"",VLOOKUP($B143,'I-EmEC'!$A:$DD,MATCH(U$1,'I-EmEC'!$A$1:$DD$1,0),FALSE),NA())</f>
        <v>8.16</v>
      </c>
      <c r="V143" s="159">
        <f>IF(VLOOKUP($B143,'I-EmEC'!$A:$DD,MATCH(V$1,'I-EmEC'!$A$1:$DD$1,0),FALSE)&lt;&gt;"",VLOOKUP($B143,'I-EmEC'!$A:$DD,MATCH(V$1,'I-EmEC'!$A$1:$DD$1,0),FALSE),NA())</f>
        <v>7.11</v>
      </c>
      <c r="W143" s="159">
        <f>IF(VLOOKUP($B143,'I-EmEC'!$A:$DD,MATCH(W$1,'I-EmEC'!$A$1:$DD$1,0),FALSE)&lt;&gt;"",VLOOKUP($B143,'I-EmEC'!$A:$DD,MATCH(W$1,'I-EmEC'!$A$1:$DD$1,0),FALSE),NA())</f>
        <v>7.11</v>
      </c>
      <c r="X143" s="159">
        <f>IF(VLOOKUP($B143,'I-EmEC'!$A:$DD,MATCH(X$1,'I-EmEC'!$A$1:$DD$1,0),FALSE)&lt;&gt;"",VLOOKUP($B143,'I-EmEC'!$A:$DD,MATCH(X$1,'I-EmEC'!$A$1:$DD$1,0),FALSE),NA())</f>
        <v>6.96</v>
      </c>
      <c r="Y143" s="159">
        <f>IF(VLOOKUP($B143,'I-EmEC'!$A:$DD,MATCH(Y$1,'I-EmEC'!$A$1:$DD$1,0),FALSE)&lt;&gt;"",VLOOKUP($B143,'I-EmEC'!$A:$DD,MATCH(Y$1,'I-EmEC'!$A$1:$DD$1,0),FALSE),NA())</f>
        <v>9.1300000000000008</v>
      </c>
      <c r="Z143" s="159">
        <f>IF(VLOOKUP($B143,'I-EmEC'!$A:$DD,MATCH(Z$1,'I-EmEC'!$A$1:$DD$1,0),FALSE)&lt;&gt;"",VLOOKUP($B143,'I-EmEC'!$A:$DD,MATCH(Z$1,'I-EmEC'!$A$1:$DD$1,0),FALSE),NA())</f>
        <v>9.1300000000000008</v>
      </c>
      <c r="AA143" s="159">
        <f>IF(VLOOKUP($B143,'I-EmEC'!$A:$DD,MATCH(AA$1,'I-EmEC'!$A$1:$DD$1,0),FALSE)&lt;&gt;"",VLOOKUP($B143,'I-EmEC'!$A:$DD,MATCH(AA$1,'I-EmEC'!$A$1:$DD$1,0),FALSE),NA())</f>
        <v>9.08</v>
      </c>
      <c r="AB143" s="159">
        <f>IF(VLOOKUP($B143,'I-EmEC'!$A:$DD,MATCH(AB$1,'I-EmEC'!$A$1:$DD$1,0),FALSE)&lt;&gt;"",VLOOKUP($B143,'I-EmEC'!$A:$DD,MATCH(AB$1,'I-EmEC'!$A$1:$DD$1,0),FALSE),NA())</f>
        <v>6.85</v>
      </c>
      <c r="AC143" s="159">
        <f>IF(VLOOKUP($B143,'I-EmEC'!$A:$DD,MATCH(AC$1,'I-EmEC'!$A$1:$DD$1,0),FALSE)&lt;&gt;"",VLOOKUP($B143,'I-EmEC'!$A:$DD,MATCH(AC$1,'I-EmEC'!$A$1:$DD$1,0),FALSE),NA())</f>
        <v>8.01</v>
      </c>
      <c r="AD143" s="159">
        <f>IF(VLOOKUP($B143,'I-EmEC'!$A:$DD,MATCH(AD$1,'I-EmEC'!$A$1:$DD$1,0),FALSE)&lt;&gt;"",VLOOKUP($B143,'I-EmEC'!$A:$DD,MATCH(AD$1,'I-EmEC'!$A$1:$DD$1,0),FALSE),NA())</f>
        <v>8.6300000000000008</v>
      </c>
      <c r="AE143" s="161" t="str" cm="1">
        <f t="array" ref="AE143">SUBSTITUTE(SUBSTITUTE(INDEX(S$1:AD$1,0,MATCH(_xlfn.AGGREGATE(4,6,S143:AD143),S143:AD143,0)),"I-pEC50",""),"&gt;1.4SD","")</f>
        <v xml:space="preserve">
Gq</v>
      </c>
      <c r="AF143" s="159"/>
      <c r="AG143" s="163" t="e">
        <f>IF(VLOOKUP($B143,'B-EmEC'!$A:$DC,MATCH(AG$1,'B-EmEC'!$A$1:$DC$1,0),FALSE)&lt;&gt;"",VLOOKUP($B143,'B-EmEC'!$A:$DC,MATCH(AG$1,'B-EmEC'!$A$1:$DC$1,0),FALSE),NA())</f>
        <v>#N/A</v>
      </c>
      <c r="AH143" s="164" t="e">
        <f>IF(VLOOKUP($B143,'B-EmEC'!$A:$DC,MATCH(AH$1,'B-EmEC'!$A$1:$DC$1,0),FALSE)&lt;&gt;"",VLOOKUP($B143,'B-EmEC'!$A:$DC,MATCH(AH$1,'B-EmEC'!$A$1:$DC$1,0),FALSE),NA())</f>
        <v>#N/A</v>
      </c>
      <c r="AI143" s="164" t="e">
        <f>IF(VLOOKUP($B143,'B-EmEC'!$A:$DC,MATCH(AI$1,'B-EmEC'!$A$1:$DC$1,0),FALSE)&lt;&gt;"",VLOOKUP($B143,'B-EmEC'!$A:$DC,MATCH(AI$1,'B-EmEC'!$A$1:$DC$1,0),FALSE),NA())</f>
        <v>#N/A</v>
      </c>
      <c r="AJ143" s="164" t="e">
        <f>IF(VLOOKUP($B143,'B-EmEC'!$A:$DC,MATCH(AJ$1,'B-EmEC'!$A$1:$DC$1,0),FALSE)&lt;&gt;"",VLOOKUP($B143,'B-EmEC'!$A:$DC,MATCH(AJ$1,'B-EmEC'!$A$1:$DC$1,0),FALSE),NA())</f>
        <v>#N/A</v>
      </c>
      <c r="AK143" s="164" t="e">
        <f>IF(VLOOKUP($B143,'B-EmEC'!$A:$DC,MATCH(AK$1,'B-EmEC'!$A$1:$DC$1,0),FALSE)&lt;&gt;"",VLOOKUP($B143,'B-EmEC'!$A:$DC,MATCH(AK$1,'B-EmEC'!$A$1:$DC$1,0),FALSE),NA())</f>
        <v>#N/A</v>
      </c>
      <c r="AL143" s="164" t="e">
        <f>IF(VLOOKUP($B143,'B-EmEC'!$A:$DC,MATCH(AL$1,'B-EmEC'!$A$1:$DC$1,0),FALSE)&lt;&gt;"",VLOOKUP($B143,'B-EmEC'!$A:$DC,MATCH(AL$1,'B-EmEC'!$A$1:$DC$1,0),FALSE),NA())</f>
        <v>#N/A</v>
      </c>
      <c r="AM143" s="164" t="e">
        <f>IF(VLOOKUP($B143,'B-EmEC'!$A:$DC,MATCH(AM$1,'B-EmEC'!$A$1:$DC$1,0),FALSE)&lt;&gt;"",VLOOKUP($B143,'B-EmEC'!$A:$DC,MATCH(AM$1,'B-EmEC'!$A$1:$DC$1,0),FALSE),NA())</f>
        <v>#N/A</v>
      </c>
      <c r="AN143" s="164" t="e">
        <f>IF(VLOOKUP($B143,'B-EmEC'!$A:$DC,MATCH(AN$1,'B-EmEC'!$A$1:$DC$1,0),FALSE)&lt;&gt;"",VLOOKUP($B143,'B-EmEC'!$A:$DC,MATCH(AN$1,'B-EmEC'!$A$1:$DC$1,0),FALSE),NA())</f>
        <v>#N/A</v>
      </c>
      <c r="AO143" s="164" t="e">
        <f>IF(VLOOKUP($B143,'B-EmEC'!$A:$DC,MATCH(AO$1,'B-EmEC'!$A$1:$DC$1,0),FALSE)&lt;&gt;"",VLOOKUP($B143,'B-EmEC'!$A:$DC,MATCH(AO$1,'B-EmEC'!$A$1:$DC$1,0),FALSE),NA())</f>
        <v>#N/A</v>
      </c>
      <c r="AP143" s="164" t="e">
        <f>IF(VLOOKUP($B143,'B-EmEC'!$A:$DC,MATCH(AP$1,'B-EmEC'!$A$1:$DC$1,0),FALSE)&lt;&gt;"",VLOOKUP($B143,'B-EmEC'!$A:$DC,MATCH(AP$1,'B-EmEC'!$A$1:$DC$1,0),FALSE),NA())</f>
        <v>#N/A</v>
      </c>
      <c r="AQ143" s="164" t="e">
        <f>IF(VLOOKUP($B143,'B-EmEC'!$A:$DC,MATCH(AQ$1,'B-EmEC'!$A$1:$DC$1,0),FALSE)&lt;&gt;"",VLOOKUP($B143,'B-EmEC'!$A:$DC,MATCH(AQ$1,'B-EmEC'!$A$1:$DC$1,0),FALSE),NA())</f>
        <v>#N/A</v>
      </c>
      <c r="AR143" s="164" t="e">
        <f>IF(VLOOKUP($B143,'B-EmEC'!$A:$DC,MATCH(AR$1,'B-EmEC'!$A$1:$DC$1,0),FALSE)&lt;&gt;"",VLOOKUP($B143,'B-EmEC'!$A:$DC,MATCH(AR$1,'B-EmEC'!$A$1:$DC$1,0),FALSE),NA())</f>
        <v>#N/A</v>
      </c>
      <c r="AS143" s="169" t="e" cm="1">
        <f t="array" ref="AS143">SUBSTITUTE(SUBSTITUTE(INDEX(AG$1:AR$1,0,MATCH(_xlfn.AGGREGATE(4,6,AG143:AR143),AG143:AR143,0)),"B-Emax",""),"&gt;1.4SD","")</f>
        <v>#N/A</v>
      </c>
      <c r="AT143" s="164"/>
      <c r="AU143" s="165">
        <f>IF(VLOOKUP($B143,'I-EmEC'!$A:$DD,MATCH(AU$1,'I-EmEC'!$A$1:$DD$1,0),FALSE)&lt;&gt;"",VLOOKUP($B143,'I-EmEC'!$A:$DD,MATCH(AU$1,'I-EmEC'!$A$1:$DD$1,0),FALSE),NA())</f>
        <v>48.1</v>
      </c>
      <c r="AV143" s="166">
        <f>IF(VLOOKUP($B143,'I-EmEC'!$A:$DD,MATCH(AV$1,'I-EmEC'!$A$1:$DD$1,0),FALSE)&lt;&gt;"",VLOOKUP($B143,'I-EmEC'!$A:$DD,MATCH(AV$1,'I-EmEC'!$A$1:$DD$1,0),FALSE),NA())</f>
        <v>48.5</v>
      </c>
      <c r="AW143" s="166">
        <f>IF(VLOOKUP($B143,'I-EmEC'!$A:$DD,MATCH(AW$1,'I-EmEC'!$A$1:$DD$1,0),FALSE)&lt;&gt;"",VLOOKUP($B143,'I-EmEC'!$A:$DD,MATCH(AW$1,'I-EmEC'!$A$1:$DD$1,0),FALSE),NA())</f>
        <v>48.5</v>
      </c>
      <c r="AX143" s="166">
        <f>IF(VLOOKUP($B143,'I-EmEC'!$A:$DD,MATCH(AX$1,'I-EmEC'!$A$1:$DD$1,0),FALSE)&lt;&gt;"",VLOOKUP($B143,'I-EmEC'!$A:$DD,MATCH(AX$1,'I-EmEC'!$A$1:$DD$1,0),FALSE),NA())</f>
        <v>24.3</v>
      </c>
      <c r="AY143" s="166">
        <f>IF(VLOOKUP($B143,'I-EmEC'!$A:$DD,MATCH(AY$1,'I-EmEC'!$A$1:$DD$1,0),FALSE)&lt;&gt;"",VLOOKUP($B143,'I-EmEC'!$A:$DD,MATCH(AY$1,'I-EmEC'!$A$1:$DD$1,0),FALSE),NA())</f>
        <v>24.3</v>
      </c>
      <c r="AZ143" s="166">
        <f>IF(VLOOKUP($B143,'I-EmEC'!$A:$DD,MATCH(AZ$1,'I-EmEC'!$A$1:$DD$1,0),FALSE)&lt;&gt;"",VLOOKUP($B143,'I-EmEC'!$A:$DD,MATCH(AZ$1,'I-EmEC'!$A$1:$DD$1,0),FALSE),NA())</f>
        <v>11.5</v>
      </c>
      <c r="BA143" s="166">
        <f>IF(VLOOKUP($B143,'I-EmEC'!$A:$DD,MATCH(BA$1,'I-EmEC'!$A$1:$DD$1,0),FALSE)&lt;&gt;"",VLOOKUP($B143,'I-EmEC'!$A:$DD,MATCH(BA$1,'I-EmEC'!$A$1:$DD$1,0),FALSE),NA())</f>
        <v>43.5</v>
      </c>
      <c r="BB143" s="166">
        <f>IF(VLOOKUP($B143,'I-EmEC'!$A:$DD,MATCH(BB$1,'I-EmEC'!$A$1:$DD$1,0),FALSE)&lt;&gt;"",VLOOKUP($B143,'I-EmEC'!$A:$DD,MATCH(BB$1,'I-EmEC'!$A$1:$DD$1,0),FALSE),NA())</f>
        <v>43.5</v>
      </c>
      <c r="BC143" s="166">
        <f>IF(VLOOKUP($B143,'I-EmEC'!$A:$DD,MATCH(BC$1,'I-EmEC'!$A$1:$DD$1,0),FALSE)&lt;&gt;"",VLOOKUP($B143,'I-EmEC'!$A:$DD,MATCH(BC$1,'I-EmEC'!$A$1:$DD$1,0),FALSE),NA())</f>
        <v>42.1</v>
      </c>
      <c r="BD143" s="166">
        <f>IF(VLOOKUP($B143,'I-EmEC'!$A:$DD,MATCH(BD$1,'I-EmEC'!$A$1:$DD$1,0),FALSE)&lt;&gt;"",VLOOKUP($B143,'I-EmEC'!$A:$DD,MATCH(BD$1,'I-EmEC'!$A$1:$DD$1,0),FALSE),NA())</f>
        <v>16.5</v>
      </c>
      <c r="BE143" s="166">
        <f>IF(VLOOKUP($B143,'I-EmEC'!$A:$DD,MATCH(BE$1,'I-EmEC'!$A$1:$DD$1,0),FALSE)&lt;&gt;"",VLOOKUP($B143,'I-EmEC'!$A:$DD,MATCH(BE$1,'I-EmEC'!$A$1:$DD$1,0),FALSE),NA())</f>
        <v>47.1</v>
      </c>
      <c r="BF143" s="166">
        <f>IF(VLOOKUP($B143,'I-EmEC'!$A:$DD,MATCH(BF$1,'I-EmEC'!$A$1:$DD$1,0),FALSE)&lt;&gt;"",VLOOKUP($B143,'I-EmEC'!$A:$DD,MATCH(BF$1,'I-EmEC'!$A$1:$DD$1,0),FALSE),NA())</f>
        <v>50.6</v>
      </c>
      <c r="BG143" s="161" t="str" cm="1">
        <f t="array" ref="BG143">SUBSTITUTE(SUBSTITUTE(INDEX(AU$1:BF$1,0,MATCH(_xlfn.AGGREGATE(4,6,AU143:BF143),AU143:BF143,0)),"I-Emax",""),"&gt;1.4SD","")</f>
        <v xml:space="preserve">
G13</v>
      </c>
      <c r="BH143" s="159"/>
      <c r="BI143" s="167" t="e">
        <f>IF(VLOOKUP($B143,'B-EmEC'!$A:$DC,MATCH(BI$1,'B-EmEC'!$A$1:$DC$1,0),FALSE)="",NA(),VLOOKUP($B143,'B-EmEC'!$A:$DC,MATCH(BI$1,'B-EmEC'!$A$1:$DC$1,0),FALSE))</f>
        <v>#N/A</v>
      </c>
      <c r="BJ143" s="168" t="e">
        <f>IF(VLOOKUP($B143,'B-EmEC'!$A:$DC,MATCH(BJ$1,'B-EmEC'!$A$1:$DC$1,0),FALSE)="",NA(),VLOOKUP($B143,'B-EmEC'!$A:$DC,MATCH(BJ$1,'B-EmEC'!$A$1:$DC$1,0),FALSE))</f>
        <v>#N/A</v>
      </c>
      <c r="BK143" s="168" t="e">
        <f>IF(VLOOKUP($B143,'B-EmEC'!$A:$DC,MATCH(BK$1,'B-EmEC'!$A$1:$DC$1,0),FALSE)="",NA(),VLOOKUP($B143,'B-EmEC'!$A:$DC,MATCH(BK$1,'B-EmEC'!$A$1:$DC$1,0),FALSE))</f>
        <v>#N/A</v>
      </c>
      <c r="BL143" s="168" t="e">
        <f>IF(VLOOKUP($B143,'B-EmEC'!$A:$DC,MATCH(BL$1,'B-EmEC'!$A$1:$DC$1,0),FALSE)="",NA(),VLOOKUP($B143,'B-EmEC'!$A:$DC,MATCH(BL$1,'B-EmEC'!$A$1:$DC$1,0),FALSE))</f>
        <v>#N/A</v>
      </c>
      <c r="BM143" s="168" t="e">
        <f>IF(VLOOKUP($B143,'B-EmEC'!$A:$DC,MATCH(BM$1,'B-EmEC'!$A$1:$DC$1,0),FALSE)="",NA(),VLOOKUP($B143,'B-EmEC'!$A:$DC,MATCH(BM$1,'B-EmEC'!$A$1:$DC$1,0),FALSE))</f>
        <v>#N/A</v>
      </c>
      <c r="BN143" s="168" t="e">
        <f>IF(VLOOKUP($B143,'B-EmEC'!$A:$DC,MATCH(BN$1,'B-EmEC'!$A$1:$DC$1,0),FALSE)="",NA(),VLOOKUP($B143,'B-EmEC'!$A:$DC,MATCH(BN$1,'B-EmEC'!$A$1:$DC$1,0),FALSE))</f>
        <v>#N/A</v>
      </c>
      <c r="BO143" s="168" t="e">
        <f>IF(VLOOKUP($B143,'B-EmEC'!$A:$DC,MATCH(BO$1,'B-EmEC'!$A$1:$DC$1,0),FALSE)="",NA(),VLOOKUP($B143,'B-EmEC'!$A:$DC,MATCH(BO$1,'B-EmEC'!$A$1:$DC$1,0),FALSE))</f>
        <v>#N/A</v>
      </c>
      <c r="BP143" s="168" t="e">
        <f>IF(VLOOKUP($B143,'B-EmEC'!$A:$DC,MATCH(BP$1,'B-EmEC'!$A$1:$DC$1,0),FALSE)="",NA(),VLOOKUP($B143,'B-EmEC'!$A:$DC,MATCH(BP$1,'B-EmEC'!$A$1:$DC$1,0),FALSE))</f>
        <v>#N/A</v>
      </c>
      <c r="BQ143" s="168" t="e">
        <f>IF(VLOOKUP($B143,'B-EmEC'!$A:$DC,MATCH(BQ$1,'B-EmEC'!$A$1:$DC$1,0),FALSE)="",NA(),VLOOKUP($B143,'B-EmEC'!$A:$DC,MATCH(BQ$1,'B-EmEC'!$A$1:$DC$1,0),FALSE))</f>
        <v>#N/A</v>
      </c>
      <c r="BR143" s="168" t="e">
        <f>IF(VLOOKUP($B143,'B-EmEC'!$A:$DC,MATCH(BR$1,'B-EmEC'!$A$1:$DC$1,0),FALSE)="",NA(),VLOOKUP($B143,'B-EmEC'!$A:$DC,MATCH(BR$1,'B-EmEC'!$A$1:$DC$1,0),FALSE))</f>
        <v>#N/A</v>
      </c>
      <c r="BS143" s="168" t="e">
        <f>IF(VLOOKUP($B143,'B-EmEC'!$A:$DC,MATCH(BS$1,'B-EmEC'!$A$1:$DC$1,0),FALSE)="",NA(),VLOOKUP($B143,'B-EmEC'!$A:$DC,MATCH(BS$1,'B-EmEC'!$A$1:$DC$1,0),FALSE))</f>
        <v>#N/A</v>
      </c>
      <c r="BT143" s="168" t="e">
        <f>IF(VLOOKUP($B143,'B-EmEC'!$A:$DC,MATCH(BT$1,'B-EmEC'!$A$1:$DC$1,0),FALSE)="",NA(),VLOOKUP($B143,'B-EmEC'!$A:$DC,MATCH(BT$1,'B-EmEC'!$A$1:$DC$1,0),FALSE))</f>
        <v>#N/A</v>
      </c>
      <c r="BU143" s="161" t="e" cm="1">
        <f t="array" ref="BU143">SUBSTITUTE(SUBSTITUTE(SUBSTITUTE(INDEX(BI$1:BT$1,0,MATCH(_xlfn.AGGREGATE(4,6,BI143:BT143),BI143:BT143,0)),"B-Emax",""),"Min",""),"Max","")</f>
        <v>#N/A</v>
      </c>
      <c r="BV143" s="168"/>
      <c r="BW143" s="165">
        <f>IF(VLOOKUP($B143,'I-EmEC'!$A:$DD,MATCH(BW$1,'I-EmEC'!$A$1:$DD$1,0),FALSE)&lt;&gt;"",VLOOKUP($B143,'I-EmEC'!$A:$DD,MATCH(BW$1,'I-EmEC'!$A$1:$DD$1,0),FALSE),NA())</f>
        <v>88.419117647058826</v>
      </c>
      <c r="BX143" s="166">
        <f>IF(VLOOKUP($B143,'I-EmEC'!$A:$DD,MATCH(BX$1,'I-EmEC'!$A$1:$DD$1,0),FALSE)&lt;&gt;"",VLOOKUP($B143,'I-EmEC'!$A:$DD,MATCH(BX$1,'I-EmEC'!$A$1:$DD$1,0),FALSE),NA())</f>
        <v>93.810444874274651</v>
      </c>
      <c r="BY143" s="166">
        <f>IF(VLOOKUP($B143,'I-EmEC'!$A:$DD,MATCH(BY$1,'I-EmEC'!$A$1:$DD$1,0),FALSE)&lt;&gt;"",VLOOKUP($B143,'I-EmEC'!$A:$DD,MATCH(BY$1,'I-EmEC'!$A$1:$DD$1,0),FALSE),NA())</f>
        <v>93.810444874274651</v>
      </c>
      <c r="BZ143" s="166">
        <f>IF(VLOOKUP($B143,'I-EmEC'!$A:$DD,MATCH(BZ$1,'I-EmEC'!$A$1:$DD$1,0),FALSE)&lt;&gt;"",VLOOKUP($B143,'I-EmEC'!$A:$DD,MATCH(BZ$1,'I-EmEC'!$A$1:$DD$1,0),FALSE),NA())</f>
        <v>50.310559006211186</v>
      </c>
      <c r="CA143" s="166">
        <f>IF(VLOOKUP($B143,'I-EmEC'!$A:$DD,MATCH(CA$1,'I-EmEC'!$A$1:$DD$1,0),FALSE)&lt;&gt;"",VLOOKUP($B143,'I-EmEC'!$A:$DD,MATCH(CA$1,'I-EmEC'!$A$1:$DD$1,0),FALSE),NA())</f>
        <v>50.310559006211186</v>
      </c>
      <c r="CB143" s="166">
        <f>IF(VLOOKUP($B143,'I-EmEC'!$A:$DD,MATCH(CB$1,'I-EmEC'!$A$1:$DD$1,0),FALSE)&lt;&gt;"",VLOOKUP($B143,'I-EmEC'!$A:$DD,MATCH(CB$1,'I-EmEC'!$A$1:$DD$1,0),FALSE),NA())</f>
        <v>33.333333333333336</v>
      </c>
      <c r="CC143" s="166">
        <f>IF(VLOOKUP($B143,'I-EmEC'!$A:$DD,MATCH(CC$1,'I-EmEC'!$A$1:$DD$1,0),FALSE)&lt;&gt;"",VLOOKUP($B143,'I-EmEC'!$A:$DD,MATCH(CC$1,'I-EmEC'!$A$1:$DD$1,0),FALSE),NA())</f>
        <v>89.322381930184804</v>
      </c>
      <c r="CD143" s="166">
        <f>IF(VLOOKUP($B143,'I-EmEC'!$A:$DD,MATCH(CD$1,'I-EmEC'!$A$1:$DD$1,0),FALSE)&lt;&gt;"",VLOOKUP($B143,'I-EmEC'!$A:$DD,MATCH(CD$1,'I-EmEC'!$A$1:$DD$1,0),FALSE),NA())</f>
        <v>89.322381930184804</v>
      </c>
      <c r="CE143" s="166">
        <f>IF(VLOOKUP($B143,'I-EmEC'!$A:$DD,MATCH(CE$1,'I-EmEC'!$A$1:$DD$1,0),FALSE)&lt;&gt;"",VLOOKUP($B143,'I-EmEC'!$A:$DD,MATCH(CE$1,'I-EmEC'!$A$1:$DD$1,0),FALSE),NA())</f>
        <v>94.606741573033702</v>
      </c>
      <c r="CF143" s="166">
        <f>IF(VLOOKUP($B143,'I-EmEC'!$A:$DD,MATCH(CF$1,'I-EmEC'!$A$1:$DD$1,0),FALSE)&lt;&gt;"",VLOOKUP($B143,'I-EmEC'!$A:$DD,MATCH(CF$1,'I-EmEC'!$A$1:$DD$1,0),FALSE),NA())</f>
        <v>32.544378698224847</v>
      </c>
      <c r="CG143" s="166">
        <f>IF(VLOOKUP($B143,'I-EmEC'!$A:$DD,MATCH(CG$1,'I-EmEC'!$A$1:$DD$1,0),FALSE)&lt;&gt;"",VLOOKUP($B143,'I-EmEC'!$A:$DD,MATCH(CG$1,'I-EmEC'!$A$1:$DD$1,0),FALSE),NA())</f>
        <v>89.714285714285708</v>
      </c>
      <c r="CH143" s="166">
        <f>IF(VLOOKUP($B143,'I-EmEC'!$A:$DD,MATCH(CH$1,'I-EmEC'!$A$1:$DD$1,0),FALSE)&lt;&gt;"",VLOOKUP($B143,'I-EmEC'!$A:$DD,MATCH(CH$1,'I-EmEC'!$A$1:$DD$1,0),FALSE),NA())</f>
        <v>100</v>
      </c>
      <c r="CI143" s="161" t="str" cm="1">
        <f t="array" ref="CI143">SUBSTITUTE(SUBSTITUTE(SUBSTITUTE(INDEX(BW$1:CH$1,0,MATCH(_xlfn.AGGREGATE(4,6,BW143:CH143),BW143:CH143,0)),"I-Emax",""),"Min",""),"Max","")</f>
        <v xml:space="preserve">
G13</v>
      </c>
      <c r="CJ143" s="155"/>
      <c r="CK143" s="155"/>
      <c r="CL143" s="155"/>
      <c r="CM143" s="155"/>
      <c r="CN143" s="155"/>
      <c r="CO143" s="155"/>
      <c r="CP143" s="155"/>
      <c r="CQ143" s="155"/>
      <c r="CR143" s="155"/>
      <c r="CS143" s="155"/>
      <c r="CT143" s="155"/>
      <c r="CU143" s="155"/>
      <c r="CV143" s="155"/>
      <c r="CW143" s="155"/>
      <c r="CX143" s="155"/>
      <c r="CY143" s="155"/>
      <c r="CZ143" s="155"/>
      <c r="DA143" s="155"/>
      <c r="DB143" s="155"/>
      <c r="DC143" s="155"/>
      <c r="DD143" s="155"/>
      <c r="DE143" s="155"/>
      <c r="DF143" s="155"/>
      <c r="DG143" s="155"/>
    </row>
    <row r="144" spans="1:111" s="170" customFormat="1" x14ac:dyDescent="0.15">
      <c r="A144" s="155" t="str" cm="1">
        <f t="array" ref="A144">_xlfn.IFS(AND(SUMIF(E144:P144,"&lt;&gt;#N/A",E144:P144)&gt;0,SUMIF(S144:AD144,"&lt;&gt;#N/A",S144:AD144)&gt;0),"BI",AND(SUMIF(E144:P144,"&lt;&gt;#N/A",E144:P144)&gt;0,SUMIF(S144:AD144,"&lt;&gt;#N/A",S144:AD144)=0),"-B",AND(SUMIF(E144:P144,"&lt;&gt;#N/A",E144:P144)=0,SUMIF(S144:AD144,"&lt;&gt;#N/A",S144:AD144)&gt;0),"-I")</f>
        <v>-I</v>
      </c>
      <c r="B144" s="90" t="s">
        <v>757</v>
      </c>
      <c r="C144" s="156" t="str">
        <f>VLOOKUP(B144,RecNamesAll!A:E,5,FALSE)</f>
        <v>A</v>
      </c>
      <c r="D144" s="157" t="b">
        <f>VLOOKUP(B144,Ligands!A:B,2,FALSE)</f>
        <v>0</v>
      </c>
      <c r="E144" s="158" t="e">
        <f>IF(VLOOKUP($B144,'B-EmEC'!$A:$DC,MATCH(E$1,'B-EmEC'!$A$1:$DC$1,0),FALSE)&lt;&gt;"",VLOOKUP($B144,'B-EmEC'!$A:$DC,MATCH(E$1,'B-EmEC'!$A$1:$DC$1,0),FALSE),NA())</f>
        <v>#N/A</v>
      </c>
      <c r="F144" s="159" t="e">
        <f>IF(VLOOKUP($B144,'B-EmEC'!$A:$DC,MATCH(F$1,'B-EmEC'!$A$1:$DC$1,0),FALSE)&lt;&gt;"",VLOOKUP($B144,'B-EmEC'!$A:$DC,MATCH(F$1,'B-EmEC'!$A$1:$DC$1,0),FALSE),NA())</f>
        <v>#N/A</v>
      </c>
      <c r="G144" s="159" t="e">
        <f>IF(VLOOKUP($B144,'B-EmEC'!$A:$DC,MATCH(G$1,'B-EmEC'!$A$1:$DC$1,0),FALSE)&lt;&gt;"",VLOOKUP($B144,'B-EmEC'!$A:$DC,MATCH(G$1,'B-EmEC'!$A$1:$DC$1,0),FALSE),NA())</f>
        <v>#N/A</v>
      </c>
      <c r="H144" s="159" t="e">
        <f>IF(VLOOKUP($B144,'B-EmEC'!$A:$DC,MATCH(H$1,'B-EmEC'!$A$1:$DC$1,0),FALSE)&lt;&gt;"",VLOOKUP($B144,'B-EmEC'!$A:$DC,MATCH(H$1,'B-EmEC'!$A$1:$DC$1,0),FALSE),NA())</f>
        <v>#N/A</v>
      </c>
      <c r="I144" s="159" t="e">
        <f>IF(VLOOKUP($B144,'B-EmEC'!$A:$DC,MATCH(I$1,'B-EmEC'!$A$1:$DC$1,0),FALSE)&lt;&gt;"",VLOOKUP($B144,'B-EmEC'!$A:$DC,MATCH(I$1,'B-EmEC'!$A$1:$DC$1,0),FALSE),NA())</f>
        <v>#N/A</v>
      </c>
      <c r="J144" s="159" t="e">
        <f>IF(VLOOKUP($B144,'B-EmEC'!$A:$DC,MATCH(J$1,'B-EmEC'!$A$1:$DC$1,0),FALSE)&lt;&gt;"",VLOOKUP($B144,'B-EmEC'!$A:$DC,MATCH(J$1,'B-EmEC'!$A$1:$DC$1,0),FALSE),NA())</f>
        <v>#N/A</v>
      </c>
      <c r="K144" s="160" t="e">
        <f>IF(VLOOKUP($B144,'B-EmEC'!$A:$DC,MATCH(K$1,'B-EmEC'!$A$1:$DC$1,0),FALSE)&lt;&gt;"",VLOOKUP($B144,'B-EmEC'!$A:$DC,MATCH(K$1,'B-EmEC'!$A$1:$DC$1,0),FALSE),NA())</f>
        <v>#N/A</v>
      </c>
      <c r="L144" s="160" t="e">
        <f>IF(VLOOKUP($B144,'B-EmEC'!$A:$DC,MATCH(L$1,'B-EmEC'!$A$1:$DC$1,0),FALSE)&lt;&gt;"",VLOOKUP($B144,'B-EmEC'!$A:$DC,MATCH(L$1,'B-EmEC'!$A$1:$DC$1,0),FALSE),NA())</f>
        <v>#N/A</v>
      </c>
      <c r="M144" s="160" t="e">
        <f>IF(VLOOKUP($B144,'B-EmEC'!$A:$DC,MATCH(M$1,'B-EmEC'!$A$1:$DC$1,0),FALSE)&lt;&gt;"",VLOOKUP($B144,'B-EmEC'!$A:$DC,MATCH(M$1,'B-EmEC'!$A$1:$DC$1,0),FALSE),NA())</f>
        <v>#N/A</v>
      </c>
      <c r="N144" s="159" t="e">
        <f>IF(VLOOKUP($B144,'B-EmEC'!$A:$DC,MATCH(N$1,'B-EmEC'!$A$1:$DC$1,0),FALSE)&lt;&gt;"",VLOOKUP($B144,'B-EmEC'!$A:$DC,MATCH(N$1,'B-EmEC'!$A$1:$DC$1,0),FALSE),NA())</f>
        <v>#N/A</v>
      </c>
      <c r="O144" s="160" t="e">
        <f>IF(VLOOKUP($B144,'B-EmEC'!$A:$DC,MATCH(O$1,'B-EmEC'!$A$1:$DC$1,0),FALSE)&lt;&gt;"",VLOOKUP($B144,'B-EmEC'!$A:$DC,MATCH(O$1,'B-EmEC'!$A$1:$DC$1,0),FALSE),NA())</f>
        <v>#N/A</v>
      </c>
      <c r="P144" s="160" t="e">
        <f>IF(VLOOKUP($B144,'B-EmEC'!$A:$DC,MATCH(P$1,'B-EmEC'!$A$1:$DC$1,0),FALSE)&lt;&gt;"",VLOOKUP($B144,'B-EmEC'!$A:$DC,MATCH(P$1,'B-EmEC'!$A$1:$DC$1,0),FALSE),NA())</f>
        <v>#N/A</v>
      </c>
      <c r="Q144" s="161" t="e" cm="1">
        <f t="array" ref="Q144">SUBSTITUTE(SUBSTITUTE(INDEX(E$1:P$1,0,MATCH(_xlfn.AGGREGATE(4,6,E144:P144),E144:P144,0)),"B-pEC50",""),"&gt;1.4SD","")</f>
        <v>#N/A</v>
      </c>
      <c r="R144" s="159"/>
      <c r="S144" s="162">
        <f>IF(VLOOKUP($B144,'I-EmEC'!$A:$DD,MATCH(S$1,'I-EmEC'!$A$1:$DD$1,0),FALSE)&lt;&gt;"",VLOOKUP($B144,'I-EmEC'!$A:$DD,MATCH(S$1,'I-EmEC'!$A$1:$DD$1,0),FALSE),NA())</f>
        <v>9.66</v>
      </c>
      <c r="T144" s="159">
        <f>IF(VLOOKUP($B144,'I-EmEC'!$A:$DD,MATCH(T$1,'I-EmEC'!$A$1:$DD$1,0),FALSE)&lt;&gt;"",VLOOKUP($B144,'I-EmEC'!$A:$DD,MATCH(T$1,'I-EmEC'!$A$1:$DD$1,0),FALSE),NA())</f>
        <v>10.25</v>
      </c>
      <c r="U144" s="159">
        <f>IF(VLOOKUP($B144,'I-EmEC'!$A:$DD,MATCH(U$1,'I-EmEC'!$A$1:$DD$1,0),FALSE)&lt;&gt;"",VLOOKUP($B144,'I-EmEC'!$A:$DD,MATCH(U$1,'I-EmEC'!$A$1:$DD$1,0),FALSE),NA())</f>
        <v>10.25</v>
      </c>
      <c r="V144" s="159">
        <f>IF(VLOOKUP($B144,'I-EmEC'!$A:$DD,MATCH(V$1,'I-EmEC'!$A$1:$DD$1,0),FALSE)&lt;&gt;"",VLOOKUP($B144,'I-EmEC'!$A:$DD,MATCH(V$1,'I-EmEC'!$A$1:$DD$1,0),FALSE),NA())</f>
        <v>10.07</v>
      </c>
      <c r="W144" s="159">
        <f>IF(VLOOKUP($B144,'I-EmEC'!$A:$DD,MATCH(W$1,'I-EmEC'!$A$1:$DD$1,0),FALSE)&lt;&gt;"",VLOOKUP($B144,'I-EmEC'!$A:$DD,MATCH(W$1,'I-EmEC'!$A$1:$DD$1,0),FALSE),NA())</f>
        <v>10.07</v>
      </c>
      <c r="X144" s="159">
        <f>IF(VLOOKUP($B144,'I-EmEC'!$A:$DD,MATCH(X$1,'I-EmEC'!$A$1:$DD$1,0),FALSE)&lt;&gt;"",VLOOKUP($B144,'I-EmEC'!$A:$DD,MATCH(X$1,'I-EmEC'!$A$1:$DD$1,0),FALSE),NA())</f>
        <v>10.039999999999999</v>
      </c>
      <c r="Y144" s="159">
        <f>IF(VLOOKUP($B144,'I-EmEC'!$A:$DD,MATCH(Y$1,'I-EmEC'!$A$1:$DD$1,0),FALSE)&lt;&gt;"",VLOOKUP($B144,'I-EmEC'!$A:$DD,MATCH(Y$1,'I-EmEC'!$A$1:$DD$1,0),FALSE),NA())</f>
        <v>10.130000000000001</v>
      </c>
      <c r="Z144" s="159">
        <f>IF(VLOOKUP($B144,'I-EmEC'!$A:$DD,MATCH(Z$1,'I-EmEC'!$A$1:$DD$1,0),FALSE)&lt;&gt;"",VLOOKUP($B144,'I-EmEC'!$A:$DD,MATCH(Z$1,'I-EmEC'!$A$1:$DD$1,0),FALSE),NA())</f>
        <v>10.130000000000001</v>
      </c>
      <c r="AA144" s="159">
        <f>IF(VLOOKUP($B144,'I-EmEC'!$A:$DD,MATCH(AA$1,'I-EmEC'!$A$1:$DD$1,0),FALSE)&lt;&gt;"",VLOOKUP($B144,'I-EmEC'!$A:$DD,MATCH(AA$1,'I-EmEC'!$A$1:$DD$1,0),FALSE),NA())</f>
        <v>10.050000000000001</v>
      </c>
      <c r="AB144" s="159">
        <f>IF(VLOOKUP($B144,'I-EmEC'!$A:$DD,MATCH(AB$1,'I-EmEC'!$A$1:$DD$1,0),FALSE)&lt;&gt;"",VLOOKUP($B144,'I-EmEC'!$A:$DD,MATCH(AB$1,'I-EmEC'!$A$1:$DD$1,0),FALSE),NA())</f>
        <v>9.2899999999999991</v>
      </c>
      <c r="AC144" s="159">
        <f>IF(VLOOKUP($B144,'I-EmEC'!$A:$DD,MATCH(AC$1,'I-EmEC'!$A$1:$DD$1,0),FALSE)&lt;&gt;"",VLOOKUP($B144,'I-EmEC'!$A:$DD,MATCH(AC$1,'I-EmEC'!$A$1:$DD$1,0),FALSE),NA())</f>
        <v>9.68</v>
      </c>
      <c r="AD144" s="159">
        <f>IF(VLOOKUP($B144,'I-EmEC'!$A:$DD,MATCH(AD$1,'I-EmEC'!$A$1:$DD$1,0),FALSE)&lt;&gt;"",VLOOKUP($B144,'I-EmEC'!$A:$DD,MATCH(AD$1,'I-EmEC'!$A$1:$DD$1,0),FALSE),NA())</f>
        <v>9.24</v>
      </c>
      <c r="AE144" s="161" t="str" cm="1">
        <f t="array" ref="AE144">SUBSTITUTE(SUBSTITUTE(INDEX(S$1:AD$1,0,MATCH(_xlfn.AGGREGATE(4,6,S144:AD144),S144:AD144,0)),"I-pEC50",""),"&gt;1.4SD","")</f>
        <v xml:space="preserve">
Gi1</v>
      </c>
      <c r="AF144" s="159"/>
      <c r="AG144" s="163" t="e">
        <f>IF(VLOOKUP($B144,'B-EmEC'!$A:$DC,MATCH(AG$1,'B-EmEC'!$A$1:$DC$1,0),FALSE)&lt;&gt;"",VLOOKUP($B144,'B-EmEC'!$A:$DC,MATCH(AG$1,'B-EmEC'!$A$1:$DC$1,0),FALSE),NA())</f>
        <v>#N/A</v>
      </c>
      <c r="AH144" s="164" t="e">
        <f>IF(VLOOKUP($B144,'B-EmEC'!$A:$DC,MATCH(AH$1,'B-EmEC'!$A$1:$DC$1,0),FALSE)&lt;&gt;"",VLOOKUP($B144,'B-EmEC'!$A:$DC,MATCH(AH$1,'B-EmEC'!$A$1:$DC$1,0),FALSE),NA())</f>
        <v>#N/A</v>
      </c>
      <c r="AI144" s="164" t="e">
        <f>IF(VLOOKUP($B144,'B-EmEC'!$A:$DC,MATCH(AI$1,'B-EmEC'!$A$1:$DC$1,0),FALSE)&lt;&gt;"",VLOOKUP($B144,'B-EmEC'!$A:$DC,MATCH(AI$1,'B-EmEC'!$A$1:$DC$1,0),FALSE),NA())</f>
        <v>#N/A</v>
      </c>
      <c r="AJ144" s="164" t="e">
        <f>IF(VLOOKUP($B144,'B-EmEC'!$A:$DC,MATCH(AJ$1,'B-EmEC'!$A$1:$DC$1,0),FALSE)&lt;&gt;"",VLOOKUP($B144,'B-EmEC'!$A:$DC,MATCH(AJ$1,'B-EmEC'!$A$1:$DC$1,0),FALSE),NA())</f>
        <v>#N/A</v>
      </c>
      <c r="AK144" s="164" t="e">
        <f>IF(VLOOKUP($B144,'B-EmEC'!$A:$DC,MATCH(AK$1,'B-EmEC'!$A$1:$DC$1,0),FALSE)&lt;&gt;"",VLOOKUP($B144,'B-EmEC'!$A:$DC,MATCH(AK$1,'B-EmEC'!$A$1:$DC$1,0),FALSE),NA())</f>
        <v>#N/A</v>
      </c>
      <c r="AL144" s="164" t="e">
        <f>IF(VLOOKUP($B144,'B-EmEC'!$A:$DC,MATCH(AL$1,'B-EmEC'!$A$1:$DC$1,0),FALSE)&lt;&gt;"",VLOOKUP($B144,'B-EmEC'!$A:$DC,MATCH(AL$1,'B-EmEC'!$A$1:$DC$1,0),FALSE),NA())</f>
        <v>#N/A</v>
      </c>
      <c r="AM144" s="164" t="e">
        <f>IF(VLOOKUP($B144,'B-EmEC'!$A:$DC,MATCH(AM$1,'B-EmEC'!$A$1:$DC$1,0),FALSE)&lt;&gt;"",VLOOKUP($B144,'B-EmEC'!$A:$DC,MATCH(AM$1,'B-EmEC'!$A$1:$DC$1,0),FALSE),NA())</f>
        <v>#N/A</v>
      </c>
      <c r="AN144" s="164" t="e">
        <f>IF(VLOOKUP($B144,'B-EmEC'!$A:$DC,MATCH(AN$1,'B-EmEC'!$A$1:$DC$1,0),FALSE)&lt;&gt;"",VLOOKUP($B144,'B-EmEC'!$A:$DC,MATCH(AN$1,'B-EmEC'!$A$1:$DC$1,0),FALSE),NA())</f>
        <v>#N/A</v>
      </c>
      <c r="AO144" s="164" t="e">
        <f>IF(VLOOKUP($B144,'B-EmEC'!$A:$DC,MATCH(AO$1,'B-EmEC'!$A$1:$DC$1,0),FALSE)&lt;&gt;"",VLOOKUP($B144,'B-EmEC'!$A:$DC,MATCH(AO$1,'B-EmEC'!$A$1:$DC$1,0),FALSE),NA())</f>
        <v>#N/A</v>
      </c>
      <c r="AP144" s="164" t="e">
        <f>IF(VLOOKUP($B144,'B-EmEC'!$A:$DC,MATCH(AP$1,'B-EmEC'!$A$1:$DC$1,0),FALSE)&lt;&gt;"",VLOOKUP($B144,'B-EmEC'!$A:$DC,MATCH(AP$1,'B-EmEC'!$A$1:$DC$1,0),FALSE),NA())</f>
        <v>#N/A</v>
      </c>
      <c r="AQ144" s="164" t="e">
        <f>IF(VLOOKUP($B144,'B-EmEC'!$A:$DC,MATCH(AQ$1,'B-EmEC'!$A$1:$DC$1,0),FALSE)&lt;&gt;"",VLOOKUP($B144,'B-EmEC'!$A:$DC,MATCH(AQ$1,'B-EmEC'!$A$1:$DC$1,0),FALSE),NA())</f>
        <v>#N/A</v>
      </c>
      <c r="AR144" s="164" t="e">
        <f>IF(VLOOKUP($B144,'B-EmEC'!$A:$DC,MATCH(AR$1,'B-EmEC'!$A$1:$DC$1,0),FALSE)&lt;&gt;"",VLOOKUP($B144,'B-EmEC'!$A:$DC,MATCH(AR$1,'B-EmEC'!$A$1:$DC$1,0),FALSE),NA())</f>
        <v>#N/A</v>
      </c>
      <c r="AS144" s="169" t="e" cm="1">
        <f t="array" ref="AS144">SUBSTITUTE(SUBSTITUTE(INDEX(AG$1:AR$1,0,MATCH(_xlfn.AGGREGATE(4,6,AG144:AR144),AG144:AR144,0)),"B-Emax",""),"&gt;1.4SD","")</f>
        <v>#N/A</v>
      </c>
      <c r="AT144" s="164"/>
      <c r="AU144" s="165">
        <f>IF(VLOOKUP($B144,'I-EmEC'!$A:$DD,MATCH(AU$1,'I-EmEC'!$A$1:$DD$1,0),FALSE)&lt;&gt;"",VLOOKUP($B144,'I-EmEC'!$A:$DD,MATCH(AU$1,'I-EmEC'!$A$1:$DD$1,0),FALSE),NA())</f>
        <v>29.6</v>
      </c>
      <c r="AV144" s="166">
        <f>IF(VLOOKUP($B144,'I-EmEC'!$A:$DD,MATCH(AV$1,'I-EmEC'!$A$1:$DD$1,0),FALSE)&lt;&gt;"",VLOOKUP($B144,'I-EmEC'!$A:$DD,MATCH(AV$1,'I-EmEC'!$A$1:$DD$1,0),FALSE),NA())</f>
        <v>17.2</v>
      </c>
      <c r="AW144" s="166">
        <f>IF(VLOOKUP($B144,'I-EmEC'!$A:$DD,MATCH(AW$1,'I-EmEC'!$A$1:$DD$1,0),FALSE)&lt;&gt;"",VLOOKUP($B144,'I-EmEC'!$A:$DD,MATCH(AW$1,'I-EmEC'!$A$1:$DD$1,0),FALSE),NA())</f>
        <v>17.2</v>
      </c>
      <c r="AX144" s="166">
        <f>IF(VLOOKUP($B144,'I-EmEC'!$A:$DD,MATCH(AX$1,'I-EmEC'!$A$1:$DD$1,0),FALSE)&lt;&gt;"",VLOOKUP($B144,'I-EmEC'!$A:$DD,MATCH(AX$1,'I-EmEC'!$A$1:$DD$1,0),FALSE),NA())</f>
        <v>14.1</v>
      </c>
      <c r="AY144" s="166">
        <f>IF(VLOOKUP($B144,'I-EmEC'!$A:$DD,MATCH(AY$1,'I-EmEC'!$A$1:$DD$1,0),FALSE)&lt;&gt;"",VLOOKUP($B144,'I-EmEC'!$A:$DD,MATCH(AY$1,'I-EmEC'!$A$1:$DD$1,0),FALSE),NA())</f>
        <v>14.1</v>
      </c>
      <c r="AZ144" s="166">
        <f>IF(VLOOKUP($B144,'I-EmEC'!$A:$DD,MATCH(AZ$1,'I-EmEC'!$A$1:$DD$1,0),FALSE)&lt;&gt;"",VLOOKUP($B144,'I-EmEC'!$A:$DD,MATCH(AZ$1,'I-EmEC'!$A$1:$DD$1,0),FALSE),NA())</f>
        <v>18.7</v>
      </c>
      <c r="BA144" s="166">
        <f>IF(VLOOKUP($B144,'I-EmEC'!$A:$DD,MATCH(BA$1,'I-EmEC'!$A$1:$DD$1,0),FALSE)&lt;&gt;"",VLOOKUP($B144,'I-EmEC'!$A:$DD,MATCH(BA$1,'I-EmEC'!$A$1:$DD$1,0),FALSE),NA())</f>
        <v>11.1</v>
      </c>
      <c r="BB144" s="166">
        <f>IF(VLOOKUP($B144,'I-EmEC'!$A:$DD,MATCH(BB$1,'I-EmEC'!$A$1:$DD$1,0),FALSE)&lt;&gt;"",VLOOKUP($B144,'I-EmEC'!$A:$DD,MATCH(BB$1,'I-EmEC'!$A$1:$DD$1,0),FALSE),NA())</f>
        <v>11.1</v>
      </c>
      <c r="BC144" s="166">
        <f>IF(VLOOKUP($B144,'I-EmEC'!$A:$DD,MATCH(BC$1,'I-EmEC'!$A$1:$DD$1,0),FALSE)&lt;&gt;"",VLOOKUP($B144,'I-EmEC'!$A:$DD,MATCH(BC$1,'I-EmEC'!$A$1:$DD$1,0),FALSE),NA())</f>
        <v>14.8</v>
      </c>
      <c r="BD144" s="166">
        <f>IF(VLOOKUP($B144,'I-EmEC'!$A:$DD,MATCH(BD$1,'I-EmEC'!$A$1:$DD$1,0),FALSE)&lt;&gt;"",VLOOKUP($B144,'I-EmEC'!$A:$DD,MATCH(BD$1,'I-EmEC'!$A$1:$DD$1,0),FALSE),NA())</f>
        <v>20.5</v>
      </c>
      <c r="BE144" s="166">
        <f>IF(VLOOKUP($B144,'I-EmEC'!$A:$DD,MATCH(BE$1,'I-EmEC'!$A$1:$DD$1,0),FALSE)&lt;&gt;"",VLOOKUP($B144,'I-EmEC'!$A:$DD,MATCH(BE$1,'I-EmEC'!$A$1:$DD$1,0),FALSE),NA())</f>
        <v>31.5</v>
      </c>
      <c r="BF144" s="166">
        <f>IF(VLOOKUP($B144,'I-EmEC'!$A:$DD,MATCH(BF$1,'I-EmEC'!$A$1:$DD$1,0),FALSE)&lt;&gt;"",VLOOKUP($B144,'I-EmEC'!$A:$DD,MATCH(BF$1,'I-EmEC'!$A$1:$DD$1,0),FALSE),NA())</f>
        <v>16.899999999999999</v>
      </c>
      <c r="BG144" s="161" t="str" cm="1">
        <f t="array" ref="BG144">SUBSTITUTE(SUBSTITUTE(INDEX(AU$1:BF$1,0,MATCH(_xlfn.AGGREGATE(4,6,AU144:BF144),AU144:BF144,0)),"I-Emax",""),"&gt;1.4SD","")</f>
        <v xml:space="preserve">
G12</v>
      </c>
      <c r="BH144" s="159"/>
      <c r="BI144" s="167" t="e">
        <f>IF(VLOOKUP($B144,'B-EmEC'!$A:$DC,MATCH(BI$1,'B-EmEC'!$A$1:$DC$1,0),FALSE)="",NA(),VLOOKUP($B144,'B-EmEC'!$A:$DC,MATCH(BI$1,'B-EmEC'!$A$1:$DC$1,0),FALSE))</f>
        <v>#N/A</v>
      </c>
      <c r="BJ144" s="168" t="e">
        <f>IF(VLOOKUP($B144,'B-EmEC'!$A:$DC,MATCH(BJ$1,'B-EmEC'!$A$1:$DC$1,0),FALSE)="",NA(),VLOOKUP($B144,'B-EmEC'!$A:$DC,MATCH(BJ$1,'B-EmEC'!$A$1:$DC$1,0),FALSE))</f>
        <v>#N/A</v>
      </c>
      <c r="BK144" s="168" t="e">
        <f>IF(VLOOKUP($B144,'B-EmEC'!$A:$DC,MATCH(BK$1,'B-EmEC'!$A$1:$DC$1,0),FALSE)="",NA(),VLOOKUP($B144,'B-EmEC'!$A:$DC,MATCH(BK$1,'B-EmEC'!$A$1:$DC$1,0),FALSE))</f>
        <v>#N/A</v>
      </c>
      <c r="BL144" s="168" t="e">
        <f>IF(VLOOKUP($B144,'B-EmEC'!$A:$DC,MATCH(BL$1,'B-EmEC'!$A$1:$DC$1,0),FALSE)="",NA(),VLOOKUP($B144,'B-EmEC'!$A:$DC,MATCH(BL$1,'B-EmEC'!$A$1:$DC$1,0),FALSE))</f>
        <v>#N/A</v>
      </c>
      <c r="BM144" s="168" t="e">
        <f>IF(VLOOKUP($B144,'B-EmEC'!$A:$DC,MATCH(BM$1,'B-EmEC'!$A$1:$DC$1,0),FALSE)="",NA(),VLOOKUP($B144,'B-EmEC'!$A:$DC,MATCH(BM$1,'B-EmEC'!$A$1:$DC$1,0),FALSE))</f>
        <v>#N/A</v>
      </c>
      <c r="BN144" s="168" t="e">
        <f>IF(VLOOKUP($B144,'B-EmEC'!$A:$DC,MATCH(BN$1,'B-EmEC'!$A$1:$DC$1,0),FALSE)="",NA(),VLOOKUP($B144,'B-EmEC'!$A:$DC,MATCH(BN$1,'B-EmEC'!$A$1:$DC$1,0),FALSE))</f>
        <v>#N/A</v>
      </c>
      <c r="BO144" s="168" t="e">
        <f>IF(VLOOKUP($B144,'B-EmEC'!$A:$DC,MATCH(BO$1,'B-EmEC'!$A$1:$DC$1,0),FALSE)="",NA(),VLOOKUP($B144,'B-EmEC'!$A:$DC,MATCH(BO$1,'B-EmEC'!$A$1:$DC$1,0),FALSE))</f>
        <v>#N/A</v>
      </c>
      <c r="BP144" s="168" t="e">
        <f>IF(VLOOKUP($B144,'B-EmEC'!$A:$DC,MATCH(BP$1,'B-EmEC'!$A$1:$DC$1,0),FALSE)="",NA(),VLOOKUP($B144,'B-EmEC'!$A:$DC,MATCH(BP$1,'B-EmEC'!$A$1:$DC$1,0),FALSE))</f>
        <v>#N/A</v>
      </c>
      <c r="BQ144" s="168" t="e">
        <f>IF(VLOOKUP($B144,'B-EmEC'!$A:$DC,MATCH(BQ$1,'B-EmEC'!$A$1:$DC$1,0),FALSE)="",NA(),VLOOKUP($B144,'B-EmEC'!$A:$DC,MATCH(BQ$1,'B-EmEC'!$A$1:$DC$1,0),FALSE))</f>
        <v>#N/A</v>
      </c>
      <c r="BR144" s="168" t="e">
        <f>IF(VLOOKUP($B144,'B-EmEC'!$A:$DC,MATCH(BR$1,'B-EmEC'!$A$1:$DC$1,0),FALSE)="",NA(),VLOOKUP($B144,'B-EmEC'!$A:$DC,MATCH(BR$1,'B-EmEC'!$A$1:$DC$1,0),FALSE))</f>
        <v>#N/A</v>
      </c>
      <c r="BS144" s="168" t="e">
        <f>IF(VLOOKUP($B144,'B-EmEC'!$A:$DC,MATCH(BS$1,'B-EmEC'!$A$1:$DC$1,0),FALSE)="",NA(),VLOOKUP($B144,'B-EmEC'!$A:$DC,MATCH(BS$1,'B-EmEC'!$A$1:$DC$1,0),FALSE))</f>
        <v>#N/A</v>
      </c>
      <c r="BT144" s="168" t="e">
        <f>IF(VLOOKUP($B144,'B-EmEC'!$A:$DC,MATCH(BT$1,'B-EmEC'!$A$1:$DC$1,0),FALSE)="",NA(),VLOOKUP($B144,'B-EmEC'!$A:$DC,MATCH(BT$1,'B-EmEC'!$A$1:$DC$1,0),FALSE))</f>
        <v>#N/A</v>
      </c>
      <c r="BU144" s="161" t="e" cm="1">
        <f t="array" ref="BU144">SUBSTITUTE(SUBSTITUTE(SUBSTITUTE(INDEX(BI$1:BT$1,0,MATCH(_xlfn.AGGREGATE(4,6,BI144:BT144),BI144:BT144,0)),"B-Emax",""),"Min",""),"Max","")</f>
        <v>#N/A</v>
      </c>
      <c r="BV144" s="168"/>
      <c r="BW144" s="165">
        <f>IF(VLOOKUP($B144,'I-EmEC'!$A:$DD,MATCH(BW$1,'I-EmEC'!$A$1:$DD$1,0),FALSE)&lt;&gt;"",VLOOKUP($B144,'I-EmEC'!$A:$DD,MATCH(BW$1,'I-EmEC'!$A$1:$DD$1,0),FALSE),NA())</f>
        <v>54.411764705882355</v>
      </c>
      <c r="BX144" s="166">
        <f>IF(VLOOKUP($B144,'I-EmEC'!$A:$DD,MATCH(BX$1,'I-EmEC'!$A$1:$DD$1,0),FALSE)&lt;&gt;"",VLOOKUP($B144,'I-EmEC'!$A:$DD,MATCH(BX$1,'I-EmEC'!$A$1:$DD$1,0),FALSE),NA())</f>
        <v>33.268858800773693</v>
      </c>
      <c r="BY144" s="166">
        <f>IF(VLOOKUP($B144,'I-EmEC'!$A:$DD,MATCH(BY$1,'I-EmEC'!$A$1:$DD$1,0),FALSE)&lt;&gt;"",VLOOKUP($B144,'I-EmEC'!$A:$DD,MATCH(BY$1,'I-EmEC'!$A$1:$DD$1,0),FALSE),NA())</f>
        <v>33.268858800773693</v>
      </c>
      <c r="BZ144" s="166">
        <f>IF(VLOOKUP($B144,'I-EmEC'!$A:$DD,MATCH(BZ$1,'I-EmEC'!$A$1:$DD$1,0),FALSE)&lt;&gt;"",VLOOKUP($B144,'I-EmEC'!$A:$DD,MATCH(BZ$1,'I-EmEC'!$A$1:$DD$1,0),FALSE),NA())</f>
        <v>29.192546583850934</v>
      </c>
      <c r="CA144" s="166">
        <f>IF(VLOOKUP($B144,'I-EmEC'!$A:$DD,MATCH(CA$1,'I-EmEC'!$A$1:$DD$1,0),FALSE)&lt;&gt;"",VLOOKUP($B144,'I-EmEC'!$A:$DD,MATCH(CA$1,'I-EmEC'!$A$1:$DD$1,0),FALSE),NA())</f>
        <v>29.192546583850934</v>
      </c>
      <c r="CB144" s="166">
        <f>IF(VLOOKUP($B144,'I-EmEC'!$A:$DD,MATCH(CB$1,'I-EmEC'!$A$1:$DD$1,0),FALSE)&lt;&gt;"",VLOOKUP($B144,'I-EmEC'!$A:$DD,MATCH(CB$1,'I-EmEC'!$A$1:$DD$1,0),FALSE),NA())</f>
        <v>54.20289855072464</v>
      </c>
      <c r="CC144" s="166">
        <f>IF(VLOOKUP($B144,'I-EmEC'!$A:$DD,MATCH(CC$1,'I-EmEC'!$A$1:$DD$1,0),FALSE)&lt;&gt;"",VLOOKUP($B144,'I-EmEC'!$A:$DD,MATCH(CC$1,'I-EmEC'!$A$1:$DD$1,0),FALSE),NA())</f>
        <v>22.792607802874741</v>
      </c>
      <c r="CD144" s="166">
        <f>IF(VLOOKUP($B144,'I-EmEC'!$A:$DD,MATCH(CD$1,'I-EmEC'!$A$1:$DD$1,0),FALSE)&lt;&gt;"",VLOOKUP($B144,'I-EmEC'!$A:$DD,MATCH(CD$1,'I-EmEC'!$A$1:$DD$1,0),FALSE),NA())</f>
        <v>22.792607802874741</v>
      </c>
      <c r="CE144" s="166">
        <f>IF(VLOOKUP($B144,'I-EmEC'!$A:$DD,MATCH(CE$1,'I-EmEC'!$A$1:$DD$1,0),FALSE)&lt;&gt;"",VLOOKUP($B144,'I-EmEC'!$A:$DD,MATCH(CE$1,'I-EmEC'!$A$1:$DD$1,0),FALSE),NA())</f>
        <v>33.258426966292134</v>
      </c>
      <c r="CF144" s="166">
        <f>IF(VLOOKUP($B144,'I-EmEC'!$A:$DD,MATCH(CF$1,'I-EmEC'!$A$1:$DD$1,0),FALSE)&lt;&gt;"",VLOOKUP($B144,'I-EmEC'!$A:$DD,MATCH(CF$1,'I-EmEC'!$A$1:$DD$1,0),FALSE),NA())</f>
        <v>40.433925049309664</v>
      </c>
      <c r="CG144" s="166">
        <f>IF(VLOOKUP($B144,'I-EmEC'!$A:$DD,MATCH(CG$1,'I-EmEC'!$A$1:$DD$1,0),FALSE)&lt;&gt;"",VLOOKUP($B144,'I-EmEC'!$A:$DD,MATCH(CG$1,'I-EmEC'!$A$1:$DD$1,0),FALSE),NA())</f>
        <v>60</v>
      </c>
      <c r="CH144" s="166">
        <f>IF(VLOOKUP($B144,'I-EmEC'!$A:$DD,MATCH(CH$1,'I-EmEC'!$A$1:$DD$1,0),FALSE)&lt;&gt;"",VLOOKUP($B144,'I-EmEC'!$A:$DD,MATCH(CH$1,'I-EmEC'!$A$1:$DD$1,0),FALSE),NA())</f>
        <v>33.399209486166001</v>
      </c>
      <c r="CI144" s="161" t="str" cm="1">
        <f t="array" ref="CI144">SUBSTITUTE(SUBSTITUTE(SUBSTITUTE(INDEX(BW$1:CH$1,0,MATCH(_xlfn.AGGREGATE(4,6,BW144:CH144),BW144:CH144,0)),"I-Emax",""),"Min",""),"Max","")</f>
        <v xml:space="preserve">
G12</v>
      </c>
      <c r="CJ144" s="155"/>
      <c r="CK144" s="155"/>
      <c r="CL144" s="155"/>
      <c r="CM144" s="155"/>
      <c r="CN144" s="155"/>
      <c r="CO144" s="155"/>
      <c r="CP144" s="155"/>
      <c r="CQ144" s="155"/>
      <c r="CR144" s="155"/>
      <c r="CS144" s="155"/>
      <c r="CT144" s="155"/>
      <c r="CU144" s="155"/>
      <c r="CV144" s="155"/>
      <c r="CW144" s="155"/>
      <c r="CX144" s="155"/>
      <c r="CY144" s="155"/>
      <c r="CZ144" s="155"/>
      <c r="DA144" s="155"/>
      <c r="DB144" s="155"/>
      <c r="DC144" s="155"/>
      <c r="DD144" s="155"/>
      <c r="DE144" s="155"/>
      <c r="DF144" s="155"/>
      <c r="DG144" s="155"/>
    </row>
    <row r="145" spans="1:111" s="170" customFormat="1" x14ac:dyDescent="0.15">
      <c r="A145" s="155" t="str" cm="1">
        <f t="array" ref="A145">_xlfn.IFS(AND(SUMIF(E145:P145,"&lt;&gt;#N/A",E145:P145)&gt;0,SUMIF(S145:AD145,"&lt;&gt;#N/A",S145:AD145)&gt;0),"BI",AND(SUMIF(E145:P145,"&lt;&gt;#N/A",E145:P145)&gt;0,SUMIF(S145:AD145,"&lt;&gt;#N/A",S145:AD145)=0),"-B",AND(SUMIF(E145:P145,"&lt;&gt;#N/A",E145:P145)=0,SUMIF(S145:AD145,"&lt;&gt;#N/A",S145:AD145)&gt;0),"-I")</f>
        <v>-I</v>
      </c>
      <c r="B145" s="90" t="s">
        <v>766</v>
      </c>
      <c r="C145" s="156" t="str">
        <f>VLOOKUP(B145,RecNamesAll!A:E,5,FALSE)</f>
        <v>A</v>
      </c>
      <c r="D145" s="157" t="b">
        <f>VLOOKUP(B145,Ligands!A:B,2,FALSE)</f>
        <v>0</v>
      </c>
      <c r="E145" s="158" t="e">
        <f>IF(VLOOKUP($B145,'B-EmEC'!$A:$DC,MATCH(E$1,'B-EmEC'!$A$1:$DC$1,0),FALSE)&lt;&gt;"",VLOOKUP($B145,'B-EmEC'!$A:$DC,MATCH(E$1,'B-EmEC'!$A$1:$DC$1,0),FALSE),NA())</f>
        <v>#N/A</v>
      </c>
      <c r="F145" s="159" t="e">
        <f>IF(VLOOKUP($B145,'B-EmEC'!$A:$DC,MATCH(F$1,'B-EmEC'!$A$1:$DC$1,0),FALSE)&lt;&gt;"",VLOOKUP($B145,'B-EmEC'!$A:$DC,MATCH(F$1,'B-EmEC'!$A$1:$DC$1,0),FALSE),NA())</f>
        <v>#N/A</v>
      </c>
      <c r="G145" s="159" t="e">
        <f>IF(VLOOKUP($B145,'B-EmEC'!$A:$DC,MATCH(G$1,'B-EmEC'!$A$1:$DC$1,0),FALSE)&lt;&gt;"",VLOOKUP($B145,'B-EmEC'!$A:$DC,MATCH(G$1,'B-EmEC'!$A$1:$DC$1,0),FALSE),NA())</f>
        <v>#N/A</v>
      </c>
      <c r="H145" s="159" t="e">
        <f>IF(VLOOKUP($B145,'B-EmEC'!$A:$DC,MATCH(H$1,'B-EmEC'!$A$1:$DC$1,0),FALSE)&lt;&gt;"",VLOOKUP($B145,'B-EmEC'!$A:$DC,MATCH(H$1,'B-EmEC'!$A$1:$DC$1,0),FALSE),NA())</f>
        <v>#N/A</v>
      </c>
      <c r="I145" s="159" t="e">
        <f>IF(VLOOKUP($B145,'B-EmEC'!$A:$DC,MATCH(I$1,'B-EmEC'!$A$1:$DC$1,0),FALSE)&lt;&gt;"",VLOOKUP($B145,'B-EmEC'!$A:$DC,MATCH(I$1,'B-EmEC'!$A$1:$DC$1,0),FALSE),NA())</f>
        <v>#N/A</v>
      </c>
      <c r="J145" s="159" t="e">
        <f>IF(VLOOKUP($B145,'B-EmEC'!$A:$DC,MATCH(J$1,'B-EmEC'!$A$1:$DC$1,0),FALSE)&lt;&gt;"",VLOOKUP($B145,'B-EmEC'!$A:$DC,MATCH(J$1,'B-EmEC'!$A$1:$DC$1,0),FALSE),NA())</f>
        <v>#N/A</v>
      </c>
      <c r="K145" s="160" t="e">
        <f>IF(VLOOKUP($B145,'B-EmEC'!$A:$DC,MATCH(K$1,'B-EmEC'!$A$1:$DC$1,0),FALSE)&lt;&gt;"",VLOOKUP($B145,'B-EmEC'!$A:$DC,MATCH(K$1,'B-EmEC'!$A$1:$DC$1,0),FALSE),NA())</f>
        <v>#N/A</v>
      </c>
      <c r="L145" s="160" t="e">
        <f>IF(VLOOKUP($B145,'B-EmEC'!$A:$DC,MATCH(L$1,'B-EmEC'!$A$1:$DC$1,0),FALSE)&lt;&gt;"",VLOOKUP($B145,'B-EmEC'!$A:$DC,MATCH(L$1,'B-EmEC'!$A$1:$DC$1,0),FALSE),NA())</f>
        <v>#N/A</v>
      </c>
      <c r="M145" s="160" t="e">
        <f>IF(VLOOKUP($B145,'B-EmEC'!$A:$DC,MATCH(M$1,'B-EmEC'!$A$1:$DC$1,0),FALSE)&lt;&gt;"",VLOOKUP($B145,'B-EmEC'!$A:$DC,MATCH(M$1,'B-EmEC'!$A$1:$DC$1,0),FALSE),NA())</f>
        <v>#N/A</v>
      </c>
      <c r="N145" s="159" t="e">
        <f>IF(VLOOKUP($B145,'B-EmEC'!$A:$DC,MATCH(N$1,'B-EmEC'!$A$1:$DC$1,0),FALSE)&lt;&gt;"",VLOOKUP($B145,'B-EmEC'!$A:$DC,MATCH(N$1,'B-EmEC'!$A$1:$DC$1,0),FALSE),NA())</f>
        <v>#N/A</v>
      </c>
      <c r="O145" s="160" t="e">
        <f>IF(VLOOKUP($B145,'B-EmEC'!$A:$DC,MATCH(O$1,'B-EmEC'!$A$1:$DC$1,0),FALSE)&lt;&gt;"",VLOOKUP($B145,'B-EmEC'!$A:$DC,MATCH(O$1,'B-EmEC'!$A$1:$DC$1,0),FALSE),NA())</f>
        <v>#N/A</v>
      </c>
      <c r="P145" s="160" t="e">
        <f>IF(VLOOKUP($B145,'B-EmEC'!$A:$DC,MATCH(P$1,'B-EmEC'!$A$1:$DC$1,0),FALSE)&lt;&gt;"",VLOOKUP($B145,'B-EmEC'!$A:$DC,MATCH(P$1,'B-EmEC'!$A$1:$DC$1,0),FALSE),NA())</f>
        <v>#N/A</v>
      </c>
      <c r="Q145" s="161" t="e" cm="1">
        <f t="array" ref="Q145">SUBSTITUTE(SUBSTITUTE(INDEX(E$1:P$1,0,MATCH(_xlfn.AGGREGATE(4,6,E145:P145),E145:P145,0)),"B-pEC50",""),"&gt;1.4SD","")</f>
        <v>#N/A</v>
      </c>
      <c r="R145" s="159"/>
      <c r="S145" s="162">
        <f>IF(VLOOKUP($B145,'I-EmEC'!$A:$DD,MATCH(S$1,'I-EmEC'!$A$1:$DD$1,0),FALSE)&lt;&gt;"",VLOOKUP($B145,'I-EmEC'!$A:$DD,MATCH(S$1,'I-EmEC'!$A$1:$DD$1,0),FALSE),NA())</f>
        <v>9.52</v>
      </c>
      <c r="T145" s="159">
        <f>IF(VLOOKUP($B145,'I-EmEC'!$A:$DD,MATCH(T$1,'I-EmEC'!$A$1:$DD$1,0),FALSE)&lt;&gt;"",VLOOKUP($B145,'I-EmEC'!$A:$DD,MATCH(T$1,'I-EmEC'!$A$1:$DD$1,0),FALSE),NA())</f>
        <v>9.0299999999999994</v>
      </c>
      <c r="U145" s="159">
        <f>IF(VLOOKUP($B145,'I-EmEC'!$A:$DD,MATCH(U$1,'I-EmEC'!$A$1:$DD$1,0),FALSE)&lt;&gt;"",VLOOKUP($B145,'I-EmEC'!$A:$DD,MATCH(U$1,'I-EmEC'!$A$1:$DD$1,0),FALSE),NA())</f>
        <v>9.0299999999999994</v>
      </c>
      <c r="V145" s="159">
        <f>IF(VLOOKUP($B145,'I-EmEC'!$A:$DD,MATCH(V$1,'I-EmEC'!$A$1:$DD$1,0),FALSE)&lt;&gt;"",VLOOKUP($B145,'I-EmEC'!$A:$DD,MATCH(V$1,'I-EmEC'!$A$1:$DD$1,0),FALSE),NA())</f>
        <v>8.84</v>
      </c>
      <c r="W145" s="159">
        <f>IF(VLOOKUP($B145,'I-EmEC'!$A:$DD,MATCH(W$1,'I-EmEC'!$A$1:$DD$1,0),FALSE)&lt;&gt;"",VLOOKUP($B145,'I-EmEC'!$A:$DD,MATCH(W$1,'I-EmEC'!$A$1:$DD$1,0),FALSE),NA())</f>
        <v>8.84</v>
      </c>
      <c r="X145" s="159">
        <f>IF(VLOOKUP($B145,'I-EmEC'!$A:$DD,MATCH(X$1,'I-EmEC'!$A$1:$DD$1,0),FALSE)&lt;&gt;"",VLOOKUP($B145,'I-EmEC'!$A:$DD,MATCH(X$1,'I-EmEC'!$A$1:$DD$1,0),FALSE),NA())</f>
        <v>8.7799999999999994</v>
      </c>
      <c r="Y145" s="159">
        <f>IF(VLOOKUP($B145,'I-EmEC'!$A:$DD,MATCH(Y$1,'I-EmEC'!$A$1:$DD$1,0),FALSE)&lt;&gt;"",VLOOKUP($B145,'I-EmEC'!$A:$DD,MATCH(Y$1,'I-EmEC'!$A$1:$DD$1,0),FALSE),NA())</f>
        <v>9.8800000000000008</v>
      </c>
      <c r="Z145" s="159">
        <f>IF(VLOOKUP($B145,'I-EmEC'!$A:$DD,MATCH(Z$1,'I-EmEC'!$A$1:$DD$1,0),FALSE)&lt;&gt;"",VLOOKUP($B145,'I-EmEC'!$A:$DD,MATCH(Z$1,'I-EmEC'!$A$1:$DD$1,0),FALSE),NA())</f>
        <v>9.8800000000000008</v>
      </c>
      <c r="AA145" s="159">
        <f>IF(VLOOKUP($B145,'I-EmEC'!$A:$DD,MATCH(AA$1,'I-EmEC'!$A$1:$DD$1,0),FALSE)&lt;&gt;"",VLOOKUP($B145,'I-EmEC'!$A:$DD,MATCH(AA$1,'I-EmEC'!$A$1:$DD$1,0),FALSE),NA())</f>
        <v>8.98</v>
      </c>
      <c r="AB145" s="159" t="e">
        <f>IF(VLOOKUP($B145,'I-EmEC'!$A:$DD,MATCH(AB$1,'I-EmEC'!$A$1:$DD$1,0),FALSE)&lt;&gt;"",VLOOKUP($B145,'I-EmEC'!$A:$DD,MATCH(AB$1,'I-EmEC'!$A$1:$DD$1,0),FALSE),NA())</f>
        <v>#N/A</v>
      </c>
      <c r="AC145" s="159">
        <f>IF(VLOOKUP($B145,'I-EmEC'!$A:$DD,MATCH(AC$1,'I-EmEC'!$A$1:$DD$1,0),FALSE)&lt;&gt;"",VLOOKUP($B145,'I-EmEC'!$A:$DD,MATCH(AC$1,'I-EmEC'!$A$1:$DD$1,0),FALSE),NA())</f>
        <v>8.7899999999999991</v>
      </c>
      <c r="AD145" s="159" t="e">
        <f>IF(VLOOKUP($B145,'I-EmEC'!$A:$DD,MATCH(AD$1,'I-EmEC'!$A$1:$DD$1,0),FALSE)&lt;&gt;"",VLOOKUP($B145,'I-EmEC'!$A:$DD,MATCH(AD$1,'I-EmEC'!$A$1:$DD$1,0),FALSE),NA())</f>
        <v>#N/A</v>
      </c>
      <c r="AE145" s="161" t="str" cm="1">
        <f t="array" ref="AE145">SUBSTITUTE(SUBSTITUTE(INDEX(S$1:AD$1,0,MATCH(_xlfn.AGGREGATE(4,6,S145:AD145),S145:AD145,0)),"I-pEC50",""),"&gt;1.4SD","")</f>
        <v xml:space="preserve">
Gq</v>
      </c>
      <c r="AF145" s="159"/>
      <c r="AG145" s="163" t="e">
        <f>IF(VLOOKUP($B145,'B-EmEC'!$A:$DC,MATCH(AG$1,'B-EmEC'!$A$1:$DC$1,0),FALSE)&lt;&gt;"",VLOOKUP($B145,'B-EmEC'!$A:$DC,MATCH(AG$1,'B-EmEC'!$A$1:$DC$1,0),FALSE),NA())</f>
        <v>#N/A</v>
      </c>
      <c r="AH145" s="164" t="e">
        <f>IF(VLOOKUP($B145,'B-EmEC'!$A:$DC,MATCH(AH$1,'B-EmEC'!$A$1:$DC$1,0),FALSE)&lt;&gt;"",VLOOKUP($B145,'B-EmEC'!$A:$DC,MATCH(AH$1,'B-EmEC'!$A$1:$DC$1,0),FALSE),NA())</f>
        <v>#N/A</v>
      </c>
      <c r="AI145" s="164" t="e">
        <f>IF(VLOOKUP($B145,'B-EmEC'!$A:$DC,MATCH(AI$1,'B-EmEC'!$A$1:$DC$1,0),FALSE)&lt;&gt;"",VLOOKUP($B145,'B-EmEC'!$A:$DC,MATCH(AI$1,'B-EmEC'!$A$1:$DC$1,0),FALSE),NA())</f>
        <v>#N/A</v>
      </c>
      <c r="AJ145" s="164" t="e">
        <f>IF(VLOOKUP($B145,'B-EmEC'!$A:$DC,MATCH(AJ$1,'B-EmEC'!$A$1:$DC$1,0),FALSE)&lt;&gt;"",VLOOKUP($B145,'B-EmEC'!$A:$DC,MATCH(AJ$1,'B-EmEC'!$A$1:$DC$1,0),FALSE),NA())</f>
        <v>#N/A</v>
      </c>
      <c r="AK145" s="164" t="e">
        <f>IF(VLOOKUP($B145,'B-EmEC'!$A:$DC,MATCH(AK$1,'B-EmEC'!$A$1:$DC$1,0),FALSE)&lt;&gt;"",VLOOKUP($B145,'B-EmEC'!$A:$DC,MATCH(AK$1,'B-EmEC'!$A$1:$DC$1,0),FALSE),NA())</f>
        <v>#N/A</v>
      </c>
      <c r="AL145" s="164" t="e">
        <f>IF(VLOOKUP($B145,'B-EmEC'!$A:$DC,MATCH(AL$1,'B-EmEC'!$A$1:$DC$1,0),FALSE)&lt;&gt;"",VLOOKUP($B145,'B-EmEC'!$A:$DC,MATCH(AL$1,'B-EmEC'!$A$1:$DC$1,0),FALSE),NA())</f>
        <v>#N/A</v>
      </c>
      <c r="AM145" s="164" t="e">
        <f>IF(VLOOKUP($B145,'B-EmEC'!$A:$DC,MATCH(AM$1,'B-EmEC'!$A$1:$DC$1,0),FALSE)&lt;&gt;"",VLOOKUP($B145,'B-EmEC'!$A:$DC,MATCH(AM$1,'B-EmEC'!$A$1:$DC$1,0),FALSE),NA())</f>
        <v>#N/A</v>
      </c>
      <c r="AN145" s="164" t="e">
        <f>IF(VLOOKUP($B145,'B-EmEC'!$A:$DC,MATCH(AN$1,'B-EmEC'!$A$1:$DC$1,0),FALSE)&lt;&gt;"",VLOOKUP($B145,'B-EmEC'!$A:$DC,MATCH(AN$1,'B-EmEC'!$A$1:$DC$1,0),FALSE),NA())</f>
        <v>#N/A</v>
      </c>
      <c r="AO145" s="164" t="e">
        <f>IF(VLOOKUP($B145,'B-EmEC'!$A:$DC,MATCH(AO$1,'B-EmEC'!$A$1:$DC$1,0),FALSE)&lt;&gt;"",VLOOKUP($B145,'B-EmEC'!$A:$DC,MATCH(AO$1,'B-EmEC'!$A$1:$DC$1,0),FALSE),NA())</f>
        <v>#N/A</v>
      </c>
      <c r="AP145" s="164" t="e">
        <f>IF(VLOOKUP($B145,'B-EmEC'!$A:$DC,MATCH(AP$1,'B-EmEC'!$A$1:$DC$1,0),FALSE)&lt;&gt;"",VLOOKUP($B145,'B-EmEC'!$A:$DC,MATCH(AP$1,'B-EmEC'!$A$1:$DC$1,0),FALSE),NA())</f>
        <v>#N/A</v>
      </c>
      <c r="AQ145" s="164" t="e">
        <f>IF(VLOOKUP($B145,'B-EmEC'!$A:$DC,MATCH(AQ$1,'B-EmEC'!$A$1:$DC$1,0),FALSE)&lt;&gt;"",VLOOKUP($B145,'B-EmEC'!$A:$DC,MATCH(AQ$1,'B-EmEC'!$A$1:$DC$1,0),FALSE),NA())</f>
        <v>#N/A</v>
      </c>
      <c r="AR145" s="164" t="e">
        <f>IF(VLOOKUP($B145,'B-EmEC'!$A:$DC,MATCH(AR$1,'B-EmEC'!$A$1:$DC$1,0),FALSE)&lt;&gt;"",VLOOKUP($B145,'B-EmEC'!$A:$DC,MATCH(AR$1,'B-EmEC'!$A$1:$DC$1,0),FALSE),NA())</f>
        <v>#N/A</v>
      </c>
      <c r="AS145" s="169" t="e" cm="1">
        <f t="array" ref="AS145">SUBSTITUTE(SUBSTITUTE(INDEX(AG$1:AR$1,0,MATCH(_xlfn.AGGREGATE(4,6,AG145:AR145),AG145:AR145,0)),"B-Emax",""),"&gt;1.4SD","")</f>
        <v>#N/A</v>
      </c>
      <c r="AT145" s="164"/>
      <c r="AU145" s="165">
        <f>IF(VLOOKUP($B145,'I-EmEC'!$A:$DD,MATCH(AU$1,'I-EmEC'!$A$1:$DD$1,0),FALSE)&lt;&gt;"",VLOOKUP($B145,'I-EmEC'!$A:$DD,MATCH(AU$1,'I-EmEC'!$A$1:$DD$1,0),FALSE),NA())</f>
        <v>45.1</v>
      </c>
      <c r="AV145" s="166">
        <f>IF(VLOOKUP($B145,'I-EmEC'!$A:$DD,MATCH(AV$1,'I-EmEC'!$A$1:$DD$1,0),FALSE)&lt;&gt;"",VLOOKUP($B145,'I-EmEC'!$A:$DD,MATCH(AV$1,'I-EmEC'!$A$1:$DD$1,0),FALSE),NA())</f>
        <v>33.9</v>
      </c>
      <c r="AW145" s="166">
        <f>IF(VLOOKUP($B145,'I-EmEC'!$A:$DD,MATCH(AW$1,'I-EmEC'!$A$1:$DD$1,0),FALSE)&lt;&gt;"",VLOOKUP($B145,'I-EmEC'!$A:$DD,MATCH(AW$1,'I-EmEC'!$A$1:$DD$1,0),FALSE),NA())</f>
        <v>33.9</v>
      </c>
      <c r="AX145" s="166">
        <f>IF(VLOOKUP($B145,'I-EmEC'!$A:$DD,MATCH(AX$1,'I-EmEC'!$A$1:$DD$1,0),FALSE)&lt;&gt;"",VLOOKUP($B145,'I-EmEC'!$A:$DD,MATCH(AX$1,'I-EmEC'!$A$1:$DD$1,0),FALSE),NA())</f>
        <v>14.9</v>
      </c>
      <c r="AY145" s="166">
        <f>IF(VLOOKUP($B145,'I-EmEC'!$A:$DD,MATCH(AY$1,'I-EmEC'!$A$1:$DD$1,0),FALSE)&lt;&gt;"",VLOOKUP($B145,'I-EmEC'!$A:$DD,MATCH(AY$1,'I-EmEC'!$A$1:$DD$1,0),FALSE),NA())</f>
        <v>14.9</v>
      </c>
      <c r="AZ145" s="166">
        <f>IF(VLOOKUP($B145,'I-EmEC'!$A:$DD,MATCH(AZ$1,'I-EmEC'!$A$1:$DD$1,0),FALSE)&lt;&gt;"",VLOOKUP($B145,'I-EmEC'!$A:$DD,MATCH(AZ$1,'I-EmEC'!$A$1:$DD$1,0),FALSE),NA())</f>
        <v>15.9</v>
      </c>
      <c r="BA145" s="166">
        <f>IF(VLOOKUP($B145,'I-EmEC'!$A:$DD,MATCH(BA$1,'I-EmEC'!$A$1:$DD$1,0),FALSE)&lt;&gt;"",VLOOKUP($B145,'I-EmEC'!$A:$DD,MATCH(BA$1,'I-EmEC'!$A$1:$DD$1,0),FALSE),NA())</f>
        <v>41.1</v>
      </c>
      <c r="BB145" s="166">
        <f>IF(VLOOKUP($B145,'I-EmEC'!$A:$DD,MATCH(BB$1,'I-EmEC'!$A$1:$DD$1,0),FALSE)&lt;&gt;"",VLOOKUP($B145,'I-EmEC'!$A:$DD,MATCH(BB$1,'I-EmEC'!$A$1:$DD$1,0),FALSE),NA())</f>
        <v>41.1</v>
      </c>
      <c r="BC145" s="166">
        <f>IF(VLOOKUP($B145,'I-EmEC'!$A:$DD,MATCH(BC$1,'I-EmEC'!$A$1:$DD$1,0),FALSE)&lt;&gt;"",VLOOKUP($B145,'I-EmEC'!$A:$DD,MATCH(BC$1,'I-EmEC'!$A$1:$DD$1,0),FALSE),NA())</f>
        <v>24.1</v>
      </c>
      <c r="BD145" s="166" t="e">
        <f>IF(VLOOKUP($B145,'I-EmEC'!$A:$DD,MATCH(BD$1,'I-EmEC'!$A$1:$DD$1,0),FALSE)&lt;&gt;"",VLOOKUP($B145,'I-EmEC'!$A:$DD,MATCH(BD$1,'I-EmEC'!$A$1:$DD$1,0),FALSE),NA())</f>
        <v>#N/A</v>
      </c>
      <c r="BE145" s="166">
        <f>IF(VLOOKUP($B145,'I-EmEC'!$A:$DD,MATCH(BE$1,'I-EmEC'!$A$1:$DD$1,0),FALSE)&lt;&gt;"",VLOOKUP($B145,'I-EmEC'!$A:$DD,MATCH(BE$1,'I-EmEC'!$A$1:$DD$1,0),FALSE),NA())</f>
        <v>7.3</v>
      </c>
      <c r="BF145" s="166" t="e">
        <f>IF(VLOOKUP($B145,'I-EmEC'!$A:$DD,MATCH(BF$1,'I-EmEC'!$A$1:$DD$1,0),FALSE)&lt;&gt;"",VLOOKUP($B145,'I-EmEC'!$A:$DD,MATCH(BF$1,'I-EmEC'!$A$1:$DD$1,0),FALSE),NA())</f>
        <v>#N/A</v>
      </c>
      <c r="BG145" s="161" t="str" cm="1">
        <f t="array" ref="BG145">SUBSTITUTE(SUBSTITUTE(INDEX(AU$1:BF$1,0,MATCH(_xlfn.AGGREGATE(4,6,AU145:BF145),AU145:BF145,0)),"I-Emax",""),"&gt;1.4SD","")</f>
        <v xml:space="preserve">
Gs</v>
      </c>
      <c r="BH145" s="159"/>
      <c r="BI145" s="167" t="e">
        <f>IF(VLOOKUP($B145,'B-EmEC'!$A:$DC,MATCH(BI$1,'B-EmEC'!$A$1:$DC$1,0),FALSE)="",NA(),VLOOKUP($B145,'B-EmEC'!$A:$DC,MATCH(BI$1,'B-EmEC'!$A$1:$DC$1,0),FALSE))</f>
        <v>#N/A</v>
      </c>
      <c r="BJ145" s="168" t="e">
        <f>IF(VLOOKUP($B145,'B-EmEC'!$A:$DC,MATCH(BJ$1,'B-EmEC'!$A$1:$DC$1,0),FALSE)="",NA(),VLOOKUP($B145,'B-EmEC'!$A:$DC,MATCH(BJ$1,'B-EmEC'!$A$1:$DC$1,0),FALSE))</f>
        <v>#N/A</v>
      </c>
      <c r="BK145" s="168" t="e">
        <f>IF(VLOOKUP($B145,'B-EmEC'!$A:$DC,MATCH(BK$1,'B-EmEC'!$A$1:$DC$1,0),FALSE)="",NA(),VLOOKUP($B145,'B-EmEC'!$A:$DC,MATCH(BK$1,'B-EmEC'!$A$1:$DC$1,0),FALSE))</f>
        <v>#N/A</v>
      </c>
      <c r="BL145" s="168" t="e">
        <f>IF(VLOOKUP($B145,'B-EmEC'!$A:$DC,MATCH(BL$1,'B-EmEC'!$A$1:$DC$1,0),FALSE)="",NA(),VLOOKUP($B145,'B-EmEC'!$A:$DC,MATCH(BL$1,'B-EmEC'!$A$1:$DC$1,0),FALSE))</f>
        <v>#N/A</v>
      </c>
      <c r="BM145" s="168" t="e">
        <f>IF(VLOOKUP($B145,'B-EmEC'!$A:$DC,MATCH(BM$1,'B-EmEC'!$A$1:$DC$1,0),FALSE)="",NA(),VLOOKUP($B145,'B-EmEC'!$A:$DC,MATCH(BM$1,'B-EmEC'!$A$1:$DC$1,0),FALSE))</f>
        <v>#N/A</v>
      </c>
      <c r="BN145" s="168" t="e">
        <f>IF(VLOOKUP($B145,'B-EmEC'!$A:$DC,MATCH(BN$1,'B-EmEC'!$A$1:$DC$1,0),FALSE)="",NA(),VLOOKUP($B145,'B-EmEC'!$A:$DC,MATCH(BN$1,'B-EmEC'!$A$1:$DC$1,0),FALSE))</f>
        <v>#N/A</v>
      </c>
      <c r="BO145" s="168" t="e">
        <f>IF(VLOOKUP($B145,'B-EmEC'!$A:$DC,MATCH(BO$1,'B-EmEC'!$A$1:$DC$1,0),FALSE)="",NA(),VLOOKUP($B145,'B-EmEC'!$A:$DC,MATCH(BO$1,'B-EmEC'!$A$1:$DC$1,0),FALSE))</f>
        <v>#N/A</v>
      </c>
      <c r="BP145" s="168" t="e">
        <f>IF(VLOOKUP($B145,'B-EmEC'!$A:$DC,MATCH(BP$1,'B-EmEC'!$A$1:$DC$1,0),FALSE)="",NA(),VLOOKUP($B145,'B-EmEC'!$A:$DC,MATCH(BP$1,'B-EmEC'!$A$1:$DC$1,0),FALSE))</f>
        <v>#N/A</v>
      </c>
      <c r="BQ145" s="168" t="e">
        <f>IF(VLOOKUP($B145,'B-EmEC'!$A:$DC,MATCH(BQ$1,'B-EmEC'!$A$1:$DC$1,0),FALSE)="",NA(),VLOOKUP($B145,'B-EmEC'!$A:$DC,MATCH(BQ$1,'B-EmEC'!$A$1:$DC$1,0),FALSE))</f>
        <v>#N/A</v>
      </c>
      <c r="BR145" s="168" t="e">
        <f>IF(VLOOKUP($B145,'B-EmEC'!$A:$DC,MATCH(BR$1,'B-EmEC'!$A$1:$DC$1,0),FALSE)="",NA(),VLOOKUP($B145,'B-EmEC'!$A:$DC,MATCH(BR$1,'B-EmEC'!$A$1:$DC$1,0),FALSE))</f>
        <v>#N/A</v>
      </c>
      <c r="BS145" s="168" t="e">
        <f>IF(VLOOKUP($B145,'B-EmEC'!$A:$DC,MATCH(BS$1,'B-EmEC'!$A$1:$DC$1,0),FALSE)="",NA(),VLOOKUP($B145,'B-EmEC'!$A:$DC,MATCH(BS$1,'B-EmEC'!$A$1:$DC$1,0),FALSE))</f>
        <v>#N/A</v>
      </c>
      <c r="BT145" s="168" t="e">
        <f>IF(VLOOKUP($B145,'B-EmEC'!$A:$DC,MATCH(BT$1,'B-EmEC'!$A$1:$DC$1,0),FALSE)="",NA(),VLOOKUP($B145,'B-EmEC'!$A:$DC,MATCH(BT$1,'B-EmEC'!$A$1:$DC$1,0),FALSE))</f>
        <v>#N/A</v>
      </c>
      <c r="BU145" s="161" t="e" cm="1">
        <f t="array" ref="BU145">SUBSTITUTE(SUBSTITUTE(SUBSTITUTE(INDEX(BI$1:BT$1,0,MATCH(_xlfn.AGGREGATE(4,6,BI145:BT145),BI145:BT145,0)),"B-Emax",""),"Min",""),"Max","")</f>
        <v>#N/A</v>
      </c>
      <c r="BV145" s="168"/>
      <c r="BW145" s="165">
        <f>IF(VLOOKUP($B145,'I-EmEC'!$A:$DD,MATCH(BW$1,'I-EmEC'!$A$1:$DD$1,0),FALSE)&lt;&gt;"",VLOOKUP($B145,'I-EmEC'!$A:$DD,MATCH(BW$1,'I-EmEC'!$A$1:$DD$1,0),FALSE),NA())</f>
        <v>82.904411764705884</v>
      </c>
      <c r="BX145" s="166">
        <f>IF(VLOOKUP($B145,'I-EmEC'!$A:$DD,MATCH(BX$1,'I-EmEC'!$A$1:$DD$1,0),FALSE)&lt;&gt;"",VLOOKUP($B145,'I-EmEC'!$A:$DD,MATCH(BX$1,'I-EmEC'!$A$1:$DD$1,0),FALSE),NA())</f>
        <v>65.570599613152794</v>
      </c>
      <c r="BY145" s="166">
        <f>IF(VLOOKUP($B145,'I-EmEC'!$A:$DD,MATCH(BY$1,'I-EmEC'!$A$1:$DD$1,0),FALSE)&lt;&gt;"",VLOOKUP($B145,'I-EmEC'!$A:$DD,MATCH(BY$1,'I-EmEC'!$A$1:$DD$1,0),FALSE),NA())</f>
        <v>65.570599613152794</v>
      </c>
      <c r="BZ145" s="166">
        <f>IF(VLOOKUP($B145,'I-EmEC'!$A:$DD,MATCH(BZ$1,'I-EmEC'!$A$1:$DD$1,0),FALSE)&lt;&gt;"",VLOOKUP($B145,'I-EmEC'!$A:$DD,MATCH(BZ$1,'I-EmEC'!$A$1:$DD$1,0),FALSE),NA())</f>
        <v>30.848861283643895</v>
      </c>
      <c r="CA145" s="166">
        <f>IF(VLOOKUP($B145,'I-EmEC'!$A:$DD,MATCH(CA$1,'I-EmEC'!$A$1:$DD$1,0),FALSE)&lt;&gt;"",VLOOKUP($B145,'I-EmEC'!$A:$DD,MATCH(CA$1,'I-EmEC'!$A$1:$DD$1,0),FALSE),NA())</f>
        <v>30.848861283643895</v>
      </c>
      <c r="CB145" s="166">
        <f>IF(VLOOKUP($B145,'I-EmEC'!$A:$DD,MATCH(CB$1,'I-EmEC'!$A$1:$DD$1,0),FALSE)&lt;&gt;"",VLOOKUP($B145,'I-EmEC'!$A:$DD,MATCH(CB$1,'I-EmEC'!$A$1:$DD$1,0),FALSE),NA())</f>
        <v>46.086956521739133</v>
      </c>
      <c r="CC145" s="166">
        <f>IF(VLOOKUP($B145,'I-EmEC'!$A:$DD,MATCH(CC$1,'I-EmEC'!$A$1:$DD$1,0),FALSE)&lt;&gt;"",VLOOKUP($B145,'I-EmEC'!$A:$DD,MATCH(CC$1,'I-EmEC'!$A$1:$DD$1,0),FALSE),NA())</f>
        <v>84.394250513347018</v>
      </c>
      <c r="CD145" s="166">
        <f>IF(VLOOKUP($B145,'I-EmEC'!$A:$DD,MATCH(CD$1,'I-EmEC'!$A$1:$DD$1,0),FALSE)&lt;&gt;"",VLOOKUP($B145,'I-EmEC'!$A:$DD,MATCH(CD$1,'I-EmEC'!$A$1:$DD$1,0),FALSE),NA())</f>
        <v>84.394250513347018</v>
      </c>
      <c r="CE145" s="166">
        <f>IF(VLOOKUP($B145,'I-EmEC'!$A:$DD,MATCH(CE$1,'I-EmEC'!$A$1:$DD$1,0),FALSE)&lt;&gt;"",VLOOKUP($B145,'I-EmEC'!$A:$DD,MATCH(CE$1,'I-EmEC'!$A$1:$DD$1,0),FALSE),NA())</f>
        <v>54.157303370786515</v>
      </c>
      <c r="CF145" s="166" t="e">
        <f>IF(VLOOKUP($B145,'I-EmEC'!$A:$DD,MATCH(CF$1,'I-EmEC'!$A$1:$DD$1,0),FALSE)&lt;&gt;"",VLOOKUP($B145,'I-EmEC'!$A:$DD,MATCH(CF$1,'I-EmEC'!$A$1:$DD$1,0),FALSE),NA())</f>
        <v>#N/A</v>
      </c>
      <c r="CG145" s="166">
        <f>IF(VLOOKUP($B145,'I-EmEC'!$A:$DD,MATCH(CG$1,'I-EmEC'!$A$1:$DD$1,0),FALSE)&lt;&gt;"",VLOOKUP($B145,'I-EmEC'!$A:$DD,MATCH(CG$1,'I-EmEC'!$A$1:$DD$1,0),FALSE),NA())</f>
        <v>13.904761904761905</v>
      </c>
      <c r="CH145" s="166" t="e">
        <f>IF(VLOOKUP($B145,'I-EmEC'!$A:$DD,MATCH(CH$1,'I-EmEC'!$A$1:$DD$1,0),FALSE)&lt;&gt;"",VLOOKUP($B145,'I-EmEC'!$A:$DD,MATCH(CH$1,'I-EmEC'!$A$1:$DD$1,0),FALSE),NA())</f>
        <v>#N/A</v>
      </c>
      <c r="CI145" s="161" t="str" cm="1">
        <f t="array" ref="CI145">SUBSTITUTE(SUBSTITUTE(SUBSTITUTE(INDEX(BW$1:CH$1,0,MATCH(_xlfn.AGGREGATE(4,6,BW145:CH145),BW145:CH145,0)),"I-Emax",""),"Min",""),"Max","")</f>
        <v xml:space="preserve">
Gq</v>
      </c>
      <c r="CJ145" s="155"/>
      <c r="CK145" s="155"/>
      <c r="CL145" s="155"/>
      <c r="CM145" s="155"/>
      <c r="CN145" s="155"/>
      <c r="CO145" s="155"/>
      <c r="CP145" s="155"/>
      <c r="CQ145" s="155"/>
      <c r="CR145" s="155"/>
      <c r="CS145" s="155"/>
      <c r="CT145" s="155"/>
      <c r="CU145" s="155"/>
      <c r="CV145" s="155"/>
      <c r="CW145" s="155"/>
      <c r="CX145" s="155"/>
      <c r="CY145" s="155"/>
      <c r="CZ145" s="155"/>
      <c r="DA145" s="155"/>
      <c r="DB145" s="155"/>
      <c r="DC145" s="155"/>
      <c r="DD145" s="155"/>
      <c r="DE145" s="155"/>
      <c r="DF145" s="155"/>
      <c r="DG145" s="155"/>
    </row>
    <row r="146" spans="1:111" s="170" customFormat="1" x14ac:dyDescent="0.15">
      <c r="A146" s="155" t="str" cm="1">
        <f t="array" ref="A146">_xlfn.IFS(AND(SUMIF(E146:P146,"&lt;&gt;#N/A",E146:P146)&gt;0,SUMIF(S146:AD146,"&lt;&gt;#N/A",S146:AD146)&gt;0),"BI",AND(SUMIF(E146:P146,"&lt;&gt;#N/A",E146:P146)&gt;0,SUMIF(S146:AD146,"&lt;&gt;#N/A",S146:AD146)=0),"-B",AND(SUMIF(E146:P146,"&lt;&gt;#N/A",E146:P146)=0,SUMIF(S146:AD146,"&lt;&gt;#N/A",S146:AD146)&gt;0),"-I")</f>
        <v>-I</v>
      </c>
      <c r="B146" s="90" t="s">
        <v>770</v>
      </c>
      <c r="C146" s="156" t="str">
        <f>VLOOKUP(B146,RecNamesAll!A:E,5,FALSE)</f>
        <v>B1</v>
      </c>
      <c r="D146" s="157" t="b">
        <f>VLOOKUP(B146,Ligands!A:B,2,FALSE)</f>
        <v>0</v>
      </c>
      <c r="E146" s="158" t="e">
        <f>IF(VLOOKUP($B146,'B-EmEC'!$A:$DC,MATCH(E$1,'B-EmEC'!$A$1:$DC$1,0),FALSE)&lt;&gt;"",VLOOKUP($B146,'B-EmEC'!$A:$DC,MATCH(E$1,'B-EmEC'!$A$1:$DC$1,0),FALSE),NA())</f>
        <v>#N/A</v>
      </c>
      <c r="F146" s="159" t="e">
        <f>IF(VLOOKUP($B146,'B-EmEC'!$A:$DC,MATCH(F$1,'B-EmEC'!$A$1:$DC$1,0),FALSE)&lt;&gt;"",VLOOKUP($B146,'B-EmEC'!$A:$DC,MATCH(F$1,'B-EmEC'!$A$1:$DC$1,0),FALSE),NA())</f>
        <v>#N/A</v>
      </c>
      <c r="G146" s="159" t="e">
        <f>IF(VLOOKUP($B146,'B-EmEC'!$A:$DC,MATCH(G$1,'B-EmEC'!$A$1:$DC$1,0),FALSE)&lt;&gt;"",VLOOKUP($B146,'B-EmEC'!$A:$DC,MATCH(G$1,'B-EmEC'!$A$1:$DC$1,0),FALSE),NA())</f>
        <v>#N/A</v>
      </c>
      <c r="H146" s="159" t="e">
        <f>IF(VLOOKUP($B146,'B-EmEC'!$A:$DC,MATCH(H$1,'B-EmEC'!$A$1:$DC$1,0),FALSE)&lt;&gt;"",VLOOKUP($B146,'B-EmEC'!$A:$DC,MATCH(H$1,'B-EmEC'!$A$1:$DC$1,0),FALSE),NA())</f>
        <v>#N/A</v>
      </c>
      <c r="I146" s="159" t="e">
        <f>IF(VLOOKUP($B146,'B-EmEC'!$A:$DC,MATCH(I$1,'B-EmEC'!$A$1:$DC$1,0),FALSE)&lt;&gt;"",VLOOKUP($B146,'B-EmEC'!$A:$DC,MATCH(I$1,'B-EmEC'!$A$1:$DC$1,0),FALSE),NA())</f>
        <v>#N/A</v>
      </c>
      <c r="J146" s="159" t="e">
        <f>IF(VLOOKUP($B146,'B-EmEC'!$A:$DC,MATCH(J$1,'B-EmEC'!$A$1:$DC$1,0),FALSE)&lt;&gt;"",VLOOKUP($B146,'B-EmEC'!$A:$DC,MATCH(J$1,'B-EmEC'!$A$1:$DC$1,0),FALSE),NA())</f>
        <v>#N/A</v>
      </c>
      <c r="K146" s="160" t="e">
        <f>IF(VLOOKUP($B146,'B-EmEC'!$A:$DC,MATCH(K$1,'B-EmEC'!$A$1:$DC$1,0),FALSE)&lt;&gt;"",VLOOKUP($B146,'B-EmEC'!$A:$DC,MATCH(K$1,'B-EmEC'!$A$1:$DC$1,0),FALSE),NA())</f>
        <v>#N/A</v>
      </c>
      <c r="L146" s="160" t="e">
        <f>IF(VLOOKUP($B146,'B-EmEC'!$A:$DC,MATCH(L$1,'B-EmEC'!$A$1:$DC$1,0),FALSE)&lt;&gt;"",VLOOKUP($B146,'B-EmEC'!$A:$DC,MATCH(L$1,'B-EmEC'!$A$1:$DC$1,0),FALSE),NA())</f>
        <v>#N/A</v>
      </c>
      <c r="M146" s="160" t="e">
        <f>IF(VLOOKUP($B146,'B-EmEC'!$A:$DC,MATCH(M$1,'B-EmEC'!$A$1:$DC$1,0),FALSE)&lt;&gt;"",VLOOKUP($B146,'B-EmEC'!$A:$DC,MATCH(M$1,'B-EmEC'!$A$1:$DC$1,0),FALSE),NA())</f>
        <v>#N/A</v>
      </c>
      <c r="N146" s="159" t="e">
        <f>IF(VLOOKUP($B146,'B-EmEC'!$A:$DC,MATCH(N$1,'B-EmEC'!$A$1:$DC$1,0),FALSE)&lt;&gt;"",VLOOKUP($B146,'B-EmEC'!$A:$DC,MATCH(N$1,'B-EmEC'!$A$1:$DC$1,0),FALSE),NA())</f>
        <v>#N/A</v>
      </c>
      <c r="O146" s="160" t="e">
        <f>IF(VLOOKUP($B146,'B-EmEC'!$A:$DC,MATCH(O$1,'B-EmEC'!$A$1:$DC$1,0),FALSE)&lt;&gt;"",VLOOKUP($B146,'B-EmEC'!$A:$DC,MATCH(O$1,'B-EmEC'!$A$1:$DC$1,0),FALSE),NA())</f>
        <v>#N/A</v>
      </c>
      <c r="P146" s="160" t="e">
        <f>IF(VLOOKUP($B146,'B-EmEC'!$A:$DC,MATCH(P$1,'B-EmEC'!$A$1:$DC$1,0),FALSE)&lt;&gt;"",VLOOKUP($B146,'B-EmEC'!$A:$DC,MATCH(P$1,'B-EmEC'!$A$1:$DC$1,0),FALSE),NA())</f>
        <v>#N/A</v>
      </c>
      <c r="Q146" s="161" t="e" cm="1">
        <f t="array" ref="Q146">SUBSTITUTE(SUBSTITUTE(INDEX(E$1:P$1,0,MATCH(_xlfn.AGGREGATE(4,6,E146:P146),E146:P146,0)),"B-pEC50",""),"&gt;1.4SD","")</f>
        <v>#N/A</v>
      </c>
      <c r="R146" s="159"/>
      <c r="S146" s="162">
        <f>IF(VLOOKUP($B146,'I-EmEC'!$A:$DD,MATCH(S$1,'I-EmEC'!$A$1:$DD$1,0),FALSE)&lt;&gt;"",VLOOKUP($B146,'I-EmEC'!$A:$DD,MATCH(S$1,'I-EmEC'!$A$1:$DD$1,0),FALSE),NA())</f>
        <v>8.3800000000000008</v>
      </c>
      <c r="T146" s="159">
        <f>IF(VLOOKUP($B146,'I-EmEC'!$A:$DD,MATCH(T$1,'I-EmEC'!$A$1:$DD$1,0),FALSE)&lt;&gt;"",VLOOKUP($B146,'I-EmEC'!$A:$DD,MATCH(T$1,'I-EmEC'!$A$1:$DD$1,0),FALSE),NA())</f>
        <v>7.14</v>
      </c>
      <c r="U146" s="159">
        <f>IF(VLOOKUP($B146,'I-EmEC'!$A:$DD,MATCH(U$1,'I-EmEC'!$A$1:$DD$1,0),FALSE)&lt;&gt;"",VLOOKUP($B146,'I-EmEC'!$A:$DD,MATCH(U$1,'I-EmEC'!$A$1:$DD$1,0),FALSE),NA())</f>
        <v>7.14</v>
      </c>
      <c r="V146" s="159">
        <f>IF(VLOOKUP($B146,'I-EmEC'!$A:$DD,MATCH(V$1,'I-EmEC'!$A$1:$DD$1,0),FALSE)&lt;&gt;"",VLOOKUP($B146,'I-EmEC'!$A:$DD,MATCH(V$1,'I-EmEC'!$A$1:$DD$1,0),FALSE),NA())</f>
        <v>7.11</v>
      </c>
      <c r="W146" s="159">
        <f>IF(VLOOKUP($B146,'I-EmEC'!$A:$DD,MATCH(W$1,'I-EmEC'!$A$1:$DD$1,0),FALSE)&lt;&gt;"",VLOOKUP($B146,'I-EmEC'!$A:$DD,MATCH(W$1,'I-EmEC'!$A$1:$DD$1,0),FALSE),NA())</f>
        <v>7.11</v>
      </c>
      <c r="X146" s="159">
        <f>IF(VLOOKUP($B146,'I-EmEC'!$A:$DD,MATCH(X$1,'I-EmEC'!$A$1:$DD$1,0),FALSE)&lt;&gt;"",VLOOKUP($B146,'I-EmEC'!$A:$DD,MATCH(X$1,'I-EmEC'!$A$1:$DD$1,0),FALSE),NA())</f>
        <v>6.99</v>
      </c>
      <c r="Y146" s="159">
        <f>IF(VLOOKUP($B146,'I-EmEC'!$A:$DD,MATCH(Y$1,'I-EmEC'!$A$1:$DD$1,0),FALSE)&lt;&gt;"",VLOOKUP($B146,'I-EmEC'!$A:$DD,MATCH(Y$1,'I-EmEC'!$A$1:$DD$1,0),FALSE),NA())</f>
        <v>8.4600000000000009</v>
      </c>
      <c r="Z146" s="159">
        <f>IF(VLOOKUP($B146,'I-EmEC'!$A:$DD,MATCH(Z$1,'I-EmEC'!$A$1:$DD$1,0),FALSE)&lt;&gt;"",VLOOKUP($B146,'I-EmEC'!$A:$DD,MATCH(Z$1,'I-EmEC'!$A$1:$DD$1,0),FALSE),NA())</f>
        <v>8.4600000000000009</v>
      </c>
      <c r="AA146" s="159">
        <f>IF(VLOOKUP($B146,'I-EmEC'!$A:$DD,MATCH(AA$1,'I-EmEC'!$A$1:$DD$1,0),FALSE)&lt;&gt;"",VLOOKUP($B146,'I-EmEC'!$A:$DD,MATCH(AA$1,'I-EmEC'!$A$1:$DD$1,0),FALSE),NA())</f>
        <v>7.94</v>
      </c>
      <c r="AB146" s="159" t="e">
        <f>IF(VLOOKUP($B146,'I-EmEC'!$A:$DD,MATCH(AB$1,'I-EmEC'!$A$1:$DD$1,0),FALSE)&lt;&gt;"",VLOOKUP($B146,'I-EmEC'!$A:$DD,MATCH(AB$1,'I-EmEC'!$A$1:$DD$1,0),FALSE),NA())</f>
        <v>#N/A</v>
      </c>
      <c r="AC146" s="159" t="e">
        <f>IF(VLOOKUP($B146,'I-EmEC'!$A:$DD,MATCH(AC$1,'I-EmEC'!$A$1:$DD$1,0),FALSE)&lt;&gt;"",VLOOKUP($B146,'I-EmEC'!$A:$DD,MATCH(AC$1,'I-EmEC'!$A$1:$DD$1,0),FALSE),NA())</f>
        <v>#N/A</v>
      </c>
      <c r="AD146" s="159">
        <f>IF(VLOOKUP($B146,'I-EmEC'!$A:$DD,MATCH(AD$1,'I-EmEC'!$A$1:$DD$1,0),FALSE)&lt;&gt;"",VLOOKUP($B146,'I-EmEC'!$A:$DD,MATCH(AD$1,'I-EmEC'!$A$1:$DD$1,0),FALSE),NA())</f>
        <v>6.85</v>
      </c>
      <c r="AE146" s="161" t="str" cm="1">
        <f t="array" ref="AE146">SUBSTITUTE(SUBSTITUTE(INDEX(S$1:AD$1,0,MATCH(_xlfn.AGGREGATE(4,6,S146:AD146),S146:AD146,0)),"I-pEC50",""),"&gt;1.4SD","")</f>
        <v xml:space="preserve">
Gq</v>
      </c>
      <c r="AF146" s="159"/>
      <c r="AG146" s="163" t="e">
        <f>IF(VLOOKUP($B146,'B-EmEC'!$A:$DC,MATCH(AG$1,'B-EmEC'!$A$1:$DC$1,0),FALSE)&lt;&gt;"",VLOOKUP($B146,'B-EmEC'!$A:$DC,MATCH(AG$1,'B-EmEC'!$A$1:$DC$1,0),FALSE),NA())</f>
        <v>#N/A</v>
      </c>
      <c r="AH146" s="164" t="e">
        <f>IF(VLOOKUP($B146,'B-EmEC'!$A:$DC,MATCH(AH$1,'B-EmEC'!$A$1:$DC$1,0),FALSE)&lt;&gt;"",VLOOKUP($B146,'B-EmEC'!$A:$DC,MATCH(AH$1,'B-EmEC'!$A$1:$DC$1,0),FALSE),NA())</f>
        <v>#N/A</v>
      </c>
      <c r="AI146" s="164" t="e">
        <f>IF(VLOOKUP($B146,'B-EmEC'!$A:$DC,MATCH(AI$1,'B-EmEC'!$A$1:$DC$1,0),FALSE)&lt;&gt;"",VLOOKUP($B146,'B-EmEC'!$A:$DC,MATCH(AI$1,'B-EmEC'!$A$1:$DC$1,0),FALSE),NA())</f>
        <v>#N/A</v>
      </c>
      <c r="AJ146" s="164" t="e">
        <f>IF(VLOOKUP($B146,'B-EmEC'!$A:$DC,MATCH(AJ$1,'B-EmEC'!$A$1:$DC$1,0),FALSE)&lt;&gt;"",VLOOKUP($B146,'B-EmEC'!$A:$DC,MATCH(AJ$1,'B-EmEC'!$A$1:$DC$1,0),FALSE),NA())</f>
        <v>#N/A</v>
      </c>
      <c r="AK146" s="164" t="e">
        <f>IF(VLOOKUP($B146,'B-EmEC'!$A:$DC,MATCH(AK$1,'B-EmEC'!$A$1:$DC$1,0),FALSE)&lt;&gt;"",VLOOKUP($B146,'B-EmEC'!$A:$DC,MATCH(AK$1,'B-EmEC'!$A$1:$DC$1,0),FALSE),NA())</f>
        <v>#N/A</v>
      </c>
      <c r="AL146" s="164" t="e">
        <f>IF(VLOOKUP($B146,'B-EmEC'!$A:$DC,MATCH(AL$1,'B-EmEC'!$A$1:$DC$1,0),FALSE)&lt;&gt;"",VLOOKUP($B146,'B-EmEC'!$A:$DC,MATCH(AL$1,'B-EmEC'!$A$1:$DC$1,0),FALSE),NA())</f>
        <v>#N/A</v>
      </c>
      <c r="AM146" s="164" t="e">
        <f>IF(VLOOKUP($B146,'B-EmEC'!$A:$DC,MATCH(AM$1,'B-EmEC'!$A$1:$DC$1,0),FALSE)&lt;&gt;"",VLOOKUP($B146,'B-EmEC'!$A:$DC,MATCH(AM$1,'B-EmEC'!$A$1:$DC$1,0),FALSE),NA())</f>
        <v>#N/A</v>
      </c>
      <c r="AN146" s="164" t="e">
        <f>IF(VLOOKUP($B146,'B-EmEC'!$A:$DC,MATCH(AN$1,'B-EmEC'!$A$1:$DC$1,0),FALSE)&lt;&gt;"",VLOOKUP($B146,'B-EmEC'!$A:$DC,MATCH(AN$1,'B-EmEC'!$A$1:$DC$1,0),FALSE),NA())</f>
        <v>#N/A</v>
      </c>
      <c r="AO146" s="164" t="e">
        <f>IF(VLOOKUP($B146,'B-EmEC'!$A:$DC,MATCH(AO$1,'B-EmEC'!$A$1:$DC$1,0),FALSE)&lt;&gt;"",VLOOKUP($B146,'B-EmEC'!$A:$DC,MATCH(AO$1,'B-EmEC'!$A$1:$DC$1,0),FALSE),NA())</f>
        <v>#N/A</v>
      </c>
      <c r="AP146" s="164" t="e">
        <f>IF(VLOOKUP($B146,'B-EmEC'!$A:$DC,MATCH(AP$1,'B-EmEC'!$A$1:$DC$1,0),FALSE)&lt;&gt;"",VLOOKUP($B146,'B-EmEC'!$A:$DC,MATCH(AP$1,'B-EmEC'!$A$1:$DC$1,0),FALSE),NA())</f>
        <v>#N/A</v>
      </c>
      <c r="AQ146" s="164" t="e">
        <f>IF(VLOOKUP($B146,'B-EmEC'!$A:$DC,MATCH(AQ$1,'B-EmEC'!$A$1:$DC$1,0),FALSE)&lt;&gt;"",VLOOKUP($B146,'B-EmEC'!$A:$DC,MATCH(AQ$1,'B-EmEC'!$A$1:$DC$1,0),FALSE),NA())</f>
        <v>#N/A</v>
      </c>
      <c r="AR146" s="164" t="e">
        <f>IF(VLOOKUP($B146,'B-EmEC'!$A:$DC,MATCH(AR$1,'B-EmEC'!$A$1:$DC$1,0),FALSE)&lt;&gt;"",VLOOKUP($B146,'B-EmEC'!$A:$DC,MATCH(AR$1,'B-EmEC'!$A$1:$DC$1,0),FALSE),NA())</f>
        <v>#N/A</v>
      </c>
      <c r="AS146" s="169" t="e" cm="1">
        <f t="array" ref="AS146">SUBSTITUTE(SUBSTITUTE(INDEX(AG$1:AR$1,0,MATCH(_xlfn.AGGREGATE(4,6,AG146:AR146),AG146:AR146,0)),"B-Emax",""),"&gt;1.4SD","")</f>
        <v>#N/A</v>
      </c>
      <c r="AT146" s="164"/>
      <c r="AU146" s="165">
        <f>IF(VLOOKUP($B146,'I-EmEC'!$A:$DD,MATCH(AU$1,'I-EmEC'!$A$1:$DD$1,0),FALSE)&lt;&gt;"",VLOOKUP($B146,'I-EmEC'!$A:$DD,MATCH(AU$1,'I-EmEC'!$A$1:$DD$1,0),FALSE),NA())</f>
        <v>47.5</v>
      </c>
      <c r="AV146" s="166">
        <f>IF(VLOOKUP($B146,'I-EmEC'!$A:$DD,MATCH(AV$1,'I-EmEC'!$A$1:$DD$1,0),FALSE)&lt;&gt;"",VLOOKUP($B146,'I-EmEC'!$A:$DD,MATCH(AV$1,'I-EmEC'!$A$1:$DD$1,0),FALSE),NA())</f>
        <v>34.200000000000003</v>
      </c>
      <c r="AW146" s="166">
        <f>IF(VLOOKUP($B146,'I-EmEC'!$A:$DD,MATCH(AW$1,'I-EmEC'!$A$1:$DD$1,0),FALSE)&lt;&gt;"",VLOOKUP($B146,'I-EmEC'!$A:$DD,MATCH(AW$1,'I-EmEC'!$A$1:$DD$1,0),FALSE),NA())</f>
        <v>34.200000000000003</v>
      </c>
      <c r="AX146" s="166">
        <f>IF(VLOOKUP($B146,'I-EmEC'!$A:$DD,MATCH(AX$1,'I-EmEC'!$A$1:$DD$1,0),FALSE)&lt;&gt;"",VLOOKUP($B146,'I-EmEC'!$A:$DD,MATCH(AX$1,'I-EmEC'!$A$1:$DD$1,0),FALSE),NA())</f>
        <v>35.9</v>
      </c>
      <c r="AY146" s="166">
        <f>IF(VLOOKUP($B146,'I-EmEC'!$A:$DD,MATCH(AY$1,'I-EmEC'!$A$1:$DD$1,0),FALSE)&lt;&gt;"",VLOOKUP($B146,'I-EmEC'!$A:$DD,MATCH(AY$1,'I-EmEC'!$A$1:$DD$1,0),FALSE),NA())</f>
        <v>35.9</v>
      </c>
      <c r="AZ146" s="166">
        <f>IF(VLOOKUP($B146,'I-EmEC'!$A:$DD,MATCH(AZ$1,'I-EmEC'!$A$1:$DD$1,0),FALSE)&lt;&gt;"",VLOOKUP($B146,'I-EmEC'!$A:$DD,MATCH(AZ$1,'I-EmEC'!$A$1:$DD$1,0),FALSE),NA())</f>
        <v>26.1</v>
      </c>
      <c r="BA146" s="166">
        <f>IF(VLOOKUP($B146,'I-EmEC'!$A:$DD,MATCH(BA$1,'I-EmEC'!$A$1:$DD$1,0),FALSE)&lt;&gt;"",VLOOKUP($B146,'I-EmEC'!$A:$DD,MATCH(BA$1,'I-EmEC'!$A$1:$DD$1,0),FALSE),NA())</f>
        <v>43.8</v>
      </c>
      <c r="BB146" s="166">
        <f>IF(VLOOKUP($B146,'I-EmEC'!$A:$DD,MATCH(BB$1,'I-EmEC'!$A$1:$DD$1,0),FALSE)&lt;&gt;"",VLOOKUP($B146,'I-EmEC'!$A:$DD,MATCH(BB$1,'I-EmEC'!$A$1:$DD$1,0),FALSE),NA())</f>
        <v>43.8</v>
      </c>
      <c r="BC146" s="166">
        <f>IF(VLOOKUP($B146,'I-EmEC'!$A:$DD,MATCH(BC$1,'I-EmEC'!$A$1:$DD$1,0),FALSE)&lt;&gt;"",VLOOKUP($B146,'I-EmEC'!$A:$DD,MATCH(BC$1,'I-EmEC'!$A$1:$DD$1,0),FALSE),NA())</f>
        <v>42.1</v>
      </c>
      <c r="BD146" s="166" t="e">
        <f>IF(VLOOKUP($B146,'I-EmEC'!$A:$DD,MATCH(BD$1,'I-EmEC'!$A$1:$DD$1,0),FALSE)&lt;&gt;"",VLOOKUP($B146,'I-EmEC'!$A:$DD,MATCH(BD$1,'I-EmEC'!$A$1:$DD$1,0),FALSE),NA())</f>
        <v>#N/A</v>
      </c>
      <c r="BE146" s="166" t="e">
        <f>IF(VLOOKUP($B146,'I-EmEC'!$A:$DD,MATCH(BE$1,'I-EmEC'!$A$1:$DD$1,0),FALSE)&lt;&gt;"",VLOOKUP($B146,'I-EmEC'!$A:$DD,MATCH(BE$1,'I-EmEC'!$A$1:$DD$1,0),FALSE),NA())</f>
        <v>#N/A</v>
      </c>
      <c r="BF146" s="166">
        <f>IF(VLOOKUP($B146,'I-EmEC'!$A:$DD,MATCH(BF$1,'I-EmEC'!$A$1:$DD$1,0),FALSE)&lt;&gt;"",VLOOKUP($B146,'I-EmEC'!$A:$DD,MATCH(BF$1,'I-EmEC'!$A$1:$DD$1,0),FALSE),NA())</f>
        <v>25.8</v>
      </c>
      <c r="BG146" s="161" t="str" cm="1">
        <f t="array" ref="BG146">SUBSTITUTE(SUBSTITUTE(INDEX(AU$1:BF$1,0,MATCH(_xlfn.AGGREGATE(4,6,AU146:BF146),AU146:BF146,0)),"I-Emax",""),"&gt;1.4SD","")</f>
        <v xml:space="preserve">
Gs</v>
      </c>
      <c r="BH146" s="159"/>
      <c r="BI146" s="167" t="e">
        <f>IF(VLOOKUP($B146,'B-EmEC'!$A:$DC,MATCH(BI$1,'B-EmEC'!$A$1:$DC$1,0),FALSE)="",NA(),VLOOKUP($B146,'B-EmEC'!$A:$DC,MATCH(BI$1,'B-EmEC'!$A$1:$DC$1,0),FALSE))</f>
        <v>#N/A</v>
      </c>
      <c r="BJ146" s="168" t="e">
        <f>IF(VLOOKUP($B146,'B-EmEC'!$A:$DC,MATCH(BJ$1,'B-EmEC'!$A$1:$DC$1,0),FALSE)="",NA(),VLOOKUP($B146,'B-EmEC'!$A:$DC,MATCH(BJ$1,'B-EmEC'!$A$1:$DC$1,0),FALSE))</f>
        <v>#N/A</v>
      </c>
      <c r="BK146" s="168" t="e">
        <f>IF(VLOOKUP($B146,'B-EmEC'!$A:$DC,MATCH(BK$1,'B-EmEC'!$A$1:$DC$1,0),FALSE)="",NA(),VLOOKUP($B146,'B-EmEC'!$A:$DC,MATCH(BK$1,'B-EmEC'!$A$1:$DC$1,0),FALSE))</f>
        <v>#N/A</v>
      </c>
      <c r="BL146" s="168" t="e">
        <f>IF(VLOOKUP($B146,'B-EmEC'!$A:$DC,MATCH(BL$1,'B-EmEC'!$A$1:$DC$1,0),FALSE)="",NA(),VLOOKUP($B146,'B-EmEC'!$A:$DC,MATCH(BL$1,'B-EmEC'!$A$1:$DC$1,0),FALSE))</f>
        <v>#N/A</v>
      </c>
      <c r="BM146" s="168" t="e">
        <f>IF(VLOOKUP($B146,'B-EmEC'!$A:$DC,MATCH(BM$1,'B-EmEC'!$A$1:$DC$1,0),FALSE)="",NA(),VLOOKUP($B146,'B-EmEC'!$A:$DC,MATCH(BM$1,'B-EmEC'!$A$1:$DC$1,0),FALSE))</f>
        <v>#N/A</v>
      </c>
      <c r="BN146" s="168" t="e">
        <f>IF(VLOOKUP($B146,'B-EmEC'!$A:$DC,MATCH(BN$1,'B-EmEC'!$A$1:$DC$1,0),FALSE)="",NA(),VLOOKUP($B146,'B-EmEC'!$A:$DC,MATCH(BN$1,'B-EmEC'!$A$1:$DC$1,0),FALSE))</f>
        <v>#N/A</v>
      </c>
      <c r="BO146" s="168" t="e">
        <f>IF(VLOOKUP($B146,'B-EmEC'!$A:$DC,MATCH(BO$1,'B-EmEC'!$A$1:$DC$1,0),FALSE)="",NA(),VLOOKUP($B146,'B-EmEC'!$A:$DC,MATCH(BO$1,'B-EmEC'!$A$1:$DC$1,0),FALSE))</f>
        <v>#N/A</v>
      </c>
      <c r="BP146" s="168" t="e">
        <f>IF(VLOOKUP($B146,'B-EmEC'!$A:$DC,MATCH(BP$1,'B-EmEC'!$A$1:$DC$1,0),FALSE)="",NA(),VLOOKUP($B146,'B-EmEC'!$A:$DC,MATCH(BP$1,'B-EmEC'!$A$1:$DC$1,0),FALSE))</f>
        <v>#N/A</v>
      </c>
      <c r="BQ146" s="168" t="e">
        <f>IF(VLOOKUP($B146,'B-EmEC'!$A:$DC,MATCH(BQ$1,'B-EmEC'!$A$1:$DC$1,0),FALSE)="",NA(),VLOOKUP($B146,'B-EmEC'!$A:$DC,MATCH(BQ$1,'B-EmEC'!$A$1:$DC$1,0),FALSE))</f>
        <v>#N/A</v>
      </c>
      <c r="BR146" s="168" t="e">
        <f>IF(VLOOKUP($B146,'B-EmEC'!$A:$DC,MATCH(BR$1,'B-EmEC'!$A$1:$DC$1,0),FALSE)="",NA(),VLOOKUP($B146,'B-EmEC'!$A:$DC,MATCH(BR$1,'B-EmEC'!$A$1:$DC$1,0),FALSE))</f>
        <v>#N/A</v>
      </c>
      <c r="BS146" s="168" t="e">
        <f>IF(VLOOKUP($B146,'B-EmEC'!$A:$DC,MATCH(BS$1,'B-EmEC'!$A$1:$DC$1,0),FALSE)="",NA(),VLOOKUP($B146,'B-EmEC'!$A:$DC,MATCH(BS$1,'B-EmEC'!$A$1:$DC$1,0),FALSE))</f>
        <v>#N/A</v>
      </c>
      <c r="BT146" s="168" t="e">
        <f>IF(VLOOKUP($B146,'B-EmEC'!$A:$DC,MATCH(BT$1,'B-EmEC'!$A$1:$DC$1,0),FALSE)="",NA(),VLOOKUP($B146,'B-EmEC'!$A:$DC,MATCH(BT$1,'B-EmEC'!$A$1:$DC$1,0),FALSE))</f>
        <v>#N/A</v>
      </c>
      <c r="BU146" s="161" t="e" cm="1">
        <f t="array" ref="BU146">SUBSTITUTE(SUBSTITUTE(SUBSTITUTE(INDEX(BI$1:BT$1,0,MATCH(_xlfn.AGGREGATE(4,6,BI146:BT146),BI146:BT146,0)),"B-Emax",""),"Min",""),"Max","")</f>
        <v>#N/A</v>
      </c>
      <c r="BV146" s="168"/>
      <c r="BW146" s="165">
        <f>IF(VLOOKUP($B146,'I-EmEC'!$A:$DD,MATCH(BW$1,'I-EmEC'!$A$1:$DD$1,0),FALSE)&lt;&gt;"",VLOOKUP($B146,'I-EmEC'!$A:$DD,MATCH(BW$1,'I-EmEC'!$A$1:$DD$1,0),FALSE),NA())</f>
        <v>87.316176470588232</v>
      </c>
      <c r="BX146" s="166">
        <f>IF(VLOOKUP($B146,'I-EmEC'!$A:$DD,MATCH(BX$1,'I-EmEC'!$A$1:$DD$1,0),FALSE)&lt;&gt;"",VLOOKUP($B146,'I-EmEC'!$A:$DD,MATCH(BX$1,'I-EmEC'!$A$1:$DD$1,0),FALSE),NA())</f>
        <v>66.150870406189554</v>
      </c>
      <c r="BY146" s="166">
        <f>IF(VLOOKUP($B146,'I-EmEC'!$A:$DD,MATCH(BY$1,'I-EmEC'!$A$1:$DD$1,0),FALSE)&lt;&gt;"",VLOOKUP($B146,'I-EmEC'!$A:$DD,MATCH(BY$1,'I-EmEC'!$A$1:$DD$1,0),FALSE),NA())</f>
        <v>66.150870406189554</v>
      </c>
      <c r="BZ146" s="166">
        <f>IF(VLOOKUP($B146,'I-EmEC'!$A:$DD,MATCH(BZ$1,'I-EmEC'!$A$1:$DD$1,0),FALSE)&lt;&gt;"",VLOOKUP($B146,'I-EmEC'!$A:$DD,MATCH(BZ$1,'I-EmEC'!$A$1:$DD$1,0),FALSE),NA())</f>
        <v>74.327122153209118</v>
      </c>
      <c r="CA146" s="166">
        <f>IF(VLOOKUP($B146,'I-EmEC'!$A:$DD,MATCH(CA$1,'I-EmEC'!$A$1:$DD$1,0),FALSE)&lt;&gt;"",VLOOKUP($B146,'I-EmEC'!$A:$DD,MATCH(CA$1,'I-EmEC'!$A$1:$DD$1,0),FALSE),NA())</f>
        <v>74.327122153209118</v>
      </c>
      <c r="CB146" s="166">
        <f>IF(VLOOKUP($B146,'I-EmEC'!$A:$DD,MATCH(CB$1,'I-EmEC'!$A$1:$DD$1,0),FALSE)&lt;&gt;"",VLOOKUP($B146,'I-EmEC'!$A:$DD,MATCH(CB$1,'I-EmEC'!$A$1:$DD$1,0),FALSE),NA())</f>
        <v>75.652173913043484</v>
      </c>
      <c r="CC146" s="166">
        <f>IF(VLOOKUP($B146,'I-EmEC'!$A:$DD,MATCH(CC$1,'I-EmEC'!$A$1:$DD$1,0),FALSE)&lt;&gt;"",VLOOKUP($B146,'I-EmEC'!$A:$DD,MATCH(CC$1,'I-EmEC'!$A$1:$DD$1,0),FALSE),NA())</f>
        <v>89.938398357289529</v>
      </c>
      <c r="CD146" s="166">
        <f>IF(VLOOKUP($B146,'I-EmEC'!$A:$DD,MATCH(CD$1,'I-EmEC'!$A$1:$DD$1,0),FALSE)&lt;&gt;"",VLOOKUP($B146,'I-EmEC'!$A:$DD,MATCH(CD$1,'I-EmEC'!$A$1:$DD$1,0),FALSE),NA())</f>
        <v>89.938398357289529</v>
      </c>
      <c r="CE146" s="166">
        <f>IF(VLOOKUP($B146,'I-EmEC'!$A:$DD,MATCH(CE$1,'I-EmEC'!$A$1:$DD$1,0),FALSE)&lt;&gt;"",VLOOKUP($B146,'I-EmEC'!$A:$DD,MATCH(CE$1,'I-EmEC'!$A$1:$DD$1,0),FALSE),NA())</f>
        <v>94.606741573033702</v>
      </c>
      <c r="CF146" s="166" t="e">
        <f>IF(VLOOKUP($B146,'I-EmEC'!$A:$DD,MATCH(CF$1,'I-EmEC'!$A$1:$DD$1,0),FALSE)&lt;&gt;"",VLOOKUP($B146,'I-EmEC'!$A:$DD,MATCH(CF$1,'I-EmEC'!$A$1:$DD$1,0),FALSE),NA())</f>
        <v>#N/A</v>
      </c>
      <c r="CG146" s="166" t="e">
        <f>IF(VLOOKUP($B146,'I-EmEC'!$A:$DD,MATCH(CG$1,'I-EmEC'!$A$1:$DD$1,0),FALSE)&lt;&gt;"",VLOOKUP($B146,'I-EmEC'!$A:$DD,MATCH(CG$1,'I-EmEC'!$A$1:$DD$1,0),FALSE),NA())</f>
        <v>#N/A</v>
      </c>
      <c r="CH146" s="166">
        <f>IF(VLOOKUP($B146,'I-EmEC'!$A:$DD,MATCH(CH$1,'I-EmEC'!$A$1:$DD$1,0),FALSE)&lt;&gt;"",VLOOKUP($B146,'I-EmEC'!$A:$DD,MATCH(CH$1,'I-EmEC'!$A$1:$DD$1,0),FALSE),NA())</f>
        <v>50.988142292490117</v>
      </c>
      <c r="CI146" s="161" t="str" cm="1">
        <f t="array" ref="CI146">SUBSTITUTE(SUBSTITUTE(SUBSTITUTE(INDEX(BW$1:CH$1,0,MATCH(_xlfn.AGGREGATE(4,6,BW146:CH146),BW146:CH146,0)),"I-Emax",""),"Min",""),"Max","")</f>
        <v xml:space="preserve">
G14</v>
      </c>
      <c r="CJ146" s="155"/>
      <c r="CK146" s="155"/>
      <c r="CL146" s="155"/>
      <c r="CM146" s="155"/>
      <c r="CN146" s="155"/>
      <c r="CO146" s="155"/>
      <c r="CP146" s="155"/>
      <c r="CQ146" s="155"/>
      <c r="CR146" s="155"/>
      <c r="CS146" s="155"/>
      <c r="CT146" s="155"/>
      <c r="CU146" s="155"/>
      <c r="CV146" s="155"/>
      <c r="CW146" s="155"/>
      <c r="CX146" s="155"/>
      <c r="CY146" s="155"/>
      <c r="CZ146" s="155"/>
      <c r="DA146" s="155"/>
      <c r="DB146" s="155"/>
      <c r="DC146" s="155"/>
      <c r="DD146" s="155"/>
      <c r="DE146" s="155"/>
      <c r="DF146" s="155"/>
      <c r="DG146" s="155"/>
    </row>
    <row r="147" spans="1:111" s="170" customFormat="1" x14ac:dyDescent="0.15">
      <c r="A147" s="155" t="str" cm="1">
        <f t="array" ref="A147">_xlfn.IFS(AND(SUMIF(E147:P147,"&lt;&gt;#N/A",E147:P147)&gt;0,SUMIF(S147:AD147,"&lt;&gt;#N/A",S147:AD147)&gt;0),"BI",AND(SUMIF(E147:P147,"&lt;&gt;#N/A",E147:P147)&gt;0,SUMIF(S147:AD147,"&lt;&gt;#N/A",S147:AD147)=0),"-B",AND(SUMIF(E147:P147,"&lt;&gt;#N/A",E147:P147)=0,SUMIF(S147:AD147,"&lt;&gt;#N/A",S147:AD147)&gt;0),"-I")</f>
        <v>-I</v>
      </c>
      <c r="B147" s="90" t="s">
        <v>655</v>
      </c>
      <c r="C147" s="156" t="str">
        <f>VLOOKUP(B147,RecNamesAll!A:E,5,FALSE)</f>
        <v>B1</v>
      </c>
      <c r="D147" s="157" t="b">
        <f>VLOOKUP(B147,Ligands!A:B,2,FALSE)</f>
        <v>0</v>
      </c>
      <c r="E147" s="158" t="e">
        <f>IF(VLOOKUP($B147,'B-EmEC'!$A:$DC,MATCH(E$1,'B-EmEC'!$A$1:$DC$1,0),FALSE)&lt;&gt;"",VLOOKUP($B147,'B-EmEC'!$A:$DC,MATCH(E$1,'B-EmEC'!$A$1:$DC$1,0),FALSE),NA())</f>
        <v>#N/A</v>
      </c>
      <c r="F147" s="159" t="e">
        <f>IF(VLOOKUP($B147,'B-EmEC'!$A:$DC,MATCH(F$1,'B-EmEC'!$A$1:$DC$1,0),FALSE)&lt;&gt;"",VLOOKUP($B147,'B-EmEC'!$A:$DC,MATCH(F$1,'B-EmEC'!$A$1:$DC$1,0),FALSE),NA())</f>
        <v>#N/A</v>
      </c>
      <c r="G147" s="159" t="e">
        <f>IF(VLOOKUP($B147,'B-EmEC'!$A:$DC,MATCH(G$1,'B-EmEC'!$A$1:$DC$1,0),FALSE)&lt;&gt;"",VLOOKUP($B147,'B-EmEC'!$A:$DC,MATCH(G$1,'B-EmEC'!$A$1:$DC$1,0),FALSE),NA())</f>
        <v>#N/A</v>
      </c>
      <c r="H147" s="159" t="e">
        <f>IF(VLOOKUP($B147,'B-EmEC'!$A:$DC,MATCH(H$1,'B-EmEC'!$A$1:$DC$1,0),FALSE)&lt;&gt;"",VLOOKUP($B147,'B-EmEC'!$A:$DC,MATCH(H$1,'B-EmEC'!$A$1:$DC$1,0),FALSE),NA())</f>
        <v>#N/A</v>
      </c>
      <c r="I147" s="159" t="e">
        <f>IF(VLOOKUP($B147,'B-EmEC'!$A:$DC,MATCH(I$1,'B-EmEC'!$A$1:$DC$1,0),FALSE)&lt;&gt;"",VLOOKUP($B147,'B-EmEC'!$A:$DC,MATCH(I$1,'B-EmEC'!$A$1:$DC$1,0),FALSE),NA())</f>
        <v>#N/A</v>
      </c>
      <c r="J147" s="159" t="e">
        <f>IF(VLOOKUP($B147,'B-EmEC'!$A:$DC,MATCH(J$1,'B-EmEC'!$A$1:$DC$1,0),FALSE)&lt;&gt;"",VLOOKUP($B147,'B-EmEC'!$A:$DC,MATCH(J$1,'B-EmEC'!$A$1:$DC$1,0),FALSE),NA())</f>
        <v>#N/A</v>
      </c>
      <c r="K147" s="160" t="e">
        <f>IF(VLOOKUP($B147,'B-EmEC'!$A:$DC,MATCH(K$1,'B-EmEC'!$A$1:$DC$1,0),FALSE)&lt;&gt;"",VLOOKUP($B147,'B-EmEC'!$A:$DC,MATCH(K$1,'B-EmEC'!$A$1:$DC$1,0),FALSE),NA())</f>
        <v>#N/A</v>
      </c>
      <c r="L147" s="160" t="e">
        <f>IF(VLOOKUP($B147,'B-EmEC'!$A:$DC,MATCH(L$1,'B-EmEC'!$A$1:$DC$1,0),FALSE)&lt;&gt;"",VLOOKUP($B147,'B-EmEC'!$A:$DC,MATCH(L$1,'B-EmEC'!$A$1:$DC$1,0),FALSE),NA())</f>
        <v>#N/A</v>
      </c>
      <c r="M147" s="160" t="e">
        <f>IF(VLOOKUP($B147,'B-EmEC'!$A:$DC,MATCH(M$1,'B-EmEC'!$A$1:$DC$1,0),FALSE)&lt;&gt;"",VLOOKUP($B147,'B-EmEC'!$A:$DC,MATCH(M$1,'B-EmEC'!$A$1:$DC$1,0),FALSE),NA())</f>
        <v>#N/A</v>
      </c>
      <c r="N147" s="159" t="e">
        <f>IF(VLOOKUP($B147,'B-EmEC'!$A:$DC,MATCH(N$1,'B-EmEC'!$A$1:$DC$1,0),FALSE)&lt;&gt;"",VLOOKUP($B147,'B-EmEC'!$A:$DC,MATCH(N$1,'B-EmEC'!$A$1:$DC$1,0),FALSE),NA())</f>
        <v>#N/A</v>
      </c>
      <c r="O147" s="160" t="e">
        <f>IF(VLOOKUP($B147,'B-EmEC'!$A:$DC,MATCH(O$1,'B-EmEC'!$A$1:$DC$1,0),FALSE)&lt;&gt;"",VLOOKUP($B147,'B-EmEC'!$A:$DC,MATCH(O$1,'B-EmEC'!$A$1:$DC$1,0),FALSE),NA())</f>
        <v>#N/A</v>
      </c>
      <c r="P147" s="160" t="e">
        <f>IF(VLOOKUP($B147,'B-EmEC'!$A:$DC,MATCH(P$1,'B-EmEC'!$A$1:$DC$1,0),FALSE)&lt;&gt;"",VLOOKUP($B147,'B-EmEC'!$A:$DC,MATCH(P$1,'B-EmEC'!$A$1:$DC$1,0),FALSE),NA())</f>
        <v>#N/A</v>
      </c>
      <c r="Q147" s="161" t="e" cm="1">
        <f t="array" ref="Q147">SUBSTITUTE(SUBSTITUTE(INDEX(E$1:P$1,0,MATCH(_xlfn.AGGREGATE(4,6,E147:P147),E147:P147,0)),"B-pEC50",""),"&gt;1.4SD","")</f>
        <v>#N/A</v>
      </c>
      <c r="R147" s="159"/>
      <c r="S147" s="162">
        <f>IF(VLOOKUP($B147,'I-EmEC'!$A:$DD,MATCH(S$1,'I-EmEC'!$A$1:$DD$1,0),FALSE)&lt;&gt;"",VLOOKUP($B147,'I-EmEC'!$A:$DD,MATCH(S$1,'I-EmEC'!$A$1:$DD$1,0),FALSE),NA())</f>
        <v>8.81</v>
      </c>
      <c r="T147" s="159">
        <f>IF(VLOOKUP($B147,'I-EmEC'!$A:$DD,MATCH(T$1,'I-EmEC'!$A$1:$DD$1,0),FALSE)&lt;&gt;"",VLOOKUP($B147,'I-EmEC'!$A:$DD,MATCH(T$1,'I-EmEC'!$A$1:$DD$1,0),FALSE),NA())</f>
        <v>8.4499999999999993</v>
      </c>
      <c r="U147" s="159">
        <f>IF(VLOOKUP($B147,'I-EmEC'!$A:$DD,MATCH(U$1,'I-EmEC'!$A$1:$DD$1,0),FALSE)&lt;&gt;"",VLOOKUP($B147,'I-EmEC'!$A:$DD,MATCH(U$1,'I-EmEC'!$A$1:$DD$1,0),FALSE),NA())</f>
        <v>8.4499999999999993</v>
      </c>
      <c r="V147" s="159">
        <f>IF(VLOOKUP($B147,'I-EmEC'!$A:$DD,MATCH(V$1,'I-EmEC'!$A$1:$DD$1,0),FALSE)&lt;&gt;"",VLOOKUP($B147,'I-EmEC'!$A:$DD,MATCH(V$1,'I-EmEC'!$A$1:$DD$1,0),FALSE),NA())</f>
        <v>8.5399999999999991</v>
      </c>
      <c r="W147" s="159">
        <f>IF(VLOOKUP($B147,'I-EmEC'!$A:$DD,MATCH(W$1,'I-EmEC'!$A$1:$DD$1,0),FALSE)&lt;&gt;"",VLOOKUP($B147,'I-EmEC'!$A:$DD,MATCH(W$1,'I-EmEC'!$A$1:$DD$1,0),FALSE),NA())</f>
        <v>8.5399999999999991</v>
      </c>
      <c r="X147" s="159">
        <f>IF(VLOOKUP($B147,'I-EmEC'!$A:$DD,MATCH(X$1,'I-EmEC'!$A$1:$DD$1,0),FALSE)&lt;&gt;"",VLOOKUP($B147,'I-EmEC'!$A:$DD,MATCH(X$1,'I-EmEC'!$A$1:$DD$1,0),FALSE),NA())</f>
        <v>8.73</v>
      </c>
      <c r="Y147" s="159">
        <f>IF(VLOOKUP($B147,'I-EmEC'!$A:$DD,MATCH(Y$1,'I-EmEC'!$A$1:$DD$1,0),FALSE)&lt;&gt;"",VLOOKUP($B147,'I-EmEC'!$A:$DD,MATCH(Y$1,'I-EmEC'!$A$1:$DD$1,0),FALSE),NA())</f>
        <v>8.81</v>
      </c>
      <c r="Z147" s="159">
        <f>IF(VLOOKUP($B147,'I-EmEC'!$A:$DD,MATCH(Z$1,'I-EmEC'!$A$1:$DD$1,0),FALSE)&lt;&gt;"",VLOOKUP($B147,'I-EmEC'!$A:$DD,MATCH(Z$1,'I-EmEC'!$A$1:$DD$1,0),FALSE),NA())</f>
        <v>8.81</v>
      </c>
      <c r="AA147" s="159">
        <f>IF(VLOOKUP($B147,'I-EmEC'!$A:$DD,MATCH(AA$1,'I-EmEC'!$A$1:$DD$1,0),FALSE)&lt;&gt;"",VLOOKUP($B147,'I-EmEC'!$A:$DD,MATCH(AA$1,'I-EmEC'!$A$1:$DD$1,0),FALSE),NA())</f>
        <v>8.7899999999999991</v>
      </c>
      <c r="AB147" s="159">
        <f>IF(VLOOKUP($B147,'I-EmEC'!$A:$DD,MATCH(AB$1,'I-EmEC'!$A$1:$DD$1,0),FALSE)&lt;&gt;"",VLOOKUP($B147,'I-EmEC'!$A:$DD,MATCH(AB$1,'I-EmEC'!$A$1:$DD$1,0),FALSE),NA())</f>
        <v>9.1300000000000008</v>
      </c>
      <c r="AC147" s="159" t="e">
        <f>IF(VLOOKUP($B147,'I-EmEC'!$A:$DD,MATCH(AC$1,'I-EmEC'!$A$1:$DD$1,0),FALSE)&lt;&gt;"",VLOOKUP($B147,'I-EmEC'!$A:$DD,MATCH(AC$1,'I-EmEC'!$A$1:$DD$1,0),FALSE),NA())</f>
        <v>#N/A</v>
      </c>
      <c r="AD147" s="159">
        <f>IF(VLOOKUP($B147,'I-EmEC'!$A:$DD,MATCH(AD$1,'I-EmEC'!$A$1:$DD$1,0),FALSE)&lt;&gt;"",VLOOKUP($B147,'I-EmEC'!$A:$DD,MATCH(AD$1,'I-EmEC'!$A$1:$DD$1,0),FALSE),NA())</f>
        <v>8.39</v>
      </c>
      <c r="AE147" s="161" t="str" cm="1">
        <f t="array" ref="AE147">SUBSTITUTE(SUBSTITUTE(INDEX(S$1:AD$1,0,MATCH(_xlfn.AGGREGATE(4,6,S147:AD147),S147:AD147,0)),"I-pEC50",""),"&gt;1.4SD","")</f>
        <v xml:space="preserve">
G15</v>
      </c>
      <c r="AF147" s="159"/>
      <c r="AG147" s="163" t="e">
        <f>IF(VLOOKUP($B147,'B-EmEC'!$A:$DC,MATCH(AG$1,'B-EmEC'!$A$1:$DC$1,0),FALSE)&lt;&gt;"",VLOOKUP($B147,'B-EmEC'!$A:$DC,MATCH(AG$1,'B-EmEC'!$A$1:$DC$1,0),FALSE),NA())</f>
        <v>#N/A</v>
      </c>
      <c r="AH147" s="164" t="e">
        <f>IF(VLOOKUP($B147,'B-EmEC'!$A:$DC,MATCH(AH$1,'B-EmEC'!$A$1:$DC$1,0),FALSE)&lt;&gt;"",VLOOKUP($B147,'B-EmEC'!$A:$DC,MATCH(AH$1,'B-EmEC'!$A$1:$DC$1,0),FALSE),NA())</f>
        <v>#N/A</v>
      </c>
      <c r="AI147" s="164" t="e">
        <f>IF(VLOOKUP($B147,'B-EmEC'!$A:$DC,MATCH(AI$1,'B-EmEC'!$A$1:$DC$1,0),FALSE)&lt;&gt;"",VLOOKUP($B147,'B-EmEC'!$A:$DC,MATCH(AI$1,'B-EmEC'!$A$1:$DC$1,0),FALSE),NA())</f>
        <v>#N/A</v>
      </c>
      <c r="AJ147" s="164" t="e">
        <f>IF(VLOOKUP($B147,'B-EmEC'!$A:$DC,MATCH(AJ$1,'B-EmEC'!$A$1:$DC$1,0),FALSE)&lt;&gt;"",VLOOKUP($B147,'B-EmEC'!$A:$DC,MATCH(AJ$1,'B-EmEC'!$A$1:$DC$1,0),FALSE),NA())</f>
        <v>#N/A</v>
      </c>
      <c r="AK147" s="164" t="e">
        <f>IF(VLOOKUP($B147,'B-EmEC'!$A:$DC,MATCH(AK$1,'B-EmEC'!$A$1:$DC$1,0),FALSE)&lt;&gt;"",VLOOKUP($B147,'B-EmEC'!$A:$DC,MATCH(AK$1,'B-EmEC'!$A$1:$DC$1,0),FALSE),NA())</f>
        <v>#N/A</v>
      </c>
      <c r="AL147" s="164" t="e">
        <f>IF(VLOOKUP($B147,'B-EmEC'!$A:$DC,MATCH(AL$1,'B-EmEC'!$A$1:$DC$1,0),FALSE)&lt;&gt;"",VLOOKUP($B147,'B-EmEC'!$A:$DC,MATCH(AL$1,'B-EmEC'!$A$1:$DC$1,0),FALSE),NA())</f>
        <v>#N/A</v>
      </c>
      <c r="AM147" s="164" t="e">
        <f>IF(VLOOKUP($B147,'B-EmEC'!$A:$DC,MATCH(AM$1,'B-EmEC'!$A$1:$DC$1,0),FALSE)&lt;&gt;"",VLOOKUP($B147,'B-EmEC'!$A:$DC,MATCH(AM$1,'B-EmEC'!$A$1:$DC$1,0),FALSE),NA())</f>
        <v>#N/A</v>
      </c>
      <c r="AN147" s="164" t="e">
        <f>IF(VLOOKUP($B147,'B-EmEC'!$A:$DC,MATCH(AN$1,'B-EmEC'!$A$1:$DC$1,0),FALSE)&lt;&gt;"",VLOOKUP($B147,'B-EmEC'!$A:$DC,MATCH(AN$1,'B-EmEC'!$A$1:$DC$1,0),FALSE),NA())</f>
        <v>#N/A</v>
      </c>
      <c r="AO147" s="164" t="e">
        <f>IF(VLOOKUP($B147,'B-EmEC'!$A:$DC,MATCH(AO$1,'B-EmEC'!$A$1:$DC$1,0),FALSE)&lt;&gt;"",VLOOKUP($B147,'B-EmEC'!$A:$DC,MATCH(AO$1,'B-EmEC'!$A$1:$DC$1,0),FALSE),NA())</f>
        <v>#N/A</v>
      </c>
      <c r="AP147" s="164" t="e">
        <f>IF(VLOOKUP($B147,'B-EmEC'!$A:$DC,MATCH(AP$1,'B-EmEC'!$A$1:$DC$1,0),FALSE)&lt;&gt;"",VLOOKUP($B147,'B-EmEC'!$A:$DC,MATCH(AP$1,'B-EmEC'!$A$1:$DC$1,0),FALSE),NA())</f>
        <v>#N/A</v>
      </c>
      <c r="AQ147" s="164" t="e">
        <f>IF(VLOOKUP($B147,'B-EmEC'!$A:$DC,MATCH(AQ$1,'B-EmEC'!$A$1:$DC$1,0),FALSE)&lt;&gt;"",VLOOKUP($B147,'B-EmEC'!$A:$DC,MATCH(AQ$1,'B-EmEC'!$A$1:$DC$1,0),FALSE),NA())</f>
        <v>#N/A</v>
      </c>
      <c r="AR147" s="164" t="e">
        <f>IF(VLOOKUP($B147,'B-EmEC'!$A:$DC,MATCH(AR$1,'B-EmEC'!$A$1:$DC$1,0),FALSE)&lt;&gt;"",VLOOKUP($B147,'B-EmEC'!$A:$DC,MATCH(AR$1,'B-EmEC'!$A$1:$DC$1,0),FALSE),NA())</f>
        <v>#N/A</v>
      </c>
      <c r="AS147" s="169" t="e" cm="1">
        <f t="array" ref="AS147">SUBSTITUTE(SUBSTITUTE(INDEX(AG$1:AR$1,0,MATCH(_xlfn.AGGREGATE(4,6,AG147:AR147),AG147:AR147,0)),"B-Emax",""),"&gt;1.4SD","")</f>
        <v>#N/A</v>
      </c>
      <c r="AT147" s="164"/>
      <c r="AU147" s="165">
        <f>IF(VLOOKUP($B147,'I-EmEC'!$A:$DD,MATCH(AU$1,'I-EmEC'!$A$1:$DD$1,0),FALSE)&lt;&gt;"",VLOOKUP($B147,'I-EmEC'!$A:$DD,MATCH(AU$1,'I-EmEC'!$A$1:$DD$1,0),FALSE),NA())</f>
        <v>27.5</v>
      </c>
      <c r="AV147" s="166">
        <f>IF(VLOOKUP($B147,'I-EmEC'!$A:$DD,MATCH(AV$1,'I-EmEC'!$A$1:$DD$1,0),FALSE)&lt;&gt;"",VLOOKUP($B147,'I-EmEC'!$A:$DD,MATCH(AV$1,'I-EmEC'!$A$1:$DD$1,0),FALSE),NA())</f>
        <v>7.9</v>
      </c>
      <c r="AW147" s="166">
        <f>IF(VLOOKUP($B147,'I-EmEC'!$A:$DD,MATCH(AW$1,'I-EmEC'!$A$1:$DD$1,0),FALSE)&lt;&gt;"",VLOOKUP($B147,'I-EmEC'!$A:$DD,MATCH(AW$1,'I-EmEC'!$A$1:$DD$1,0),FALSE),NA())</f>
        <v>7.9</v>
      </c>
      <c r="AX147" s="166">
        <f>IF(VLOOKUP($B147,'I-EmEC'!$A:$DD,MATCH(AX$1,'I-EmEC'!$A$1:$DD$1,0),FALSE)&lt;&gt;"",VLOOKUP($B147,'I-EmEC'!$A:$DD,MATCH(AX$1,'I-EmEC'!$A$1:$DD$1,0),FALSE),NA())</f>
        <v>7.3</v>
      </c>
      <c r="AY147" s="166">
        <f>IF(VLOOKUP($B147,'I-EmEC'!$A:$DD,MATCH(AY$1,'I-EmEC'!$A$1:$DD$1,0),FALSE)&lt;&gt;"",VLOOKUP($B147,'I-EmEC'!$A:$DD,MATCH(AY$1,'I-EmEC'!$A$1:$DD$1,0),FALSE),NA())</f>
        <v>7.3</v>
      </c>
      <c r="AZ147" s="166">
        <f>IF(VLOOKUP($B147,'I-EmEC'!$A:$DD,MATCH(AZ$1,'I-EmEC'!$A$1:$DD$1,0),FALSE)&lt;&gt;"",VLOOKUP($B147,'I-EmEC'!$A:$DD,MATCH(AZ$1,'I-EmEC'!$A$1:$DD$1,0),FALSE),NA())</f>
        <v>8.3000000000000007</v>
      </c>
      <c r="BA147" s="166">
        <f>IF(VLOOKUP($B147,'I-EmEC'!$A:$DD,MATCH(BA$1,'I-EmEC'!$A$1:$DD$1,0),FALSE)&lt;&gt;"",VLOOKUP($B147,'I-EmEC'!$A:$DD,MATCH(BA$1,'I-EmEC'!$A$1:$DD$1,0),FALSE),NA())</f>
        <v>18.399999999999999</v>
      </c>
      <c r="BB147" s="166">
        <f>IF(VLOOKUP($B147,'I-EmEC'!$A:$DD,MATCH(BB$1,'I-EmEC'!$A$1:$DD$1,0),FALSE)&lt;&gt;"",VLOOKUP($B147,'I-EmEC'!$A:$DD,MATCH(BB$1,'I-EmEC'!$A$1:$DD$1,0),FALSE),NA())</f>
        <v>18.399999999999999</v>
      </c>
      <c r="BC147" s="166">
        <f>IF(VLOOKUP($B147,'I-EmEC'!$A:$DD,MATCH(BC$1,'I-EmEC'!$A$1:$DD$1,0),FALSE)&lt;&gt;"",VLOOKUP($B147,'I-EmEC'!$A:$DD,MATCH(BC$1,'I-EmEC'!$A$1:$DD$1,0),FALSE),NA())</f>
        <v>16</v>
      </c>
      <c r="BD147" s="166">
        <f>IF(VLOOKUP($B147,'I-EmEC'!$A:$DD,MATCH(BD$1,'I-EmEC'!$A$1:$DD$1,0),FALSE)&lt;&gt;"",VLOOKUP($B147,'I-EmEC'!$A:$DD,MATCH(BD$1,'I-EmEC'!$A$1:$DD$1,0),FALSE),NA())</f>
        <v>5.3</v>
      </c>
      <c r="BE147" s="166" t="e">
        <f>IF(VLOOKUP($B147,'I-EmEC'!$A:$DD,MATCH(BE$1,'I-EmEC'!$A$1:$DD$1,0),FALSE)&lt;&gt;"",VLOOKUP($B147,'I-EmEC'!$A:$DD,MATCH(BE$1,'I-EmEC'!$A$1:$DD$1,0),FALSE),NA())</f>
        <v>#N/A</v>
      </c>
      <c r="BF147" s="166">
        <f>IF(VLOOKUP($B147,'I-EmEC'!$A:$DD,MATCH(BF$1,'I-EmEC'!$A$1:$DD$1,0),FALSE)&lt;&gt;"",VLOOKUP($B147,'I-EmEC'!$A:$DD,MATCH(BF$1,'I-EmEC'!$A$1:$DD$1,0),FALSE),NA())</f>
        <v>7.7</v>
      </c>
      <c r="BG147" s="161" t="str" cm="1">
        <f t="array" ref="BG147">SUBSTITUTE(SUBSTITUTE(INDEX(AU$1:BF$1,0,MATCH(_xlfn.AGGREGATE(4,6,AU147:BF147),AU147:BF147,0)),"I-Emax",""),"&gt;1.4SD","")</f>
        <v xml:space="preserve">
Gs</v>
      </c>
      <c r="BH147" s="159"/>
      <c r="BI147" s="167" t="e">
        <f>IF(VLOOKUP($B147,'B-EmEC'!$A:$DC,MATCH(BI$1,'B-EmEC'!$A$1:$DC$1,0),FALSE)="",NA(),VLOOKUP($B147,'B-EmEC'!$A:$DC,MATCH(BI$1,'B-EmEC'!$A$1:$DC$1,0),FALSE))</f>
        <v>#N/A</v>
      </c>
      <c r="BJ147" s="168" t="e">
        <f>IF(VLOOKUP($B147,'B-EmEC'!$A:$DC,MATCH(BJ$1,'B-EmEC'!$A$1:$DC$1,0),FALSE)="",NA(),VLOOKUP($B147,'B-EmEC'!$A:$DC,MATCH(BJ$1,'B-EmEC'!$A$1:$DC$1,0),FALSE))</f>
        <v>#N/A</v>
      </c>
      <c r="BK147" s="168" t="e">
        <f>IF(VLOOKUP($B147,'B-EmEC'!$A:$DC,MATCH(BK$1,'B-EmEC'!$A$1:$DC$1,0),FALSE)="",NA(),VLOOKUP($B147,'B-EmEC'!$A:$DC,MATCH(BK$1,'B-EmEC'!$A$1:$DC$1,0),FALSE))</f>
        <v>#N/A</v>
      </c>
      <c r="BL147" s="168" t="e">
        <f>IF(VLOOKUP($B147,'B-EmEC'!$A:$DC,MATCH(BL$1,'B-EmEC'!$A$1:$DC$1,0),FALSE)="",NA(),VLOOKUP($B147,'B-EmEC'!$A:$DC,MATCH(BL$1,'B-EmEC'!$A$1:$DC$1,0),FALSE))</f>
        <v>#N/A</v>
      </c>
      <c r="BM147" s="168" t="e">
        <f>IF(VLOOKUP($B147,'B-EmEC'!$A:$DC,MATCH(BM$1,'B-EmEC'!$A$1:$DC$1,0),FALSE)="",NA(),VLOOKUP($B147,'B-EmEC'!$A:$DC,MATCH(BM$1,'B-EmEC'!$A$1:$DC$1,0),FALSE))</f>
        <v>#N/A</v>
      </c>
      <c r="BN147" s="168" t="e">
        <f>IF(VLOOKUP($B147,'B-EmEC'!$A:$DC,MATCH(BN$1,'B-EmEC'!$A$1:$DC$1,0),FALSE)="",NA(),VLOOKUP($B147,'B-EmEC'!$A:$DC,MATCH(BN$1,'B-EmEC'!$A$1:$DC$1,0),FALSE))</f>
        <v>#N/A</v>
      </c>
      <c r="BO147" s="168" t="e">
        <f>IF(VLOOKUP($B147,'B-EmEC'!$A:$DC,MATCH(BO$1,'B-EmEC'!$A$1:$DC$1,0),FALSE)="",NA(),VLOOKUP($B147,'B-EmEC'!$A:$DC,MATCH(BO$1,'B-EmEC'!$A$1:$DC$1,0),FALSE))</f>
        <v>#N/A</v>
      </c>
      <c r="BP147" s="168" t="e">
        <f>IF(VLOOKUP($B147,'B-EmEC'!$A:$DC,MATCH(BP$1,'B-EmEC'!$A$1:$DC$1,0),FALSE)="",NA(),VLOOKUP($B147,'B-EmEC'!$A:$DC,MATCH(BP$1,'B-EmEC'!$A$1:$DC$1,0),FALSE))</f>
        <v>#N/A</v>
      </c>
      <c r="BQ147" s="168" t="e">
        <f>IF(VLOOKUP($B147,'B-EmEC'!$A:$DC,MATCH(BQ$1,'B-EmEC'!$A$1:$DC$1,0),FALSE)="",NA(),VLOOKUP($B147,'B-EmEC'!$A:$DC,MATCH(BQ$1,'B-EmEC'!$A$1:$DC$1,0),FALSE))</f>
        <v>#N/A</v>
      </c>
      <c r="BR147" s="168" t="e">
        <f>IF(VLOOKUP($B147,'B-EmEC'!$A:$DC,MATCH(BR$1,'B-EmEC'!$A$1:$DC$1,0),FALSE)="",NA(),VLOOKUP($B147,'B-EmEC'!$A:$DC,MATCH(BR$1,'B-EmEC'!$A$1:$DC$1,0),FALSE))</f>
        <v>#N/A</v>
      </c>
      <c r="BS147" s="168" t="e">
        <f>IF(VLOOKUP($B147,'B-EmEC'!$A:$DC,MATCH(BS$1,'B-EmEC'!$A$1:$DC$1,0),FALSE)="",NA(),VLOOKUP($B147,'B-EmEC'!$A:$DC,MATCH(BS$1,'B-EmEC'!$A$1:$DC$1,0),FALSE))</f>
        <v>#N/A</v>
      </c>
      <c r="BT147" s="168" t="e">
        <f>IF(VLOOKUP($B147,'B-EmEC'!$A:$DC,MATCH(BT$1,'B-EmEC'!$A$1:$DC$1,0),FALSE)="",NA(),VLOOKUP($B147,'B-EmEC'!$A:$DC,MATCH(BT$1,'B-EmEC'!$A$1:$DC$1,0),FALSE))</f>
        <v>#N/A</v>
      </c>
      <c r="BU147" s="161" t="e" cm="1">
        <f t="array" ref="BU147">SUBSTITUTE(SUBSTITUTE(SUBSTITUTE(INDEX(BI$1:BT$1,0,MATCH(_xlfn.AGGREGATE(4,6,BI147:BT147),BI147:BT147,0)),"B-Emax",""),"Min",""),"Max","")</f>
        <v>#N/A</v>
      </c>
      <c r="BV147" s="168"/>
      <c r="BW147" s="165">
        <f>IF(VLOOKUP($B147,'I-EmEC'!$A:$DD,MATCH(BW$1,'I-EmEC'!$A$1:$DD$1,0),FALSE)&lt;&gt;"",VLOOKUP($B147,'I-EmEC'!$A:$DD,MATCH(BW$1,'I-EmEC'!$A$1:$DD$1,0),FALSE),NA())</f>
        <v>50.551470588235297</v>
      </c>
      <c r="BX147" s="166">
        <f>IF(VLOOKUP($B147,'I-EmEC'!$A:$DD,MATCH(BX$1,'I-EmEC'!$A$1:$DD$1,0),FALSE)&lt;&gt;"",VLOOKUP($B147,'I-EmEC'!$A:$DD,MATCH(BX$1,'I-EmEC'!$A$1:$DD$1,0),FALSE),NA())</f>
        <v>15.280464216634428</v>
      </c>
      <c r="BY147" s="166">
        <f>IF(VLOOKUP($B147,'I-EmEC'!$A:$DD,MATCH(BY$1,'I-EmEC'!$A$1:$DD$1,0),FALSE)&lt;&gt;"",VLOOKUP($B147,'I-EmEC'!$A:$DD,MATCH(BY$1,'I-EmEC'!$A$1:$DD$1,0),FALSE),NA())</f>
        <v>15.280464216634428</v>
      </c>
      <c r="BZ147" s="166">
        <f>IF(VLOOKUP($B147,'I-EmEC'!$A:$DD,MATCH(BZ$1,'I-EmEC'!$A$1:$DD$1,0),FALSE)&lt;&gt;"",VLOOKUP($B147,'I-EmEC'!$A:$DD,MATCH(BZ$1,'I-EmEC'!$A$1:$DD$1,0),FALSE),NA())</f>
        <v>15.113871635610767</v>
      </c>
      <c r="CA147" s="166">
        <f>IF(VLOOKUP($B147,'I-EmEC'!$A:$DD,MATCH(CA$1,'I-EmEC'!$A$1:$DD$1,0),FALSE)&lt;&gt;"",VLOOKUP($B147,'I-EmEC'!$A:$DD,MATCH(CA$1,'I-EmEC'!$A$1:$DD$1,0),FALSE),NA())</f>
        <v>15.113871635610767</v>
      </c>
      <c r="CB147" s="166">
        <f>IF(VLOOKUP($B147,'I-EmEC'!$A:$DD,MATCH(CB$1,'I-EmEC'!$A$1:$DD$1,0),FALSE)&lt;&gt;"",VLOOKUP($B147,'I-EmEC'!$A:$DD,MATCH(CB$1,'I-EmEC'!$A$1:$DD$1,0),FALSE),NA())</f>
        <v>24.057971014492757</v>
      </c>
      <c r="CC147" s="166">
        <f>IF(VLOOKUP($B147,'I-EmEC'!$A:$DD,MATCH(CC$1,'I-EmEC'!$A$1:$DD$1,0),FALSE)&lt;&gt;"",VLOOKUP($B147,'I-EmEC'!$A:$DD,MATCH(CC$1,'I-EmEC'!$A$1:$DD$1,0),FALSE),NA())</f>
        <v>37.782340862422991</v>
      </c>
      <c r="CD147" s="166">
        <f>IF(VLOOKUP($B147,'I-EmEC'!$A:$DD,MATCH(CD$1,'I-EmEC'!$A$1:$DD$1,0),FALSE)&lt;&gt;"",VLOOKUP($B147,'I-EmEC'!$A:$DD,MATCH(CD$1,'I-EmEC'!$A$1:$DD$1,0),FALSE),NA())</f>
        <v>37.782340862422991</v>
      </c>
      <c r="CE147" s="166">
        <f>IF(VLOOKUP($B147,'I-EmEC'!$A:$DD,MATCH(CE$1,'I-EmEC'!$A$1:$DD$1,0),FALSE)&lt;&gt;"",VLOOKUP($B147,'I-EmEC'!$A:$DD,MATCH(CE$1,'I-EmEC'!$A$1:$DD$1,0),FALSE),NA())</f>
        <v>35.955056179775283</v>
      </c>
      <c r="CF147" s="166">
        <f>IF(VLOOKUP($B147,'I-EmEC'!$A:$DD,MATCH(CF$1,'I-EmEC'!$A$1:$DD$1,0),FALSE)&lt;&gt;"",VLOOKUP($B147,'I-EmEC'!$A:$DD,MATCH(CF$1,'I-EmEC'!$A$1:$DD$1,0),FALSE),NA())</f>
        <v>10.453648915187376</v>
      </c>
      <c r="CG147" s="166" t="e">
        <f>IF(VLOOKUP($B147,'I-EmEC'!$A:$DD,MATCH(CG$1,'I-EmEC'!$A$1:$DD$1,0),FALSE)&lt;&gt;"",VLOOKUP($B147,'I-EmEC'!$A:$DD,MATCH(CG$1,'I-EmEC'!$A$1:$DD$1,0),FALSE),NA())</f>
        <v>#N/A</v>
      </c>
      <c r="CH147" s="166">
        <f>IF(VLOOKUP($B147,'I-EmEC'!$A:$DD,MATCH(CH$1,'I-EmEC'!$A$1:$DD$1,0),FALSE)&lt;&gt;"",VLOOKUP($B147,'I-EmEC'!$A:$DD,MATCH(CH$1,'I-EmEC'!$A$1:$DD$1,0),FALSE),NA())</f>
        <v>15.217391304347826</v>
      </c>
      <c r="CI147" s="161" t="str" cm="1">
        <f t="array" ref="CI147">SUBSTITUTE(SUBSTITUTE(SUBSTITUTE(INDEX(BW$1:CH$1,0,MATCH(_xlfn.AGGREGATE(4,6,BW147:CH147),BW147:CH147,0)),"I-Emax",""),"Min",""),"Max","")</f>
        <v xml:space="preserve">
Gs</v>
      </c>
      <c r="CJ147" s="155"/>
      <c r="CK147" s="155"/>
      <c r="CL147" s="155"/>
      <c r="CM147" s="155"/>
      <c r="CN147" s="155"/>
      <c r="CO147" s="155"/>
      <c r="CP147" s="155"/>
      <c r="CQ147" s="155"/>
      <c r="CR147" s="155"/>
      <c r="CS147" s="155"/>
      <c r="CT147" s="155"/>
      <c r="CU147" s="155"/>
      <c r="CV147" s="155"/>
      <c r="CW147" s="155"/>
      <c r="CX147" s="155"/>
      <c r="CY147" s="155"/>
      <c r="CZ147" s="155"/>
      <c r="DA147" s="155"/>
      <c r="DB147" s="155"/>
      <c r="DC147" s="155"/>
      <c r="DD147" s="155"/>
      <c r="DE147" s="155"/>
      <c r="DF147" s="155"/>
      <c r="DG147" s="155"/>
    </row>
    <row r="148" spans="1:111" s="170" customFormat="1" x14ac:dyDescent="0.15">
      <c r="A148" s="155" t="str" cm="1">
        <f t="array" ref="A148">_xlfn.IFS(AND(SUMIF(E148:P148,"&lt;&gt;#N/A",E148:P148)&gt;0,SUMIF(S148:AD148,"&lt;&gt;#N/A",S148:AD148)&gt;0),"BI",AND(SUMIF(E148:P148,"&lt;&gt;#N/A",E148:P148)&gt;0,SUMIF(S148:AD148,"&lt;&gt;#N/A",S148:AD148)=0),"-B",AND(SUMIF(E148:P148,"&lt;&gt;#N/A",E148:P148)=0,SUMIF(S148:AD148,"&lt;&gt;#N/A",S148:AD148)&gt;0),"-I")</f>
        <v>-B</v>
      </c>
      <c r="B148" s="90" t="s">
        <v>428</v>
      </c>
      <c r="C148" s="156" t="str">
        <f>VLOOKUP(B148,RecNamesAll!A:E,5,FALSE)</f>
        <v>A</v>
      </c>
      <c r="D148" s="157" t="b">
        <f>VLOOKUP(B148,Ligands!A:B,2,FALSE)</f>
        <v>0</v>
      </c>
      <c r="E148" s="158" t="e">
        <f>IF(VLOOKUP($B148,'B-EmEC'!$A:$DC,MATCH(E$1,'B-EmEC'!$A$1:$DC$1,0),FALSE)&lt;&gt;"",VLOOKUP($B148,'B-EmEC'!$A:$DC,MATCH(E$1,'B-EmEC'!$A$1:$DC$1,0),FALSE),NA())</f>
        <v>#N/A</v>
      </c>
      <c r="F148" s="159">
        <f>IF(VLOOKUP($B148,'B-EmEC'!$A:$DC,MATCH(F$1,'B-EmEC'!$A$1:$DC$1,0),FALSE)&lt;&gt;"",VLOOKUP($B148,'B-EmEC'!$A:$DC,MATCH(F$1,'B-EmEC'!$A$1:$DC$1,0),FALSE),NA())</f>
        <v>9.1649999999999991</v>
      </c>
      <c r="G148" s="159">
        <f>IF(VLOOKUP($B148,'B-EmEC'!$A:$DC,MATCH(G$1,'B-EmEC'!$A$1:$DC$1,0),FALSE)&lt;&gt;"",VLOOKUP($B148,'B-EmEC'!$A:$DC,MATCH(G$1,'B-EmEC'!$A$1:$DC$1,0),FALSE),NA())</f>
        <v>9.5210000000000008</v>
      </c>
      <c r="H148" s="159">
        <f>IF(VLOOKUP($B148,'B-EmEC'!$A:$DC,MATCH(H$1,'B-EmEC'!$A$1:$DC$1,0),FALSE)&lt;&gt;"",VLOOKUP($B148,'B-EmEC'!$A:$DC,MATCH(H$1,'B-EmEC'!$A$1:$DC$1,0),FALSE),NA())</f>
        <v>9.1669999999999998</v>
      </c>
      <c r="I148" s="159">
        <f>IF(VLOOKUP($B148,'B-EmEC'!$A:$DC,MATCH(I$1,'B-EmEC'!$A$1:$DC$1,0),FALSE)&lt;&gt;"",VLOOKUP($B148,'B-EmEC'!$A:$DC,MATCH(I$1,'B-EmEC'!$A$1:$DC$1,0),FALSE),NA())</f>
        <v>9.4390000000000001</v>
      </c>
      <c r="J148" s="159">
        <f>IF(VLOOKUP($B148,'B-EmEC'!$A:$DC,MATCH(J$1,'B-EmEC'!$A$1:$DC$1,0),FALSE)&lt;&gt;"",VLOOKUP($B148,'B-EmEC'!$A:$DC,MATCH(J$1,'B-EmEC'!$A$1:$DC$1,0),FALSE),NA())</f>
        <v>8.8109999999999999</v>
      </c>
      <c r="K148" s="160" t="e">
        <f>IF(VLOOKUP($B148,'B-EmEC'!$A:$DC,MATCH(K$1,'B-EmEC'!$A$1:$DC$1,0),FALSE)&lt;&gt;"",VLOOKUP($B148,'B-EmEC'!$A:$DC,MATCH(K$1,'B-EmEC'!$A$1:$DC$1,0),FALSE),NA())</f>
        <v>#N/A</v>
      </c>
      <c r="L148" s="160" t="e">
        <f>IF(VLOOKUP($B148,'B-EmEC'!$A:$DC,MATCH(L$1,'B-EmEC'!$A$1:$DC$1,0),FALSE)&lt;&gt;"",VLOOKUP($B148,'B-EmEC'!$A:$DC,MATCH(L$1,'B-EmEC'!$A$1:$DC$1,0),FALSE),NA())</f>
        <v>#N/A</v>
      </c>
      <c r="M148" s="160" t="e">
        <f>IF(VLOOKUP($B148,'B-EmEC'!$A:$DC,MATCH(M$1,'B-EmEC'!$A$1:$DC$1,0),FALSE)&lt;&gt;"",VLOOKUP($B148,'B-EmEC'!$A:$DC,MATCH(M$1,'B-EmEC'!$A$1:$DC$1,0),FALSE),NA())</f>
        <v>#N/A</v>
      </c>
      <c r="N148" s="159">
        <f>IF(VLOOKUP($B148,'B-EmEC'!$A:$DC,MATCH(N$1,'B-EmEC'!$A$1:$DC$1,0),FALSE)&lt;&gt;"",VLOOKUP($B148,'B-EmEC'!$A:$DC,MATCH(N$1,'B-EmEC'!$A$1:$DC$1,0),FALSE),NA())</f>
        <v>9.4410000000000007</v>
      </c>
      <c r="O148" s="160" t="e">
        <f>IF(VLOOKUP($B148,'B-EmEC'!$A:$DC,MATCH(O$1,'B-EmEC'!$A$1:$DC$1,0),FALSE)&lt;&gt;"",VLOOKUP($B148,'B-EmEC'!$A:$DC,MATCH(O$1,'B-EmEC'!$A$1:$DC$1,0),FALSE),NA())</f>
        <v>#N/A</v>
      </c>
      <c r="P148" s="160" t="e">
        <f>IF(VLOOKUP($B148,'B-EmEC'!$A:$DC,MATCH(P$1,'B-EmEC'!$A$1:$DC$1,0),FALSE)&lt;&gt;"",VLOOKUP($B148,'B-EmEC'!$A:$DC,MATCH(P$1,'B-EmEC'!$A$1:$DC$1,0),FALSE),NA())</f>
        <v>#N/A</v>
      </c>
      <c r="Q148" s="161" t="str" cm="1">
        <f t="array" ref="Q148">SUBSTITUTE(SUBSTITUTE(INDEX(E$1:P$1,0,MATCH(_xlfn.AGGREGATE(4,6,E148:P148),E148:P148,0)),"B-pEC50",""),"&gt;1.4SD","")</f>
        <v xml:space="preserve">
Gi2</v>
      </c>
      <c r="R148" s="159"/>
      <c r="S148" s="162" t="e">
        <f>IF(VLOOKUP($B148,'I-EmEC'!$A:$DD,MATCH(S$1,'I-EmEC'!$A$1:$DD$1,0),FALSE)&lt;&gt;"",VLOOKUP($B148,'I-EmEC'!$A:$DD,MATCH(S$1,'I-EmEC'!$A$1:$DD$1,0),FALSE),NA())</f>
        <v>#N/A</v>
      </c>
      <c r="T148" s="159" t="e">
        <f>IF(VLOOKUP($B148,'I-EmEC'!$A:$DD,MATCH(T$1,'I-EmEC'!$A$1:$DD$1,0),FALSE)&lt;&gt;"",VLOOKUP($B148,'I-EmEC'!$A:$DD,MATCH(T$1,'I-EmEC'!$A$1:$DD$1,0),FALSE),NA())</f>
        <v>#N/A</v>
      </c>
      <c r="U148" s="159" t="e">
        <f>IF(VLOOKUP($B148,'I-EmEC'!$A:$DD,MATCH(U$1,'I-EmEC'!$A$1:$DD$1,0),FALSE)&lt;&gt;"",VLOOKUP($B148,'I-EmEC'!$A:$DD,MATCH(U$1,'I-EmEC'!$A$1:$DD$1,0),FALSE),NA())</f>
        <v>#N/A</v>
      </c>
      <c r="V148" s="159" t="e">
        <f>IF(VLOOKUP($B148,'I-EmEC'!$A:$DD,MATCH(V$1,'I-EmEC'!$A$1:$DD$1,0),FALSE)&lt;&gt;"",VLOOKUP($B148,'I-EmEC'!$A:$DD,MATCH(V$1,'I-EmEC'!$A$1:$DD$1,0),FALSE),NA())</f>
        <v>#N/A</v>
      </c>
      <c r="W148" s="159" t="e">
        <f>IF(VLOOKUP($B148,'I-EmEC'!$A:$DD,MATCH(W$1,'I-EmEC'!$A$1:$DD$1,0),FALSE)&lt;&gt;"",VLOOKUP($B148,'I-EmEC'!$A:$DD,MATCH(W$1,'I-EmEC'!$A$1:$DD$1,0),FALSE),NA())</f>
        <v>#N/A</v>
      </c>
      <c r="X148" s="159" t="e">
        <f>IF(VLOOKUP($B148,'I-EmEC'!$A:$DD,MATCH(X$1,'I-EmEC'!$A$1:$DD$1,0),FALSE)&lt;&gt;"",VLOOKUP($B148,'I-EmEC'!$A:$DD,MATCH(X$1,'I-EmEC'!$A$1:$DD$1,0),FALSE),NA())</f>
        <v>#N/A</v>
      </c>
      <c r="Y148" s="159" t="e">
        <f>IF(VLOOKUP($B148,'I-EmEC'!$A:$DD,MATCH(Y$1,'I-EmEC'!$A$1:$DD$1,0),FALSE)&lt;&gt;"",VLOOKUP($B148,'I-EmEC'!$A:$DD,MATCH(Y$1,'I-EmEC'!$A$1:$DD$1,0),FALSE),NA())</f>
        <v>#N/A</v>
      </c>
      <c r="Z148" s="159" t="e">
        <f>IF(VLOOKUP($B148,'I-EmEC'!$A:$DD,MATCH(Z$1,'I-EmEC'!$A$1:$DD$1,0),FALSE)&lt;&gt;"",VLOOKUP($B148,'I-EmEC'!$A:$DD,MATCH(Z$1,'I-EmEC'!$A$1:$DD$1,0),FALSE),NA())</f>
        <v>#N/A</v>
      </c>
      <c r="AA148" s="159" t="e">
        <f>IF(VLOOKUP($B148,'I-EmEC'!$A:$DD,MATCH(AA$1,'I-EmEC'!$A$1:$DD$1,0),FALSE)&lt;&gt;"",VLOOKUP($B148,'I-EmEC'!$A:$DD,MATCH(AA$1,'I-EmEC'!$A$1:$DD$1,0),FALSE),NA())</f>
        <v>#N/A</v>
      </c>
      <c r="AB148" s="159" t="e">
        <f>IF(VLOOKUP($B148,'I-EmEC'!$A:$DD,MATCH(AB$1,'I-EmEC'!$A$1:$DD$1,0),FALSE)&lt;&gt;"",VLOOKUP($B148,'I-EmEC'!$A:$DD,MATCH(AB$1,'I-EmEC'!$A$1:$DD$1,0),FALSE),NA())</f>
        <v>#N/A</v>
      </c>
      <c r="AC148" s="159" t="e">
        <f>IF(VLOOKUP($B148,'I-EmEC'!$A:$DD,MATCH(AC$1,'I-EmEC'!$A$1:$DD$1,0),FALSE)&lt;&gt;"",VLOOKUP($B148,'I-EmEC'!$A:$DD,MATCH(AC$1,'I-EmEC'!$A$1:$DD$1,0),FALSE),NA())</f>
        <v>#N/A</v>
      </c>
      <c r="AD148" s="159" t="e">
        <f>IF(VLOOKUP($B148,'I-EmEC'!$A:$DD,MATCH(AD$1,'I-EmEC'!$A$1:$DD$1,0),FALSE)&lt;&gt;"",VLOOKUP($B148,'I-EmEC'!$A:$DD,MATCH(AD$1,'I-EmEC'!$A$1:$DD$1,0),FALSE),NA())</f>
        <v>#N/A</v>
      </c>
      <c r="AE148" s="161" t="e" cm="1">
        <f t="array" ref="AE148">SUBSTITUTE(SUBSTITUTE(INDEX(S$1:AD$1,0,MATCH(_xlfn.AGGREGATE(4,6,S148:AD148),S148:AD148,0)),"I-pEC50",""),"&gt;1.4SD","")</f>
        <v>#N/A</v>
      </c>
      <c r="AF148" s="159"/>
      <c r="AG148" s="163" t="e">
        <f>IF(VLOOKUP($B148,'B-EmEC'!$A:$DC,MATCH(AG$1,'B-EmEC'!$A$1:$DC$1,0),FALSE)&lt;&gt;"",VLOOKUP($B148,'B-EmEC'!$A:$DC,MATCH(AG$1,'B-EmEC'!$A$1:$DC$1,0),FALSE),NA())</f>
        <v>#N/A</v>
      </c>
      <c r="AH148" s="164">
        <f>IF(VLOOKUP($B148,'B-EmEC'!$A:$DC,MATCH(AH$1,'B-EmEC'!$A$1:$DC$1,0),FALSE)&lt;&gt;"",VLOOKUP($B148,'B-EmEC'!$A:$DC,MATCH(AH$1,'B-EmEC'!$A$1:$DC$1,0),FALSE),NA())</f>
        <v>750.7</v>
      </c>
      <c r="AI148" s="164">
        <f>IF(VLOOKUP($B148,'B-EmEC'!$A:$DC,MATCH(AI$1,'B-EmEC'!$A$1:$DC$1,0),FALSE)&lt;&gt;"",VLOOKUP($B148,'B-EmEC'!$A:$DC,MATCH(AI$1,'B-EmEC'!$A$1:$DC$1,0),FALSE),NA())</f>
        <v>408.7</v>
      </c>
      <c r="AJ148" s="164">
        <f>IF(VLOOKUP($B148,'B-EmEC'!$A:$DC,MATCH(AJ$1,'B-EmEC'!$A$1:$DC$1,0),FALSE)&lt;&gt;"",VLOOKUP($B148,'B-EmEC'!$A:$DC,MATCH(AJ$1,'B-EmEC'!$A$1:$DC$1,0),FALSE),NA())</f>
        <v>200</v>
      </c>
      <c r="AK148" s="164">
        <f>IF(VLOOKUP($B148,'B-EmEC'!$A:$DC,MATCH(AK$1,'B-EmEC'!$A$1:$DC$1,0),FALSE)&lt;&gt;"",VLOOKUP($B148,'B-EmEC'!$A:$DC,MATCH(AK$1,'B-EmEC'!$A$1:$DC$1,0),FALSE),NA())</f>
        <v>401.5</v>
      </c>
      <c r="AL148" s="164">
        <f>IF(VLOOKUP($B148,'B-EmEC'!$A:$DC,MATCH(AL$1,'B-EmEC'!$A$1:$DC$1,0),FALSE)&lt;&gt;"",VLOOKUP($B148,'B-EmEC'!$A:$DC,MATCH(AL$1,'B-EmEC'!$A$1:$DC$1,0),FALSE),NA())</f>
        <v>197.6</v>
      </c>
      <c r="AM148" s="164" t="e">
        <f>IF(VLOOKUP($B148,'B-EmEC'!$A:$DC,MATCH(AM$1,'B-EmEC'!$A$1:$DC$1,0),FALSE)&lt;&gt;"",VLOOKUP($B148,'B-EmEC'!$A:$DC,MATCH(AM$1,'B-EmEC'!$A$1:$DC$1,0),FALSE),NA())</f>
        <v>#N/A</v>
      </c>
      <c r="AN148" s="164" t="e">
        <f>IF(VLOOKUP($B148,'B-EmEC'!$A:$DC,MATCH(AN$1,'B-EmEC'!$A$1:$DC$1,0),FALSE)&lt;&gt;"",VLOOKUP($B148,'B-EmEC'!$A:$DC,MATCH(AN$1,'B-EmEC'!$A$1:$DC$1,0),FALSE),NA())</f>
        <v>#N/A</v>
      </c>
      <c r="AO148" s="164" t="e">
        <f>IF(VLOOKUP($B148,'B-EmEC'!$A:$DC,MATCH(AO$1,'B-EmEC'!$A$1:$DC$1,0),FALSE)&lt;&gt;"",VLOOKUP($B148,'B-EmEC'!$A:$DC,MATCH(AO$1,'B-EmEC'!$A$1:$DC$1,0),FALSE),NA())</f>
        <v>#N/A</v>
      </c>
      <c r="AP148" s="164">
        <f>IF(VLOOKUP($B148,'B-EmEC'!$A:$DC,MATCH(AP$1,'B-EmEC'!$A$1:$DC$1,0),FALSE)&lt;&gt;"",VLOOKUP($B148,'B-EmEC'!$A:$DC,MATCH(AP$1,'B-EmEC'!$A$1:$DC$1,0),FALSE),NA())</f>
        <v>704.3</v>
      </c>
      <c r="AQ148" s="164" t="e">
        <f>IF(VLOOKUP($B148,'B-EmEC'!$A:$DC,MATCH(AQ$1,'B-EmEC'!$A$1:$DC$1,0),FALSE)&lt;&gt;"",VLOOKUP($B148,'B-EmEC'!$A:$DC,MATCH(AQ$1,'B-EmEC'!$A$1:$DC$1,0),FALSE),NA())</f>
        <v>#N/A</v>
      </c>
      <c r="AR148" s="164" t="e">
        <f>IF(VLOOKUP($B148,'B-EmEC'!$A:$DC,MATCH(AR$1,'B-EmEC'!$A$1:$DC$1,0),FALSE)&lt;&gt;"",VLOOKUP($B148,'B-EmEC'!$A:$DC,MATCH(AR$1,'B-EmEC'!$A$1:$DC$1,0),FALSE),NA())</f>
        <v>#N/A</v>
      </c>
      <c r="AS148" s="169" t="str" cm="1">
        <f t="array" ref="AS148">SUBSTITUTE(SUBSTITUTE(INDEX(AG$1:AR$1,0,MATCH(_xlfn.AGGREGATE(4,6,AG148:AR148),AG148:AR148,0)),"B-Emax",""),"&gt;1.4SD","")</f>
        <v xml:space="preserve">
Gi1</v>
      </c>
      <c r="AT148" s="164"/>
      <c r="AU148" s="165" t="e">
        <f>IF(VLOOKUP($B148,'I-EmEC'!$A:$DD,MATCH(AU$1,'I-EmEC'!$A$1:$DD$1,0),FALSE)&lt;&gt;"",VLOOKUP($B148,'I-EmEC'!$A:$DD,MATCH(AU$1,'I-EmEC'!$A$1:$DD$1,0),FALSE),NA())</f>
        <v>#N/A</v>
      </c>
      <c r="AV148" s="166" t="e">
        <f>IF(VLOOKUP($B148,'I-EmEC'!$A:$DD,MATCH(AV$1,'I-EmEC'!$A$1:$DD$1,0),FALSE)&lt;&gt;"",VLOOKUP($B148,'I-EmEC'!$A:$DD,MATCH(AV$1,'I-EmEC'!$A$1:$DD$1,0),FALSE),NA())</f>
        <v>#N/A</v>
      </c>
      <c r="AW148" s="166" t="e">
        <f>IF(VLOOKUP($B148,'I-EmEC'!$A:$DD,MATCH(AW$1,'I-EmEC'!$A$1:$DD$1,0),FALSE)&lt;&gt;"",VLOOKUP($B148,'I-EmEC'!$A:$DD,MATCH(AW$1,'I-EmEC'!$A$1:$DD$1,0),FALSE),NA())</f>
        <v>#N/A</v>
      </c>
      <c r="AX148" s="166" t="e">
        <f>IF(VLOOKUP($B148,'I-EmEC'!$A:$DD,MATCH(AX$1,'I-EmEC'!$A$1:$DD$1,0),FALSE)&lt;&gt;"",VLOOKUP($B148,'I-EmEC'!$A:$DD,MATCH(AX$1,'I-EmEC'!$A$1:$DD$1,0),FALSE),NA())</f>
        <v>#N/A</v>
      </c>
      <c r="AY148" s="166" t="e">
        <f>IF(VLOOKUP($B148,'I-EmEC'!$A:$DD,MATCH(AY$1,'I-EmEC'!$A$1:$DD$1,0),FALSE)&lt;&gt;"",VLOOKUP($B148,'I-EmEC'!$A:$DD,MATCH(AY$1,'I-EmEC'!$A$1:$DD$1,0),FALSE),NA())</f>
        <v>#N/A</v>
      </c>
      <c r="AZ148" s="166" t="e">
        <f>IF(VLOOKUP($B148,'I-EmEC'!$A:$DD,MATCH(AZ$1,'I-EmEC'!$A$1:$DD$1,0),FALSE)&lt;&gt;"",VLOOKUP($B148,'I-EmEC'!$A:$DD,MATCH(AZ$1,'I-EmEC'!$A$1:$DD$1,0),FALSE),NA())</f>
        <v>#N/A</v>
      </c>
      <c r="BA148" s="166" t="e">
        <f>IF(VLOOKUP($B148,'I-EmEC'!$A:$DD,MATCH(BA$1,'I-EmEC'!$A$1:$DD$1,0),FALSE)&lt;&gt;"",VLOOKUP($B148,'I-EmEC'!$A:$DD,MATCH(BA$1,'I-EmEC'!$A$1:$DD$1,0),FALSE),NA())</f>
        <v>#N/A</v>
      </c>
      <c r="BB148" s="166" t="e">
        <f>IF(VLOOKUP($B148,'I-EmEC'!$A:$DD,MATCH(BB$1,'I-EmEC'!$A$1:$DD$1,0),FALSE)&lt;&gt;"",VLOOKUP($B148,'I-EmEC'!$A:$DD,MATCH(BB$1,'I-EmEC'!$A$1:$DD$1,0),FALSE),NA())</f>
        <v>#N/A</v>
      </c>
      <c r="BC148" s="166" t="e">
        <f>IF(VLOOKUP($B148,'I-EmEC'!$A:$DD,MATCH(BC$1,'I-EmEC'!$A$1:$DD$1,0),FALSE)&lt;&gt;"",VLOOKUP($B148,'I-EmEC'!$A:$DD,MATCH(BC$1,'I-EmEC'!$A$1:$DD$1,0),FALSE),NA())</f>
        <v>#N/A</v>
      </c>
      <c r="BD148" s="166" t="e">
        <f>IF(VLOOKUP($B148,'I-EmEC'!$A:$DD,MATCH(BD$1,'I-EmEC'!$A$1:$DD$1,0),FALSE)&lt;&gt;"",VLOOKUP($B148,'I-EmEC'!$A:$DD,MATCH(BD$1,'I-EmEC'!$A$1:$DD$1,0),FALSE),NA())</f>
        <v>#N/A</v>
      </c>
      <c r="BE148" s="166" t="e">
        <f>IF(VLOOKUP($B148,'I-EmEC'!$A:$DD,MATCH(BE$1,'I-EmEC'!$A$1:$DD$1,0),FALSE)&lt;&gt;"",VLOOKUP($B148,'I-EmEC'!$A:$DD,MATCH(BE$1,'I-EmEC'!$A$1:$DD$1,0),FALSE),NA())</f>
        <v>#N/A</v>
      </c>
      <c r="BF148" s="166" t="e">
        <f>IF(VLOOKUP($B148,'I-EmEC'!$A:$DD,MATCH(BF$1,'I-EmEC'!$A$1:$DD$1,0),FALSE)&lt;&gt;"",VLOOKUP($B148,'I-EmEC'!$A:$DD,MATCH(BF$1,'I-EmEC'!$A$1:$DD$1,0),FALSE),NA())</f>
        <v>#N/A</v>
      </c>
      <c r="BG148" s="161" t="e" cm="1">
        <f t="array" ref="BG148">SUBSTITUTE(SUBSTITUTE(INDEX(AU$1:BF$1,0,MATCH(_xlfn.AGGREGATE(4,6,AU148:BF148),AU148:BF148,0)),"I-Emax",""),"&gt;1.4SD","")</f>
        <v>#N/A</v>
      </c>
      <c r="BH148" s="159"/>
      <c r="BI148" s="167" t="e">
        <f>IF(VLOOKUP($B148,'B-EmEC'!$A:$DC,MATCH(BI$1,'B-EmEC'!$A$1:$DC$1,0),FALSE)="",NA(),VLOOKUP($B148,'B-EmEC'!$A:$DC,MATCH(BI$1,'B-EmEC'!$A$1:$DC$1,0),FALSE))</f>
        <v>#N/A</v>
      </c>
      <c r="BJ148" s="168">
        <f>IF(VLOOKUP($B148,'B-EmEC'!$A:$DC,MATCH(BJ$1,'B-EmEC'!$A$1:$DC$1,0),FALSE)="",NA(),VLOOKUP($B148,'B-EmEC'!$A:$DC,MATCH(BJ$1,'B-EmEC'!$A$1:$DC$1,0),FALSE))</f>
        <v>81.332611050920903</v>
      </c>
      <c r="BK148" s="168">
        <f>IF(VLOOKUP($B148,'B-EmEC'!$A:$DC,MATCH(BK$1,'B-EmEC'!$A$1:$DC$1,0),FALSE)="",NA(),VLOOKUP($B148,'B-EmEC'!$A:$DC,MATCH(BK$1,'B-EmEC'!$A$1:$DC$1,0),FALSE))</f>
        <v>59.699094361671044</v>
      </c>
      <c r="BL148" s="168">
        <f>IF(VLOOKUP($B148,'B-EmEC'!$A:$DC,MATCH(BL$1,'B-EmEC'!$A$1:$DC$1,0),FALSE)="",NA(),VLOOKUP($B148,'B-EmEC'!$A:$DC,MATCH(BL$1,'B-EmEC'!$A$1:$DC$1,0),FALSE))</f>
        <v>53.763440860215056</v>
      </c>
      <c r="BM148" s="168">
        <f>IF(VLOOKUP($B148,'B-EmEC'!$A:$DC,MATCH(BM$1,'B-EmEC'!$A$1:$DC$1,0),FALSE)="",NA(),VLOOKUP($B148,'B-EmEC'!$A:$DC,MATCH(BM$1,'B-EmEC'!$A$1:$DC$1,0),FALSE))</f>
        <v>81.209546925566343</v>
      </c>
      <c r="BN148" s="168">
        <f>IF(VLOOKUP($B148,'B-EmEC'!$A:$DC,MATCH(BN$1,'B-EmEC'!$A$1:$DC$1,0),FALSE)="",NA(),VLOOKUP($B148,'B-EmEC'!$A:$DC,MATCH(BN$1,'B-EmEC'!$A$1:$DC$1,0),FALSE))</f>
        <v>57.308584686774942</v>
      </c>
      <c r="BO148" s="168" t="e">
        <f>IF(VLOOKUP($B148,'B-EmEC'!$A:$DC,MATCH(BO$1,'B-EmEC'!$A$1:$DC$1,0),FALSE)="",NA(),VLOOKUP($B148,'B-EmEC'!$A:$DC,MATCH(BO$1,'B-EmEC'!$A$1:$DC$1,0),FALSE))</f>
        <v>#N/A</v>
      </c>
      <c r="BP148" s="168" t="e">
        <f>IF(VLOOKUP($B148,'B-EmEC'!$A:$DC,MATCH(BP$1,'B-EmEC'!$A$1:$DC$1,0),FALSE)="",NA(),VLOOKUP($B148,'B-EmEC'!$A:$DC,MATCH(BP$1,'B-EmEC'!$A$1:$DC$1,0),FALSE))</f>
        <v>#N/A</v>
      </c>
      <c r="BQ148" s="168" t="e">
        <f>IF(VLOOKUP($B148,'B-EmEC'!$A:$DC,MATCH(BQ$1,'B-EmEC'!$A$1:$DC$1,0),FALSE)="",NA(),VLOOKUP($B148,'B-EmEC'!$A:$DC,MATCH(BQ$1,'B-EmEC'!$A$1:$DC$1,0),FALSE))</f>
        <v>#N/A</v>
      </c>
      <c r="BR148" s="168">
        <f>IF(VLOOKUP($B148,'B-EmEC'!$A:$DC,MATCH(BR$1,'B-EmEC'!$A$1:$DC$1,0),FALSE)="",NA(),VLOOKUP($B148,'B-EmEC'!$A:$DC,MATCH(BR$1,'B-EmEC'!$A$1:$DC$1,0),FALSE))</f>
        <v>66.007497656982196</v>
      </c>
      <c r="BS148" s="168" t="e">
        <f>IF(VLOOKUP($B148,'B-EmEC'!$A:$DC,MATCH(BS$1,'B-EmEC'!$A$1:$DC$1,0),FALSE)="",NA(),VLOOKUP($B148,'B-EmEC'!$A:$DC,MATCH(BS$1,'B-EmEC'!$A$1:$DC$1,0),FALSE))</f>
        <v>#N/A</v>
      </c>
      <c r="BT148" s="168" t="e">
        <f>IF(VLOOKUP($B148,'B-EmEC'!$A:$DC,MATCH(BT$1,'B-EmEC'!$A$1:$DC$1,0),FALSE)="",NA(),VLOOKUP($B148,'B-EmEC'!$A:$DC,MATCH(BT$1,'B-EmEC'!$A$1:$DC$1,0),FALSE))</f>
        <v>#N/A</v>
      </c>
      <c r="BU148" s="161" t="str" cm="1">
        <f t="array" ref="BU148">SUBSTITUTE(SUBSTITUTE(SUBSTITUTE(INDEX(BI$1:BT$1,0,MATCH(_xlfn.AGGREGATE(4,6,BI148:BT148),BI148:BT148,0)),"B-Emax",""),"Min",""),"Max","")</f>
        <v xml:space="preserve">
Gi1</v>
      </c>
      <c r="BV148" s="168"/>
      <c r="BW148" s="165" t="e">
        <f>IF(VLOOKUP($B148,'I-EmEC'!$A:$DD,MATCH(BW$1,'I-EmEC'!$A$1:$DD$1,0),FALSE)&lt;&gt;"",VLOOKUP($B148,'I-EmEC'!$A:$DD,MATCH(BW$1,'I-EmEC'!$A$1:$DD$1,0),FALSE),NA())</f>
        <v>#N/A</v>
      </c>
      <c r="BX148" s="166" t="e">
        <f>IF(VLOOKUP($B148,'I-EmEC'!$A:$DD,MATCH(BX$1,'I-EmEC'!$A$1:$DD$1,0),FALSE)&lt;&gt;"",VLOOKUP($B148,'I-EmEC'!$A:$DD,MATCH(BX$1,'I-EmEC'!$A$1:$DD$1,0),FALSE),NA())</f>
        <v>#N/A</v>
      </c>
      <c r="BY148" s="166" t="e">
        <f>IF(VLOOKUP($B148,'I-EmEC'!$A:$DD,MATCH(BY$1,'I-EmEC'!$A$1:$DD$1,0),FALSE)&lt;&gt;"",VLOOKUP($B148,'I-EmEC'!$A:$DD,MATCH(BY$1,'I-EmEC'!$A$1:$DD$1,0),FALSE),NA())</f>
        <v>#N/A</v>
      </c>
      <c r="BZ148" s="166" t="e">
        <f>IF(VLOOKUP($B148,'I-EmEC'!$A:$DD,MATCH(BZ$1,'I-EmEC'!$A$1:$DD$1,0),FALSE)&lt;&gt;"",VLOOKUP($B148,'I-EmEC'!$A:$DD,MATCH(BZ$1,'I-EmEC'!$A$1:$DD$1,0),FALSE),NA())</f>
        <v>#N/A</v>
      </c>
      <c r="CA148" s="166" t="e">
        <f>IF(VLOOKUP($B148,'I-EmEC'!$A:$DD,MATCH(CA$1,'I-EmEC'!$A$1:$DD$1,0),FALSE)&lt;&gt;"",VLOOKUP($B148,'I-EmEC'!$A:$DD,MATCH(CA$1,'I-EmEC'!$A$1:$DD$1,0),FALSE),NA())</f>
        <v>#N/A</v>
      </c>
      <c r="CB148" s="166" t="e">
        <f>IF(VLOOKUP($B148,'I-EmEC'!$A:$DD,MATCH(CB$1,'I-EmEC'!$A$1:$DD$1,0),FALSE)&lt;&gt;"",VLOOKUP($B148,'I-EmEC'!$A:$DD,MATCH(CB$1,'I-EmEC'!$A$1:$DD$1,0),FALSE),NA())</f>
        <v>#N/A</v>
      </c>
      <c r="CC148" s="166" t="e">
        <f>IF(VLOOKUP($B148,'I-EmEC'!$A:$DD,MATCH(CC$1,'I-EmEC'!$A$1:$DD$1,0),FALSE)&lt;&gt;"",VLOOKUP($B148,'I-EmEC'!$A:$DD,MATCH(CC$1,'I-EmEC'!$A$1:$DD$1,0),FALSE),NA())</f>
        <v>#N/A</v>
      </c>
      <c r="CD148" s="166" t="e">
        <f>IF(VLOOKUP($B148,'I-EmEC'!$A:$DD,MATCH(CD$1,'I-EmEC'!$A$1:$DD$1,0),FALSE)&lt;&gt;"",VLOOKUP($B148,'I-EmEC'!$A:$DD,MATCH(CD$1,'I-EmEC'!$A$1:$DD$1,0),FALSE),NA())</f>
        <v>#N/A</v>
      </c>
      <c r="CE148" s="166" t="e">
        <f>IF(VLOOKUP($B148,'I-EmEC'!$A:$DD,MATCH(CE$1,'I-EmEC'!$A$1:$DD$1,0),FALSE)&lt;&gt;"",VLOOKUP($B148,'I-EmEC'!$A:$DD,MATCH(CE$1,'I-EmEC'!$A$1:$DD$1,0),FALSE),NA())</f>
        <v>#N/A</v>
      </c>
      <c r="CF148" s="166" t="e">
        <f>IF(VLOOKUP($B148,'I-EmEC'!$A:$DD,MATCH(CF$1,'I-EmEC'!$A$1:$DD$1,0),FALSE)&lt;&gt;"",VLOOKUP($B148,'I-EmEC'!$A:$DD,MATCH(CF$1,'I-EmEC'!$A$1:$DD$1,0),FALSE),NA())</f>
        <v>#N/A</v>
      </c>
      <c r="CG148" s="166" t="e">
        <f>IF(VLOOKUP($B148,'I-EmEC'!$A:$DD,MATCH(CG$1,'I-EmEC'!$A$1:$DD$1,0),FALSE)&lt;&gt;"",VLOOKUP($B148,'I-EmEC'!$A:$DD,MATCH(CG$1,'I-EmEC'!$A$1:$DD$1,0),FALSE),NA())</f>
        <v>#N/A</v>
      </c>
      <c r="CH148" s="166" t="e">
        <f>IF(VLOOKUP($B148,'I-EmEC'!$A:$DD,MATCH(CH$1,'I-EmEC'!$A$1:$DD$1,0),FALSE)&lt;&gt;"",VLOOKUP($B148,'I-EmEC'!$A:$DD,MATCH(CH$1,'I-EmEC'!$A$1:$DD$1,0),FALSE),NA())</f>
        <v>#N/A</v>
      </c>
      <c r="CI148" s="161" t="e" cm="1">
        <f t="array" ref="CI148">SUBSTITUTE(SUBSTITUTE(SUBSTITUTE(INDEX(BW$1:CH$1,0,MATCH(_xlfn.AGGREGATE(4,6,BW148:CH148),BW148:CH148,0)),"I-Emax",""),"Min",""),"Max","")</f>
        <v>#N/A</v>
      </c>
      <c r="CJ148" s="155"/>
      <c r="CK148" s="155"/>
      <c r="CL148" s="155"/>
      <c r="CM148" s="155"/>
      <c r="CN148" s="155"/>
      <c r="CO148" s="155"/>
      <c r="CP148" s="155"/>
      <c r="CQ148" s="155"/>
      <c r="CR148" s="155"/>
      <c r="CS148" s="155"/>
      <c r="CT148" s="155"/>
      <c r="CU148" s="155"/>
      <c r="CV148" s="155"/>
      <c r="CW148" s="155"/>
      <c r="CX148" s="155"/>
      <c r="CY148" s="155"/>
      <c r="CZ148" s="155"/>
      <c r="DA148" s="155"/>
      <c r="DB148" s="155"/>
      <c r="DC148" s="155"/>
      <c r="DD148" s="155"/>
      <c r="DE148" s="155"/>
      <c r="DF148" s="155"/>
      <c r="DG148" s="155"/>
    </row>
    <row r="149" spans="1:111" s="170" customFormat="1" x14ac:dyDescent="0.15">
      <c r="A149" s="155" t="str" cm="1">
        <f t="array" ref="A149">_xlfn.IFS(AND(SUMIF(E149:P149,"&lt;&gt;#N/A",E149:P149)&gt;0,SUMIF(S149:AD149,"&lt;&gt;#N/A",S149:AD149)&gt;0),"BI",AND(SUMIF(E149:P149,"&lt;&gt;#N/A",E149:P149)&gt;0,SUMIF(S149:AD149,"&lt;&gt;#N/A",S149:AD149)=0),"-B",AND(SUMIF(E149:P149,"&lt;&gt;#N/A",E149:P149)=0,SUMIF(S149:AD149,"&lt;&gt;#N/A",S149:AD149)&gt;0),"-I")</f>
        <v>-B</v>
      </c>
      <c r="B149" s="90" t="s">
        <v>6</v>
      </c>
      <c r="C149" s="156" t="str">
        <f>VLOOKUP(B149,RecNamesAll!A:E,5,FALSE)</f>
        <v>A</v>
      </c>
      <c r="D149" s="157" t="b">
        <f>VLOOKUP(B149,Ligands!A:B,2,FALSE)</f>
        <v>0</v>
      </c>
      <c r="E149" s="158" t="e">
        <f>IF(VLOOKUP($B149,'B-EmEC'!$A:$DC,MATCH(E$1,'B-EmEC'!$A$1:$DC$1,0),FALSE)&lt;&gt;"",VLOOKUP($B149,'B-EmEC'!$A:$DC,MATCH(E$1,'B-EmEC'!$A$1:$DC$1,0),FALSE),NA())</f>
        <v>#N/A</v>
      </c>
      <c r="F149" s="159">
        <f>IF(VLOOKUP($B149,'B-EmEC'!$A:$DC,MATCH(F$1,'B-EmEC'!$A$1:$DC$1,0),FALSE)&lt;&gt;"",VLOOKUP($B149,'B-EmEC'!$A:$DC,MATCH(F$1,'B-EmEC'!$A$1:$DC$1,0),FALSE),NA())</f>
        <v>9.1509999999999998</v>
      </c>
      <c r="G149" s="159">
        <f>IF(VLOOKUP($B149,'B-EmEC'!$A:$DC,MATCH(G$1,'B-EmEC'!$A$1:$DC$1,0),FALSE)&lt;&gt;"",VLOOKUP($B149,'B-EmEC'!$A:$DC,MATCH(G$1,'B-EmEC'!$A$1:$DC$1,0),FALSE),NA())</f>
        <v>9.19</v>
      </c>
      <c r="H149" s="159">
        <f>IF(VLOOKUP($B149,'B-EmEC'!$A:$DC,MATCH(H$1,'B-EmEC'!$A$1:$DC$1,0),FALSE)&lt;&gt;"",VLOOKUP($B149,'B-EmEC'!$A:$DC,MATCH(H$1,'B-EmEC'!$A$1:$DC$1,0),FALSE),NA())</f>
        <v>9.2040000000000006</v>
      </c>
      <c r="I149" s="159">
        <f>IF(VLOOKUP($B149,'B-EmEC'!$A:$DC,MATCH(I$1,'B-EmEC'!$A$1:$DC$1,0),FALSE)&lt;&gt;"",VLOOKUP($B149,'B-EmEC'!$A:$DC,MATCH(I$1,'B-EmEC'!$A$1:$DC$1,0),FALSE),NA())</f>
        <v>9.3140000000000001</v>
      </c>
      <c r="J149" s="159">
        <f>IF(VLOOKUP($B149,'B-EmEC'!$A:$DC,MATCH(J$1,'B-EmEC'!$A$1:$DC$1,0),FALSE)&lt;&gt;"",VLOOKUP($B149,'B-EmEC'!$A:$DC,MATCH(J$1,'B-EmEC'!$A$1:$DC$1,0),FALSE),NA())</f>
        <v>10.029999999999999</v>
      </c>
      <c r="K149" s="160" t="e">
        <f>IF(VLOOKUP($B149,'B-EmEC'!$A:$DC,MATCH(K$1,'B-EmEC'!$A$1:$DC$1,0),FALSE)&lt;&gt;"",VLOOKUP($B149,'B-EmEC'!$A:$DC,MATCH(K$1,'B-EmEC'!$A$1:$DC$1,0),FALSE),NA())</f>
        <v>#N/A</v>
      </c>
      <c r="L149" s="160" t="e">
        <f>IF(VLOOKUP($B149,'B-EmEC'!$A:$DC,MATCH(L$1,'B-EmEC'!$A$1:$DC$1,0),FALSE)&lt;&gt;"",VLOOKUP($B149,'B-EmEC'!$A:$DC,MATCH(L$1,'B-EmEC'!$A$1:$DC$1,0),FALSE),NA())</f>
        <v>#N/A</v>
      </c>
      <c r="M149" s="160" t="e">
        <f>IF(VLOOKUP($B149,'B-EmEC'!$A:$DC,MATCH(M$1,'B-EmEC'!$A$1:$DC$1,0),FALSE)&lt;&gt;"",VLOOKUP($B149,'B-EmEC'!$A:$DC,MATCH(M$1,'B-EmEC'!$A$1:$DC$1,0),FALSE),NA())</f>
        <v>#N/A</v>
      </c>
      <c r="N149" s="159">
        <f>IF(VLOOKUP($B149,'B-EmEC'!$A:$DC,MATCH(N$1,'B-EmEC'!$A$1:$DC$1,0),FALSE)&lt;&gt;"",VLOOKUP($B149,'B-EmEC'!$A:$DC,MATCH(N$1,'B-EmEC'!$A$1:$DC$1,0),FALSE),NA())</f>
        <v>7.5949999999999998</v>
      </c>
      <c r="O149" s="160" t="e">
        <f>IF(VLOOKUP($B149,'B-EmEC'!$A:$DC,MATCH(O$1,'B-EmEC'!$A$1:$DC$1,0),FALSE)&lt;&gt;"",VLOOKUP($B149,'B-EmEC'!$A:$DC,MATCH(O$1,'B-EmEC'!$A$1:$DC$1,0),FALSE),NA())</f>
        <v>#N/A</v>
      </c>
      <c r="P149" s="160" t="e">
        <f>IF(VLOOKUP($B149,'B-EmEC'!$A:$DC,MATCH(P$1,'B-EmEC'!$A$1:$DC$1,0),FALSE)&lt;&gt;"",VLOOKUP($B149,'B-EmEC'!$A:$DC,MATCH(P$1,'B-EmEC'!$A$1:$DC$1,0),FALSE),NA())</f>
        <v>#N/A</v>
      </c>
      <c r="Q149" s="161" t="str" cm="1">
        <f t="array" ref="Q149">SUBSTITUTE(SUBSTITUTE(INDEX(E$1:P$1,0,MATCH(_xlfn.AGGREGATE(4,6,E149:P149),E149:P149,0)),"B-pEC50",""),"&gt;1.4SD","")</f>
        <v xml:space="preserve">
Gz</v>
      </c>
      <c r="R149" s="159"/>
      <c r="S149" s="162" t="e">
        <f>IF(VLOOKUP($B149,'I-EmEC'!$A:$DD,MATCH(S$1,'I-EmEC'!$A$1:$DD$1,0),FALSE)&lt;&gt;"",VLOOKUP($B149,'I-EmEC'!$A:$DD,MATCH(S$1,'I-EmEC'!$A$1:$DD$1,0),FALSE),NA())</f>
        <v>#N/A</v>
      </c>
      <c r="T149" s="159" t="e">
        <f>IF(VLOOKUP($B149,'I-EmEC'!$A:$DD,MATCH(T$1,'I-EmEC'!$A$1:$DD$1,0),FALSE)&lt;&gt;"",VLOOKUP($B149,'I-EmEC'!$A:$DD,MATCH(T$1,'I-EmEC'!$A$1:$DD$1,0),FALSE),NA())</f>
        <v>#N/A</v>
      </c>
      <c r="U149" s="159" t="e">
        <f>IF(VLOOKUP($B149,'I-EmEC'!$A:$DD,MATCH(U$1,'I-EmEC'!$A$1:$DD$1,0),FALSE)&lt;&gt;"",VLOOKUP($B149,'I-EmEC'!$A:$DD,MATCH(U$1,'I-EmEC'!$A$1:$DD$1,0),FALSE),NA())</f>
        <v>#N/A</v>
      </c>
      <c r="V149" s="159" t="e">
        <f>IF(VLOOKUP($B149,'I-EmEC'!$A:$DD,MATCH(V$1,'I-EmEC'!$A$1:$DD$1,0),FALSE)&lt;&gt;"",VLOOKUP($B149,'I-EmEC'!$A:$DD,MATCH(V$1,'I-EmEC'!$A$1:$DD$1,0),FALSE),NA())</f>
        <v>#N/A</v>
      </c>
      <c r="W149" s="159" t="e">
        <f>IF(VLOOKUP($B149,'I-EmEC'!$A:$DD,MATCH(W$1,'I-EmEC'!$A$1:$DD$1,0),FALSE)&lt;&gt;"",VLOOKUP($B149,'I-EmEC'!$A:$DD,MATCH(W$1,'I-EmEC'!$A$1:$DD$1,0),FALSE),NA())</f>
        <v>#N/A</v>
      </c>
      <c r="X149" s="159" t="e">
        <f>IF(VLOOKUP($B149,'I-EmEC'!$A:$DD,MATCH(X$1,'I-EmEC'!$A$1:$DD$1,0),FALSE)&lt;&gt;"",VLOOKUP($B149,'I-EmEC'!$A:$DD,MATCH(X$1,'I-EmEC'!$A$1:$DD$1,0),FALSE),NA())</f>
        <v>#N/A</v>
      </c>
      <c r="Y149" s="159" t="e">
        <f>IF(VLOOKUP($B149,'I-EmEC'!$A:$DD,MATCH(Y$1,'I-EmEC'!$A$1:$DD$1,0),FALSE)&lt;&gt;"",VLOOKUP($B149,'I-EmEC'!$A:$DD,MATCH(Y$1,'I-EmEC'!$A$1:$DD$1,0),FALSE),NA())</f>
        <v>#N/A</v>
      </c>
      <c r="Z149" s="159" t="e">
        <f>IF(VLOOKUP($B149,'I-EmEC'!$A:$DD,MATCH(Z$1,'I-EmEC'!$A$1:$DD$1,0),FALSE)&lt;&gt;"",VLOOKUP($B149,'I-EmEC'!$A:$DD,MATCH(Z$1,'I-EmEC'!$A$1:$DD$1,0),FALSE),NA())</f>
        <v>#N/A</v>
      </c>
      <c r="AA149" s="159" t="e">
        <f>IF(VLOOKUP($B149,'I-EmEC'!$A:$DD,MATCH(AA$1,'I-EmEC'!$A$1:$DD$1,0),FALSE)&lt;&gt;"",VLOOKUP($B149,'I-EmEC'!$A:$DD,MATCH(AA$1,'I-EmEC'!$A$1:$DD$1,0),FALSE),NA())</f>
        <v>#N/A</v>
      </c>
      <c r="AB149" s="159" t="e">
        <f>IF(VLOOKUP($B149,'I-EmEC'!$A:$DD,MATCH(AB$1,'I-EmEC'!$A$1:$DD$1,0),FALSE)&lt;&gt;"",VLOOKUP($B149,'I-EmEC'!$A:$DD,MATCH(AB$1,'I-EmEC'!$A$1:$DD$1,0),FALSE),NA())</f>
        <v>#N/A</v>
      </c>
      <c r="AC149" s="159" t="e">
        <f>IF(VLOOKUP($B149,'I-EmEC'!$A:$DD,MATCH(AC$1,'I-EmEC'!$A$1:$DD$1,0),FALSE)&lt;&gt;"",VLOOKUP($B149,'I-EmEC'!$A:$DD,MATCH(AC$1,'I-EmEC'!$A$1:$DD$1,0),FALSE),NA())</f>
        <v>#N/A</v>
      </c>
      <c r="AD149" s="159" t="e">
        <f>IF(VLOOKUP($B149,'I-EmEC'!$A:$DD,MATCH(AD$1,'I-EmEC'!$A$1:$DD$1,0),FALSE)&lt;&gt;"",VLOOKUP($B149,'I-EmEC'!$A:$DD,MATCH(AD$1,'I-EmEC'!$A$1:$DD$1,0),FALSE),NA())</f>
        <v>#N/A</v>
      </c>
      <c r="AE149" s="161" t="e" cm="1">
        <f t="array" ref="AE149">SUBSTITUTE(SUBSTITUTE(INDEX(S$1:AD$1,0,MATCH(_xlfn.AGGREGATE(4,6,S149:AD149),S149:AD149,0)),"I-pEC50",""),"&gt;1.4SD","")</f>
        <v>#N/A</v>
      </c>
      <c r="AF149" s="159"/>
      <c r="AG149" s="163" t="e">
        <f>IF(VLOOKUP($B149,'B-EmEC'!$A:$DC,MATCH(AG$1,'B-EmEC'!$A$1:$DC$1,0),FALSE)&lt;&gt;"",VLOOKUP($B149,'B-EmEC'!$A:$DC,MATCH(AG$1,'B-EmEC'!$A$1:$DC$1,0),FALSE),NA())</f>
        <v>#N/A</v>
      </c>
      <c r="AH149" s="164">
        <f>IF(VLOOKUP($B149,'B-EmEC'!$A:$DC,MATCH(AH$1,'B-EmEC'!$A$1:$DC$1,0),FALSE)&lt;&gt;"",VLOOKUP($B149,'B-EmEC'!$A:$DC,MATCH(AH$1,'B-EmEC'!$A$1:$DC$1,0),FALSE),NA())</f>
        <v>508</v>
      </c>
      <c r="AI149" s="164">
        <f>IF(VLOOKUP($B149,'B-EmEC'!$A:$DC,MATCH(AI$1,'B-EmEC'!$A$1:$DC$1,0),FALSE)&lt;&gt;"",VLOOKUP($B149,'B-EmEC'!$A:$DC,MATCH(AI$1,'B-EmEC'!$A$1:$DC$1,0),FALSE),NA())</f>
        <v>327.10000000000002</v>
      </c>
      <c r="AJ149" s="164">
        <f>IF(VLOOKUP($B149,'B-EmEC'!$A:$DC,MATCH(AJ$1,'B-EmEC'!$A$1:$DC$1,0),FALSE)&lt;&gt;"",VLOOKUP($B149,'B-EmEC'!$A:$DC,MATCH(AJ$1,'B-EmEC'!$A$1:$DC$1,0),FALSE),NA())</f>
        <v>199.9</v>
      </c>
      <c r="AK149" s="164">
        <f>IF(VLOOKUP($B149,'B-EmEC'!$A:$DC,MATCH(AK$1,'B-EmEC'!$A$1:$DC$1,0),FALSE)&lt;&gt;"",VLOOKUP($B149,'B-EmEC'!$A:$DC,MATCH(AK$1,'B-EmEC'!$A$1:$DC$1,0),FALSE),NA())</f>
        <v>308</v>
      </c>
      <c r="AL149" s="164">
        <f>IF(VLOOKUP($B149,'B-EmEC'!$A:$DC,MATCH(AL$1,'B-EmEC'!$A$1:$DC$1,0),FALSE)&lt;&gt;"",VLOOKUP($B149,'B-EmEC'!$A:$DC,MATCH(AL$1,'B-EmEC'!$A$1:$DC$1,0),FALSE),NA())</f>
        <v>108.6</v>
      </c>
      <c r="AM149" s="164" t="e">
        <f>IF(VLOOKUP($B149,'B-EmEC'!$A:$DC,MATCH(AM$1,'B-EmEC'!$A$1:$DC$1,0),FALSE)&lt;&gt;"",VLOOKUP($B149,'B-EmEC'!$A:$DC,MATCH(AM$1,'B-EmEC'!$A$1:$DC$1,0),FALSE),NA())</f>
        <v>#N/A</v>
      </c>
      <c r="AN149" s="164" t="e">
        <f>IF(VLOOKUP($B149,'B-EmEC'!$A:$DC,MATCH(AN$1,'B-EmEC'!$A$1:$DC$1,0),FALSE)&lt;&gt;"",VLOOKUP($B149,'B-EmEC'!$A:$DC,MATCH(AN$1,'B-EmEC'!$A$1:$DC$1,0),FALSE),NA())</f>
        <v>#N/A</v>
      </c>
      <c r="AO149" s="164" t="e">
        <f>IF(VLOOKUP($B149,'B-EmEC'!$A:$DC,MATCH(AO$1,'B-EmEC'!$A$1:$DC$1,0),FALSE)&lt;&gt;"",VLOOKUP($B149,'B-EmEC'!$A:$DC,MATCH(AO$1,'B-EmEC'!$A$1:$DC$1,0),FALSE),NA())</f>
        <v>#N/A</v>
      </c>
      <c r="AP149" s="164">
        <f>IF(VLOOKUP($B149,'B-EmEC'!$A:$DC,MATCH(AP$1,'B-EmEC'!$A$1:$DC$1,0),FALSE)&lt;&gt;"",VLOOKUP($B149,'B-EmEC'!$A:$DC,MATCH(AP$1,'B-EmEC'!$A$1:$DC$1,0),FALSE),NA())</f>
        <v>65.209999999999994</v>
      </c>
      <c r="AQ149" s="164" t="e">
        <f>IF(VLOOKUP($B149,'B-EmEC'!$A:$DC,MATCH(AQ$1,'B-EmEC'!$A$1:$DC$1,0),FALSE)&lt;&gt;"",VLOOKUP($B149,'B-EmEC'!$A:$DC,MATCH(AQ$1,'B-EmEC'!$A$1:$DC$1,0),FALSE),NA())</f>
        <v>#N/A</v>
      </c>
      <c r="AR149" s="164" t="e">
        <f>IF(VLOOKUP($B149,'B-EmEC'!$A:$DC,MATCH(AR$1,'B-EmEC'!$A$1:$DC$1,0),FALSE)&lt;&gt;"",VLOOKUP($B149,'B-EmEC'!$A:$DC,MATCH(AR$1,'B-EmEC'!$A$1:$DC$1,0),FALSE),NA())</f>
        <v>#N/A</v>
      </c>
      <c r="AS149" s="169" t="str" cm="1">
        <f t="array" ref="AS149">SUBSTITUTE(SUBSTITUTE(INDEX(AG$1:AR$1,0,MATCH(_xlfn.AGGREGATE(4,6,AG149:AR149),AG149:AR149,0)),"B-Emax",""),"&gt;1.4SD","")</f>
        <v xml:space="preserve">
Gi1</v>
      </c>
      <c r="AT149" s="164"/>
      <c r="AU149" s="165" t="e">
        <f>IF(VLOOKUP($B149,'I-EmEC'!$A:$DD,MATCH(AU$1,'I-EmEC'!$A$1:$DD$1,0),FALSE)&lt;&gt;"",VLOOKUP($B149,'I-EmEC'!$A:$DD,MATCH(AU$1,'I-EmEC'!$A$1:$DD$1,0),FALSE),NA())</f>
        <v>#N/A</v>
      </c>
      <c r="AV149" s="166" t="e">
        <f>IF(VLOOKUP($B149,'I-EmEC'!$A:$DD,MATCH(AV$1,'I-EmEC'!$A$1:$DD$1,0),FALSE)&lt;&gt;"",VLOOKUP($B149,'I-EmEC'!$A:$DD,MATCH(AV$1,'I-EmEC'!$A$1:$DD$1,0),FALSE),NA())</f>
        <v>#N/A</v>
      </c>
      <c r="AW149" s="166" t="e">
        <f>IF(VLOOKUP($B149,'I-EmEC'!$A:$DD,MATCH(AW$1,'I-EmEC'!$A$1:$DD$1,0),FALSE)&lt;&gt;"",VLOOKUP($B149,'I-EmEC'!$A:$DD,MATCH(AW$1,'I-EmEC'!$A$1:$DD$1,0),FALSE),NA())</f>
        <v>#N/A</v>
      </c>
      <c r="AX149" s="166" t="e">
        <f>IF(VLOOKUP($B149,'I-EmEC'!$A:$DD,MATCH(AX$1,'I-EmEC'!$A$1:$DD$1,0),FALSE)&lt;&gt;"",VLOOKUP($B149,'I-EmEC'!$A:$DD,MATCH(AX$1,'I-EmEC'!$A$1:$DD$1,0),FALSE),NA())</f>
        <v>#N/A</v>
      </c>
      <c r="AY149" s="166" t="e">
        <f>IF(VLOOKUP($B149,'I-EmEC'!$A:$DD,MATCH(AY$1,'I-EmEC'!$A$1:$DD$1,0),FALSE)&lt;&gt;"",VLOOKUP($B149,'I-EmEC'!$A:$DD,MATCH(AY$1,'I-EmEC'!$A$1:$DD$1,0),FALSE),NA())</f>
        <v>#N/A</v>
      </c>
      <c r="AZ149" s="166" t="e">
        <f>IF(VLOOKUP($B149,'I-EmEC'!$A:$DD,MATCH(AZ$1,'I-EmEC'!$A$1:$DD$1,0),FALSE)&lt;&gt;"",VLOOKUP($B149,'I-EmEC'!$A:$DD,MATCH(AZ$1,'I-EmEC'!$A$1:$DD$1,0),FALSE),NA())</f>
        <v>#N/A</v>
      </c>
      <c r="BA149" s="166" t="e">
        <f>IF(VLOOKUP($B149,'I-EmEC'!$A:$DD,MATCH(BA$1,'I-EmEC'!$A$1:$DD$1,0),FALSE)&lt;&gt;"",VLOOKUP($B149,'I-EmEC'!$A:$DD,MATCH(BA$1,'I-EmEC'!$A$1:$DD$1,0),FALSE),NA())</f>
        <v>#N/A</v>
      </c>
      <c r="BB149" s="166" t="e">
        <f>IF(VLOOKUP($B149,'I-EmEC'!$A:$DD,MATCH(BB$1,'I-EmEC'!$A$1:$DD$1,0),FALSE)&lt;&gt;"",VLOOKUP($B149,'I-EmEC'!$A:$DD,MATCH(BB$1,'I-EmEC'!$A$1:$DD$1,0),FALSE),NA())</f>
        <v>#N/A</v>
      </c>
      <c r="BC149" s="166" t="e">
        <f>IF(VLOOKUP($B149,'I-EmEC'!$A:$DD,MATCH(BC$1,'I-EmEC'!$A$1:$DD$1,0),FALSE)&lt;&gt;"",VLOOKUP($B149,'I-EmEC'!$A:$DD,MATCH(BC$1,'I-EmEC'!$A$1:$DD$1,0),FALSE),NA())</f>
        <v>#N/A</v>
      </c>
      <c r="BD149" s="166" t="e">
        <f>IF(VLOOKUP($B149,'I-EmEC'!$A:$DD,MATCH(BD$1,'I-EmEC'!$A$1:$DD$1,0),FALSE)&lt;&gt;"",VLOOKUP($B149,'I-EmEC'!$A:$DD,MATCH(BD$1,'I-EmEC'!$A$1:$DD$1,0),FALSE),NA())</f>
        <v>#N/A</v>
      </c>
      <c r="BE149" s="166" t="e">
        <f>IF(VLOOKUP($B149,'I-EmEC'!$A:$DD,MATCH(BE$1,'I-EmEC'!$A$1:$DD$1,0),FALSE)&lt;&gt;"",VLOOKUP($B149,'I-EmEC'!$A:$DD,MATCH(BE$1,'I-EmEC'!$A$1:$DD$1,0),FALSE),NA())</f>
        <v>#N/A</v>
      </c>
      <c r="BF149" s="166" t="e">
        <f>IF(VLOOKUP($B149,'I-EmEC'!$A:$DD,MATCH(BF$1,'I-EmEC'!$A$1:$DD$1,0),FALSE)&lt;&gt;"",VLOOKUP($B149,'I-EmEC'!$A:$DD,MATCH(BF$1,'I-EmEC'!$A$1:$DD$1,0),FALSE),NA())</f>
        <v>#N/A</v>
      </c>
      <c r="BG149" s="161" t="e" cm="1">
        <f t="array" ref="BG149">SUBSTITUTE(SUBSTITUTE(INDEX(AU$1:BF$1,0,MATCH(_xlfn.AGGREGATE(4,6,AU149:BF149),AU149:BF149,0)),"I-Emax",""),"&gt;1.4SD","")</f>
        <v>#N/A</v>
      </c>
      <c r="BH149" s="159"/>
      <c r="BI149" s="167" t="e">
        <f>IF(VLOOKUP($B149,'B-EmEC'!$A:$DC,MATCH(BI$1,'B-EmEC'!$A$1:$DC$1,0),FALSE)="",NA(),VLOOKUP($B149,'B-EmEC'!$A:$DC,MATCH(BI$1,'B-EmEC'!$A$1:$DC$1,0),FALSE))</f>
        <v>#N/A</v>
      </c>
      <c r="BJ149" s="168">
        <f>IF(VLOOKUP($B149,'B-EmEC'!$A:$DC,MATCH(BJ$1,'B-EmEC'!$A$1:$DC$1,0),FALSE)="",NA(),VLOOKUP($B149,'B-EmEC'!$A:$DC,MATCH(BJ$1,'B-EmEC'!$A$1:$DC$1,0),FALSE))</f>
        <v>55.037919826652221</v>
      </c>
      <c r="BK149" s="168">
        <f>IF(VLOOKUP($B149,'B-EmEC'!$A:$DC,MATCH(BK$1,'B-EmEC'!$A$1:$DC$1,0),FALSE)="",NA(),VLOOKUP($B149,'B-EmEC'!$A:$DC,MATCH(BK$1,'B-EmEC'!$A$1:$DC$1,0),FALSE))</f>
        <v>47.779725387087353</v>
      </c>
      <c r="BL149" s="168">
        <f>IF(VLOOKUP($B149,'B-EmEC'!$A:$DC,MATCH(BL$1,'B-EmEC'!$A$1:$DC$1,0),FALSE)="",NA(),VLOOKUP($B149,'B-EmEC'!$A:$DC,MATCH(BL$1,'B-EmEC'!$A$1:$DC$1,0),FALSE))</f>
        <v>53.736559139784944</v>
      </c>
      <c r="BM149" s="168">
        <f>IF(VLOOKUP($B149,'B-EmEC'!$A:$DC,MATCH(BM$1,'B-EmEC'!$A$1:$DC$1,0),FALSE)="",NA(),VLOOKUP($B149,'B-EmEC'!$A:$DC,MATCH(BM$1,'B-EmEC'!$A$1:$DC$1,0),FALSE))</f>
        <v>62.297734627831716</v>
      </c>
      <c r="BN149" s="168">
        <f>IF(VLOOKUP($B149,'B-EmEC'!$A:$DC,MATCH(BN$1,'B-EmEC'!$A$1:$DC$1,0),FALSE)="",NA(),VLOOKUP($B149,'B-EmEC'!$A:$DC,MATCH(BN$1,'B-EmEC'!$A$1:$DC$1,0),FALSE))</f>
        <v>31.496519721577727</v>
      </c>
      <c r="BO149" s="168" t="e">
        <f>IF(VLOOKUP($B149,'B-EmEC'!$A:$DC,MATCH(BO$1,'B-EmEC'!$A$1:$DC$1,0),FALSE)="",NA(),VLOOKUP($B149,'B-EmEC'!$A:$DC,MATCH(BO$1,'B-EmEC'!$A$1:$DC$1,0),FALSE))</f>
        <v>#N/A</v>
      </c>
      <c r="BP149" s="168" t="e">
        <f>IF(VLOOKUP($B149,'B-EmEC'!$A:$DC,MATCH(BP$1,'B-EmEC'!$A$1:$DC$1,0),FALSE)="",NA(),VLOOKUP($B149,'B-EmEC'!$A:$DC,MATCH(BP$1,'B-EmEC'!$A$1:$DC$1,0),FALSE))</f>
        <v>#N/A</v>
      </c>
      <c r="BQ149" s="168" t="e">
        <f>IF(VLOOKUP($B149,'B-EmEC'!$A:$DC,MATCH(BQ$1,'B-EmEC'!$A$1:$DC$1,0),FALSE)="",NA(),VLOOKUP($B149,'B-EmEC'!$A:$DC,MATCH(BQ$1,'B-EmEC'!$A$1:$DC$1,0),FALSE))</f>
        <v>#N/A</v>
      </c>
      <c r="BR149" s="168">
        <f>IF(VLOOKUP($B149,'B-EmEC'!$A:$DC,MATCH(BR$1,'B-EmEC'!$A$1:$DC$1,0),FALSE)="",NA(),VLOOKUP($B149,'B-EmEC'!$A:$DC,MATCH(BR$1,'B-EmEC'!$A$1:$DC$1,0),FALSE))</f>
        <v>6.1115276476101208</v>
      </c>
      <c r="BS149" s="168" t="e">
        <f>IF(VLOOKUP($B149,'B-EmEC'!$A:$DC,MATCH(BS$1,'B-EmEC'!$A$1:$DC$1,0),FALSE)="",NA(),VLOOKUP($B149,'B-EmEC'!$A:$DC,MATCH(BS$1,'B-EmEC'!$A$1:$DC$1,0),FALSE))</f>
        <v>#N/A</v>
      </c>
      <c r="BT149" s="168" t="e">
        <f>IF(VLOOKUP($B149,'B-EmEC'!$A:$DC,MATCH(BT$1,'B-EmEC'!$A$1:$DC$1,0),FALSE)="",NA(),VLOOKUP($B149,'B-EmEC'!$A:$DC,MATCH(BT$1,'B-EmEC'!$A$1:$DC$1,0),FALSE))</f>
        <v>#N/A</v>
      </c>
      <c r="BU149" s="161" t="str" cm="1">
        <f t="array" ref="BU149">SUBSTITUTE(SUBSTITUTE(SUBSTITUTE(INDEX(BI$1:BT$1,0,MATCH(_xlfn.AGGREGATE(4,6,BI149:BT149),BI149:BT149,0)),"B-Emax",""),"Min",""),"Max","")</f>
        <v xml:space="preserve">
GoB</v>
      </c>
      <c r="BV149" s="168"/>
      <c r="BW149" s="165" t="e">
        <f>IF(VLOOKUP($B149,'I-EmEC'!$A:$DD,MATCH(BW$1,'I-EmEC'!$A$1:$DD$1,0),FALSE)&lt;&gt;"",VLOOKUP($B149,'I-EmEC'!$A:$DD,MATCH(BW$1,'I-EmEC'!$A$1:$DD$1,0),FALSE),NA())</f>
        <v>#N/A</v>
      </c>
      <c r="BX149" s="166" t="e">
        <f>IF(VLOOKUP($B149,'I-EmEC'!$A:$DD,MATCH(BX$1,'I-EmEC'!$A$1:$DD$1,0),FALSE)&lt;&gt;"",VLOOKUP($B149,'I-EmEC'!$A:$DD,MATCH(BX$1,'I-EmEC'!$A$1:$DD$1,0),FALSE),NA())</f>
        <v>#N/A</v>
      </c>
      <c r="BY149" s="166" t="e">
        <f>IF(VLOOKUP($B149,'I-EmEC'!$A:$DD,MATCH(BY$1,'I-EmEC'!$A$1:$DD$1,0),FALSE)&lt;&gt;"",VLOOKUP($B149,'I-EmEC'!$A:$DD,MATCH(BY$1,'I-EmEC'!$A$1:$DD$1,0),FALSE),NA())</f>
        <v>#N/A</v>
      </c>
      <c r="BZ149" s="166" t="e">
        <f>IF(VLOOKUP($B149,'I-EmEC'!$A:$DD,MATCH(BZ$1,'I-EmEC'!$A$1:$DD$1,0),FALSE)&lt;&gt;"",VLOOKUP($B149,'I-EmEC'!$A:$DD,MATCH(BZ$1,'I-EmEC'!$A$1:$DD$1,0),FALSE),NA())</f>
        <v>#N/A</v>
      </c>
      <c r="CA149" s="166" t="e">
        <f>IF(VLOOKUP($B149,'I-EmEC'!$A:$DD,MATCH(CA$1,'I-EmEC'!$A$1:$DD$1,0),FALSE)&lt;&gt;"",VLOOKUP($B149,'I-EmEC'!$A:$DD,MATCH(CA$1,'I-EmEC'!$A$1:$DD$1,0),FALSE),NA())</f>
        <v>#N/A</v>
      </c>
      <c r="CB149" s="166" t="e">
        <f>IF(VLOOKUP($B149,'I-EmEC'!$A:$DD,MATCH(CB$1,'I-EmEC'!$A$1:$DD$1,0),FALSE)&lt;&gt;"",VLOOKUP($B149,'I-EmEC'!$A:$DD,MATCH(CB$1,'I-EmEC'!$A$1:$DD$1,0),FALSE),NA())</f>
        <v>#N/A</v>
      </c>
      <c r="CC149" s="166" t="e">
        <f>IF(VLOOKUP($B149,'I-EmEC'!$A:$DD,MATCH(CC$1,'I-EmEC'!$A$1:$DD$1,0),FALSE)&lt;&gt;"",VLOOKUP($B149,'I-EmEC'!$A:$DD,MATCH(CC$1,'I-EmEC'!$A$1:$DD$1,0),FALSE),NA())</f>
        <v>#N/A</v>
      </c>
      <c r="CD149" s="166" t="e">
        <f>IF(VLOOKUP($B149,'I-EmEC'!$A:$DD,MATCH(CD$1,'I-EmEC'!$A$1:$DD$1,0),FALSE)&lt;&gt;"",VLOOKUP($B149,'I-EmEC'!$A:$DD,MATCH(CD$1,'I-EmEC'!$A$1:$DD$1,0),FALSE),NA())</f>
        <v>#N/A</v>
      </c>
      <c r="CE149" s="166" t="e">
        <f>IF(VLOOKUP($B149,'I-EmEC'!$A:$DD,MATCH(CE$1,'I-EmEC'!$A$1:$DD$1,0),FALSE)&lt;&gt;"",VLOOKUP($B149,'I-EmEC'!$A:$DD,MATCH(CE$1,'I-EmEC'!$A$1:$DD$1,0),FALSE),NA())</f>
        <v>#N/A</v>
      </c>
      <c r="CF149" s="166" t="e">
        <f>IF(VLOOKUP($B149,'I-EmEC'!$A:$DD,MATCH(CF$1,'I-EmEC'!$A$1:$DD$1,0),FALSE)&lt;&gt;"",VLOOKUP($B149,'I-EmEC'!$A:$DD,MATCH(CF$1,'I-EmEC'!$A$1:$DD$1,0),FALSE),NA())</f>
        <v>#N/A</v>
      </c>
      <c r="CG149" s="166" t="e">
        <f>IF(VLOOKUP($B149,'I-EmEC'!$A:$DD,MATCH(CG$1,'I-EmEC'!$A$1:$DD$1,0),FALSE)&lt;&gt;"",VLOOKUP($B149,'I-EmEC'!$A:$DD,MATCH(CG$1,'I-EmEC'!$A$1:$DD$1,0),FALSE),NA())</f>
        <v>#N/A</v>
      </c>
      <c r="CH149" s="166" t="e">
        <f>IF(VLOOKUP($B149,'I-EmEC'!$A:$DD,MATCH(CH$1,'I-EmEC'!$A$1:$DD$1,0),FALSE)&lt;&gt;"",VLOOKUP($B149,'I-EmEC'!$A:$DD,MATCH(CH$1,'I-EmEC'!$A$1:$DD$1,0),FALSE),NA())</f>
        <v>#N/A</v>
      </c>
      <c r="CI149" s="161" t="e" cm="1">
        <f t="array" ref="CI149">SUBSTITUTE(SUBSTITUTE(SUBSTITUTE(INDEX(BW$1:CH$1,0,MATCH(_xlfn.AGGREGATE(4,6,BW149:CH149),BW149:CH149,0)),"I-Emax",""),"Min",""),"Max","")</f>
        <v>#N/A</v>
      </c>
      <c r="CJ149" s="155"/>
      <c r="CK149" s="155"/>
      <c r="CL149" s="155"/>
      <c r="CM149" s="155"/>
      <c r="CN149" s="155"/>
      <c r="CO149" s="155"/>
      <c r="CP149" s="155"/>
      <c r="CQ149" s="155"/>
      <c r="CR149" s="155"/>
      <c r="CS149" s="155"/>
      <c r="CT149" s="155"/>
      <c r="CU149" s="155"/>
      <c r="CV149" s="155"/>
      <c r="CW149" s="155"/>
      <c r="CX149" s="155"/>
      <c r="CY149" s="155"/>
      <c r="CZ149" s="155"/>
      <c r="DA149" s="155"/>
      <c r="DB149" s="155"/>
      <c r="DC149" s="155"/>
      <c r="DD149" s="155"/>
      <c r="DE149" s="155"/>
      <c r="DF149" s="155"/>
      <c r="DG149" s="155"/>
    </row>
    <row r="150" spans="1:111" s="170" customFormat="1" x14ac:dyDescent="0.15">
      <c r="A150" s="155" t="str" cm="1">
        <f t="array" ref="A150">_xlfn.IFS(AND(SUMIF(E150:P150,"&lt;&gt;#N/A",E150:P150)&gt;0,SUMIF(S150:AD150,"&lt;&gt;#N/A",S150:AD150)&gt;0),"BI",AND(SUMIF(E150:P150,"&lt;&gt;#N/A",E150:P150)&gt;0,SUMIF(S150:AD150,"&lt;&gt;#N/A",S150:AD150)=0),"-B",AND(SUMIF(E150:P150,"&lt;&gt;#N/A",E150:P150)=0,SUMIF(S150:AD150,"&lt;&gt;#N/A",S150:AD150)&gt;0),"-I")</f>
        <v>-B</v>
      </c>
      <c r="B150" s="90" t="s">
        <v>7</v>
      </c>
      <c r="C150" s="156" t="str">
        <f>VLOOKUP(B150,RecNamesAll!A:E,5,FALSE)</f>
        <v>A</v>
      </c>
      <c r="D150" s="157" t="b">
        <f>VLOOKUP(B150,Ligands!A:B,2,FALSE)</f>
        <v>0</v>
      </c>
      <c r="E150" s="158" t="e">
        <f>IF(VLOOKUP($B150,'B-EmEC'!$A:$DC,MATCH(E$1,'B-EmEC'!$A$1:$DC$1,0),FALSE)&lt;&gt;"",VLOOKUP($B150,'B-EmEC'!$A:$DC,MATCH(E$1,'B-EmEC'!$A$1:$DC$1,0),FALSE),NA())</f>
        <v>#N/A</v>
      </c>
      <c r="F150" s="159">
        <f>IF(VLOOKUP($B150,'B-EmEC'!$A:$DC,MATCH(F$1,'B-EmEC'!$A$1:$DC$1,0),FALSE)&lt;&gt;"",VLOOKUP($B150,'B-EmEC'!$A:$DC,MATCH(F$1,'B-EmEC'!$A$1:$DC$1,0),FALSE),NA())</f>
        <v>7.6760000000000002</v>
      </c>
      <c r="G150" s="159">
        <f>IF(VLOOKUP($B150,'B-EmEC'!$A:$DC,MATCH(G$1,'B-EmEC'!$A$1:$DC$1,0),FALSE)&lt;&gt;"",VLOOKUP($B150,'B-EmEC'!$A:$DC,MATCH(G$1,'B-EmEC'!$A$1:$DC$1,0),FALSE),NA())</f>
        <v>8.6809999999999992</v>
      </c>
      <c r="H150" s="159">
        <f>IF(VLOOKUP($B150,'B-EmEC'!$A:$DC,MATCH(H$1,'B-EmEC'!$A$1:$DC$1,0),FALSE)&lt;&gt;"",VLOOKUP($B150,'B-EmEC'!$A:$DC,MATCH(H$1,'B-EmEC'!$A$1:$DC$1,0),FALSE),NA())</f>
        <v>8.33</v>
      </c>
      <c r="I150" s="159">
        <f>IF(VLOOKUP($B150,'B-EmEC'!$A:$DC,MATCH(I$1,'B-EmEC'!$A$1:$DC$1,0),FALSE)&lt;&gt;"",VLOOKUP($B150,'B-EmEC'!$A:$DC,MATCH(I$1,'B-EmEC'!$A$1:$DC$1,0),FALSE),NA())</f>
        <v>8.6649999999999991</v>
      </c>
      <c r="J150" s="159">
        <f>IF(VLOOKUP($B150,'B-EmEC'!$A:$DC,MATCH(J$1,'B-EmEC'!$A$1:$DC$1,0),FALSE)&lt;&gt;"",VLOOKUP($B150,'B-EmEC'!$A:$DC,MATCH(J$1,'B-EmEC'!$A$1:$DC$1,0),FALSE),NA())</f>
        <v>9.0459999999999994</v>
      </c>
      <c r="K150" s="160" t="e">
        <f>IF(VLOOKUP($B150,'B-EmEC'!$A:$DC,MATCH(K$1,'B-EmEC'!$A$1:$DC$1,0),FALSE)&lt;&gt;"",VLOOKUP($B150,'B-EmEC'!$A:$DC,MATCH(K$1,'B-EmEC'!$A$1:$DC$1,0),FALSE),NA())</f>
        <v>#N/A</v>
      </c>
      <c r="L150" s="160" t="e">
        <f>IF(VLOOKUP($B150,'B-EmEC'!$A:$DC,MATCH(L$1,'B-EmEC'!$A$1:$DC$1,0),FALSE)&lt;&gt;"",VLOOKUP($B150,'B-EmEC'!$A:$DC,MATCH(L$1,'B-EmEC'!$A$1:$DC$1,0),FALSE),NA())</f>
        <v>#N/A</v>
      </c>
      <c r="M150" s="160" t="e">
        <f>IF(VLOOKUP($B150,'B-EmEC'!$A:$DC,MATCH(M$1,'B-EmEC'!$A$1:$DC$1,0),FALSE)&lt;&gt;"",VLOOKUP($B150,'B-EmEC'!$A:$DC,MATCH(M$1,'B-EmEC'!$A$1:$DC$1,0),FALSE),NA())</f>
        <v>#N/A</v>
      </c>
      <c r="N150" s="159">
        <f>IF(VLOOKUP($B150,'B-EmEC'!$A:$DC,MATCH(N$1,'B-EmEC'!$A$1:$DC$1,0),FALSE)&lt;&gt;"",VLOOKUP($B150,'B-EmEC'!$A:$DC,MATCH(N$1,'B-EmEC'!$A$1:$DC$1,0),FALSE),NA())</f>
        <v>9.0150000000000006</v>
      </c>
      <c r="O150" s="160">
        <f>IF(VLOOKUP($B150,'B-EmEC'!$A:$DC,MATCH(O$1,'B-EmEC'!$A$1:$DC$1,0),FALSE)&lt;&gt;"",VLOOKUP($B150,'B-EmEC'!$A:$DC,MATCH(O$1,'B-EmEC'!$A$1:$DC$1,0),FALSE),NA())</f>
        <v>9.9019999999999992</v>
      </c>
      <c r="P150" s="160" t="e">
        <f>IF(VLOOKUP($B150,'B-EmEC'!$A:$DC,MATCH(P$1,'B-EmEC'!$A$1:$DC$1,0),FALSE)&lt;&gt;"",VLOOKUP($B150,'B-EmEC'!$A:$DC,MATCH(P$1,'B-EmEC'!$A$1:$DC$1,0),FALSE),NA())</f>
        <v>#N/A</v>
      </c>
      <c r="Q150" s="161" t="str" cm="1">
        <f t="array" ref="Q150">SUBSTITUTE(SUBSTITUTE(INDEX(E$1:P$1,0,MATCH(_xlfn.AGGREGATE(4,6,E150:P150),E150:P150,0)),"B-pEC50",""),"&gt;1.4SD","")</f>
        <v xml:space="preserve">
G12</v>
      </c>
      <c r="R150" s="159"/>
      <c r="S150" s="162" t="e">
        <f>IF(VLOOKUP($B150,'I-EmEC'!$A:$DD,MATCH(S$1,'I-EmEC'!$A$1:$DD$1,0),FALSE)&lt;&gt;"",VLOOKUP($B150,'I-EmEC'!$A:$DD,MATCH(S$1,'I-EmEC'!$A$1:$DD$1,0),FALSE),NA())</f>
        <v>#N/A</v>
      </c>
      <c r="T150" s="159" t="e">
        <f>IF(VLOOKUP($B150,'I-EmEC'!$A:$DD,MATCH(T$1,'I-EmEC'!$A$1:$DD$1,0),FALSE)&lt;&gt;"",VLOOKUP($B150,'I-EmEC'!$A:$DD,MATCH(T$1,'I-EmEC'!$A$1:$DD$1,0),FALSE),NA())</f>
        <v>#N/A</v>
      </c>
      <c r="U150" s="159" t="e">
        <f>IF(VLOOKUP($B150,'I-EmEC'!$A:$DD,MATCH(U$1,'I-EmEC'!$A$1:$DD$1,0),FALSE)&lt;&gt;"",VLOOKUP($B150,'I-EmEC'!$A:$DD,MATCH(U$1,'I-EmEC'!$A$1:$DD$1,0),FALSE),NA())</f>
        <v>#N/A</v>
      </c>
      <c r="V150" s="159" t="e">
        <f>IF(VLOOKUP($B150,'I-EmEC'!$A:$DD,MATCH(V$1,'I-EmEC'!$A$1:$DD$1,0),FALSE)&lt;&gt;"",VLOOKUP($B150,'I-EmEC'!$A:$DD,MATCH(V$1,'I-EmEC'!$A$1:$DD$1,0),FALSE),NA())</f>
        <v>#N/A</v>
      </c>
      <c r="W150" s="159" t="e">
        <f>IF(VLOOKUP($B150,'I-EmEC'!$A:$DD,MATCH(W$1,'I-EmEC'!$A$1:$DD$1,0),FALSE)&lt;&gt;"",VLOOKUP($B150,'I-EmEC'!$A:$DD,MATCH(W$1,'I-EmEC'!$A$1:$DD$1,0),FALSE),NA())</f>
        <v>#N/A</v>
      </c>
      <c r="X150" s="159" t="e">
        <f>IF(VLOOKUP($B150,'I-EmEC'!$A:$DD,MATCH(X$1,'I-EmEC'!$A$1:$DD$1,0),FALSE)&lt;&gt;"",VLOOKUP($B150,'I-EmEC'!$A:$DD,MATCH(X$1,'I-EmEC'!$A$1:$DD$1,0),FALSE),NA())</f>
        <v>#N/A</v>
      </c>
      <c r="Y150" s="159" t="e">
        <f>IF(VLOOKUP($B150,'I-EmEC'!$A:$DD,MATCH(Y$1,'I-EmEC'!$A$1:$DD$1,0),FALSE)&lt;&gt;"",VLOOKUP($B150,'I-EmEC'!$A:$DD,MATCH(Y$1,'I-EmEC'!$A$1:$DD$1,0),FALSE),NA())</f>
        <v>#N/A</v>
      </c>
      <c r="Z150" s="159" t="e">
        <f>IF(VLOOKUP($B150,'I-EmEC'!$A:$DD,MATCH(Z$1,'I-EmEC'!$A$1:$DD$1,0),FALSE)&lt;&gt;"",VLOOKUP($B150,'I-EmEC'!$A:$DD,MATCH(Z$1,'I-EmEC'!$A$1:$DD$1,0),FALSE),NA())</f>
        <v>#N/A</v>
      </c>
      <c r="AA150" s="159" t="e">
        <f>IF(VLOOKUP($B150,'I-EmEC'!$A:$DD,MATCH(AA$1,'I-EmEC'!$A$1:$DD$1,0),FALSE)&lt;&gt;"",VLOOKUP($B150,'I-EmEC'!$A:$DD,MATCH(AA$1,'I-EmEC'!$A$1:$DD$1,0),FALSE),NA())</f>
        <v>#N/A</v>
      </c>
      <c r="AB150" s="159" t="e">
        <f>IF(VLOOKUP($B150,'I-EmEC'!$A:$DD,MATCH(AB$1,'I-EmEC'!$A$1:$DD$1,0),FALSE)&lt;&gt;"",VLOOKUP($B150,'I-EmEC'!$A:$DD,MATCH(AB$1,'I-EmEC'!$A$1:$DD$1,0),FALSE),NA())</f>
        <v>#N/A</v>
      </c>
      <c r="AC150" s="159" t="e">
        <f>IF(VLOOKUP($B150,'I-EmEC'!$A:$DD,MATCH(AC$1,'I-EmEC'!$A$1:$DD$1,0),FALSE)&lt;&gt;"",VLOOKUP($B150,'I-EmEC'!$A:$DD,MATCH(AC$1,'I-EmEC'!$A$1:$DD$1,0),FALSE),NA())</f>
        <v>#N/A</v>
      </c>
      <c r="AD150" s="159" t="e">
        <f>IF(VLOOKUP($B150,'I-EmEC'!$A:$DD,MATCH(AD$1,'I-EmEC'!$A$1:$DD$1,0),FALSE)&lt;&gt;"",VLOOKUP($B150,'I-EmEC'!$A:$DD,MATCH(AD$1,'I-EmEC'!$A$1:$DD$1,0),FALSE),NA())</f>
        <v>#N/A</v>
      </c>
      <c r="AE150" s="161" t="e" cm="1">
        <f t="array" ref="AE150">SUBSTITUTE(SUBSTITUTE(INDEX(S$1:AD$1,0,MATCH(_xlfn.AGGREGATE(4,6,S150:AD150),S150:AD150,0)),"I-pEC50",""),"&gt;1.4SD","")</f>
        <v>#N/A</v>
      </c>
      <c r="AF150" s="159"/>
      <c r="AG150" s="163" t="e">
        <f>IF(VLOOKUP($B150,'B-EmEC'!$A:$DC,MATCH(AG$1,'B-EmEC'!$A$1:$DC$1,0),FALSE)&lt;&gt;"",VLOOKUP($B150,'B-EmEC'!$A:$DC,MATCH(AG$1,'B-EmEC'!$A$1:$DC$1,0),FALSE),NA())</f>
        <v>#N/A</v>
      </c>
      <c r="AH150" s="164">
        <f>IF(VLOOKUP($B150,'B-EmEC'!$A:$DC,MATCH(AH$1,'B-EmEC'!$A$1:$DC$1,0),FALSE)&lt;&gt;"",VLOOKUP($B150,'B-EmEC'!$A:$DC,MATCH(AH$1,'B-EmEC'!$A$1:$DC$1,0),FALSE),NA())</f>
        <v>428.6</v>
      </c>
      <c r="AI150" s="164">
        <f>IF(VLOOKUP($B150,'B-EmEC'!$A:$DC,MATCH(AI$1,'B-EmEC'!$A$1:$DC$1,0),FALSE)&lt;&gt;"",VLOOKUP($B150,'B-EmEC'!$A:$DC,MATCH(AI$1,'B-EmEC'!$A$1:$DC$1,0),FALSE),NA())</f>
        <v>222.5</v>
      </c>
      <c r="AJ150" s="164">
        <f>IF(VLOOKUP($B150,'B-EmEC'!$A:$DC,MATCH(AJ$1,'B-EmEC'!$A$1:$DC$1,0),FALSE)&lt;&gt;"",VLOOKUP($B150,'B-EmEC'!$A:$DC,MATCH(AJ$1,'B-EmEC'!$A$1:$DC$1,0),FALSE),NA())</f>
        <v>59.08</v>
      </c>
      <c r="AK150" s="164">
        <f>IF(VLOOKUP($B150,'B-EmEC'!$A:$DC,MATCH(AK$1,'B-EmEC'!$A$1:$DC$1,0),FALSE)&lt;&gt;"",VLOOKUP($B150,'B-EmEC'!$A:$DC,MATCH(AK$1,'B-EmEC'!$A$1:$DC$1,0),FALSE),NA())</f>
        <v>137.9</v>
      </c>
      <c r="AL150" s="164">
        <f>IF(VLOOKUP($B150,'B-EmEC'!$A:$DC,MATCH(AL$1,'B-EmEC'!$A$1:$DC$1,0),FALSE)&lt;&gt;"",VLOOKUP($B150,'B-EmEC'!$A:$DC,MATCH(AL$1,'B-EmEC'!$A$1:$DC$1,0),FALSE),NA())</f>
        <v>126.9</v>
      </c>
      <c r="AM150" s="164" t="e">
        <f>IF(VLOOKUP($B150,'B-EmEC'!$A:$DC,MATCH(AM$1,'B-EmEC'!$A$1:$DC$1,0),FALSE)&lt;&gt;"",VLOOKUP($B150,'B-EmEC'!$A:$DC,MATCH(AM$1,'B-EmEC'!$A$1:$DC$1,0),FALSE),NA())</f>
        <v>#N/A</v>
      </c>
      <c r="AN150" s="164" t="e">
        <f>IF(VLOOKUP($B150,'B-EmEC'!$A:$DC,MATCH(AN$1,'B-EmEC'!$A$1:$DC$1,0),FALSE)&lt;&gt;"",VLOOKUP($B150,'B-EmEC'!$A:$DC,MATCH(AN$1,'B-EmEC'!$A$1:$DC$1,0),FALSE),NA())</f>
        <v>#N/A</v>
      </c>
      <c r="AO150" s="164" t="e">
        <f>IF(VLOOKUP($B150,'B-EmEC'!$A:$DC,MATCH(AO$1,'B-EmEC'!$A$1:$DC$1,0),FALSE)&lt;&gt;"",VLOOKUP($B150,'B-EmEC'!$A:$DC,MATCH(AO$1,'B-EmEC'!$A$1:$DC$1,0),FALSE),NA())</f>
        <v>#N/A</v>
      </c>
      <c r="AP150" s="164">
        <f>IF(VLOOKUP($B150,'B-EmEC'!$A:$DC,MATCH(AP$1,'B-EmEC'!$A$1:$DC$1,0),FALSE)&lt;&gt;"",VLOOKUP($B150,'B-EmEC'!$A:$DC,MATCH(AP$1,'B-EmEC'!$A$1:$DC$1,0),FALSE),NA())</f>
        <v>146</v>
      </c>
      <c r="AQ150" s="164">
        <f>IF(VLOOKUP($B150,'B-EmEC'!$A:$DC,MATCH(AQ$1,'B-EmEC'!$A$1:$DC$1,0),FALSE)&lt;&gt;"",VLOOKUP($B150,'B-EmEC'!$A:$DC,MATCH(AQ$1,'B-EmEC'!$A$1:$DC$1,0),FALSE),NA())</f>
        <v>33.57</v>
      </c>
      <c r="AR150" s="164" t="e">
        <f>IF(VLOOKUP($B150,'B-EmEC'!$A:$DC,MATCH(AR$1,'B-EmEC'!$A$1:$DC$1,0),FALSE)&lt;&gt;"",VLOOKUP($B150,'B-EmEC'!$A:$DC,MATCH(AR$1,'B-EmEC'!$A$1:$DC$1,0),FALSE),NA())</f>
        <v>#N/A</v>
      </c>
      <c r="AS150" s="169" t="str" cm="1">
        <f t="array" ref="AS150">SUBSTITUTE(SUBSTITUTE(INDEX(AG$1:AR$1,0,MATCH(_xlfn.AGGREGATE(4,6,AG150:AR150),AG150:AR150,0)),"B-Emax",""),"&gt;1.4SD","")</f>
        <v xml:space="preserve">
Gi1</v>
      </c>
      <c r="AT150" s="164"/>
      <c r="AU150" s="165" t="e">
        <f>IF(VLOOKUP($B150,'I-EmEC'!$A:$DD,MATCH(AU$1,'I-EmEC'!$A$1:$DD$1,0),FALSE)&lt;&gt;"",VLOOKUP($B150,'I-EmEC'!$A:$DD,MATCH(AU$1,'I-EmEC'!$A$1:$DD$1,0),FALSE),NA())</f>
        <v>#N/A</v>
      </c>
      <c r="AV150" s="166" t="e">
        <f>IF(VLOOKUP($B150,'I-EmEC'!$A:$DD,MATCH(AV$1,'I-EmEC'!$A$1:$DD$1,0),FALSE)&lt;&gt;"",VLOOKUP($B150,'I-EmEC'!$A:$DD,MATCH(AV$1,'I-EmEC'!$A$1:$DD$1,0),FALSE),NA())</f>
        <v>#N/A</v>
      </c>
      <c r="AW150" s="166" t="e">
        <f>IF(VLOOKUP($B150,'I-EmEC'!$A:$DD,MATCH(AW$1,'I-EmEC'!$A$1:$DD$1,0),FALSE)&lt;&gt;"",VLOOKUP($B150,'I-EmEC'!$A:$DD,MATCH(AW$1,'I-EmEC'!$A$1:$DD$1,0),FALSE),NA())</f>
        <v>#N/A</v>
      </c>
      <c r="AX150" s="166" t="e">
        <f>IF(VLOOKUP($B150,'I-EmEC'!$A:$DD,MATCH(AX$1,'I-EmEC'!$A$1:$DD$1,0),FALSE)&lt;&gt;"",VLOOKUP($B150,'I-EmEC'!$A:$DD,MATCH(AX$1,'I-EmEC'!$A$1:$DD$1,0),FALSE),NA())</f>
        <v>#N/A</v>
      </c>
      <c r="AY150" s="166" t="e">
        <f>IF(VLOOKUP($B150,'I-EmEC'!$A:$DD,MATCH(AY$1,'I-EmEC'!$A$1:$DD$1,0),FALSE)&lt;&gt;"",VLOOKUP($B150,'I-EmEC'!$A:$DD,MATCH(AY$1,'I-EmEC'!$A$1:$DD$1,0),FALSE),NA())</f>
        <v>#N/A</v>
      </c>
      <c r="AZ150" s="166" t="e">
        <f>IF(VLOOKUP($B150,'I-EmEC'!$A:$DD,MATCH(AZ$1,'I-EmEC'!$A$1:$DD$1,0),FALSE)&lt;&gt;"",VLOOKUP($B150,'I-EmEC'!$A:$DD,MATCH(AZ$1,'I-EmEC'!$A$1:$DD$1,0),FALSE),NA())</f>
        <v>#N/A</v>
      </c>
      <c r="BA150" s="166" t="e">
        <f>IF(VLOOKUP($B150,'I-EmEC'!$A:$DD,MATCH(BA$1,'I-EmEC'!$A$1:$DD$1,0),FALSE)&lt;&gt;"",VLOOKUP($B150,'I-EmEC'!$A:$DD,MATCH(BA$1,'I-EmEC'!$A$1:$DD$1,0),FALSE),NA())</f>
        <v>#N/A</v>
      </c>
      <c r="BB150" s="166" t="e">
        <f>IF(VLOOKUP($B150,'I-EmEC'!$A:$DD,MATCH(BB$1,'I-EmEC'!$A$1:$DD$1,0),FALSE)&lt;&gt;"",VLOOKUP($B150,'I-EmEC'!$A:$DD,MATCH(BB$1,'I-EmEC'!$A$1:$DD$1,0),FALSE),NA())</f>
        <v>#N/A</v>
      </c>
      <c r="BC150" s="166" t="e">
        <f>IF(VLOOKUP($B150,'I-EmEC'!$A:$DD,MATCH(BC$1,'I-EmEC'!$A$1:$DD$1,0),FALSE)&lt;&gt;"",VLOOKUP($B150,'I-EmEC'!$A:$DD,MATCH(BC$1,'I-EmEC'!$A$1:$DD$1,0),FALSE),NA())</f>
        <v>#N/A</v>
      </c>
      <c r="BD150" s="166" t="e">
        <f>IF(VLOOKUP($B150,'I-EmEC'!$A:$DD,MATCH(BD$1,'I-EmEC'!$A$1:$DD$1,0),FALSE)&lt;&gt;"",VLOOKUP($B150,'I-EmEC'!$A:$DD,MATCH(BD$1,'I-EmEC'!$A$1:$DD$1,0),FALSE),NA())</f>
        <v>#N/A</v>
      </c>
      <c r="BE150" s="166" t="e">
        <f>IF(VLOOKUP($B150,'I-EmEC'!$A:$DD,MATCH(BE$1,'I-EmEC'!$A$1:$DD$1,0),FALSE)&lt;&gt;"",VLOOKUP($B150,'I-EmEC'!$A:$DD,MATCH(BE$1,'I-EmEC'!$A$1:$DD$1,0),FALSE),NA())</f>
        <v>#N/A</v>
      </c>
      <c r="BF150" s="166" t="e">
        <f>IF(VLOOKUP($B150,'I-EmEC'!$A:$DD,MATCH(BF$1,'I-EmEC'!$A$1:$DD$1,0),FALSE)&lt;&gt;"",VLOOKUP($B150,'I-EmEC'!$A:$DD,MATCH(BF$1,'I-EmEC'!$A$1:$DD$1,0),FALSE),NA())</f>
        <v>#N/A</v>
      </c>
      <c r="BG150" s="161" t="e" cm="1">
        <f t="array" ref="BG150">SUBSTITUTE(SUBSTITUTE(INDEX(AU$1:BF$1,0,MATCH(_xlfn.AGGREGATE(4,6,AU150:BF150),AU150:BF150,0)),"I-Emax",""),"&gt;1.4SD","")</f>
        <v>#N/A</v>
      </c>
      <c r="BH150" s="159"/>
      <c r="BI150" s="167" t="e">
        <f>IF(VLOOKUP($B150,'B-EmEC'!$A:$DC,MATCH(BI$1,'B-EmEC'!$A$1:$DC$1,0),FALSE)="",NA(),VLOOKUP($B150,'B-EmEC'!$A:$DC,MATCH(BI$1,'B-EmEC'!$A$1:$DC$1,0),FALSE))</f>
        <v>#N/A</v>
      </c>
      <c r="BJ150" s="168">
        <f>IF(VLOOKUP($B150,'B-EmEC'!$A:$DC,MATCH(BJ$1,'B-EmEC'!$A$1:$DC$1,0),FALSE)="",NA(),VLOOKUP($B150,'B-EmEC'!$A:$DC,MATCH(BJ$1,'B-EmEC'!$A$1:$DC$1,0),FALSE))</f>
        <v>46.435536294691225</v>
      </c>
      <c r="BK150" s="168">
        <f>IF(VLOOKUP($B150,'B-EmEC'!$A:$DC,MATCH(BK$1,'B-EmEC'!$A$1:$DC$1,0),FALSE)="",NA(),VLOOKUP($B150,'B-EmEC'!$A:$DC,MATCH(BK$1,'B-EmEC'!$A$1:$DC$1,0),FALSE))</f>
        <v>32.500730353491086</v>
      </c>
      <c r="BL150" s="168">
        <f>IF(VLOOKUP($B150,'B-EmEC'!$A:$DC,MATCH(BL$1,'B-EmEC'!$A$1:$DC$1,0),FALSE)="",NA(),VLOOKUP($B150,'B-EmEC'!$A:$DC,MATCH(BL$1,'B-EmEC'!$A$1:$DC$1,0),FALSE))</f>
        <v>15.881720430107526</v>
      </c>
      <c r="BM150" s="168">
        <f>IF(VLOOKUP($B150,'B-EmEC'!$A:$DC,MATCH(BM$1,'B-EmEC'!$A$1:$DC$1,0),FALSE)="",NA(),VLOOKUP($B150,'B-EmEC'!$A:$DC,MATCH(BM$1,'B-EmEC'!$A$1:$DC$1,0),FALSE))</f>
        <v>27.892394822006473</v>
      </c>
      <c r="BN150" s="168">
        <f>IF(VLOOKUP($B150,'B-EmEC'!$A:$DC,MATCH(BN$1,'B-EmEC'!$A$1:$DC$1,0),FALSE)="",NA(),VLOOKUP($B150,'B-EmEC'!$A:$DC,MATCH(BN$1,'B-EmEC'!$A$1:$DC$1,0),FALSE))</f>
        <v>36.803944315545245</v>
      </c>
      <c r="BO150" s="168" t="e">
        <f>IF(VLOOKUP($B150,'B-EmEC'!$A:$DC,MATCH(BO$1,'B-EmEC'!$A$1:$DC$1,0),FALSE)="",NA(),VLOOKUP($B150,'B-EmEC'!$A:$DC,MATCH(BO$1,'B-EmEC'!$A$1:$DC$1,0),FALSE))</f>
        <v>#N/A</v>
      </c>
      <c r="BP150" s="168" t="e">
        <f>IF(VLOOKUP($B150,'B-EmEC'!$A:$DC,MATCH(BP$1,'B-EmEC'!$A$1:$DC$1,0),FALSE)="",NA(),VLOOKUP($B150,'B-EmEC'!$A:$DC,MATCH(BP$1,'B-EmEC'!$A$1:$DC$1,0),FALSE))</f>
        <v>#N/A</v>
      </c>
      <c r="BQ150" s="168" t="e">
        <f>IF(VLOOKUP($B150,'B-EmEC'!$A:$DC,MATCH(BQ$1,'B-EmEC'!$A$1:$DC$1,0),FALSE)="",NA(),VLOOKUP($B150,'B-EmEC'!$A:$DC,MATCH(BQ$1,'B-EmEC'!$A$1:$DC$1,0),FALSE))</f>
        <v>#N/A</v>
      </c>
      <c r="BR150" s="168">
        <f>IF(VLOOKUP($B150,'B-EmEC'!$A:$DC,MATCH(BR$1,'B-EmEC'!$A$1:$DC$1,0),FALSE)="",NA(),VLOOKUP($B150,'B-EmEC'!$A:$DC,MATCH(BR$1,'B-EmEC'!$A$1:$DC$1,0),FALSE))</f>
        <v>13.683223992502343</v>
      </c>
      <c r="BS150" s="168">
        <f>IF(VLOOKUP($B150,'B-EmEC'!$A:$DC,MATCH(BS$1,'B-EmEC'!$A$1:$DC$1,0),FALSE)="",NA(),VLOOKUP($B150,'B-EmEC'!$A:$DC,MATCH(BS$1,'B-EmEC'!$A$1:$DC$1,0),FALSE))</f>
        <v>27.516393442622952</v>
      </c>
      <c r="BT150" s="168" t="e">
        <f>IF(VLOOKUP($B150,'B-EmEC'!$A:$DC,MATCH(BT$1,'B-EmEC'!$A$1:$DC$1,0),FALSE)="",NA(),VLOOKUP($B150,'B-EmEC'!$A:$DC,MATCH(BT$1,'B-EmEC'!$A$1:$DC$1,0),FALSE))</f>
        <v>#N/A</v>
      </c>
      <c r="BU150" s="161" t="str" cm="1">
        <f t="array" ref="BU150">SUBSTITUTE(SUBSTITUTE(SUBSTITUTE(INDEX(BI$1:BT$1,0,MATCH(_xlfn.AGGREGATE(4,6,BI150:BT150),BI150:BT150,0)),"B-Emax",""),"Min",""),"Max","")</f>
        <v xml:space="preserve">
Gi1</v>
      </c>
      <c r="BV150" s="168"/>
      <c r="BW150" s="165" t="e">
        <f>IF(VLOOKUP($B150,'I-EmEC'!$A:$DD,MATCH(BW$1,'I-EmEC'!$A$1:$DD$1,0),FALSE)&lt;&gt;"",VLOOKUP($B150,'I-EmEC'!$A:$DD,MATCH(BW$1,'I-EmEC'!$A$1:$DD$1,0),FALSE),NA())</f>
        <v>#N/A</v>
      </c>
      <c r="BX150" s="166" t="e">
        <f>IF(VLOOKUP($B150,'I-EmEC'!$A:$DD,MATCH(BX$1,'I-EmEC'!$A$1:$DD$1,0),FALSE)&lt;&gt;"",VLOOKUP($B150,'I-EmEC'!$A:$DD,MATCH(BX$1,'I-EmEC'!$A$1:$DD$1,0),FALSE),NA())</f>
        <v>#N/A</v>
      </c>
      <c r="BY150" s="166" t="e">
        <f>IF(VLOOKUP($B150,'I-EmEC'!$A:$DD,MATCH(BY$1,'I-EmEC'!$A$1:$DD$1,0),FALSE)&lt;&gt;"",VLOOKUP($B150,'I-EmEC'!$A:$DD,MATCH(BY$1,'I-EmEC'!$A$1:$DD$1,0),FALSE),NA())</f>
        <v>#N/A</v>
      </c>
      <c r="BZ150" s="166" t="e">
        <f>IF(VLOOKUP($B150,'I-EmEC'!$A:$DD,MATCH(BZ$1,'I-EmEC'!$A$1:$DD$1,0),FALSE)&lt;&gt;"",VLOOKUP($B150,'I-EmEC'!$A:$DD,MATCH(BZ$1,'I-EmEC'!$A$1:$DD$1,0),FALSE),NA())</f>
        <v>#N/A</v>
      </c>
      <c r="CA150" s="166" t="e">
        <f>IF(VLOOKUP($B150,'I-EmEC'!$A:$DD,MATCH(CA$1,'I-EmEC'!$A$1:$DD$1,0),FALSE)&lt;&gt;"",VLOOKUP($B150,'I-EmEC'!$A:$DD,MATCH(CA$1,'I-EmEC'!$A$1:$DD$1,0),FALSE),NA())</f>
        <v>#N/A</v>
      </c>
      <c r="CB150" s="166" t="e">
        <f>IF(VLOOKUP($B150,'I-EmEC'!$A:$DD,MATCH(CB$1,'I-EmEC'!$A$1:$DD$1,0),FALSE)&lt;&gt;"",VLOOKUP($B150,'I-EmEC'!$A:$DD,MATCH(CB$1,'I-EmEC'!$A$1:$DD$1,0),FALSE),NA())</f>
        <v>#N/A</v>
      </c>
      <c r="CC150" s="166" t="e">
        <f>IF(VLOOKUP($B150,'I-EmEC'!$A:$DD,MATCH(CC$1,'I-EmEC'!$A$1:$DD$1,0),FALSE)&lt;&gt;"",VLOOKUP($B150,'I-EmEC'!$A:$DD,MATCH(CC$1,'I-EmEC'!$A$1:$DD$1,0),FALSE),NA())</f>
        <v>#N/A</v>
      </c>
      <c r="CD150" s="166" t="e">
        <f>IF(VLOOKUP($B150,'I-EmEC'!$A:$DD,MATCH(CD$1,'I-EmEC'!$A$1:$DD$1,0),FALSE)&lt;&gt;"",VLOOKUP($B150,'I-EmEC'!$A:$DD,MATCH(CD$1,'I-EmEC'!$A$1:$DD$1,0),FALSE),NA())</f>
        <v>#N/A</v>
      </c>
      <c r="CE150" s="166" t="e">
        <f>IF(VLOOKUP($B150,'I-EmEC'!$A:$DD,MATCH(CE$1,'I-EmEC'!$A$1:$DD$1,0),FALSE)&lt;&gt;"",VLOOKUP($B150,'I-EmEC'!$A:$DD,MATCH(CE$1,'I-EmEC'!$A$1:$DD$1,0),FALSE),NA())</f>
        <v>#N/A</v>
      </c>
      <c r="CF150" s="166" t="e">
        <f>IF(VLOOKUP($B150,'I-EmEC'!$A:$DD,MATCH(CF$1,'I-EmEC'!$A$1:$DD$1,0),FALSE)&lt;&gt;"",VLOOKUP($B150,'I-EmEC'!$A:$DD,MATCH(CF$1,'I-EmEC'!$A$1:$DD$1,0),FALSE),NA())</f>
        <v>#N/A</v>
      </c>
      <c r="CG150" s="166" t="e">
        <f>IF(VLOOKUP($B150,'I-EmEC'!$A:$DD,MATCH(CG$1,'I-EmEC'!$A$1:$DD$1,0),FALSE)&lt;&gt;"",VLOOKUP($B150,'I-EmEC'!$A:$DD,MATCH(CG$1,'I-EmEC'!$A$1:$DD$1,0),FALSE),NA())</f>
        <v>#N/A</v>
      </c>
      <c r="CH150" s="166" t="e">
        <f>IF(VLOOKUP($B150,'I-EmEC'!$A:$DD,MATCH(CH$1,'I-EmEC'!$A$1:$DD$1,0),FALSE)&lt;&gt;"",VLOOKUP($B150,'I-EmEC'!$A:$DD,MATCH(CH$1,'I-EmEC'!$A$1:$DD$1,0),FALSE),NA())</f>
        <v>#N/A</v>
      </c>
      <c r="CI150" s="161" t="e" cm="1">
        <f t="array" ref="CI150">SUBSTITUTE(SUBSTITUTE(SUBSTITUTE(INDEX(BW$1:CH$1,0,MATCH(_xlfn.AGGREGATE(4,6,BW150:CH150),BW150:CH150,0)),"I-Emax",""),"Min",""),"Max","")</f>
        <v>#N/A</v>
      </c>
      <c r="CJ150" s="155"/>
      <c r="CK150" s="155"/>
      <c r="CL150" s="155"/>
      <c r="CM150" s="155"/>
      <c r="CN150" s="155"/>
      <c r="CO150" s="155"/>
      <c r="CP150" s="155"/>
      <c r="CQ150" s="155"/>
      <c r="CR150" s="155"/>
      <c r="CS150" s="155"/>
      <c r="CT150" s="155"/>
      <c r="CU150" s="155"/>
      <c r="CV150" s="155"/>
      <c r="CW150" s="155"/>
      <c r="CX150" s="155"/>
      <c r="CY150" s="155"/>
      <c r="CZ150" s="155"/>
      <c r="DA150" s="155"/>
      <c r="DB150" s="155"/>
      <c r="DC150" s="155"/>
      <c r="DD150" s="155"/>
      <c r="DE150" s="155"/>
      <c r="DF150" s="155"/>
      <c r="DG150" s="155"/>
    </row>
    <row r="151" spans="1:111" s="170" customFormat="1" x14ac:dyDescent="0.15">
      <c r="A151" s="155" t="str" cm="1">
        <f t="array" ref="A151">_xlfn.IFS(AND(SUMIF(E151:P151,"&lt;&gt;#N/A",E151:P151)&gt;0,SUMIF(S151:AD151,"&lt;&gt;#N/A",S151:AD151)&gt;0),"BI",AND(SUMIF(E151:P151,"&lt;&gt;#N/A",E151:P151)&gt;0,SUMIF(S151:AD151,"&lt;&gt;#N/A",S151:AD151)=0),"-B",AND(SUMIF(E151:P151,"&lt;&gt;#N/A",E151:P151)=0,SUMIF(S151:AD151,"&lt;&gt;#N/A",S151:AD151)&gt;0),"-I")</f>
        <v>-B</v>
      </c>
      <c r="B151" s="90" t="s">
        <v>11</v>
      </c>
      <c r="C151" s="156" t="str">
        <f>VLOOKUP(B151,RecNamesAll!A:E,5,FALSE)</f>
        <v>A</v>
      </c>
      <c r="D151" s="157" t="b">
        <f>VLOOKUP(B151,Ligands!A:B,2,FALSE)</f>
        <v>0</v>
      </c>
      <c r="E151" s="158" t="e">
        <f>IF(VLOOKUP($B151,'B-EmEC'!$A:$DC,MATCH(E$1,'B-EmEC'!$A$1:$DC$1,0),FALSE)&lt;&gt;"",VLOOKUP($B151,'B-EmEC'!$A:$DC,MATCH(E$1,'B-EmEC'!$A$1:$DC$1,0),FALSE),NA())</f>
        <v>#N/A</v>
      </c>
      <c r="F151" s="159">
        <f>IF(VLOOKUP($B151,'B-EmEC'!$A:$DC,MATCH(F$1,'B-EmEC'!$A$1:$DC$1,0),FALSE)&lt;&gt;"",VLOOKUP($B151,'B-EmEC'!$A:$DC,MATCH(F$1,'B-EmEC'!$A$1:$DC$1,0),FALSE),NA())</f>
        <v>9.6950000000000003</v>
      </c>
      <c r="G151" s="159">
        <f>IF(VLOOKUP($B151,'B-EmEC'!$A:$DC,MATCH(G$1,'B-EmEC'!$A$1:$DC$1,0),FALSE)&lt;&gt;"",VLOOKUP($B151,'B-EmEC'!$A:$DC,MATCH(G$1,'B-EmEC'!$A$1:$DC$1,0),FALSE),NA())</f>
        <v>9.9290000000000003</v>
      </c>
      <c r="H151" s="159">
        <f>IF(VLOOKUP($B151,'B-EmEC'!$A:$DC,MATCH(H$1,'B-EmEC'!$A$1:$DC$1,0),FALSE)&lt;&gt;"",VLOOKUP($B151,'B-EmEC'!$A:$DC,MATCH(H$1,'B-EmEC'!$A$1:$DC$1,0),FALSE),NA())</f>
        <v>9.8249999999999993</v>
      </c>
      <c r="I151" s="159">
        <f>IF(VLOOKUP($B151,'B-EmEC'!$A:$DC,MATCH(I$1,'B-EmEC'!$A$1:$DC$1,0),FALSE)&lt;&gt;"",VLOOKUP($B151,'B-EmEC'!$A:$DC,MATCH(I$1,'B-EmEC'!$A$1:$DC$1,0),FALSE),NA())</f>
        <v>9.9849999999999994</v>
      </c>
      <c r="J151" s="159">
        <f>IF(VLOOKUP($B151,'B-EmEC'!$A:$DC,MATCH(J$1,'B-EmEC'!$A$1:$DC$1,0),FALSE)&lt;&gt;"",VLOOKUP($B151,'B-EmEC'!$A:$DC,MATCH(J$1,'B-EmEC'!$A$1:$DC$1,0),FALSE),NA())</f>
        <v>9.3659999999999997</v>
      </c>
      <c r="K151" s="160" t="e">
        <f>IF(VLOOKUP($B151,'B-EmEC'!$A:$DC,MATCH(K$1,'B-EmEC'!$A$1:$DC$1,0),FALSE)&lt;&gt;"",VLOOKUP($B151,'B-EmEC'!$A:$DC,MATCH(K$1,'B-EmEC'!$A$1:$DC$1,0),FALSE),NA())</f>
        <v>#N/A</v>
      </c>
      <c r="L151" s="160" t="e">
        <f>IF(VLOOKUP($B151,'B-EmEC'!$A:$DC,MATCH(L$1,'B-EmEC'!$A$1:$DC$1,0),FALSE)&lt;&gt;"",VLOOKUP($B151,'B-EmEC'!$A:$DC,MATCH(L$1,'B-EmEC'!$A$1:$DC$1,0),FALSE),NA())</f>
        <v>#N/A</v>
      </c>
      <c r="M151" s="160" t="e">
        <f>IF(VLOOKUP($B151,'B-EmEC'!$A:$DC,MATCH(M$1,'B-EmEC'!$A$1:$DC$1,0),FALSE)&lt;&gt;"",VLOOKUP($B151,'B-EmEC'!$A:$DC,MATCH(M$1,'B-EmEC'!$A$1:$DC$1,0),FALSE),NA())</f>
        <v>#N/A</v>
      </c>
      <c r="N151" s="159">
        <f>IF(VLOOKUP($B151,'B-EmEC'!$A:$DC,MATCH(N$1,'B-EmEC'!$A$1:$DC$1,0),FALSE)&lt;&gt;"",VLOOKUP($B151,'B-EmEC'!$A:$DC,MATCH(N$1,'B-EmEC'!$A$1:$DC$1,0),FALSE),NA())</f>
        <v>8.5</v>
      </c>
      <c r="O151" s="160" t="e">
        <f>IF(VLOOKUP($B151,'B-EmEC'!$A:$DC,MATCH(O$1,'B-EmEC'!$A$1:$DC$1,0),FALSE)&lt;&gt;"",VLOOKUP($B151,'B-EmEC'!$A:$DC,MATCH(O$1,'B-EmEC'!$A$1:$DC$1,0),FALSE),NA())</f>
        <v>#N/A</v>
      </c>
      <c r="P151" s="160" t="e">
        <f>IF(VLOOKUP($B151,'B-EmEC'!$A:$DC,MATCH(P$1,'B-EmEC'!$A$1:$DC$1,0),FALSE)&lt;&gt;"",VLOOKUP($B151,'B-EmEC'!$A:$DC,MATCH(P$1,'B-EmEC'!$A$1:$DC$1,0),FALSE),NA())</f>
        <v>#N/A</v>
      </c>
      <c r="Q151" s="161" t="str" cm="1">
        <f t="array" ref="Q151">SUBSTITUTE(SUBSTITUTE(INDEX(E$1:P$1,0,MATCH(_xlfn.AGGREGATE(4,6,E151:P151),E151:P151,0)),"B-pEC50",""),"&gt;1.4SD","")</f>
        <v xml:space="preserve">
GoB</v>
      </c>
      <c r="R151" s="159"/>
      <c r="S151" s="162" t="e">
        <f>IF(VLOOKUP($B151,'I-EmEC'!$A:$DD,MATCH(S$1,'I-EmEC'!$A$1:$DD$1,0),FALSE)&lt;&gt;"",VLOOKUP($B151,'I-EmEC'!$A:$DD,MATCH(S$1,'I-EmEC'!$A$1:$DD$1,0),FALSE),NA())</f>
        <v>#N/A</v>
      </c>
      <c r="T151" s="159" t="e">
        <f>IF(VLOOKUP($B151,'I-EmEC'!$A:$DD,MATCH(T$1,'I-EmEC'!$A$1:$DD$1,0),FALSE)&lt;&gt;"",VLOOKUP($B151,'I-EmEC'!$A:$DD,MATCH(T$1,'I-EmEC'!$A$1:$DD$1,0),FALSE),NA())</f>
        <v>#N/A</v>
      </c>
      <c r="U151" s="159" t="e">
        <f>IF(VLOOKUP($B151,'I-EmEC'!$A:$DD,MATCH(U$1,'I-EmEC'!$A$1:$DD$1,0),FALSE)&lt;&gt;"",VLOOKUP($B151,'I-EmEC'!$A:$DD,MATCH(U$1,'I-EmEC'!$A$1:$DD$1,0),FALSE),NA())</f>
        <v>#N/A</v>
      </c>
      <c r="V151" s="159" t="e">
        <f>IF(VLOOKUP($B151,'I-EmEC'!$A:$DD,MATCH(V$1,'I-EmEC'!$A$1:$DD$1,0),FALSE)&lt;&gt;"",VLOOKUP($B151,'I-EmEC'!$A:$DD,MATCH(V$1,'I-EmEC'!$A$1:$DD$1,0),FALSE),NA())</f>
        <v>#N/A</v>
      </c>
      <c r="W151" s="159" t="e">
        <f>IF(VLOOKUP($B151,'I-EmEC'!$A:$DD,MATCH(W$1,'I-EmEC'!$A$1:$DD$1,0),FALSE)&lt;&gt;"",VLOOKUP($B151,'I-EmEC'!$A:$DD,MATCH(W$1,'I-EmEC'!$A$1:$DD$1,0),FALSE),NA())</f>
        <v>#N/A</v>
      </c>
      <c r="X151" s="159" t="e">
        <f>IF(VLOOKUP($B151,'I-EmEC'!$A:$DD,MATCH(X$1,'I-EmEC'!$A$1:$DD$1,0),FALSE)&lt;&gt;"",VLOOKUP($B151,'I-EmEC'!$A:$DD,MATCH(X$1,'I-EmEC'!$A$1:$DD$1,0),FALSE),NA())</f>
        <v>#N/A</v>
      </c>
      <c r="Y151" s="159" t="e">
        <f>IF(VLOOKUP($B151,'I-EmEC'!$A:$DD,MATCH(Y$1,'I-EmEC'!$A$1:$DD$1,0),FALSE)&lt;&gt;"",VLOOKUP($B151,'I-EmEC'!$A:$DD,MATCH(Y$1,'I-EmEC'!$A$1:$DD$1,0),FALSE),NA())</f>
        <v>#N/A</v>
      </c>
      <c r="Z151" s="159" t="e">
        <f>IF(VLOOKUP($B151,'I-EmEC'!$A:$DD,MATCH(Z$1,'I-EmEC'!$A$1:$DD$1,0),FALSE)&lt;&gt;"",VLOOKUP($B151,'I-EmEC'!$A:$DD,MATCH(Z$1,'I-EmEC'!$A$1:$DD$1,0),FALSE),NA())</f>
        <v>#N/A</v>
      </c>
      <c r="AA151" s="159" t="e">
        <f>IF(VLOOKUP($B151,'I-EmEC'!$A:$DD,MATCH(AA$1,'I-EmEC'!$A$1:$DD$1,0),FALSE)&lt;&gt;"",VLOOKUP($B151,'I-EmEC'!$A:$DD,MATCH(AA$1,'I-EmEC'!$A$1:$DD$1,0),FALSE),NA())</f>
        <v>#N/A</v>
      </c>
      <c r="AB151" s="159" t="e">
        <f>IF(VLOOKUP($B151,'I-EmEC'!$A:$DD,MATCH(AB$1,'I-EmEC'!$A$1:$DD$1,0),FALSE)&lt;&gt;"",VLOOKUP($B151,'I-EmEC'!$A:$DD,MATCH(AB$1,'I-EmEC'!$A$1:$DD$1,0),FALSE),NA())</f>
        <v>#N/A</v>
      </c>
      <c r="AC151" s="159" t="e">
        <f>IF(VLOOKUP($B151,'I-EmEC'!$A:$DD,MATCH(AC$1,'I-EmEC'!$A$1:$DD$1,0),FALSE)&lt;&gt;"",VLOOKUP($B151,'I-EmEC'!$A:$DD,MATCH(AC$1,'I-EmEC'!$A$1:$DD$1,0),FALSE),NA())</f>
        <v>#N/A</v>
      </c>
      <c r="AD151" s="159" t="e">
        <f>IF(VLOOKUP($B151,'I-EmEC'!$A:$DD,MATCH(AD$1,'I-EmEC'!$A$1:$DD$1,0),FALSE)&lt;&gt;"",VLOOKUP($B151,'I-EmEC'!$A:$DD,MATCH(AD$1,'I-EmEC'!$A$1:$DD$1,0),FALSE),NA())</f>
        <v>#N/A</v>
      </c>
      <c r="AE151" s="161" t="e" cm="1">
        <f t="array" ref="AE151">SUBSTITUTE(SUBSTITUTE(INDEX(S$1:AD$1,0,MATCH(_xlfn.AGGREGATE(4,6,S151:AD151),S151:AD151,0)),"I-pEC50",""),"&gt;1.4SD","")</f>
        <v>#N/A</v>
      </c>
      <c r="AF151" s="159"/>
      <c r="AG151" s="163" t="e">
        <f>IF(VLOOKUP($B151,'B-EmEC'!$A:$DC,MATCH(AG$1,'B-EmEC'!$A$1:$DC$1,0),FALSE)&lt;&gt;"",VLOOKUP($B151,'B-EmEC'!$A:$DC,MATCH(AG$1,'B-EmEC'!$A$1:$DC$1,0),FALSE),NA())</f>
        <v>#N/A</v>
      </c>
      <c r="AH151" s="164">
        <f>IF(VLOOKUP($B151,'B-EmEC'!$A:$DC,MATCH(AH$1,'B-EmEC'!$A$1:$DC$1,0),FALSE)&lt;&gt;"",VLOOKUP($B151,'B-EmEC'!$A:$DC,MATCH(AH$1,'B-EmEC'!$A$1:$DC$1,0),FALSE),NA())</f>
        <v>456.2</v>
      </c>
      <c r="AI151" s="164">
        <f>IF(VLOOKUP($B151,'B-EmEC'!$A:$DC,MATCH(AI$1,'B-EmEC'!$A$1:$DC$1,0),FALSE)&lt;&gt;"",VLOOKUP($B151,'B-EmEC'!$A:$DC,MATCH(AI$1,'B-EmEC'!$A$1:$DC$1,0),FALSE),NA())</f>
        <v>242.8</v>
      </c>
      <c r="AJ151" s="164">
        <f>IF(VLOOKUP($B151,'B-EmEC'!$A:$DC,MATCH(AJ$1,'B-EmEC'!$A$1:$DC$1,0),FALSE)&lt;&gt;"",VLOOKUP($B151,'B-EmEC'!$A:$DC,MATCH(AJ$1,'B-EmEC'!$A$1:$DC$1,0),FALSE),NA())</f>
        <v>183.3</v>
      </c>
      <c r="AK151" s="164">
        <f>IF(VLOOKUP($B151,'B-EmEC'!$A:$DC,MATCH(AK$1,'B-EmEC'!$A$1:$DC$1,0),FALSE)&lt;&gt;"",VLOOKUP($B151,'B-EmEC'!$A:$DC,MATCH(AK$1,'B-EmEC'!$A$1:$DC$1,0),FALSE),NA())</f>
        <v>268</v>
      </c>
      <c r="AL151" s="164">
        <f>IF(VLOOKUP($B151,'B-EmEC'!$A:$DC,MATCH(AL$1,'B-EmEC'!$A$1:$DC$1,0),FALSE)&lt;&gt;"",VLOOKUP($B151,'B-EmEC'!$A:$DC,MATCH(AL$1,'B-EmEC'!$A$1:$DC$1,0),FALSE),NA())</f>
        <v>171</v>
      </c>
      <c r="AM151" s="164" t="e">
        <f>IF(VLOOKUP($B151,'B-EmEC'!$A:$DC,MATCH(AM$1,'B-EmEC'!$A$1:$DC$1,0),FALSE)&lt;&gt;"",VLOOKUP($B151,'B-EmEC'!$A:$DC,MATCH(AM$1,'B-EmEC'!$A$1:$DC$1,0),FALSE),NA())</f>
        <v>#N/A</v>
      </c>
      <c r="AN151" s="164" t="e">
        <f>IF(VLOOKUP($B151,'B-EmEC'!$A:$DC,MATCH(AN$1,'B-EmEC'!$A$1:$DC$1,0),FALSE)&lt;&gt;"",VLOOKUP($B151,'B-EmEC'!$A:$DC,MATCH(AN$1,'B-EmEC'!$A$1:$DC$1,0),FALSE),NA())</f>
        <v>#N/A</v>
      </c>
      <c r="AO151" s="164" t="e">
        <f>IF(VLOOKUP($B151,'B-EmEC'!$A:$DC,MATCH(AO$1,'B-EmEC'!$A$1:$DC$1,0),FALSE)&lt;&gt;"",VLOOKUP($B151,'B-EmEC'!$A:$DC,MATCH(AO$1,'B-EmEC'!$A$1:$DC$1,0),FALSE),NA())</f>
        <v>#N/A</v>
      </c>
      <c r="AP151" s="164">
        <f>IF(VLOOKUP($B151,'B-EmEC'!$A:$DC,MATCH(AP$1,'B-EmEC'!$A$1:$DC$1,0),FALSE)&lt;&gt;"",VLOOKUP($B151,'B-EmEC'!$A:$DC,MATCH(AP$1,'B-EmEC'!$A$1:$DC$1,0),FALSE),NA())</f>
        <v>511.8</v>
      </c>
      <c r="AQ151" s="164" t="e">
        <f>IF(VLOOKUP($B151,'B-EmEC'!$A:$DC,MATCH(AQ$1,'B-EmEC'!$A$1:$DC$1,0),FALSE)&lt;&gt;"",VLOOKUP($B151,'B-EmEC'!$A:$DC,MATCH(AQ$1,'B-EmEC'!$A$1:$DC$1,0),FALSE),NA())</f>
        <v>#N/A</v>
      </c>
      <c r="AR151" s="164" t="e">
        <f>IF(VLOOKUP($B151,'B-EmEC'!$A:$DC,MATCH(AR$1,'B-EmEC'!$A$1:$DC$1,0),FALSE)&lt;&gt;"",VLOOKUP($B151,'B-EmEC'!$A:$DC,MATCH(AR$1,'B-EmEC'!$A$1:$DC$1,0),FALSE),NA())</f>
        <v>#N/A</v>
      </c>
      <c r="AS151" s="169" t="str" cm="1">
        <f t="array" ref="AS151">SUBSTITUTE(SUBSTITUTE(INDEX(AG$1:AR$1,0,MATCH(_xlfn.AGGREGATE(4,6,AG151:AR151),AG151:AR151,0)),"B-Emax",""),"&gt;1.4SD","")</f>
        <v xml:space="preserve">
G15</v>
      </c>
      <c r="AT151" s="164"/>
      <c r="AU151" s="165" t="e">
        <f>IF(VLOOKUP($B151,'I-EmEC'!$A:$DD,MATCH(AU$1,'I-EmEC'!$A$1:$DD$1,0),FALSE)&lt;&gt;"",VLOOKUP($B151,'I-EmEC'!$A:$DD,MATCH(AU$1,'I-EmEC'!$A$1:$DD$1,0),FALSE),NA())</f>
        <v>#N/A</v>
      </c>
      <c r="AV151" s="166" t="e">
        <f>IF(VLOOKUP($B151,'I-EmEC'!$A:$DD,MATCH(AV$1,'I-EmEC'!$A$1:$DD$1,0),FALSE)&lt;&gt;"",VLOOKUP($B151,'I-EmEC'!$A:$DD,MATCH(AV$1,'I-EmEC'!$A$1:$DD$1,0),FALSE),NA())</f>
        <v>#N/A</v>
      </c>
      <c r="AW151" s="166" t="e">
        <f>IF(VLOOKUP($B151,'I-EmEC'!$A:$DD,MATCH(AW$1,'I-EmEC'!$A$1:$DD$1,0),FALSE)&lt;&gt;"",VLOOKUP($B151,'I-EmEC'!$A:$DD,MATCH(AW$1,'I-EmEC'!$A$1:$DD$1,0),FALSE),NA())</f>
        <v>#N/A</v>
      </c>
      <c r="AX151" s="166" t="e">
        <f>IF(VLOOKUP($B151,'I-EmEC'!$A:$DD,MATCH(AX$1,'I-EmEC'!$A$1:$DD$1,0),FALSE)&lt;&gt;"",VLOOKUP($B151,'I-EmEC'!$A:$DD,MATCH(AX$1,'I-EmEC'!$A$1:$DD$1,0),FALSE),NA())</f>
        <v>#N/A</v>
      </c>
      <c r="AY151" s="166" t="e">
        <f>IF(VLOOKUP($B151,'I-EmEC'!$A:$DD,MATCH(AY$1,'I-EmEC'!$A$1:$DD$1,0),FALSE)&lt;&gt;"",VLOOKUP($B151,'I-EmEC'!$A:$DD,MATCH(AY$1,'I-EmEC'!$A$1:$DD$1,0),FALSE),NA())</f>
        <v>#N/A</v>
      </c>
      <c r="AZ151" s="166" t="e">
        <f>IF(VLOOKUP($B151,'I-EmEC'!$A:$DD,MATCH(AZ$1,'I-EmEC'!$A$1:$DD$1,0),FALSE)&lt;&gt;"",VLOOKUP($B151,'I-EmEC'!$A:$DD,MATCH(AZ$1,'I-EmEC'!$A$1:$DD$1,0),FALSE),NA())</f>
        <v>#N/A</v>
      </c>
      <c r="BA151" s="166" t="e">
        <f>IF(VLOOKUP($B151,'I-EmEC'!$A:$DD,MATCH(BA$1,'I-EmEC'!$A$1:$DD$1,0),FALSE)&lt;&gt;"",VLOOKUP($B151,'I-EmEC'!$A:$DD,MATCH(BA$1,'I-EmEC'!$A$1:$DD$1,0),FALSE),NA())</f>
        <v>#N/A</v>
      </c>
      <c r="BB151" s="166" t="e">
        <f>IF(VLOOKUP($B151,'I-EmEC'!$A:$DD,MATCH(BB$1,'I-EmEC'!$A$1:$DD$1,0),FALSE)&lt;&gt;"",VLOOKUP($B151,'I-EmEC'!$A:$DD,MATCH(BB$1,'I-EmEC'!$A$1:$DD$1,0),FALSE),NA())</f>
        <v>#N/A</v>
      </c>
      <c r="BC151" s="166" t="e">
        <f>IF(VLOOKUP($B151,'I-EmEC'!$A:$DD,MATCH(BC$1,'I-EmEC'!$A$1:$DD$1,0),FALSE)&lt;&gt;"",VLOOKUP($B151,'I-EmEC'!$A:$DD,MATCH(BC$1,'I-EmEC'!$A$1:$DD$1,0),FALSE),NA())</f>
        <v>#N/A</v>
      </c>
      <c r="BD151" s="166" t="e">
        <f>IF(VLOOKUP($B151,'I-EmEC'!$A:$DD,MATCH(BD$1,'I-EmEC'!$A$1:$DD$1,0),FALSE)&lt;&gt;"",VLOOKUP($B151,'I-EmEC'!$A:$DD,MATCH(BD$1,'I-EmEC'!$A$1:$DD$1,0),FALSE),NA())</f>
        <v>#N/A</v>
      </c>
      <c r="BE151" s="166" t="e">
        <f>IF(VLOOKUP($B151,'I-EmEC'!$A:$DD,MATCH(BE$1,'I-EmEC'!$A$1:$DD$1,0),FALSE)&lt;&gt;"",VLOOKUP($B151,'I-EmEC'!$A:$DD,MATCH(BE$1,'I-EmEC'!$A$1:$DD$1,0),FALSE),NA())</f>
        <v>#N/A</v>
      </c>
      <c r="BF151" s="166" t="e">
        <f>IF(VLOOKUP($B151,'I-EmEC'!$A:$DD,MATCH(BF$1,'I-EmEC'!$A$1:$DD$1,0),FALSE)&lt;&gt;"",VLOOKUP($B151,'I-EmEC'!$A:$DD,MATCH(BF$1,'I-EmEC'!$A$1:$DD$1,0),FALSE),NA())</f>
        <v>#N/A</v>
      </c>
      <c r="BG151" s="161" t="e" cm="1">
        <f t="array" ref="BG151">SUBSTITUTE(SUBSTITUTE(INDEX(AU$1:BF$1,0,MATCH(_xlfn.AGGREGATE(4,6,AU151:BF151),AU151:BF151,0)),"I-Emax",""),"&gt;1.4SD","")</f>
        <v>#N/A</v>
      </c>
      <c r="BH151" s="159"/>
      <c r="BI151" s="167" t="e">
        <f>IF(VLOOKUP($B151,'B-EmEC'!$A:$DC,MATCH(BI$1,'B-EmEC'!$A$1:$DC$1,0),FALSE)="",NA(),VLOOKUP($B151,'B-EmEC'!$A:$DC,MATCH(BI$1,'B-EmEC'!$A$1:$DC$1,0),FALSE))</f>
        <v>#N/A</v>
      </c>
      <c r="BJ151" s="168">
        <f>IF(VLOOKUP($B151,'B-EmEC'!$A:$DC,MATCH(BJ$1,'B-EmEC'!$A$1:$DC$1,0),FALSE)="",NA(),VLOOKUP($B151,'B-EmEC'!$A:$DC,MATCH(BJ$1,'B-EmEC'!$A$1:$DC$1,0),FALSE))</f>
        <v>49.425785482123509</v>
      </c>
      <c r="BK151" s="168">
        <f>IF(VLOOKUP($B151,'B-EmEC'!$A:$DC,MATCH(BK$1,'B-EmEC'!$A$1:$DC$1,0),FALSE)="",NA(),VLOOKUP($B151,'B-EmEC'!$A:$DC,MATCH(BK$1,'B-EmEC'!$A$1:$DC$1,0),FALSE))</f>
        <v>35.46596552731522</v>
      </c>
      <c r="BL151" s="168">
        <f>IF(VLOOKUP($B151,'B-EmEC'!$A:$DC,MATCH(BL$1,'B-EmEC'!$A$1:$DC$1,0),FALSE)="",NA(),VLOOKUP($B151,'B-EmEC'!$A:$DC,MATCH(BL$1,'B-EmEC'!$A$1:$DC$1,0),FALSE))</f>
        <v>49.274193548387096</v>
      </c>
      <c r="BM151" s="168">
        <f>IF(VLOOKUP($B151,'B-EmEC'!$A:$DC,MATCH(BM$1,'B-EmEC'!$A$1:$DC$1,0),FALSE)="",NA(),VLOOKUP($B151,'B-EmEC'!$A:$DC,MATCH(BM$1,'B-EmEC'!$A$1:$DC$1,0),FALSE))</f>
        <v>54.207119741100328</v>
      </c>
      <c r="BN151" s="168">
        <f>IF(VLOOKUP($B151,'B-EmEC'!$A:$DC,MATCH(BN$1,'B-EmEC'!$A$1:$DC$1,0),FALSE)="",NA(),VLOOKUP($B151,'B-EmEC'!$A:$DC,MATCH(BN$1,'B-EmEC'!$A$1:$DC$1,0),FALSE))</f>
        <v>49.593967517401389</v>
      </c>
      <c r="BO151" s="168" t="e">
        <f>IF(VLOOKUP($B151,'B-EmEC'!$A:$DC,MATCH(BO$1,'B-EmEC'!$A$1:$DC$1,0),FALSE)="",NA(),VLOOKUP($B151,'B-EmEC'!$A:$DC,MATCH(BO$1,'B-EmEC'!$A$1:$DC$1,0),FALSE))</f>
        <v>#N/A</v>
      </c>
      <c r="BP151" s="168" t="e">
        <f>IF(VLOOKUP($B151,'B-EmEC'!$A:$DC,MATCH(BP$1,'B-EmEC'!$A$1:$DC$1,0),FALSE)="",NA(),VLOOKUP($B151,'B-EmEC'!$A:$DC,MATCH(BP$1,'B-EmEC'!$A$1:$DC$1,0),FALSE))</f>
        <v>#N/A</v>
      </c>
      <c r="BQ151" s="168" t="e">
        <f>IF(VLOOKUP($B151,'B-EmEC'!$A:$DC,MATCH(BQ$1,'B-EmEC'!$A$1:$DC$1,0),FALSE)="",NA(),VLOOKUP($B151,'B-EmEC'!$A:$DC,MATCH(BQ$1,'B-EmEC'!$A$1:$DC$1,0),FALSE))</f>
        <v>#N/A</v>
      </c>
      <c r="BR151" s="168">
        <f>IF(VLOOKUP($B151,'B-EmEC'!$A:$DC,MATCH(BR$1,'B-EmEC'!$A$1:$DC$1,0),FALSE)="",NA(),VLOOKUP($B151,'B-EmEC'!$A:$DC,MATCH(BR$1,'B-EmEC'!$A$1:$DC$1,0),FALSE))</f>
        <v>47.966260543580134</v>
      </c>
      <c r="BS151" s="168" t="e">
        <f>IF(VLOOKUP($B151,'B-EmEC'!$A:$DC,MATCH(BS$1,'B-EmEC'!$A$1:$DC$1,0),FALSE)="",NA(),VLOOKUP($B151,'B-EmEC'!$A:$DC,MATCH(BS$1,'B-EmEC'!$A$1:$DC$1,0),FALSE))</f>
        <v>#N/A</v>
      </c>
      <c r="BT151" s="168" t="e">
        <f>IF(VLOOKUP($B151,'B-EmEC'!$A:$DC,MATCH(BT$1,'B-EmEC'!$A$1:$DC$1,0),FALSE)="",NA(),VLOOKUP($B151,'B-EmEC'!$A:$DC,MATCH(BT$1,'B-EmEC'!$A$1:$DC$1,0),FALSE))</f>
        <v>#N/A</v>
      </c>
      <c r="BU151" s="161" t="str" cm="1">
        <f t="array" ref="BU151">SUBSTITUTE(SUBSTITUTE(SUBSTITUTE(INDEX(BI$1:BT$1,0,MATCH(_xlfn.AGGREGATE(4,6,BI151:BT151),BI151:BT151,0)),"B-Emax",""),"Min",""),"Max","")</f>
        <v xml:space="preserve">
GoB</v>
      </c>
      <c r="BV151" s="168"/>
      <c r="BW151" s="165" t="e">
        <f>IF(VLOOKUP($B151,'I-EmEC'!$A:$DD,MATCH(BW$1,'I-EmEC'!$A$1:$DD$1,0),FALSE)&lt;&gt;"",VLOOKUP($B151,'I-EmEC'!$A:$DD,MATCH(BW$1,'I-EmEC'!$A$1:$DD$1,0),FALSE),NA())</f>
        <v>#N/A</v>
      </c>
      <c r="BX151" s="166" t="e">
        <f>IF(VLOOKUP($B151,'I-EmEC'!$A:$DD,MATCH(BX$1,'I-EmEC'!$A$1:$DD$1,0),FALSE)&lt;&gt;"",VLOOKUP($B151,'I-EmEC'!$A:$DD,MATCH(BX$1,'I-EmEC'!$A$1:$DD$1,0),FALSE),NA())</f>
        <v>#N/A</v>
      </c>
      <c r="BY151" s="166" t="e">
        <f>IF(VLOOKUP($B151,'I-EmEC'!$A:$DD,MATCH(BY$1,'I-EmEC'!$A$1:$DD$1,0),FALSE)&lt;&gt;"",VLOOKUP($B151,'I-EmEC'!$A:$DD,MATCH(BY$1,'I-EmEC'!$A$1:$DD$1,0),FALSE),NA())</f>
        <v>#N/A</v>
      </c>
      <c r="BZ151" s="166" t="e">
        <f>IF(VLOOKUP($B151,'I-EmEC'!$A:$DD,MATCH(BZ$1,'I-EmEC'!$A$1:$DD$1,0),FALSE)&lt;&gt;"",VLOOKUP($B151,'I-EmEC'!$A:$DD,MATCH(BZ$1,'I-EmEC'!$A$1:$DD$1,0),FALSE),NA())</f>
        <v>#N/A</v>
      </c>
      <c r="CA151" s="166" t="e">
        <f>IF(VLOOKUP($B151,'I-EmEC'!$A:$DD,MATCH(CA$1,'I-EmEC'!$A$1:$DD$1,0),FALSE)&lt;&gt;"",VLOOKUP($B151,'I-EmEC'!$A:$DD,MATCH(CA$1,'I-EmEC'!$A$1:$DD$1,0),FALSE),NA())</f>
        <v>#N/A</v>
      </c>
      <c r="CB151" s="166" t="e">
        <f>IF(VLOOKUP($B151,'I-EmEC'!$A:$DD,MATCH(CB$1,'I-EmEC'!$A$1:$DD$1,0),FALSE)&lt;&gt;"",VLOOKUP($B151,'I-EmEC'!$A:$DD,MATCH(CB$1,'I-EmEC'!$A$1:$DD$1,0),FALSE),NA())</f>
        <v>#N/A</v>
      </c>
      <c r="CC151" s="166" t="e">
        <f>IF(VLOOKUP($B151,'I-EmEC'!$A:$DD,MATCH(CC$1,'I-EmEC'!$A$1:$DD$1,0),FALSE)&lt;&gt;"",VLOOKUP($B151,'I-EmEC'!$A:$DD,MATCH(CC$1,'I-EmEC'!$A$1:$DD$1,0),FALSE),NA())</f>
        <v>#N/A</v>
      </c>
      <c r="CD151" s="166" t="e">
        <f>IF(VLOOKUP($B151,'I-EmEC'!$A:$DD,MATCH(CD$1,'I-EmEC'!$A$1:$DD$1,0),FALSE)&lt;&gt;"",VLOOKUP($B151,'I-EmEC'!$A:$DD,MATCH(CD$1,'I-EmEC'!$A$1:$DD$1,0),FALSE),NA())</f>
        <v>#N/A</v>
      </c>
      <c r="CE151" s="166" t="e">
        <f>IF(VLOOKUP($B151,'I-EmEC'!$A:$DD,MATCH(CE$1,'I-EmEC'!$A$1:$DD$1,0),FALSE)&lt;&gt;"",VLOOKUP($B151,'I-EmEC'!$A:$DD,MATCH(CE$1,'I-EmEC'!$A$1:$DD$1,0),FALSE),NA())</f>
        <v>#N/A</v>
      </c>
      <c r="CF151" s="166" t="e">
        <f>IF(VLOOKUP($B151,'I-EmEC'!$A:$DD,MATCH(CF$1,'I-EmEC'!$A$1:$DD$1,0),FALSE)&lt;&gt;"",VLOOKUP($B151,'I-EmEC'!$A:$DD,MATCH(CF$1,'I-EmEC'!$A$1:$DD$1,0),FALSE),NA())</f>
        <v>#N/A</v>
      </c>
      <c r="CG151" s="166" t="e">
        <f>IF(VLOOKUP($B151,'I-EmEC'!$A:$DD,MATCH(CG$1,'I-EmEC'!$A$1:$DD$1,0),FALSE)&lt;&gt;"",VLOOKUP($B151,'I-EmEC'!$A:$DD,MATCH(CG$1,'I-EmEC'!$A$1:$DD$1,0),FALSE),NA())</f>
        <v>#N/A</v>
      </c>
      <c r="CH151" s="166" t="e">
        <f>IF(VLOOKUP($B151,'I-EmEC'!$A:$DD,MATCH(CH$1,'I-EmEC'!$A$1:$DD$1,0),FALSE)&lt;&gt;"",VLOOKUP($B151,'I-EmEC'!$A:$DD,MATCH(CH$1,'I-EmEC'!$A$1:$DD$1,0),FALSE),NA())</f>
        <v>#N/A</v>
      </c>
      <c r="CI151" s="161" t="e" cm="1">
        <f t="array" ref="CI151">SUBSTITUTE(SUBSTITUTE(SUBSTITUTE(INDEX(BW$1:CH$1,0,MATCH(_xlfn.AGGREGATE(4,6,BW151:CH151),BW151:CH151,0)),"I-Emax",""),"Min",""),"Max","")</f>
        <v>#N/A</v>
      </c>
      <c r="CJ151" s="155"/>
      <c r="CK151" s="155"/>
      <c r="CL151" s="155"/>
      <c r="CM151" s="155"/>
      <c r="CN151" s="155"/>
      <c r="CO151" s="155"/>
      <c r="CP151" s="155"/>
      <c r="CQ151" s="155"/>
      <c r="CR151" s="155"/>
      <c r="CS151" s="155"/>
      <c r="CT151" s="155"/>
      <c r="CU151" s="155"/>
      <c r="CV151" s="155"/>
      <c r="CW151" s="155"/>
      <c r="CX151" s="155"/>
      <c r="CY151" s="155"/>
      <c r="CZ151" s="155"/>
      <c r="DA151" s="155"/>
      <c r="DB151" s="155"/>
      <c r="DC151" s="155"/>
      <c r="DD151" s="155"/>
      <c r="DE151" s="155"/>
      <c r="DF151" s="155"/>
      <c r="DG151" s="155"/>
    </row>
    <row r="152" spans="1:111" s="170" customFormat="1" x14ac:dyDescent="0.15">
      <c r="A152" s="155" t="str" cm="1">
        <f t="array" ref="A152">_xlfn.IFS(AND(SUMIF(E152:P152,"&lt;&gt;#N/A",E152:P152)&gt;0,SUMIF(S152:AD152,"&lt;&gt;#N/A",S152:AD152)&gt;0),"BI",AND(SUMIF(E152:P152,"&lt;&gt;#N/A",E152:P152)&gt;0,SUMIF(S152:AD152,"&lt;&gt;#N/A",S152:AD152)=0),"-B",AND(SUMIF(E152:P152,"&lt;&gt;#N/A",E152:P152)=0,SUMIF(S152:AD152,"&lt;&gt;#N/A",S152:AD152)&gt;0),"-I")</f>
        <v>-B</v>
      </c>
      <c r="B152" s="90" t="s">
        <v>12</v>
      </c>
      <c r="C152" s="156" t="str">
        <f>VLOOKUP(B152,RecNamesAll!A:E,5,FALSE)</f>
        <v>A</v>
      </c>
      <c r="D152" s="157" t="b">
        <f>VLOOKUP(B152,Ligands!A:B,2,FALSE)</f>
        <v>0</v>
      </c>
      <c r="E152" s="158" t="e">
        <f>IF(VLOOKUP($B152,'B-EmEC'!$A:$DC,MATCH(E$1,'B-EmEC'!$A$1:$DC$1,0),FALSE)&lt;&gt;"",VLOOKUP($B152,'B-EmEC'!$A:$DC,MATCH(E$1,'B-EmEC'!$A$1:$DC$1,0),FALSE),NA())</f>
        <v>#N/A</v>
      </c>
      <c r="F152" s="159">
        <f>IF(VLOOKUP($B152,'B-EmEC'!$A:$DC,MATCH(F$1,'B-EmEC'!$A$1:$DC$1,0),FALSE)&lt;&gt;"",VLOOKUP($B152,'B-EmEC'!$A:$DC,MATCH(F$1,'B-EmEC'!$A$1:$DC$1,0),FALSE),NA())</f>
        <v>8.7029999999999994</v>
      </c>
      <c r="G152" s="159">
        <f>IF(VLOOKUP($B152,'B-EmEC'!$A:$DC,MATCH(G$1,'B-EmEC'!$A$1:$DC$1,0),FALSE)&lt;&gt;"",VLOOKUP($B152,'B-EmEC'!$A:$DC,MATCH(G$1,'B-EmEC'!$A$1:$DC$1,0),FALSE),NA())</f>
        <v>9.1560000000000006</v>
      </c>
      <c r="H152" s="159">
        <f>IF(VLOOKUP($B152,'B-EmEC'!$A:$DC,MATCH(H$1,'B-EmEC'!$A$1:$DC$1,0),FALSE)&lt;&gt;"",VLOOKUP($B152,'B-EmEC'!$A:$DC,MATCH(H$1,'B-EmEC'!$A$1:$DC$1,0),FALSE),NA())</f>
        <v>8.6630000000000003</v>
      </c>
      <c r="I152" s="159">
        <f>IF(VLOOKUP($B152,'B-EmEC'!$A:$DC,MATCH(I$1,'B-EmEC'!$A$1:$DC$1,0),FALSE)&lt;&gt;"",VLOOKUP($B152,'B-EmEC'!$A:$DC,MATCH(I$1,'B-EmEC'!$A$1:$DC$1,0),FALSE),NA())</f>
        <v>8.7349999999999994</v>
      </c>
      <c r="J152" s="159">
        <f>IF(VLOOKUP($B152,'B-EmEC'!$A:$DC,MATCH(J$1,'B-EmEC'!$A$1:$DC$1,0),FALSE)&lt;&gt;"",VLOOKUP($B152,'B-EmEC'!$A:$DC,MATCH(J$1,'B-EmEC'!$A$1:$DC$1,0),FALSE),NA())</f>
        <v>8.3829999999999991</v>
      </c>
      <c r="K152" s="160" t="e">
        <f>IF(VLOOKUP($B152,'B-EmEC'!$A:$DC,MATCH(K$1,'B-EmEC'!$A$1:$DC$1,0),FALSE)&lt;&gt;"",VLOOKUP($B152,'B-EmEC'!$A:$DC,MATCH(K$1,'B-EmEC'!$A$1:$DC$1,0),FALSE),NA())</f>
        <v>#N/A</v>
      </c>
      <c r="L152" s="160" t="e">
        <f>IF(VLOOKUP($B152,'B-EmEC'!$A:$DC,MATCH(L$1,'B-EmEC'!$A$1:$DC$1,0),FALSE)&lt;&gt;"",VLOOKUP($B152,'B-EmEC'!$A:$DC,MATCH(L$1,'B-EmEC'!$A$1:$DC$1,0),FALSE),NA())</f>
        <v>#N/A</v>
      </c>
      <c r="M152" s="160" t="e">
        <f>IF(VLOOKUP($B152,'B-EmEC'!$A:$DC,MATCH(M$1,'B-EmEC'!$A$1:$DC$1,0),FALSE)&lt;&gt;"",VLOOKUP($B152,'B-EmEC'!$A:$DC,MATCH(M$1,'B-EmEC'!$A$1:$DC$1,0),FALSE),NA())</f>
        <v>#N/A</v>
      </c>
      <c r="N152" s="159" t="e">
        <f>IF(VLOOKUP($B152,'B-EmEC'!$A:$DC,MATCH(N$1,'B-EmEC'!$A$1:$DC$1,0),FALSE)&lt;&gt;"",VLOOKUP($B152,'B-EmEC'!$A:$DC,MATCH(N$1,'B-EmEC'!$A$1:$DC$1,0),FALSE),NA())</f>
        <v>#N/A</v>
      </c>
      <c r="O152" s="160" t="e">
        <f>IF(VLOOKUP($B152,'B-EmEC'!$A:$DC,MATCH(O$1,'B-EmEC'!$A$1:$DC$1,0),FALSE)&lt;&gt;"",VLOOKUP($B152,'B-EmEC'!$A:$DC,MATCH(O$1,'B-EmEC'!$A$1:$DC$1,0),FALSE),NA())</f>
        <v>#N/A</v>
      </c>
      <c r="P152" s="160" t="e">
        <f>IF(VLOOKUP($B152,'B-EmEC'!$A:$DC,MATCH(P$1,'B-EmEC'!$A$1:$DC$1,0),FALSE)&lt;&gt;"",VLOOKUP($B152,'B-EmEC'!$A:$DC,MATCH(P$1,'B-EmEC'!$A$1:$DC$1,0),FALSE),NA())</f>
        <v>#N/A</v>
      </c>
      <c r="Q152" s="161" t="str" cm="1">
        <f t="array" ref="Q152">SUBSTITUTE(SUBSTITUTE(INDEX(E$1:P$1,0,MATCH(_xlfn.AGGREGATE(4,6,E152:P152),E152:P152,0)),"B-pEC50",""),"&gt;1.4SD","")</f>
        <v xml:space="preserve">
Gi2</v>
      </c>
      <c r="R152" s="159"/>
      <c r="S152" s="162" t="e">
        <f>IF(VLOOKUP($B152,'I-EmEC'!$A:$DD,MATCH(S$1,'I-EmEC'!$A$1:$DD$1,0),FALSE)&lt;&gt;"",VLOOKUP($B152,'I-EmEC'!$A:$DD,MATCH(S$1,'I-EmEC'!$A$1:$DD$1,0),FALSE),NA())</f>
        <v>#N/A</v>
      </c>
      <c r="T152" s="159" t="e">
        <f>IF(VLOOKUP($B152,'I-EmEC'!$A:$DD,MATCH(T$1,'I-EmEC'!$A$1:$DD$1,0),FALSE)&lt;&gt;"",VLOOKUP($B152,'I-EmEC'!$A:$DD,MATCH(T$1,'I-EmEC'!$A$1:$DD$1,0),FALSE),NA())</f>
        <v>#N/A</v>
      </c>
      <c r="U152" s="159" t="e">
        <f>IF(VLOOKUP($B152,'I-EmEC'!$A:$DD,MATCH(U$1,'I-EmEC'!$A$1:$DD$1,0),FALSE)&lt;&gt;"",VLOOKUP($B152,'I-EmEC'!$A:$DD,MATCH(U$1,'I-EmEC'!$A$1:$DD$1,0),FALSE),NA())</f>
        <v>#N/A</v>
      </c>
      <c r="V152" s="159" t="e">
        <f>IF(VLOOKUP($B152,'I-EmEC'!$A:$DD,MATCH(V$1,'I-EmEC'!$A$1:$DD$1,0),FALSE)&lt;&gt;"",VLOOKUP($B152,'I-EmEC'!$A:$DD,MATCH(V$1,'I-EmEC'!$A$1:$DD$1,0),FALSE),NA())</f>
        <v>#N/A</v>
      </c>
      <c r="W152" s="159" t="e">
        <f>IF(VLOOKUP($B152,'I-EmEC'!$A:$DD,MATCH(W$1,'I-EmEC'!$A$1:$DD$1,0),FALSE)&lt;&gt;"",VLOOKUP($B152,'I-EmEC'!$A:$DD,MATCH(W$1,'I-EmEC'!$A$1:$DD$1,0),FALSE),NA())</f>
        <v>#N/A</v>
      </c>
      <c r="X152" s="159" t="e">
        <f>IF(VLOOKUP($B152,'I-EmEC'!$A:$DD,MATCH(X$1,'I-EmEC'!$A$1:$DD$1,0),FALSE)&lt;&gt;"",VLOOKUP($B152,'I-EmEC'!$A:$DD,MATCH(X$1,'I-EmEC'!$A$1:$DD$1,0),FALSE),NA())</f>
        <v>#N/A</v>
      </c>
      <c r="Y152" s="159" t="e">
        <f>IF(VLOOKUP($B152,'I-EmEC'!$A:$DD,MATCH(Y$1,'I-EmEC'!$A$1:$DD$1,0),FALSE)&lt;&gt;"",VLOOKUP($B152,'I-EmEC'!$A:$DD,MATCH(Y$1,'I-EmEC'!$A$1:$DD$1,0),FALSE),NA())</f>
        <v>#N/A</v>
      </c>
      <c r="Z152" s="159" t="e">
        <f>IF(VLOOKUP($B152,'I-EmEC'!$A:$DD,MATCH(Z$1,'I-EmEC'!$A$1:$DD$1,0),FALSE)&lt;&gt;"",VLOOKUP($B152,'I-EmEC'!$A:$DD,MATCH(Z$1,'I-EmEC'!$A$1:$DD$1,0),FALSE),NA())</f>
        <v>#N/A</v>
      </c>
      <c r="AA152" s="159" t="e">
        <f>IF(VLOOKUP($B152,'I-EmEC'!$A:$DD,MATCH(AA$1,'I-EmEC'!$A$1:$DD$1,0),FALSE)&lt;&gt;"",VLOOKUP($B152,'I-EmEC'!$A:$DD,MATCH(AA$1,'I-EmEC'!$A$1:$DD$1,0),FALSE),NA())</f>
        <v>#N/A</v>
      </c>
      <c r="AB152" s="159" t="e">
        <f>IF(VLOOKUP($B152,'I-EmEC'!$A:$DD,MATCH(AB$1,'I-EmEC'!$A$1:$DD$1,0),FALSE)&lt;&gt;"",VLOOKUP($B152,'I-EmEC'!$A:$DD,MATCH(AB$1,'I-EmEC'!$A$1:$DD$1,0),FALSE),NA())</f>
        <v>#N/A</v>
      </c>
      <c r="AC152" s="159" t="e">
        <f>IF(VLOOKUP($B152,'I-EmEC'!$A:$DD,MATCH(AC$1,'I-EmEC'!$A$1:$DD$1,0),FALSE)&lt;&gt;"",VLOOKUP($B152,'I-EmEC'!$A:$DD,MATCH(AC$1,'I-EmEC'!$A$1:$DD$1,0),FALSE),NA())</f>
        <v>#N/A</v>
      </c>
      <c r="AD152" s="159" t="e">
        <f>IF(VLOOKUP($B152,'I-EmEC'!$A:$DD,MATCH(AD$1,'I-EmEC'!$A$1:$DD$1,0),FALSE)&lt;&gt;"",VLOOKUP($B152,'I-EmEC'!$A:$DD,MATCH(AD$1,'I-EmEC'!$A$1:$DD$1,0),FALSE),NA())</f>
        <v>#N/A</v>
      </c>
      <c r="AE152" s="161" t="e" cm="1">
        <f t="array" ref="AE152">SUBSTITUTE(SUBSTITUTE(INDEX(S$1:AD$1,0,MATCH(_xlfn.AGGREGATE(4,6,S152:AD152),S152:AD152,0)),"I-pEC50",""),"&gt;1.4SD","")</f>
        <v>#N/A</v>
      </c>
      <c r="AF152" s="159"/>
      <c r="AG152" s="163" t="e">
        <f>IF(VLOOKUP($B152,'B-EmEC'!$A:$DC,MATCH(AG$1,'B-EmEC'!$A$1:$DC$1,0),FALSE)&lt;&gt;"",VLOOKUP($B152,'B-EmEC'!$A:$DC,MATCH(AG$1,'B-EmEC'!$A$1:$DC$1,0),FALSE),NA())</f>
        <v>#N/A</v>
      </c>
      <c r="AH152" s="164">
        <f>IF(VLOOKUP($B152,'B-EmEC'!$A:$DC,MATCH(AH$1,'B-EmEC'!$A$1:$DC$1,0),FALSE)&lt;&gt;"",VLOOKUP($B152,'B-EmEC'!$A:$DC,MATCH(AH$1,'B-EmEC'!$A$1:$DC$1,0),FALSE),NA())</f>
        <v>351.9</v>
      </c>
      <c r="AI152" s="164">
        <f>IF(VLOOKUP($B152,'B-EmEC'!$A:$DC,MATCH(AI$1,'B-EmEC'!$A$1:$DC$1,0),FALSE)&lt;&gt;"",VLOOKUP($B152,'B-EmEC'!$A:$DC,MATCH(AI$1,'B-EmEC'!$A$1:$DC$1,0),FALSE),NA())</f>
        <v>202.4</v>
      </c>
      <c r="AJ152" s="164">
        <f>IF(VLOOKUP($B152,'B-EmEC'!$A:$DC,MATCH(AJ$1,'B-EmEC'!$A$1:$DC$1,0),FALSE)&lt;&gt;"",VLOOKUP($B152,'B-EmEC'!$A:$DC,MATCH(AJ$1,'B-EmEC'!$A$1:$DC$1,0),FALSE),NA())</f>
        <v>139.5</v>
      </c>
      <c r="AK152" s="164">
        <f>IF(VLOOKUP($B152,'B-EmEC'!$A:$DC,MATCH(AK$1,'B-EmEC'!$A$1:$DC$1,0),FALSE)&lt;&gt;"",VLOOKUP($B152,'B-EmEC'!$A:$DC,MATCH(AK$1,'B-EmEC'!$A$1:$DC$1,0),FALSE),NA())</f>
        <v>192</v>
      </c>
      <c r="AL152" s="164">
        <f>IF(VLOOKUP($B152,'B-EmEC'!$A:$DC,MATCH(AL$1,'B-EmEC'!$A$1:$DC$1,0),FALSE)&lt;&gt;"",VLOOKUP($B152,'B-EmEC'!$A:$DC,MATCH(AL$1,'B-EmEC'!$A$1:$DC$1,0),FALSE),NA())</f>
        <v>116.7</v>
      </c>
      <c r="AM152" s="164" t="e">
        <f>IF(VLOOKUP($B152,'B-EmEC'!$A:$DC,MATCH(AM$1,'B-EmEC'!$A$1:$DC$1,0),FALSE)&lt;&gt;"",VLOOKUP($B152,'B-EmEC'!$A:$DC,MATCH(AM$1,'B-EmEC'!$A$1:$DC$1,0),FALSE),NA())</f>
        <v>#N/A</v>
      </c>
      <c r="AN152" s="164" t="e">
        <f>IF(VLOOKUP($B152,'B-EmEC'!$A:$DC,MATCH(AN$1,'B-EmEC'!$A$1:$DC$1,0),FALSE)&lt;&gt;"",VLOOKUP($B152,'B-EmEC'!$A:$DC,MATCH(AN$1,'B-EmEC'!$A$1:$DC$1,0),FALSE),NA())</f>
        <v>#N/A</v>
      </c>
      <c r="AO152" s="164" t="e">
        <f>IF(VLOOKUP($B152,'B-EmEC'!$A:$DC,MATCH(AO$1,'B-EmEC'!$A$1:$DC$1,0),FALSE)&lt;&gt;"",VLOOKUP($B152,'B-EmEC'!$A:$DC,MATCH(AO$1,'B-EmEC'!$A$1:$DC$1,0),FALSE),NA())</f>
        <v>#N/A</v>
      </c>
      <c r="AP152" s="164" t="e">
        <f>IF(VLOOKUP($B152,'B-EmEC'!$A:$DC,MATCH(AP$1,'B-EmEC'!$A$1:$DC$1,0),FALSE)&lt;&gt;"",VLOOKUP($B152,'B-EmEC'!$A:$DC,MATCH(AP$1,'B-EmEC'!$A$1:$DC$1,0),FALSE),NA())</f>
        <v>#N/A</v>
      </c>
      <c r="AQ152" s="164" t="e">
        <f>IF(VLOOKUP($B152,'B-EmEC'!$A:$DC,MATCH(AQ$1,'B-EmEC'!$A$1:$DC$1,0),FALSE)&lt;&gt;"",VLOOKUP($B152,'B-EmEC'!$A:$DC,MATCH(AQ$1,'B-EmEC'!$A$1:$DC$1,0),FALSE),NA())</f>
        <v>#N/A</v>
      </c>
      <c r="AR152" s="164" t="e">
        <f>IF(VLOOKUP($B152,'B-EmEC'!$A:$DC,MATCH(AR$1,'B-EmEC'!$A$1:$DC$1,0),FALSE)&lt;&gt;"",VLOOKUP($B152,'B-EmEC'!$A:$DC,MATCH(AR$1,'B-EmEC'!$A$1:$DC$1,0),FALSE),NA())</f>
        <v>#N/A</v>
      </c>
      <c r="AS152" s="169" t="str" cm="1">
        <f t="array" ref="AS152">SUBSTITUTE(SUBSTITUTE(INDEX(AG$1:AR$1,0,MATCH(_xlfn.AGGREGATE(4,6,AG152:AR152),AG152:AR152,0)),"B-Emax",""),"&gt;1.4SD","")</f>
        <v xml:space="preserve">
Gi1</v>
      </c>
      <c r="AT152" s="164"/>
      <c r="AU152" s="165" t="e">
        <f>IF(VLOOKUP($B152,'I-EmEC'!$A:$DD,MATCH(AU$1,'I-EmEC'!$A$1:$DD$1,0),FALSE)&lt;&gt;"",VLOOKUP($B152,'I-EmEC'!$A:$DD,MATCH(AU$1,'I-EmEC'!$A$1:$DD$1,0),FALSE),NA())</f>
        <v>#N/A</v>
      </c>
      <c r="AV152" s="166" t="e">
        <f>IF(VLOOKUP($B152,'I-EmEC'!$A:$DD,MATCH(AV$1,'I-EmEC'!$A$1:$DD$1,0),FALSE)&lt;&gt;"",VLOOKUP($B152,'I-EmEC'!$A:$DD,MATCH(AV$1,'I-EmEC'!$A$1:$DD$1,0),FALSE),NA())</f>
        <v>#N/A</v>
      </c>
      <c r="AW152" s="166" t="e">
        <f>IF(VLOOKUP($B152,'I-EmEC'!$A:$DD,MATCH(AW$1,'I-EmEC'!$A$1:$DD$1,0),FALSE)&lt;&gt;"",VLOOKUP($B152,'I-EmEC'!$A:$DD,MATCH(AW$1,'I-EmEC'!$A$1:$DD$1,0),FALSE),NA())</f>
        <v>#N/A</v>
      </c>
      <c r="AX152" s="166" t="e">
        <f>IF(VLOOKUP($B152,'I-EmEC'!$A:$DD,MATCH(AX$1,'I-EmEC'!$A$1:$DD$1,0),FALSE)&lt;&gt;"",VLOOKUP($B152,'I-EmEC'!$A:$DD,MATCH(AX$1,'I-EmEC'!$A$1:$DD$1,0),FALSE),NA())</f>
        <v>#N/A</v>
      </c>
      <c r="AY152" s="166" t="e">
        <f>IF(VLOOKUP($B152,'I-EmEC'!$A:$DD,MATCH(AY$1,'I-EmEC'!$A$1:$DD$1,0),FALSE)&lt;&gt;"",VLOOKUP($B152,'I-EmEC'!$A:$DD,MATCH(AY$1,'I-EmEC'!$A$1:$DD$1,0),FALSE),NA())</f>
        <v>#N/A</v>
      </c>
      <c r="AZ152" s="166" t="e">
        <f>IF(VLOOKUP($B152,'I-EmEC'!$A:$DD,MATCH(AZ$1,'I-EmEC'!$A$1:$DD$1,0),FALSE)&lt;&gt;"",VLOOKUP($B152,'I-EmEC'!$A:$DD,MATCH(AZ$1,'I-EmEC'!$A$1:$DD$1,0),FALSE),NA())</f>
        <v>#N/A</v>
      </c>
      <c r="BA152" s="166" t="e">
        <f>IF(VLOOKUP($B152,'I-EmEC'!$A:$DD,MATCH(BA$1,'I-EmEC'!$A$1:$DD$1,0),FALSE)&lt;&gt;"",VLOOKUP($B152,'I-EmEC'!$A:$DD,MATCH(BA$1,'I-EmEC'!$A$1:$DD$1,0),FALSE),NA())</f>
        <v>#N/A</v>
      </c>
      <c r="BB152" s="166" t="e">
        <f>IF(VLOOKUP($B152,'I-EmEC'!$A:$DD,MATCH(BB$1,'I-EmEC'!$A$1:$DD$1,0),FALSE)&lt;&gt;"",VLOOKUP($B152,'I-EmEC'!$A:$DD,MATCH(BB$1,'I-EmEC'!$A$1:$DD$1,0),FALSE),NA())</f>
        <v>#N/A</v>
      </c>
      <c r="BC152" s="166" t="e">
        <f>IF(VLOOKUP($B152,'I-EmEC'!$A:$DD,MATCH(BC$1,'I-EmEC'!$A$1:$DD$1,0),FALSE)&lt;&gt;"",VLOOKUP($B152,'I-EmEC'!$A:$DD,MATCH(BC$1,'I-EmEC'!$A$1:$DD$1,0),FALSE),NA())</f>
        <v>#N/A</v>
      </c>
      <c r="BD152" s="166" t="e">
        <f>IF(VLOOKUP($B152,'I-EmEC'!$A:$DD,MATCH(BD$1,'I-EmEC'!$A$1:$DD$1,0),FALSE)&lt;&gt;"",VLOOKUP($B152,'I-EmEC'!$A:$DD,MATCH(BD$1,'I-EmEC'!$A$1:$DD$1,0),FALSE),NA())</f>
        <v>#N/A</v>
      </c>
      <c r="BE152" s="166" t="e">
        <f>IF(VLOOKUP($B152,'I-EmEC'!$A:$DD,MATCH(BE$1,'I-EmEC'!$A$1:$DD$1,0),FALSE)&lt;&gt;"",VLOOKUP($B152,'I-EmEC'!$A:$DD,MATCH(BE$1,'I-EmEC'!$A$1:$DD$1,0),FALSE),NA())</f>
        <v>#N/A</v>
      </c>
      <c r="BF152" s="166" t="e">
        <f>IF(VLOOKUP($B152,'I-EmEC'!$A:$DD,MATCH(BF$1,'I-EmEC'!$A$1:$DD$1,0),FALSE)&lt;&gt;"",VLOOKUP($B152,'I-EmEC'!$A:$DD,MATCH(BF$1,'I-EmEC'!$A$1:$DD$1,0),FALSE),NA())</f>
        <v>#N/A</v>
      </c>
      <c r="BG152" s="161" t="e" cm="1">
        <f t="array" ref="BG152">SUBSTITUTE(SUBSTITUTE(INDEX(AU$1:BF$1,0,MATCH(_xlfn.AGGREGATE(4,6,AU152:BF152),AU152:BF152,0)),"I-Emax",""),"&gt;1.4SD","")</f>
        <v>#N/A</v>
      </c>
      <c r="BH152" s="159"/>
      <c r="BI152" s="167" t="e">
        <f>IF(VLOOKUP($B152,'B-EmEC'!$A:$DC,MATCH(BI$1,'B-EmEC'!$A$1:$DC$1,0),FALSE)="",NA(),VLOOKUP($B152,'B-EmEC'!$A:$DC,MATCH(BI$1,'B-EmEC'!$A$1:$DC$1,0),FALSE))</f>
        <v>#N/A</v>
      </c>
      <c r="BJ152" s="168">
        <f>IF(VLOOKUP($B152,'B-EmEC'!$A:$DC,MATCH(BJ$1,'B-EmEC'!$A$1:$DC$1,0),FALSE)="",NA(),VLOOKUP($B152,'B-EmEC'!$A:$DC,MATCH(BJ$1,'B-EmEC'!$A$1:$DC$1,0),FALSE))</f>
        <v>38.125677139761649</v>
      </c>
      <c r="BK152" s="168">
        <f>IF(VLOOKUP($B152,'B-EmEC'!$A:$DC,MATCH(BK$1,'B-EmEC'!$A$1:$DC$1,0),FALSE)="",NA(),VLOOKUP($B152,'B-EmEC'!$A:$DC,MATCH(BK$1,'B-EmEC'!$A$1:$DC$1,0),FALSE))</f>
        <v>29.564709319310545</v>
      </c>
      <c r="BL152" s="168">
        <f>IF(VLOOKUP($B152,'B-EmEC'!$A:$DC,MATCH(BL$1,'B-EmEC'!$A$1:$DC$1,0),FALSE)="",NA(),VLOOKUP($B152,'B-EmEC'!$A:$DC,MATCH(BL$1,'B-EmEC'!$A$1:$DC$1,0),FALSE))</f>
        <v>37.5</v>
      </c>
      <c r="BM152" s="168">
        <f>IF(VLOOKUP($B152,'B-EmEC'!$A:$DC,MATCH(BM$1,'B-EmEC'!$A$1:$DC$1,0),FALSE)="",NA(),VLOOKUP($B152,'B-EmEC'!$A:$DC,MATCH(BM$1,'B-EmEC'!$A$1:$DC$1,0),FALSE))</f>
        <v>38.834951456310684</v>
      </c>
      <c r="BN152" s="168">
        <f>IF(VLOOKUP($B152,'B-EmEC'!$A:$DC,MATCH(BN$1,'B-EmEC'!$A$1:$DC$1,0),FALSE)="",NA(),VLOOKUP($B152,'B-EmEC'!$A:$DC,MATCH(BN$1,'B-EmEC'!$A$1:$DC$1,0),FALSE))</f>
        <v>33.845707656612525</v>
      </c>
      <c r="BO152" s="168" t="e">
        <f>IF(VLOOKUP($B152,'B-EmEC'!$A:$DC,MATCH(BO$1,'B-EmEC'!$A$1:$DC$1,0),FALSE)="",NA(),VLOOKUP($B152,'B-EmEC'!$A:$DC,MATCH(BO$1,'B-EmEC'!$A$1:$DC$1,0),FALSE))</f>
        <v>#N/A</v>
      </c>
      <c r="BP152" s="168" t="e">
        <f>IF(VLOOKUP($B152,'B-EmEC'!$A:$DC,MATCH(BP$1,'B-EmEC'!$A$1:$DC$1,0),FALSE)="",NA(),VLOOKUP($B152,'B-EmEC'!$A:$DC,MATCH(BP$1,'B-EmEC'!$A$1:$DC$1,0),FALSE))</f>
        <v>#N/A</v>
      </c>
      <c r="BQ152" s="168" t="e">
        <f>IF(VLOOKUP($B152,'B-EmEC'!$A:$DC,MATCH(BQ$1,'B-EmEC'!$A$1:$DC$1,0),FALSE)="",NA(),VLOOKUP($B152,'B-EmEC'!$A:$DC,MATCH(BQ$1,'B-EmEC'!$A$1:$DC$1,0),FALSE))</f>
        <v>#N/A</v>
      </c>
      <c r="BR152" s="168" t="e">
        <f>IF(VLOOKUP($B152,'B-EmEC'!$A:$DC,MATCH(BR$1,'B-EmEC'!$A$1:$DC$1,0),FALSE)="",NA(),VLOOKUP($B152,'B-EmEC'!$A:$DC,MATCH(BR$1,'B-EmEC'!$A$1:$DC$1,0),FALSE))</f>
        <v>#N/A</v>
      </c>
      <c r="BS152" s="168" t="e">
        <f>IF(VLOOKUP($B152,'B-EmEC'!$A:$DC,MATCH(BS$1,'B-EmEC'!$A$1:$DC$1,0),FALSE)="",NA(),VLOOKUP($B152,'B-EmEC'!$A:$DC,MATCH(BS$1,'B-EmEC'!$A$1:$DC$1,0),FALSE))</f>
        <v>#N/A</v>
      </c>
      <c r="BT152" s="168" t="e">
        <f>IF(VLOOKUP($B152,'B-EmEC'!$A:$DC,MATCH(BT$1,'B-EmEC'!$A$1:$DC$1,0),FALSE)="",NA(),VLOOKUP($B152,'B-EmEC'!$A:$DC,MATCH(BT$1,'B-EmEC'!$A$1:$DC$1,0),FALSE))</f>
        <v>#N/A</v>
      </c>
      <c r="BU152" s="161" t="str" cm="1">
        <f t="array" ref="BU152">SUBSTITUTE(SUBSTITUTE(SUBSTITUTE(INDEX(BI$1:BT$1,0,MATCH(_xlfn.AGGREGATE(4,6,BI152:BT152),BI152:BT152,0)),"B-Emax",""),"Min",""),"Max","")</f>
        <v xml:space="preserve">
GoB</v>
      </c>
      <c r="BV152" s="168"/>
      <c r="BW152" s="165" t="e">
        <f>IF(VLOOKUP($B152,'I-EmEC'!$A:$DD,MATCH(BW$1,'I-EmEC'!$A$1:$DD$1,0),FALSE)&lt;&gt;"",VLOOKUP($B152,'I-EmEC'!$A:$DD,MATCH(BW$1,'I-EmEC'!$A$1:$DD$1,0),FALSE),NA())</f>
        <v>#N/A</v>
      </c>
      <c r="BX152" s="166" t="e">
        <f>IF(VLOOKUP($B152,'I-EmEC'!$A:$DD,MATCH(BX$1,'I-EmEC'!$A$1:$DD$1,0),FALSE)&lt;&gt;"",VLOOKUP($B152,'I-EmEC'!$A:$DD,MATCH(BX$1,'I-EmEC'!$A$1:$DD$1,0),FALSE),NA())</f>
        <v>#N/A</v>
      </c>
      <c r="BY152" s="166" t="e">
        <f>IF(VLOOKUP($B152,'I-EmEC'!$A:$DD,MATCH(BY$1,'I-EmEC'!$A$1:$DD$1,0),FALSE)&lt;&gt;"",VLOOKUP($B152,'I-EmEC'!$A:$DD,MATCH(BY$1,'I-EmEC'!$A$1:$DD$1,0),FALSE),NA())</f>
        <v>#N/A</v>
      </c>
      <c r="BZ152" s="166" t="e">
        <f>IF(VLOOKUP($B152,'I-EmEC'!$A:$DD,MATCH(BZ$1,'I-EmEC'!$A$1:$DD$1,0),FALSE)&lt;&gt;"",VLOOKUP($B152,'I-EmEC'!$A:$DD,MATCH(BZ$1,'I-EmEC'!$A$1:$DD$1,0),FALSE),NA())</f>
        <v>#N/A</v>
      </c>
      <c r="CA152" s="166" t="e">
        <f>IF(VLOOKUP($B152,'I-EmEC'!$A:$DD,MATCH(CA$1,'I-EmEC'!$A$1:$DD$1,0),FALSE)&lt;&gt;"",VLOOKUP($B152,'I-EmEC'!$A:$DD,MATCH(CA$1,'I-EmEC'!$A$1:$DD$1,0),FALSE),NA())</f>
        <v>#N/A</v>
      </c>
      <c r="CB152" s="166" t="e">
        <f>IF(VLOOKUP($B152,'I-EmEC'!$A:$DD,MATCH(CB$1,'I-EmEC'!$A$1:$DD$1,0),FALSE)&lt;&gt;"",VLOOKUP($B152,'I-EmEC'!$A:$DD,MATCH(CB$1,'I-EmEC'!$A$1:$DD$1,0),FALSE),NA())</f>
        <v>#N/A</v>
      </c>
      <c r="CC152" s="166" t="e">
        <f>IF(VLOOKUP($B152,'I-EmEC'!$A:$DD,MATCH(CC$1,'I-EmEC'!$A$1:$DD$1,0),FALSE)&lt;&gt;"",VLOOKUP($B152,'I-EmEC'!$A:$DD,MATCH(CC$1,'I-EmEC'!$A$1:$DD$1,0),FALSE),NA())</f>
        <v>#N/A</v>
      </c>
      <c r="CD152" s="166" t="e">
        <f>IF(VLOOKUP($B152,'I-EmEC'!$A:$DD,MATCH(CD$1,'I-EmEC'!$A$1:$DD$1,0),FALSE)&lt;&gt;"",VLOOKUP($B152,'I-EmEC'!$A:$DD,MATCH(CD$1,'I-EmEC'!$A$1:$DD$1,0),FALSE),NA())</f>
        <v>#N/A</v>
      </c>
      <c r="CE152" s="166" t="e">
        <f>IF(VLOOKUP($B152,'I-EmEC'!$A:$DD,MATCH(CE$1,'I-EmEC'!$A$1:$DD$1,0),FALSE)&lt;&gt;"",VLOOKUP($B152,'I-EmEC'!$A:$DD,MATCH(CE$1,'I-EmEC'!$A$1:$DD$1,0),FALSE),NA())</f>
        <v>#N/A</v>
      </c>
      <c r="CF152" s="166" t="e">
        <f>IF(VLOOKUP($B152,'I-EmEC'!$A:$DD,MATCH(CF$1,'I-EmEC'!$A$1:$DD$1,0),FALSE)&lt;&gt;"",VLOOKUP($B152,'I-EmEC'!$A:$DD,MATCH(CF$1,'I-EmEC'!$A$1:$DD$1,0),FALSE),NA())</f>
        <v>#N/A</v>
      </c>
      <c r="CG152" s="166" t="e">
        <f>IF(VLOOKUP($B152,'I-EmEC'!$A:$DD,MATCH(CG$1,'I-EmEC'!$A$1:$DD$1,0),FALSE)&lt;&gt;"",VLOOKUP($B152,'I-EmEC'!$A:$DD,MATCH(CG$1,'I-EmEC'!$A$1:$DD$1,0),FALSE),NA())</f>
        <v>#N/A</v>
      </c>
      <c r="CH152" s="166" t="e">
        <f>IF(VLOOKUP($B152,'I-EmEC'!$A:$DD,MATCH(CH$1,'I-EmEC'!$A$1:$DD$1,0),FALSE)&lt;&gt;"",VLOOKUP($B152,'I-EmEC'!$A:$DD,MATCH(CH$1,'I-EmEC'!$A$1:$DD$1,0),FALSE),NA())</f>
        <v>#N/A</v>
      </c>
      <c r="CI152" s="161" t="e" cm="1">
        <f t="array" ref="CI152">SUBSTITUTE(SUBSTITUTE(SUBSTITUTE(INDEX(BW$1:CH$1,0,MATCH(_xlfn.AGGREGATE(4,6,BW152:CH152),BW152:CH152,0)),"I-Emax",""),"Min",""),"Max","")</f>
        <v>#N/A</v>
      </c>
      <c r="CJ152" s="155"/>
      <c r="CK152" s="155"/>
      <c r="CL152" s="155"/>
      <c r="CM152" s="155"/>
      <c r="CN152" s="155"/>
      <c r="CO152" s="155"/>
      <c r="CP152" s="155"/>
      <c r="CQ152" s="155"/>
      <c r="CR152" s="155"/>
      <c r="CS152" s="155"/>
      <c r="CT152" s="155"/>
      <c r="CU152" s="155"/>
      <c r="CV152" s="155"/>
      <c r="CW152" s="155"/>
      <c r="CX152" s="155"/>
      <c r="CY152" s="155"/>
      <c r="CZ152" s="155"/>
      <c r="DA152" s="155"/>
      <c r="DB152" s="155"/>
      <c r="DC152" s="155"/>
      <c r="DD152" s="155"/>
      <c r="DE152" s="155"/>
      <c r="DF152" s="155"/>
      <c r="DG152" s="155"/>
    </row>
    <row r="153" spans="1:111" s="170" customFormat="1" x14ac:dyDescent="0.15">
      <c r="A153" s="155" t="str" cm="1">
        <f t="array" ref="A153">_xlfn.IFS(AND(SUMIF(E153:P153,"&lt;&gt;#N/A",E153:P153)&gt;0,SUMIF(S153:AD153,"&lt;&gt;#N/A",S153:AD153)&gt;0),"BI",AND(SUMIF(E153:P153,"&lt;&gt;#N/A",E153:P153)&gt;0,SUMIF(S153:AD153,"&lt;&gt;#N/A",S153:AD153)=0),"-B",AND(SUMIF(E153:P153,"&lt;&gt;#N/A",E153:P153)=0,SUMIF(S153:AD153,"&lt;&gt;#N/A",S153:AD153)&gt;0),"-I")</f>
        <v>-B</v>
      </c>
      <c r="B153" s="90" t="s">
        <v>13</v>
      </c>
      <c r="C153" s="156" t="str">
        <f>VLOOKUP(B153,RecNamesAll!A:E,5,FALSE)</f>
        <v>A</v>
      </c>
      <c r="D153" s="157" t="b">
        <f>VLOOKUP(B153,Ligands!A:B,2,FALSE)</f>
        <v>0</v>
      </c>
      <c r="E153" s="158" t="e">
        <f>IF(VLOOKUP($B153,'B-EmEC'!$A:$DC,MATCH(E$1,'B-EmEC'!$A$1:$DC$1,0),FALSE)&lt;&gt;"",VLOOKUP($B153,'B-EmEC'!$A:$DC,MATCH(E$1,'B-EmEC'!$A$1:$DC$1,0),FALSE),NA())</f>
        <v>#N/A</v>
      </c>
      <c r="F153" s="159">
        <f>IF(VLOOKUP($B153,'B-EmEC'!$A:$DC,MATCH(F$1,'B-EmEC'!$A$1:$DC$1,0),FALSE)&lt;&gt;"",VLOOKUP($B153,'B-EmEC'!$A:$DC,MATCH(F$1,'B-EmEC'!$A$1:$DC$1,0),FALSE),NA())</f>
        <v>7.7859999999999996</v>
      </c>
      <c r="G153" s="159">
        <f>IF(VLOOKUP($B153,'B-EmEC'!$A:$DC,MATCH(G$1,'B-EmEC'!$A$1:$DC$1,0),FALSE)&lt;&gt;"",VLOOKUP($B153,'B-EmEC'!$A:$DC,MATCH(G$1,'B-EmEC'!$A$1:$DC$1,0),FALSE),NA())</f>
        <v>7.7750000000000004</v>
      </c>
      <c r="H153" s="159">
        <f>IF(VLOOKUP($B153,'B-EmEC'!$A:$DC,MATCH(H$1,'B-EmEC'!$A$1:$DC$1,0),FALSE)&lt;&gt;"",VLOOKUP($B153,'B-EmEC'!$A:$DC,MATCH(H$1,'B-EmEC'!$A$1:$DC$1,0),FALSE),NA())</f>
        <v>8.3659999999999997</v>
      </c>
      <c r="I153" s="159">
        <f>IF(VLOOKUP($B153,'B-EmEC'!$A:$DC,MATCH(I$1,'B-EmEC'!$A$1:$DC$1,0),FALSE)&lt;&gt;"",VLOOKUP($B153,'B-EmEC'!$A:$DC,MATCH(I$1,'B-EmEC'!$A$1:$DC$1,0),FALSE),NA())</f>
        <v>8.4309999999999992</v>
      </c>
      <c r="J153" s="159">
        <f>IF(VLOOKUP($B153,'B-EmEC'!$A:$DC,MATCH(J$1,'B-EmEC'!$A$1:$DC$1,0),FALSE)&lt;&gt;"",VLOOKUP($B153,'B-EmEC'!$A:$DC,MATCH(J$1,'B-EmEC'!$A$1:$DC$1,0),FALSE),NA())</f>
        <v>8.7170000000000005</v>
      </c>
      <c r="K153" s="160" t="e">
        <f>IF(VLOOKUP($B153,'B-EmEC'!$A:$DC,MATCH(K$1,'B-EmEC'!$A$1:$DC$1,0),FALSE)&lt;&gt;"",VLOOKUP($B153,'B-EmEC'!$A:$DC,MATCH(K$1,'B-EmEC'!$A$1:$DC$1,0),FALSE),NA())</f>
        <v>#N/A</v>
      </c>
      <c r="L153" s="160" t="e">
        <f>IF(VLOOKUP($B153,'B-EmEC'!$A:$DC,MATCH(L$1,'B-EmEC'!$A$1:$DC$1,0),FALSE)&lt;&gt;"",VLOOKUP($B153,'B-EmEC'!$A:$DC,MATCH(L$1,'B-EmEC'!$A$1:$DC$1,0),FALSE),NA())</f>
        <v>#N/A</v>
      </c>
      <c r="M153" s="160" t="e">
        <f>IF(VLOOKUP($B153,'B-EmEC'!$A:$DC,MATCH(M$1,'B-EmEC'!$A$1:$DC$1,0),FALSE)&lt;&gt;"",VLOOKUP($B153,'B-EmEC'!$A:$DC,MATCH(M$1,'B-EmEC'!$A$1:$DC$1,0),FALSE),NA())</f>
        <v>#N/A</v>
      </c>
      <c r="N153" s="159" t="e">
        <f>IF(VLOOKUP($B153,'B-EmEC'!$A:$DC,MATCH(N$1,'B-EmEC'!$A$1:$DC$1,0),FALSE)&lt;&gt;"",VLOOKUP($B153,'B-EmEC'!$A:$DC,MATCH(N$1,'B-EmEC'!$A$1:$DC$1,0),FALSE),NA())</f>
        <v>#N/A</v>
      </c>
      <c r="O153" s="160" t="e">
        <f>IF(VLOOKUP($B153,'B-EmEC'!$A:$DC,MATCH(O$1,'B-EmEC'!$A$1:$DC$1,0),FALSE)&lt;&gt;"",VLOOKUP($B153,'B-EmEC'!$A:$DC,MATCH(O$1,'B-EmEC'!$A$1:$DC$1,0),FALSE),NA())</f>
        <v>#N/A</v>
      </c>
      <c r="P153" s="160" t="e">
        <f>IF(VLOOKUP($B153,'B-EmEC'!$A:$DC,MATCH(P$1,'B-EmEC'!$A$1:$DC$1,0),FALSE)&lt;&gt;"",VLOOKUP($B153,'B-EmEC'!$A:$DC,MATCH(P$1,'B-EmEC'!$A$1:$DC$1,0),FALSE),NA())</f>
        <v>#N/A</v>
      </c>
      <c r="Q153" s="161" t="str" cm="1">
        <f t="array" ref="Q153">SUBSTITUTE(SUBSTITUTE(INDEX(E$1:P$1,0,MATCH(_xlfn.AGGREGATE(4,6,E153:P153),E153:P153,0)),"B-pEC50",""),"&gt;1.4SD","")</f>
        <v xml:space="preserve">
Gz</v>
      </c>
      <c r="R153" s="159"/>
      <c r="S153" s="162" t="e">
        <f>IF(VLOOKUP($B153,'I-EmEC'!$A:$DD,MATCH(S$1,'I-EmEC'!$A$1:$DD$1,0),FALSE)&lt;&gt;"",VLOOKUP($B153,'I-EmEC'!$A:$DD,MATCH(S$1,'I-EmEC'!$A$1:$DD$1,0),FALSE),NA())</f>
        <v>#N/A</v>
      </c>
      <c r="T153" s="159" t="e">
        <f>IF(VLOOKUP($B153,'I-EmEC'!$A:$DD,MATCH(T$1,'I-EmEC'!$A$1:$DD$1,0),FALSE)&lt;&gt;"",VLOOKUP($B153,'I-EmEC'!$A:$DD,MATCH(T$1,'I-EmEC'!$A$1:$DD$1,0),FALSE),NA())</f>
        <v>#N/A</v>
      </c>
      <c r="U153" s="159" t="e">
        <f>IF(VLOOKUP($B153,'I-EmEC'!$A:$DD,MATCH(U$1,'I-EmEC'!$A$1:$DD$1,0),FALSE)&lt;&gt;"",VLOOKUP($B153,'I-EmEC'!$A:$DD,MATCH(U$1,'I-EmEC'!$A$1:$DD$1,0),FALSE),NA())</f>
        <v>#N/A</v>
      </c>
      <c r="V153" s="159" t="e">
        <f>IF(VLOOKUP($B153,'I-EmEC'!$A:$DD,MATCH(V$1,'I-EmEC'!$A$1:$DD$1,0),FALSE)&lt;&gt;"",VLOOKUP($B153,'I-EmEC'!$A:$DD,MATCH(V$1,'I-EmEC'!$A$1:$DD$1,0),FALSE),NA())</f>
        <v>#N/A</v>
      </c>
      <c r="W153" s="159" t="e">
        <f>IF(VLOOKUP($B153,'I-EmEC'!$A:$DD,MATCH(W$1,'I-EmEC'!$A$1:$DD$1,0),FALSE)&lt;&gt;"",VLOOKUP($B153,'I-EmEC'!$A:$DD,MATCH(W$1,'I-EmEC'!$A$1:$DD$1,0),FALSE),NA())</f>
        <v>#N/A</v>
      </c>
      <c r="X153" s="159" t="e">
        <f>IF(VLOOKUP($B153,'I-EmEC'!$A:$DD,MATCH(X$1,'I-EmEC'!$A$1:$DD$1,0),FALSE)&lt;&gt;"",VLOOKUP($B153,'I-EmEC'!$A:$DD,MATCH(X$1,'I-EmEC'!$A$1:$DD$1,0),FALSE),NA())</f>
        <v>#N/A</v>
      </c>
      <c r="Y153" s="159" t="e">
        <f>IF(VLOOKUP($B153,'I-EmEC'!$A:$DD,MATCH(Y$1,'I-EmEC'!$A$1:$DD$1,0),FALSE)&lt;&gt;"",VLOOKUP($B153,'I-EmEC'!$A:$DD,MATCH(Y$1,'I-EmEC'!$A$1:$DD$1,0),FALSE),NA())</f>
        <v>#N/A</v>
      </c>
      <c r="Z153" s="159" t="e">
        <f>IF(VLOOKUP($B153,'I-EmEC'!$A:$DD,MATCH(Z$1,'I-EmEC'!$A$1:$DD$1,0),FALSE)&lt;&gt;"",VLOOKUP($B153,'I-EmEC'!$A:$DD,MATCH(Z$1,'I-EmEC'!$A$1:$DD$1,0),FALSE),NA())</f>
        <v>#N/A</v>
      </c>
      <c r="AA153" s="159" t="e">
        <f>IF(VLOOKUP($B153,'I-EmEC'!$A:$DD,MATCH(AA$1,'I-EmEC'!$A$1:$DD$1,0),FALSE)&lt;&gt;"",VLOOKUP($B153,'I-EmEC'!$A:$DD,MATCH(AA$1,'I-EmEC'!$A$1:$DD$1,0),FALSE),NA())</f>
        <v>#N/A</v>
      </c>
      <c r="AB153" s="159" t="e">
        <f>IF(VLOOKUP($B153,'I-EmEC'!$A:$DD,MATCH(AB$1,'I-EmEC'!$A$1:$DD$1,0),FALSE)&lt;&gt;"",VLOOKUP($B153,'I-EmEC'!$A:$DD,MATCH(AB$1,'I-EmEC'!$A$1:$DD$1,0),FALSE),NA())</f>
        <v>#N/A</v>
      </c>
      <c r="AC153" s="159" t="e">
        <f>IF(VLOOKUP($B153,'I-EmEC'!$A:$DD,MATCH(AC$1,'I-EmEC'!$A$1:$DD$1,0),FALSE)&lt;&gt;"",VLOOKUP($B153,'I-EmEC'!$A:$DD,MATCH(AC$1,'I-EmEC'!$A$1:$DD$1,0),FALSE),NA())</f>
        <v>#N/A</v>
      </c>
      <c r="AD153" s="159" t="e">
        <f>IF(VLOOKUP($B153,'I-EmEC'!$A:$DD,MATCH(AD$1,'I-EmEC'!$A$1:$DD$1,0),FALSE)&lt;&gt;"",VLOOKUP($B153,'I-EmEC'!$A:$DD,MATCH(AD$1,'I-EmEC'!$A$1:$DD$1,0),FALSE),NA())</f>
        <v>#N/A</v>
      </c>
      <c r="AE153" s="161" t="e" cm="1">
        <f t="array" ref="AE153">SUBSTITUTE(SUBSTITUTE(INDEX(S$1:AD$1,0,MATCH(_xlfn.AGGREGATE(4,6,S153:AD153),S153:AD153,0)),"I-pEC50",""),"&gt;1.4SD","")</f>
        <v>#N/A</v>
      </c>
      <c r="AF153" s="159"/>
      <c r="AG153" s="163" t="e">
        <f>IF(VLOOKUP($B153,'B-EmEC'!$A:$DC,MATCH(AG$1,'B-EmEC'!$A$1:$DC$1,0),FALSE)&lt;&gt;"",VLOOKUP($B153,'B-EmEC'!$A:$DC,MATCH(AG$1,'B-EmEC'!$A$1:$DC$1,0),FALSE),NA())</f>
        <v>#N/A</v>
      </c>
      <c r="AH153" s="164">
        <f>IF(VLOOKUP($B153,'B-EmEC'!$A:$DC,MATCH(AH$1,'B-EmEC'!$A$1:$DC$1,0),FALSE)&lt;&gt;"",VLOOKUP($B153,'B-EmEC'!$A:$DC,MATCH(AH$1,'B-EmEC'!$A$1:$DC$1,0),FALSE),NA())</f>
        <v>814.3</v>
      </c>
      <c r="AI153" s="164">
        <f>IF(VLOOKUP($B153,'B-EmEC'!$A:$DC,MATCH(AI$1,'B-EmEC'!$A$1:$DC$1,0),FALSE)&lt;&gt;"",VLOOKUP($B153,'B-EmEC'!$A:$DC,MATCH(AI$1,'B-EmEC'!$A$1:$DC$1,0),FALSE),NA())</f>
        <v>684.6</v>
      </c>
      <c r="AJ153" s="164">
        <f>IF(VLOOKUP($B153,'B-EmEC'!$A:$DC,MATCH(AJ$1,'B-EmEC'!$A$1:$DC$1,0),FALSE)&lt;&gt;"",VLOOKUP($B153,'B-EmEC'!$A:$DC,MATCH(AJ$1,'B-EmEC'!$A$1:$DC$1,0),FALSE),NA())</f>
        <v>246.8</v>
      </c>
      <c r="AK153" s="164">
        <f>IF(VLOOKUP($B153,'B-EmEC'!$A:$DC,MATCH(AK$1,'B-EmEC'!$A$1:$DC$1,0),FALSE)&lt;&gt;"",VLOOKUP($B153,'B-EmEC'!$A:$DC,MATCH(AK$1,'B-EmEC'!$A$1:$DC$1,0),FALSE),NA())</f>
        <v>494.4</v>
      </c>
      <c r="AL153" s="164">
        <f>IF(VLOOKUP($B153,'B-EmEC'!$A:$DC,MATCH(AL$1,'B-EmEC'!$A$1:$DC$1,0),FALSE)&lt;&gt;"",VLOOKUP($B153,'B-EmEC'!$A:$DC,MATCH(AL$1,'B-EmEC'!$A$1:$DC$1,0),FALSE),NA())</f>
        <v>208</v>
      </c>
      <c r="AM153" s="164" t="e">
        <f>IF(VLOOKUP($B153,'B-EmEC'!$A:$DC,MATCH(AM$1,'B-EmEC'!$A$1:$DC$1,0),FALSE)&lt;&gt;"",VLOOKUP($B153,'B-EmEC'!$A:$DC,MATCH(AM$1,'B-EmEC'!$A$1:$DC$1,0),FALSE),NA())</f>
        <v>#N/A</v>
      </c>
      <c r="AN153" s="164" t="e">
        <f>IF(VLOOKUP($B153,'B-EmEC'!$A:$DC,MATCH(AN$1,'B-EmEC'!$A$1:$DC$1,0),FALSE)&lt;&gt;"",VLOOKUP($B153,'B-EmEC'!$A:$DC,MATCH(AN$1,'B-EmEC'!$A$1:$DC$1,0),FALSE),NA())</f>
        <v>#N/A</v>
      </c>
      <c r="AO153" s="164" t="e">
        <f>IF(VLOOKUP($B153,'B-EmEC'!$A:$DC,MATCH(AO$1,'B-EmEC'!$A$1:$DC$1,0),FALSE)&lt;&gt;"",VLOOKUP($B153,'B-EmEC'!$A:$DC,MATCH(AO$1,'B-EmEC'!$A$1:$DC$1,0),FALSE),NA())</f>
        <v>#N/A</v>
      </c>
      <c r="AP153" s="164" t="e">
        <f>IF(VLOOKUP($B153,'B-EmEC'!$A:$DC,MATCH(AP$1,'B-EmEC'!$A$1:$DC$1,0),FALSE)&lt;&gt;"",VLOOKUP($B153,'B-EmEC'!$A:$DC,MATCH(AP$1,'B-EmEC'!$A$1:$DC$1,0),FALSE),NA())</f>
        <v>#N/A</v>
      </c>
      <c r="AQ153" s="164" t="e">
        <f>IF(VLOOKUP($B153,'B-EmEC'!$A:$DC,MATCH(AQ$1,'B-EmEC'!$A$1:$DC$1,0),FALSE)&lt;&gt;"",VLOOKUP($B153,'B-EmEC'!$A:$DC,MATCH(AQ$1,'B-EmEC'!$A$1:$DC$1,0),FALSE),NA())</f>
        <v>#N/A</v>
      </c>
      <c r="AR153" s="164" t="e">
        <f>IF(VLOOKUP($B153,'B-EmEC'!$A:$DC,MATCH(AR$1,'B-EmEC'!$A$1:$DC$1,0),FALSE)&lt;&gt;"",VLOOKUP($B153,'B-EmEC'!$A:$DC,MATCH(AR$1,'B-EmEC'!$A$1:$DC$1,0),FALSE),NA())</f>
        <v>#N/A</v>
      </c>
      <c r="AS153" s="169" t="str" cm="1">
        <f t="array" ref="AS153">SUBSTITUTE(SUBSTITUTE(INDEX(AG$1:AR$1,0,MATCH(_xlfn.AGGREGATE(4,6,AG153:AR153),AG153:AR153,0)),"B-Emax",""),"&gt;1.4SD","")</f>
        <v xml:space="preserve">
Gi1</v>
      </c>
      <c r="AT153" s="164"/>
      <c r="AU153" s="165" t="e">
        <f>IF(VLOOKUP($B153,'I-EmEC'!$A:$DD,MATCH(AU$1,'I-EmEC'!$A$1:$DD$1,0),FALSE)&lt;&gt;"",VLOOKUP($B153,'I-EmEC'!$A:$DD,MATCH(AU$1,'I-EmEC'!$A$1:$DD$1,0),FALSE),NA())</f>
        <v>#N/A</v>
      </c>
      <c r="AV153" s="166" t="e">
        <f>IF(VLOOKUP($B153,'I-EmEC'!$A:$DD,MATCH(AV$1,'I-EmEC'!$A$1:$DD$1,0),FALSE)&lt;&gt;"",VLOOKUP($B153,'I-EmEC'!$A:$DD,MATCH(AV$1,'I-EmEC'!$A$1:$DD$1,0),FALSE),NA())</f>
        <v>#N/A</v>
      </c>
      <c r="AW153" s="166" t="e">
        <f>IF(VLOOKUP($B153,'I-EmEC'!$A:$DD,MATCH(AW$1,'I-EmEC'!$A$1:$DD$1,0),FALSE)&lt;&gt;"",VLOOKUP($B153,'I-EmEC'!$A:$DD,MATCH(AW$1,'I-EmEC'!$A$1:$DD$1,0),FALSE),NA())</f>
        <v>#N/A</v>
      </c>
      <c r="AX153" s="166" t="e">
        <f>IF(VLOOKUP($B153,'I-EmEC'!$A:$DD,MATCH(AX$1,'I-EmEC'!$A$1:$DD$1,0),FALSE)&lt;&gt;"",VLOOKUP($B153,'I-EmEC'!$A:$DD,MATCH(AX$1,'I-EmEC'!$A$1:$DD$1,0),FALSE),NA())</f>
        <v>#N/A</v>
      </c>
      <c r="AY153" s="166" t="e">
        <f>IF(VLOOKUP($B153,'I-EmEC'!$A:$DD,MATCH(AY$1,'I-EmEC'!$A$1:$DD$1,0),FALSE)&lt;&gt;"",VLOOKUP($B153,'I-EmEC'!$A:$DD,MATCH(AY$1,'I-EmEC'!$A$1:$DD$1,0),FALSE),NA())</f>
        <v>#N/A</v>
      </c>
      <c r="AZ153" s="166" t="e">
        <f>IF(VLOOKUP($B153,'I-EmEC'!$A:$DD,MATCH(AZ$1,'I-EmEC'!$A$1:$DD$1,0),FALSE)&lt;&gt;"",VLOOKUP($B153,'I-EmEC'!$A:$DD,MATCH(AZ$1,'I-EmEC'!$A$1:$DD$1,0),FALSE),NA())</f>
        <v>#N/A</v>
      </c>
      <c r="BA153" s="166" t="e">
        <f>IF(VLOOKUP($B153,'I-EmEC'!$A:$DD,MATCH(BA$1,'I-EmEC'!$A$1:$DD$1,0),FALSE)&lt;&gt;"",VLOOKUP($B153,'I-EmEC'!$A:$DD,MATCH(BA$1,'I-EmEC'!$A$1:$DD$1,0),FALSE),NA())</f>
        <v>#N/A</v>
      </c>
      <c r="BB153" s="166" t="e">
        <f>IF(VLOOKUP($B153,'I-EmEC'!$A:$DD,MATCH(BB$1,'I-EmEC'!$A$1:$DD$1,0),FALSE)&lt;&gt;"",VLOOKUP($B153,'I-EmEC'!$A:$DD,MATCH(BB$1,'I-EmEC'!$A$1:$DD$1,0),FALSE),NA())</f>
        <v>#N/A</v>
      </c>
      <c r="BC153" s="166" t="e">
        <f>IF(VLOOKUP($B153,'I-EmEC'!$A:$DD,MATCH(BC$1,'I-EmEC'!$A$1:$DD$1,0),FALSE)&lt;&gt;"",VLOOKUP($B153,'I-EmEC'!$A:$DD,MATCH(BC$1,'I-EmEC'!$A$1:$DD$1,0),FALSE),NA())</f>
        <v>#N/A</v>
      </c>
      <c r="BD153" s="166" t="e">
        <f>IF(VLOOKUP($B153,'I-EmEC'!$A:$DD,MATCH(BD$1,'I-EmEC'!$A$1:$DD$1,0),FALSE)&lt;&gt;"",VLOOKUP($B153,'I-EmEC'!$A:$DD,MATCH(BD$1,'I-EmEC'!$A$1:$DD$1,0),FALSE),NA())</f>
        <v>#N/A</v>
      </c>
      <c r="BE153" s="166" t="e">
        <f>IF(VLOOKUP($B153,'I-EmEC'!$A:$DD,MATCH(BE$1,'I-EmEC'!$A$1:$DD$1,0),FALSE)&lt;&gt;"",VLOOKUP($B153,'I-EmEC'!$A:$DD,MATCH(BE$1,'I-EmEC'!$A$1:$DD$1,0),FALSE),NA())</f>
        <v>#N/A</v>
      </c>
      <c r="BF153" s="166" t="e">
        <f>IF(VLOOKUP($B153,'I-EmEC'!$A:$DD,MATCH(BF$1,'I-EmEC'!$A$1:$DD$1,0),FALSE)&lt;&gt;"",VLOOKUP($B153,'I-EmEC'!$A:$DD,MATCH(BF$1,'I-EmEC'!$A$1:$DD$1,0),FALSE),NA())</f>
        <v>#N/A</v>
      </c>
      <c r="BG153" s="161" t="e" cm="1">
        <f t="array" ref="BG153">SUBSTITUTE(SUBSTITUTE(INDEX(AU$1:BF$1,0,MATCH(_xlfn.AGGREGATE(4,6,AU153:BF153),AU153:BF153,0)),"I-Emax",""),"&gt;1.4SD","")</f>
        <v>#N/A</v>
      </c>
      <c r="BH153" s="159"/>
      <c r="BI153" s="167" t="e">
        <f>IF(VLOOKUP($B153,'B-EmEC'!$A:$DC,MATCH(BI$1,'B-EmEC'!$A$1:$DC$1,0),FALSE)="",NA(),VLOOKUP($B153,'B-EmEC'!$A:$DC,MATCH(BI$1,'B-EmEC'!$A$1:$DC$1,0),FALSE))</f>
        <v>#N/A</v>
      </c>
      <c r="BJ153" s="168">
        <f>IF(VLOOKUP($B153,'B-EmEC'!$A:$DC,MATCH(BJ$1,'B-EmEC'!$A$1:$DC$1,0),FALSE)="",NA(),VLOOKUP($B153,'B-EmEC'!$A:$DC,MATCH(BJ$1,'B-EmEC'!$A$1:$DC$1,0),FALSE))</f>
        <v>88.223185265438786</v>
      </c>
      <c r="BK153" s="168">
        <f>IF(VLOOKUP($B153,'B-EmEC'!$A:$DC,MATCH(BK$1,'B-EmEC'!$A$1:$DC$1,0),FALSE)="",NA(),VLOOKUP($B153,'B-EmEC'!$A:$DC,MATCH(BK$1,'B-EmEC'!$A$1:$DC$1,0),FALSE))</f>
        <v>100</v>
      </c>
      <c r="BL153" s="168">
        <f>IF(VLOOKUP($B153,'B-EmEC'!$A:$DC,MATCH(BL$1,'B-EmEC'!$A$1:$DC$1,0),FALSE)="",NA(),VLOOKUP($B153,'B-EmEC'!$A:$DC,MATCH(BL$1,'B-EmEC'!$A$1:$DC$1,0),FALSE))</f>
        <v>66.344086021505376</v>
      </c>
      <c r="BM153" s="168">
        <f>IF(VLOOKUP($B153,'B-EmEC'!$A:$DC,MATCH(BM$1,'B-EmEC'!$A$1:$DC$1,0),FALSE)="",NA(),VLOOKUP($B153,'B-EmEC'!$A:$DC,MATCH(BM$1,'B-EmEC'!$A$1:$DC$1,0),FALSE))</f>
        <v>100</v>
      </c>
      <c r="BN153" s="168">
        <f>IF(VLOOKUP($B153,'B-EmEC'!$A:$DC,MATCH(BN$1,'B-EmEC'!$A$1:$DC$1,0),FALSE)="",NA(),VLOOKUP($B153,'B-EmEC'!$A:$DC,MATCH(BN$1,'B-EmEC'!$A$1:$DC$1,0),FALSE))</f>
        <v>60.324825986078885</v>
      </c>
      <c r="BO153" s="168" t="e">
        <f>IF(VLOOKUP($B153,'B-EmEC'!$A:$DC,MATCH(BO$1,'B-EmEC'!$A$1:$DC$1,0),FALSE)="",NA(),VLOOKUP($B153,'B-EmEC'!$A:$DC,MATCH(BO$1,'B-EmEC'!$A$1:$DC$1,0),FALSE))</f>
        <v>#N/A</v>
      </c>
      <c r="BP153" s="168" t="e">
        <f>IF(VLOOKUP($B153,'B-EmEC'!$A:$DC,MATCH(BP$1,'B-EmEC'!$A$1:$DC$1,0),FALSE)="",NA(),VLOOKUP($B153,'B-EmEC'!$A:$DC,MATCH(BP$1,'B-EmEC'!$A$1:$DC$1,0),FALSE))</f>
        <v>#N/A</v>
      </c>
      <c r="BQ153" s="168" t="e">
        <f>IF(VLOOKUP($B153,'B-EmEC'!$A:$DC,MATCH(BQ$1,'B-EmEC'!$A$1:$DC$1,0),FALSE)="",NA(),VLOOKUP($B153,'B-EmEC'!$A:$DC,MATCH(BQ$1,'B-EmEC'!$A$1:$DC$1,0),FALSE))</f>
        <v>#N/A</v>
      </c>
      <c r="BR153" s="168" t="e">
        <f>IF(VLOOKUP($B153,'B-EmEC'!$A:$DC,MATCH(BR$1,'B-EmEC'!$A$1:$DC$1,0),FALSE)="",NA(),VLOOKUP($B153,'B-EmEC'!$A:$DC,MATCH(BR$1,'B-EmEC'!$A$1:$DC$1,0),FALSE))</f>
        <v>#N/A</v>
      </c>
      <c r="BS153" s="168" t="e">
        <f>IF(VLOOKUP($B153,'B-EmEC'!$A:$DC,MATCH(BS$1,'B-EmEC'!$A$1:$DC$1,0),FALSE)="",NA(),VLOOKUP($B153,'B-EmEC'!$A:$DC,MATCH(BS$1,'B-EmEC'!$A$1:$DC$1,0),FALSE))</f>
        <v>#N/A</v>
      </c>
      <c r="BT153" s="168" t="e">
        <f>IF(VLOOKUP($B153,'B-EmEC'!$A:$DC,MATCH(BT$1,'B-EmEC'!$A$1:$DC$1,0),FALSE)="",NA(),VLOOKUP($B153,'B-EmEC'!$A:$DC,MATCH(BT$1,'B-EmEC'!$A$1:$DC$1,0),FALSE))</f>
        <v>#N/A</v>
      </c>
      <c r="BU153" s="161" t="str" cm="1">
        <f t="array" ref="BU153">SUBSTITUTE(SUBSTITUTE(SUBSTITUTE(INDEX(BI$1:BT$1,0,MATCH(_xlfn.AGGREGATE(4,6,BI153:BT153),BI153:BT153,0)),"B-Emax",""),"Min",""),"Max","")</f>
        <v xml:space="preserve">
Gi2</v>
      </c>
      <c r="BV153" s="168"/>
      <c r="BW153" s="165" t="e">
        <f>IF(VLOOKUP($B153,'I-EmEC'!$A:$DD,MATCH(BW$1,'I-EmEC'!$A$1:$DD$1,0),FALSE)&lt;&gt;"",VLOOKUP($B153,'I-EmEC'!$A:$DD,MATCH(BW$1,'I-EmEC'!$A$1:$DD$1,0),FALSE),NA())</f>
        <v>#N/A</v>
      </c>
      <c r="BX153" s="166" t="e">
        <f>IF(VLOOKUP($B153,'I-EmEC'!$A:$DD,MATCH(BX$1,'I-EmEC'!$A$1:$DD$1,0),FALSE)&lt;&gt;"",VLOOKUP($B153,'I-EmEC'!$A:$DD,MATCH(BX$1,'I-EmEC'!$A$1:$DD$1,0),FALSE),NA())</f>
        <v>#N/A</v>
      </c>
      <c r="BY153" s="166" t="e">
        <f>IF(VLOOKUP($B153,'I-EmEC'!$A:$DD,MATCH(BY$1,'I-EmEC'!$A$1:$DD$1,0),FALSE)&lt;&gt;"",VLOOKUP($B153,'I-EmEC'!$A:$DD,MATCH(BY$1,'I-EmEC'!$A$1:$DD$1,0),FALSE),NA())</f>
        <v>#N/A</v>
      </c>
      <c r="BZ153" s="166" t="e">
        <f>IF(VLOOKUP($B153,'I-EmEC'!$A:$DD,MATCH(BZ$1,'I-EmEC'!$A$1:$DD$1,0),FALSE)&lt;&gt;"",VLOOKUP($B153,'I-EmEC'!$A:$DD,MATCH(BZ$1,'I-EmEC'!$A$1:$DD$1,0),FALSE),NA())</f>
        <v>#N/A</v>
      </c>
      <c r="CA153" s="166" t="e">
        <f>IF(VLOOKUP($B153,'I-EmEC'!$A:$DD,MATCH(CA$1,'I-EmEC'!$A$1:$DD$1,0),FALSE)&lt;&gt;"",VLOOKUP($B153,'I-EmEC'!$A:$DD,MATCH(CA$1,'I-EmEC'!$A$1:$DD$1,0),FALSE),NA())</f>
        <v>#N/A</v>
      </c>
      <c r="CB153" s="166" t="e">
        <f>IF(VLOOKUP($B153,'I-EmEC'!$A:$DD,MATCH(CB$1,'I-EmEC'!$A$1:$DD$1,0),FALSE)&lt;&gt;"",VLOOKUP($B153,'I-EmEC'!$A:$DD,MATCH(CB$1,'I-EmEC'!$A$1:$DD$1,0),FALSE),NA())</f>
        <v>#N/A</v>
      </c>
      <c r="CC153" s="166" t="e">
        <f>IF(VLOOKUP($B153,'I-EmEC'!$A:$DD,MATCH(CC$1,'I-EmEC'!$A$1:$DD$1,0),FALSE)&lt;&gt;"",VLOOKUP($B153,'I-EmEC'!$A:$DD,MATCH(CC$1,'I-EmEC'!$A$1:$DD$1,0),FALSE),NA())</f>
        <v>#N/A</v>
      </c>
      <c r="CD153" s="166" t="e">
        <f>IF(VLOOKUP($B153,'I-EmEC'!$A:$DD,MATCH(CD$1,'I-EmEC'!$A$1:$DD$1,0),FALSE)&lt;&gt;"",VLOOKUP($B153,'I-EmEC'!$A:$DD,MATCH(CD$1,'I-EmEC'!$A$1:$DD$1,0),FALSE),NA())</f>
        <v>#N/A</v>
      </c>
      <c r="CE153" s="166" t="e">
        <f>IF(VLOOKUP($B153,'I-EmEC'!$A:$DD,MATCH(CE$1,'I-EmEC'!$A$1:$DD$1,0),FALSE)&lt;&gt;"",VLOOKUP($B153,'I-EmEC'!$A:$DD,MATCH(CE$1,'I-EmEC'!$A$1:$DD$1,0),FALSE),NA())</f>
        <v>#N/A</v>
      </c>
      <c r="CF153" s="166" t="e">
        <f>IF(VLOOKUP($B153,'I-EmEC'!$A:$DD,MATCH(CF$1,'I-EmEC'!$A$1:$DD$1,0),FALSE)&lt;&gt;"",VLOOKUP($B153,'I-EmEC'!$A:$DD,MATCH(CF$1,'I-EmEC'!$A$1:$DD$1,0),FALSE),NA())</f>
        <v>#N/A</v>
      </c>
      <c r="CG153" s="166" t="e">
        <f>IF(VLOOKUP($B153,'I-EmEC'!$A:$DD,MATCH(CG$1,'I-EmEC'!$A$1:$DD$1,0),FALSE)&lt;&gt;"",VLOOKUP($B153,'I-EmEC'!$A:$DD,MATCH(CG$1,'I-EmEC'!$A$1:$DD$1,0),FALSE),NA())</f>
        <v>#N/A</v>
      </c>
      <c r="CH153" s="166" t="e">
        <f>IF(VLOOKUP($B153,'I-EmEC'!$A:$DD,MATCH(CH$1,'I-EmEC'!$A$1:$DD$1,0),FALSE)&lt;&gt;"",VLOOKUP($B153,'I-EmEC'!$A:$DD,MATCH(CH$1,'I-EmEC'!$A$1:$DD$1,0),FALSE),NA())</f>
        <v>#N/A</v>
      </c>
      <c r="CI153" s="161" t="e" cm="1">
        <f t="array" ref="CI153">SUBSTITUTE(SUBSTITUTE(SUBSTITUTE(INDEX(BW$1:CH$1,0,MATCH(_xlfn.AGGREGATE(4,6,BW153:CH153),BW153:CH153,0)),"I-Emax",""),"Min",""),"Max","")</f>
        <v>#N/A</v>
      </c>
      <c r="CJ153" s="155"/>
      <c r="CK153" s="155"/>
      <c r="CL153" s="155"/>
      <c r="CM153" s="155"/>
      <c r="CN153" s="155"/>
      <c r="CO153" s="155"/>
      <c r="CP153" s="155"/>
      <c r="CQ153" s="155"/>
      <c r="CR153" s="155"/>
      <c r="CS153" s="155"/>
      <c r="CT153" s="155"/>
      <c r="CU153" s="155"/>
      <c r="CV153" s="155"/>
      <c r="CW153" s="155"/>
      <c r="CX153" s="155"/>
      <c r="CY153" s="155"/>
      <c r="CZ153" s="155"/>
      <c r="DA153" s="155"/>
      <c r="DB153" s="155"/>
      <c r="DC153" s="155"/>
      <c r="DD153" s="155"/>
      <c r="DE153" s="155"/>
      <c r="DF153" s="155"/>
      <c r="DG153" s="155"/>
    </row>
    <row r="154" spans="1:111" s="170" customFormat="1" x14ac:dyDescent="0.15">
      <c r="A154" s="155" t="str" cm="1">
        <f t="array" ref="A154">_xlfn.IFS(AND(SUMIF(E154:P154,"&lt;&gt;#N/A",E154:P154)&gt;0,SUMIF(S154:AD154,"&lt;&gt;#N/A",S154:AD154)&gt;0),"BI",AND(SUMIF(E154:P154,"&lt;&gt;#N/A",E154:P154)&gt;0,SUMIF(S154:AD154,"&lt;&gt;#N/A",S154:AD154)=0),"-B",AND(SUMIF(E154:P154,"&lt;&gt;#N/A",E154:P154)=0,SUMIF(S154:AD154,"&lt;&gt;#N/A",S154:AD154)&gt;0),"-I")</f>
        <v>-B</v>
      </c>
      <c r="B154" s="90" t="s">
        <v>268</v>
      </c>
      <c r="C154" s="156" t="str">
        <f>VLOOKUP(B154,RecNamesAll!A:E,5,FALSE)</f>
        <v>A</v>
      </c>
      <c r="D154" s="157" t="b">
        <f>VLOOKUP(B154,Ligands!A:B,2,FALSE)</f>
        <v>0</v>
      </c>
      <c r="E154" s="158">
        <f>IF(VLOOKUP($B154,'B-EmEC'!$A:$DC,MATCH(E$1,'B-EmEC'!$A$1:$DC$1,0),FALSE)&lt;&gt;"",VLOOKUP($B154,'B-EmEC'!$A:$DC,MATCH(E$1,'B-EmEC'!$A$1:$DC$1,0),FALSE),NA())</f>
        <v>5.9139999999999997</v>
      </c>
      <c r="F154" s="159" t="e">
        <f>IF(VLOOKUP($B154,'B-EmEC'!$A:$DC,MATCH(F$1,'B-EmEC'!$A$1:$DC$1,0),FALSE)&lt;&gt;"",VLOOKUP($B154,'B-EmEC'!$A:$DC,MATCH(F$1,'B-EmEC'!$A$1:$DC$1,0),FALSE),NA())</f>
        <v>#N/A</v>
      </c>
      <c r="G154" s="159" t="e">
        <f>IF(VLOOKUP($B154,'B-EmEC'!$A:$DC,MATCH(G$1,'B-EmEC'!$A$1:$DC$1,0),FALSE)&lt;&gt;"",VLOOKUP($B154,'B-EmEC'!$A:$DC,MATCH(G$1,'B-EmEC'!$A$1:$DC$1,0),FALSE),NA())</f>
        <v>#N/A</v>
      </c>
      <c r="H154" s="159" t="e">
        <f>IF(VLOOKUP($B154,'B-EmEC'!$A:$DC,MATCH(H$1,'B-EmEC'!$A$1:$DC$1,0),FALSE)&lt;&gt;"",VLOOKUP($B154,'B-EmEC'!$A:$DC,MATCH(H$1,'B-EmEC'!$A$1:$DC$1,0),FALSE),NA())</f>
        <v>#N/A</v>
      </c>
      <c r="I154" s="159" t="e">
        <f>IF(VLOOKUP($B154,'B-EmEC'!$A:$DC,MATCH(I$1,'B-EmEC'!$A$1:$DC$1,0),FALSE)&lt;&gt;"",VLOOKUP($B154,'B-EmEC'!$A:$DC,MATCH(I$1,'B-EmEC'!$A$1:$DC$1,0),FALSE),NA())</f>
        <v>#N/A</v>
      </c>
      <c r="J154" s="159" t="e">
        <f>IF(VLOOKUP($B154,'B-EmEC'!$A:$DC,MATCH(J$1,'B-EmEC'!$A$1:$DC$1,0),FALSE)&lt;&gt;"",VLOOKUP($B154,'B-EmEC'!$A:$DC,MATCH(J$1,'B-EmEC'!$A$1:$DC$1,0),FALSE),NA())</f>
        <v>#N/A</v>
      </c>
      <c r="K154" s="160" t="e">
        <f>IF(VLOOKUP($B154,'B-EmEC'!$A:$DC,MATCH(K$1,'B-EmEC'!$A$1:$DC$1,0),FALSE)&lt;&gt;"",VLOOKUP($B154,'B-EmEC'!$A:$DC,MATCH(K$1,'B-EmEC'!$A$1:$DC$1,0),FALSE),NA())</f>
        <v>#N/A</v>
      </c>
      <c r="L154" s="160" t="e">
        <f>IF(VLOOKUP($B154,'B-EmEC'!$A:$DC,MATCH(L$1,'B-EmEC'!$A$1:$DC$1,0),FALSE)&lt;&gt;"",VLOOKUP($B154,'B-EmEC'!$A:$DC,MATCH(L$1,'B-EmEC'!$A$1:$DC$1,0),FALSE),NA())</f>
        <v>#N/A</v>
      </c>
      <c r="M154" s="160" t="e">
        <f>IF(VLOOKUP($B154,'B-EmEC'!$A:$DC,MATCH(M$1,'B-EmEC'!$A$1:$DC$1,0),FALSE)&lt;&gt;"",VLOOKUP($B154,'B-EmEC'!$A:$DC,MATCH(M$1,'B-EmEC'!$A$1:$DC$1,0),FALSE),NA())</f>
        <v>#N/A</v>
      </c>
      <c r="N154" s="159" t="e">
        <f>IF(VLOOKUP($B154,'B-EmEC'!$A:$DC,MATCH(N$1,'B-EmEC'!$A$1:$DC$1,0),FALSE)&lt;&gt;"",VLOOKUP($B154,'B-EmEC'!$A:$DC,MATCH(N$1,'B-EmEC'!$A$1:$DC$1,0),FALSE),NA())</f>
        <v>#N/A</v>
      </c>
      <c r="O154" s="160" t="e">
        <f>IF(VLOOKUP($B154,'B-EmEC'!$A:$DC,MATCH(O$1,'B-EmEC'!$A$1:$DC$1,0),FALSE)&lt;&gt;"",VLOOKUP($B154,'B-EmEC'!$A:$DC,MATCH(O$1,'B-EmEC'!$A$1:$DC$1,0),FALSE),NA())</f>
        <v>#N/A</v>
      </c>
      <c r="P154" s="160" t="e">
        <f>IF(VLOOKUP($B154,'B-EmEC'!$A:$DC,MATCH(P$1,'B-EmEC'!$A$1:$DC$1,0),FALSE)&lt;&gt;"",VLOOKUP($B154,'B-EmEC'!$A:$DC,MATCH(P$1,'B-EmEC'!$A$1:$DC$1,0),FALSE),NA())</f>
        <v>#N/A</v>
      </c>
      <c r="Q154" s="161" t="str" cm="1">
        <f t="array" ref="Q154">SUBSTITUTE(SUBSTITUTE(INDEX(E$1:P$1,0,MATCH(_xlfn.AGGREGATE(4,6,E154:P154),E154:P154,0)),"B-pEC50",""),"&gt;1.4SD","")</f>
        <v xml:space="preserve">
Gs</v>
      </c>
      <c r="R154" s="159"/>
      <c r="S154" s="162" t="e">
        <f>IF(VLOOKUP($B154,'I-EmEC'!$A:$DD,MATCH(S$1,'I-EmEC'!$A$1:$DD$1,0),FALSE)&lt;&gt;"",VLOOKUP($B154,'I-EmEC'!$A:$DD,MATCH(S$1,'I-EmEC'!$A$1:$DD$1,0),FALSE),NA())</f>
        <v>#N/A</v>
      </c>
      <c r="T154" s="159" t="e">
        <f>IF(VLOOKUP($B154,'I-EmEC'!$A:$DD,MATCH(T$1,'I-EmEC'!$A$1:$DD$1,0),FALSE)&lt;&gt;"",VLOOKUP($B154,'I-EmEC'!$A:$DD,MATCH(T$1,'I-EmEC'!$A$1:$DD$1,0),FALSE),NA())</f>
        <v>#N/A</v>
      </c>
      <c r="U154" s="159" t="e">
        <f>IF(VLOOKUP($B154,'I-EmEC'!$A:$DD,MATCH(U$1,'I-EmEC'!$A$1:$DD$1,0),FALSE)&lt;&gt;"",VLOOKUP($B154,'I-EmEC'!$A:$DD,MATCH(U$1,'I-EmEC'!$A$1:$DD$1,0),FALSE),NA())</f>
        <v>#N/A</v>
      </c>
      <c r="V154" s="159" t="e">
        <f>IF(VLOOKUP($B154,'I-EmEC'!$A:$DD,MATCH(V$1,'I-EmEC'!$A$1:$DD$1,0),FALSE)&lt;&gt;"",VLOOKUP($B154,'I-EmEC'!$A:$DD,MATCH(V$1,'I-EmEC'!$A$1:$DD$1,0),FALSE),NA())</f>
        <v>#N/A</v>
      </c>
      <c r="W154" s="159" t="e">
        <f>IF(VLOOKUP($B154,'I-EmEC'!$A:$DD,MATCH(W$1,'I-EmEC'!$A$1:$DD$1,0),FALSE)&lt;&gt;"",VLOOKUP($B154,'I-EmEC'!$A:$DD,MATCH(W$1,'I-EmEC'!$A$1:$DD$1,0),FALSE),NA())</f>
        <v>#N/A</v>
      </c>
      <c r="X154" s="159" t="e">
        <f>IF(VLOOKUP($B154,'I-EmEC'!$A:$DD,MATCH(X$1,'I-EmEC'!$A$1:$DD$1,0),FALSE)&lt;&gt;"",VLOOKUP($B154,'I-EmEC'!$A:$DD,MATCH(X$1,'I-EmEC'!$A$1:$DD$1,0),FALSE),NA())</f>
        <v>#N/A</v>
      </c>
      <c r="Y154" s="159" t="e">
        <f>IF(VLOOKUP($B154,'I-EmEC'!$A:$DD,MATCH(Y$1,'I-EmEC'!$A$1:$DD$1,0),FALSE)&lt;&gt;"",VLOOKUP($B154,'I-EmEC'!$A:$DD,MATCH(Y$1,'I-EmEC'!$A$1:$DD$1,0),FALSE),NA())</f>
        <v>#N/A</v>
      </c>
      <c r="Z154" s="159" t="e">
        <f>IF(VLOOKUP($B154,'I-EmEC'!$A:$DD,MATCH(Z$1,'I-EmEC'!$A$1:$DD$1,0),FALSE)&lt;&gt;"",VLOOKUP($B154,'I-EmEC'!$A:$DD,MATCH(Z$1,'I-EmEC'!$A$1:$DD$1,0),FALSE),NA())</f>
        <v>#N/A</v>
      </c>
      <c r="AA154" s="159" t="e">
        <f>IF(VLOOKUP($B154,'I-EmEC'!$A:$DD,MATCH(AA$1,'I-EmEC'!$A$1:$DD$1,0),FALSE)&lt;&gt;"",VLOOKUP($B154,'I-EmEC'!$A:$DD,MATCH(AA$1,'I-EmEC'!$A$1:$DD$1,0),FALSE),NA())</f>
        <v>#N/A</v>
      </c>
      <c r="AB154" s="159" t="e">
        <f>IF(VLOOKUP($B154,'I-EmEC'!$A:$DD,MATCH(AB$1,'I-EmEC'!$A$1:$DD$1,0),FALSE)&lt;&gt;"",VLOOKUP($B154,'I-EmEC'!$A:$DD,MATCH(AB$1,'I-EmEC'!$A$1:$DD$1,0),FALSE),NA())</f>
        <v>#N/A</v>
      </c>
      <c r="AC154" s="159" t="e">
        <f>IF(VLOOKUP($B154,'I-EmEC'!$A:$DD,MATCH(AC$1,'I-EmEC'!$A$1:$DD$1,0),FALSE)&lt;&gt;"",VLOOKUP($B154,'I-EmEC'!$A:$DD,MATCH(AC$1,'I-EmEC'!$A$1:$DD$1,0),FALSE),NA())</f>
        <v>#N/A</v>
      </c>
      <c r="AD154" s="159" t="e">
        <f>IF(VLOOKUP($B154,'I-EmEC'!$A:$DD,MATCH(AD$1,'I-EmEC'!$A$1:$DD$1,0),FALSE)&lt;&gt;"",VLOOKUP($B154,'I-EmEC'!$A:$DD,MATCH(AD$1,'I-EmEC'!$A$1:$DD$1,0),FALSE),NA())</f>
        <v>#N/A</v>
      </c>
      <c r="AE154" s="161" t="e" cm="1">
        <f t="array" ref="AE154">SUBSTITUTE(SUBSTITUTE(INDEX(S$1:AD$1,0,MATCH(_xlfn.AGGREGATE(4,6,S154:AD154),S154:AD154,0)),"I-pEC50",""),"&gt;1.4SD","")</f>
        <v>#N/A</v>
      </c>
      <c r="AF154" s="159"/>
      <c r="AG154" s="163">
        <f>IF(VLOOKUP($B154,'B-EmEC'!$A:$DC,MATCH(AG$1,'B-EmEC'!$A$1:$DC$1,0),FALSE)&lt;&gt;"",VLOOKUP($B154,'B-EmEC'!$A:$DC,MATCH(AG$1,'B-EmEC'!$A$1:$DC$1,0),FALSE),NA())</f>
        <v>65.319999999999993</v>
      </c>
      <c r="AH154" s="164" t="e">
        <f>IF(VLOOKUP($B154,'B-EmEC'!$A:$DC,MATCH(AH$1,'B-EmEC'!$A$1:$DC$1,0),FALSE)&lt;&gt;"",VLOOKUP($B154,'B-EmEC'!$A:$DC,MATCH(AH$1,'B-EmEC'!$A$1:$DC$1,0),FALSE),NA())</f>
        <v>#N/A</v>
      </c>
      <c r="AI154" s="164" t="e">
        <f>IF(VLOOKUP($B154,'B-EmEC'!$A:$DC,MATCH(AI$1,'B-EmEC'!$A$1:$DC$1,0),FALSE)&lt;&gt;"",VLOOKUP($B154,'B-EmEC'!$A:$DC,MATCH(AI$1,'B-EmEC'!$A$1:$DC$1,0),FALSE),NA())</f>
        <v>#N/A</v>
      </c>
      <c r="AJ154" s="164" t="e">
        <f>IF(VLOOKUP($B154,'B-EmEC'!$A:$DC,MATCH(AJ$1,'B-EmEC'!$A$1:$DC$1,0),FALSE)&lt;&gt;"",VLOOKUP($B154,'B-EmEC'!$A:$DC,MATCH(AJ$1,'B-EmEC'!$A$1:$DC$1,0),FALSE),NA())</f>
        <v>#N/A</v>
      </c>
      <c r="AK154" s="164" t="e">
        <f>IF(VLOOKUP($B154,'B-EmEC'!$A:$DC,MATCH(AK$1,'B-EmEC'!$A$1:$DC$1,0),FALSE)&lt;&gt;"",VLOOKUP($B154,'B-EmEC'!$A:$DC,MATCH(AK$1,'B-EmEC'!$A$1:$DC$1,0),FALSE),NA())</f>
        <v>#N/A</v>
      </c>
      <c r="AL154" s="164" t="e">
        <f>IF(VLOOKUP($B154,'B-EmEC'!$A:$DC,MATCH(AL$1,'B-EmEC'!$A$1:$DC$1,0),FALSE)&lt;&gt;"",VLOOKUP($B154,'B-EmEC'!$A:$DC,MATCH(AL$1,'B-EmEC'!$A$1:$DC$1,0),FALSE),NA())</f>
        <v>#N/A</v>
      </c>
      <c r="AM154" s="164" t="e">
        <f>IF(VLOOKUP($B154,'B-EmEC'!$A:$DC,MATCH(AM$1,'B-EmEC'!$A$1:$DC$1,0),FALSE)&lt;&gt;"",VLOOKUP($B154,'B-EmEC'!$A:$DC,MATCH(AM$1,'B-EmEC'!$A$1:$DC$1,0),FALSE),NA())</f>
        <v>#N/A</v>
      </c>
      <c r="AN154" s="164" t="e">
        <f>IF(VLOOKUP($B154,'B-EmEC'!$A:$DC,MATCH(AN$1,'B-EmEC'!$A$1:$DC$1,0),FALSE)&lt;&gt;"",VLOOKUP($B154,'B-EmEC'!$A:$DC,MATCH(AN$1,'B-EmEC'!$A$1:$DC$1,0),FALSE),NA())</f>
        <v>#N/A</v>
      </c>
      <c r="AO154" s="164" t="e">
        <f>IF(VLOOKUP($B154,'B-EmEC'!$A:$DC,MATCH(AO$1,'B-EmEC'!$A$1:$DC$1,0),FALSE)&lt;&gt;"",VLOOKUP($B154,'B-EmEC'!$A:$DC,MATCH(AO$1,'B-EmEC'!$A$1:$DC$1,0),FALSE),NA())</f>
        <v>#N/A</v>
      </c>
      <c r="AP154" s="164" t="e">
        <f>IF(VLOOKUP($B154,'B-EmEC'!$A:$DC,MATCH(AP$1,'B-EmEC'!$A$1:$DC$1,0),FALSE)&lt;&gt;"",VLOOKUP($B154,'B-EmEC'!$A:$DC,MATCH(AP$1,'B-EmEC'!$A$1:$DC$1,0),FALSE),NA())</f>
        <v>#N/A</v>
      </c>
      <c r="AQ154" s="164" t="e">
        <f>IF(VLOOKUP($B154,'B-EmEC'!$A:$DC,MATCH(AQ$1,'B-EmEC'!$A$1:$DC$1,0),FALSE)&lt;&gt;"",VLOOKUP($B154,'B-EmEC'!$A:$DC,MATCH(AQ$1,'B-EmEC'!$A$1:$DC$1,0),FALSE),NA())</f>
        <v>#N/A</v>
      </c>
      <c r="AR154" s="164" t="e">
        <f>IF(VLOOKUP($B154,'B-EmEC'!$A:$DC,MATCH(AR$1,'B-EmEC'!$A$1:$DC$1,0),FALSE)&lt;&gt;"",VLOOKUP($B154,'B-EmEC'!$A:$DC,MATCH(AR$1,'B-EmEC'!$A$1:$DC$1,0),FALSE),NA())</f>
        <v>#N/A</v>
      </c>
      <c r="AS154" s="169" t="str" cm="1">
        <f t="array" ref="AS154">SUBSTITUTE(SUBSTITUTE(INDEX(AG$1:AR$1,0,MATCH(_xlfn.AGGREGATE(4,6,AG154:AR154),AG154:AR154,0)),"B-Emax",""),"&gt;1.4SD","")</f>
        <v xml:space="preserve">
Gs</v>
      </c>
      <c r="AT154" s="164"/>
      <c r="AU154" s="165" t="e">
        <f>IF(VLOOKUP($B154,'I-EmEC'!$A:$DD,MATCH(AU$1,'I-EmEC'!$A$1:$DD$1,0),FALSE)&lt;&gt;"",VLOOKUP($B154,'I-EmEC'!$A:$DD,MATCH(AU$1,'I-EmEC'!$A$1:$DD$1,0),FALSE),NA())</f>
        <v>#N/A</v>
      </c>
      <c r="AV154" s="166" t="e">
        <f>IF(VLOOKUP($B154,'I-EmEC'!$A:$DD,MATCH(AV$1,'I-EmEC'!$A$1:$DD$1,0),FALSE)&lt;&gt;"",VLOOKUP($B154,'I-EmEC'!$A:$DD,MATCH(AV$1,'I-EmEC'!$A$1:$DD$1,0),FALSE),NA())</f>
        <v>#N/A</v>
      </c>
      <c r="AW154" s="166" t="e">
        <f>IF(VLOOKUP($B154,'I-EmEC'!$A:$DD,MATCH(AW$1,'I-EmEC'!$A$1:$DD$1,0),FALSE)&lt;&gt;"",VLOOKUP($B154,'I-EmEC'!$A:$DD,MATCH(AW$1,'I-EmEC'!$A$1:$DD$1,0),FALSE),NA())</f>
        <v>#N/A</v>
      </c>
      <c r="AX154" s="166" t="e">
        <f>IF(VLOOKUP($B154,'I-EmEC'!$A:$DD,MATCH(AX$1,'I-EmEC'!$A$1:$DD$1,0),FALSE)&lt;&gt;"",VLOOKUP($B154,'I-EmEC'!$A:$DD,MATCH(AX$1,'I-EmEC'!$A$1:$DD$1,0),FALSE),NA())</f>
        <v>#N/A</v>
      </c>
      <c r="AY154" s="166" t="e">
        <f>IF(VLOOKUP($B154,'I-EmEC'!$A:$DD,MATCH(AY$1,'I-EmEC'!$A$1:$DD$1,0),FALSE)&lt;&gt;"",VLOOKUP($B154,'I-EmEC'!$A:$DD,MATCH(AY$1,'I-EmEC'!$A$1:$DD$1,0),FALSE),NA())</f>
        <v>#N/A</v>
      </c>
      <c r="AZ154" s="166" t="e">
        <f>IF(VLOOKUP($B154,'I-EmEC'!$A:$DD,MATCH(AZ$1,'I-EmEC'!$A$1:$DD$1,0),FALSE)&lt;&gt;"",VLOOKUP($B154,'I-EmEC'!$A:$DD,MATCH(AZ$1,'I-EmEC'!$A$1:$DD$1,0),FALSE),NA())</f>
        <v>#N/A</v>
      </c>
      <c r="BA154" s="166" t="e">
        <f>IF(VLOOKUP($B154,'I-EmEC'!$A:$DD,MATCH(BA$1,'I-EmEC'!$A$1:$DD$1,0),FALSE)&lt;&gt;"",VLOOKUP($B154,'I-EmEC'!$A:$DD,MATCH(BA$1,'I-EmEC'!$A$1:$DD$1,0),FALSE),NA())</f>
        <v>#N/A</v>
      </c>
      <c r="BB154" s="166" t="e">
        <f>IF(VLOOKUP($B154,'I-EmEC'!$A:$DD,MATCH(BB$1,'I-EmEC'!$A$1:$DD$1,0),FALSE)&lt;&gt;"",VLOOKUP($B154,'I-EmEC'!$A:$DD,MATCH(BB$1,'I-EmEC'!$A$1:$DD$1,0),FALSE),NA())</f>
        <v>#N/A</v>
      </c>
      <c r="BC154" s="166" t="e">
        <f>IF(VLOOKUP($B154,'I-EmEC'!$A:$DD,MATCH(BC$1,'I-EmEC'!$A$1:$DD$1,0),FALSE)&lt;&gt;"",VLOOKUP($B154,'I-EmEC'!$A:$DD,MATCH(BC$1,'I-EmEC'!$A$1:$DD$1,0),FALSE),NA())</f>
        <v>#N/A</v>
      </c>
      <c r="BD154" s="166" t="e">
        <f>IF(VLOOKUP($B154,'I-EmEC'!$A:$DD,MATCH(BD$1,'I-EmEC'!$A$1:$DD$1,0),FALSE)&lt;&gt;"",VLOOKUP($B154,'I-EmEC'!$A:$DD,MATCH(BD$1,'I-EmEC'!$A$1:$DD$1,0),FALSE),NA())</f>
        <v>#N/A</v>
      </c>
      <c r="BE154" s="166" t="e">
        <f>IF(VLOOKUP($B154,'I-EmEC'!$A:$DD,MATCH(BE$1,'I-EmEC'!$A$1:$DD$1,0),FALSE)&lt;&gt;"",VLOOKUP($B154,'I-EmEC'!$A:$DD,MATCH(BE$1,'I-EmEC'!$A$1:$DD$1,0),FALSE),NA())</f>
        <v>#N/A</v>
      </c>
      <c r="BF154" s="166" t="e">
        <f>IF(VLOOKUP($B154,'I-EmEC'!$A:$DD,MATCH(BF$1,'I-EmEC'!$A$1:$DD$1,0),FALSE)&lt;&gt;"",VLOOKUP($B154,'I-EmEC'!$A:$DD,MATCH(BF$1,'I-EmEC'!$A$1:$DD$1,0),FALSE),NA())</f>
        <v>#N/A</v>
      </c>
      <c r="BG154" s="161" t="e" cm="1">
        <f t="array" ref="BG154">SUBSTITUTE(SUBSTITUTE(INDEX(AU$1:BF$1,0,MATCH(_xlfn.AGGREGATE(4,6,AU154:BF154),AU154:BF154,0)),"I-Emax",""),"&gt;1.4SD","")</f>
        <v>#N/A</v>
      </c>
      <c r="BH154" s="159"/>
      <c r="BI154" s="167">
        <f>IF(VLOOKUP($B154,'B-EmEC'!$A:$DC,MATCH(BI$1,'B-EmEC'!$A$1:$DC$1,0),FALSE)="",NA(),VLOOKUP($B154,'B-EmEC'!$A:$DC,MATCH(BI$1,'B-EmEC'!$A$1:$DC$1,0),FALSE))</f>
        <v>100</v>
      </c>
      <c r="BJ154" s="168" t="e">
        <f>IF(VLOOKUP($B154,'B-EmEC'!$A:$DC,MATCH(BJ$1,'B-EmEC'!$A$1:$DC$1,0),FALSE)="",NA(),VLOOKUP($B154,'B-EmEC'!$A:$DC,MATCH(BJ$1,'B-EmEC'!$A$1:$DC$1,0),FALSE))</f>
        <v>#N/A</v>
      </c>
      <c r="BK154" s="168" t="e">
        <f>IF(VLOOKUP($B154,'B-EmEC'!$A:$DC,MATCH(BK$1,'B-EmEC'!$A$1:$DC$1,0),FALSE)="",NA(),VLOOKUP($B154,'B-EmEC'!$A:$DC,MATCH(BK$1,'B-EmEC'!$A$1:$DC$1,0),FALSE))</f>
        <v>#N/A</v>
      </c>
      <c r="BL154" s="168" t="e">
        <f>IF(VLOOKUP($B154,'B-EmEC'!$A:$DC,MATCH(BL$1,'B-EmEC'!$A$1:$DC$1,0),FALSE)="",NA(),VLOOKUP($B154,'B-EmEC'!$A:$DC,MATCH(BL$1,'B-EmEC'!$A$1:$DC$1,0),FALSE))</f>
        <v>#N/A</v>
      </c>
      <c r="BM154" s="168" t="e">
        <f>IF(VLOOKUP($B154,'B-EmEC'!$A:$DC,MATCH(BM$1,'B-EmEC'!$A$1:$DC$1,0),FALSE)="",NA(),VLOOKUP($B154,'B-EmEC'!$A:$DC,MATCH(BM$1,'B-EmEC'!$A$1:$DC$1,0),FALSE))</f>
        <v>#N/A</v>
      </c>
      <c r="BN154" s="168" t="e">
        <f>IF(VLOOKUP($B154,'B-EmEC'!$A:$DC,MATCH(BN$1,'B-EmEC'!$A$1:$DC$1,0),FALSE)="",NA(),VLOOKUP($B154,'B-EmEC'!$A:$DC,MATCH(BN$1,'B-EmEC'!$A$1:$DC$1,0),FALSE))</f>
        <v>#N/A</v>
      </c>
      <c r="BO154" s="168" t="e">
        <f>IF(VLOOKUP($B154,'B-EmEC'!$A:$DC,MATCH(BO$1,'B-EmEC'!$A$1:$DC$1,0),FALSE)="",NA(),VLOOKUP($B154,'B-EmEC'!$A:$DC,MATCH(BO$1,'B-EmEC'!$A$1:$DC$1,0),FALSE))</f>
        <v>#N/A</v>
      </c>
      <c r="BP154" s="168" t="e">
        <f>IF(VLOOKUP($B154,'B-EmEC'!$A:$DC,MATCH(BP$1,'B-EmEC'!$A$1:$DC$1,0),FALSE)="",NA(),VLOOKUP($B154,'B-EmEC'!$A:$DC,MATCH(BP$1,'B-EmEC'!$A$1:$DC$1,0),FALSE))</f>
        <v>#N/A</v>
      </c>
      <c r="BQ154" s="168" t="e">
        <f>IF(VLOOKUP($B154,'B-EmEC'!$A:$DC,MATCH(BQ$1,'B-EmEC'!$A$1:$DC$1,0),FALSE)="",NA(),VLOOKUP($B154,'B-EmEC'!$A:$DC,MATCH(BQ$1,'B-EmEC'!$A$1:$DC$1,0),FALSE))</f>
        <v>#N/A</v>
      </c>
      <c r="BR154" s="168" t="e">
        <f>IF(VLOOKUP($B154,'B-EmEC'!$A:$DC,MATCH(BR$1,'B-EmEC'!$A$1:$DC$1,0),FALSE)="",NA(),VLOOKUP($B154,'B-EmEC'!$A:$DC,MATCH(BR$1,'B-EmEC'!$A$1:$DC$1,0),FALSE))</f>
        <v>#N/A</v>
      </c>
      <c r="BS154" s="168" t="e">
        <f>IF(VLOOKUP($B154,'B-EmEC'!$A:$DC,MATCH(BS$1,'B-EmEC'!$A$1:$DC$1,0),FALSE)="",NA(),VLOOKUP($B154,'B-EmEC'!$A:$DC,MATCH(BS$1,'B-EmEC'!$A$1:$DC$1,0),FALSE))</f>
        <v>#N/A</v>
      </c>
      <c r="BT154" s="168" t="e">
        <f>IF(VLOOKUP($B154,'B-EmEC'!$A:$DC,MATCH(BT$1,'B-EmEC'!$A$1:$DC$1,0),FALSE)="",NA(),VLOOKUP($B154,'B-EmEC'!$A:$DC,MATCH(BT$1,'B-EmEC'!$A$1:$DC$1,0),FALSE))</f>
        <v>#N/A</v>
      </c>
      <c r="BU154" s="161" t="str" cm="1">
        <f t="array" ref="BU154">SUBSTITUTE(SUBSTITUTE(SUBSTITUTE(INDEX(BI$1:BT$1,0,MATCH(_xlfn.AGGREGATE(4,6,BI154:BT154),BI154:BT154,0)),"B-Emax",""),"Min",""),"Max","")</f>
        <v xml:space="preserve">
Gs</v>
      </c>
      <c r="BV154" s="168"/>
      <c r="BW154" s="165" t="e">
        <f>IF(VLOOKUP($B154,'I-EmEC'!$A:$DD,MATCH(BW$1,'I-EmEC'!$A$1:$DD$1,0),FALSE)&lt;&gt;"",VLOOKUP($B154,'I-EmEC'!$A:$DD,MATCH(BW$1,'I-EmEC'!$A$1:$DD$1,0),FALSE),NA())</f>
        <v>#N/A</v>
      </c>
      <c r="BX154" s="166" t="e">
        <f>IF(VLOOKUP($B154,'I-EmEC'!$A:$DD,MATCH(BX$1,'I-EmEC'!$A$1:$DD$1,0),FALSE)&lt;&gt;"",VLOOKUP($B154,'I-EmEC'!$A:$DD,MATCH(BX$1,'I-EmEC'!$A$1:$DD$1,0),FALSE),NA())</f>
        <v>#N/A</v>
      </c>
      <c r="BY154" s="166" t="e">
        <f>IF(VLOOKUP($B154,'I-EmEC'!$A:$DD,MATCH(BY$1,'I-EmEC'!$A$1:$DD$1,0),FALSE)&lt;&gt;"",VLOOKUP($B154,'I-EmEC'!$A:$DD,MATCH(BY$1,'I-EmEC'!$A$1:$DD$1,0),FALSE),NA())</f>
        <v>#N/A</v>
      </c>
      <c r="BZ154" s="166" t="e">
        <f>IF(VLOOKUP($B154,'I-EmEC'!$A:$DD,MATCH(BZ$1,'I-EmEC'!$A$1:$DD$1,0),FALSE)&lt;&gt;"",VLOOKUP($B154,'I-EmEC'!$A:$DD,MATCH(BZ$1,'I-EmEC'!$A$1:$DD$1,0),FALSE),NA())</f>
        <v>#N/A</v>
      </c>
      <c r="CA154" s="166" t="e">
        <f>IF(VLOOKUP($B154,'I-EmEC'!$A:$DD,MATCH(CA$1,'I-EmEC'!$A$1:$DD$1,0),FALSE)&lt;&gt;"",VLOOKUP($B154,'I-EmEC'!$A:$DD,MATCH(CA$1,'I-EmEC'!$A$1:$DD$1,0),FALSE),NA())</f>
        <v>#N/A</v>
      </c>
      <c r="CB154" s="166" t="e">
        <f>IF(VLOOKUP($B154,'I-EmEC'!$A:$DD,MATCH(CB$1,'I-EmEC'!$A$1:$DD$1,0),FALSE)&lt;&gt;"",VLOOKUP($B154,'I-EmEC'!$A:$DD,MATCH(CB$1,'I-EmEC'!$A$1:$DD$1,0),FALSE),NA())</f>
        <v>#N/A</v>
      </c>
      <c r="CC154" s="166" t="e">
        <f>IF(VLOOKUP($B154,'I-EmEC'!$A:$DD,MATCH(CC$1,'I-EmEC'!$A$1:$DD$1,0),FALSE)&lt;&gt;"",VLOOKUP($B154,'I-EmEC'!$A:$DD,MATCH(CC$1,'I-EmEC'!$A$1:$DD$1,0),FALSE),NA())</f>
        <v>#N/A</v>
      </c>
      <c r="CD154" s="166" t="e">
        <f>IF(VLOOKUP($B154,'I-EmEC'!$A:$DD,MATCH(CD$1,'I-EmEC'!$A$1:$DD$1,0),FALSE)&lt;&gt;"",VLOOKUP($B154,'I-EmEC'!$A:$DD,MATCH(CD$1,'I-EmEC'!$A$1:$DD$1,0),FALSE),NA())</f>
        <v>#N/A</v>
      </c>
      <c r="CE154" s="166" t="e">
        <f>IF(VLOOKUP($B154,'I-EmEC'!$A:$DD,MATCH(CE$1,'I-EmEC'!$A$1:$DD$1,0),FALSE)&lt;&gt;"",VLOOKUP($B154,'I-EmEC'!$A:$DD,MATCH(CE$1,'I-EmEC'!$A$1:$DD$1,0),FALSE),NA())</f>
        <v>#N/A</v>
      </c>
      <c r="CF154" s="166" t="e">
        <f>IF(VLOOKUP($B154,'I-EmEC'!$A:$DD,MATCH(CF$1,'I-EmEC'!$A$1:$DD$1,0),FALSE)&lt;&gt;"",VLOOKUP($B154,'I-EmEC'!$A:$DD,MATCH(CF$1,'I-EmEC'!$A$1:$DD$1,0),FALSE),NA())</f>
        <v>#N/A</v>
      </c>
      <c r="CG154" s="166" t="e">
        <f>IF(VLOOKUP($B154,'I-EmEC'!$A:$DD,MATCH(CG$1,'I-EmEC'!$A$1:$DD$1,0),FALSE)&lt;&gt;"",VLOOKUP($B154,'I-EmEC'!$A:$DD,MATCH(CG$1,'I-EmEC'!$A$1:$DD$1,0),FALSE),NA())</f>
        <v>#N/A</v>
      </c>
      <c r="CH154" s="166" t="e">
        <f>IF(VLOOKUP($B154,'I-EmEC'!$A:$DD,MATCH(CH$1,'I-EmEC'!$A$1:$DD$1,0),FALSE)&lt;&gt;"",VLOOKUP($B154,'I-EmEC'!$A:$DD,MATCH(CH$1,'I-EmEC'!$A$1:$DD$1,0),FALSE),NA())</f>
        <v>#N/A</v>
      </c>
      <c r="CI154" s="161" t="e" cm="1">
        <f t="array" ref="CI154">SUBSTITUTE(SUBSTITUTE(SUBSTITUTE(INDEX(BW$1:CH$1,0,MATCH(_xlfn.AGGREGATE(4,6,BW154:CH154),BW154:CH154,0)),"I-Emax",""),"Min",""),"Max","")</f>
        <v>#N/A</v>
      </c>
      <c r="CJ154" s="155"/>
      <c r="CK154" s="155"/>
      <c r="CL154" s="155"/>
      <c r="CM154" s="155"/>
      <c r="CN154" s="155"/>
      <c r="CO154" s="155"/>
      <c r="CP154" s="155"/>
      <c r="CQ154" s="155"/>
      <c r="CR154" s="155"/>
      <c r="CS154" s="155"/>
      <c r="CT154" s="155"/>
      <c r="CU154" s="155"/>
      <c r="CV154" s="155"/>
      <c r="CW154" s="155"/>
      <c r="CX154" s="155"/>
      <c r="CY154" s="155"/>
      <c r="CZ154" s="155"/>
      <c r="DA154" s="155"/>
      <c r="DB154" s="155"/>
      <c r="DC154" s="155"/>
      <c r="DD154" s="155"/>
      <c r="DE154" s="155"/>
      <c r="DF154" s="155"/>
      <c r="DG154" s="155"/>
    </row>
    <row r="155" spans="1:111" s="170" customFormat="1" x14ac:dyDescent="0.15">
      <c r="A155" s="155" t="str" cm="1">
        <f t="array" ref="A155">_xlfn.IFS(AND(SUMIF(E155:P155,"&lt;&gt;#N/A",E155:P155)&gt;0,SUMIF(S155:AD155,"&lt;&gt;#N/A",S155:AD155)&gt;0),"BI",AND(SUMIF(E155:P155,"&lt;&gt;#N/A",E155:P155)&gt;0,SUMIF(S155:AD155,"&lt;&gt;#N/A",S155:AD155)=0),"-B",AND(SUMIF(E155:P155,"&lt;&gt;#N/A",E155:P155)=0,SUMIF(S155:AD155,"&lt;&gt;#N/A",S155:AD155)&gt;0),"-I")</f>
        <v>-B</v>
      </c>
      <c r="B155" s="90" t="s">
        <v>85</v>
      </c>
      <c r="C155" s="156" t="str">
        <f>VLOOKUP(B155,RecNamesAll!A:E,5,FALSE)</f>
        <v>A</v>
      </c>
      <c r="D155" s="157" t="b">
        <f>VLOOKUP(B155,Ligands!A:B,2,FALSE)</f>
        <v>0</v>
      </c>
      <c r="E155" s="158" t="e">
        <f>IF(VLOOKUP($B155,'B-EmEC'!$A:$DC,MATCH(E$1,'B-EmEC'!$A$1:$DC$1,0),FALSE)&lt;&gt;"",VLOOKUP($B155,'B-EmEC'!$A:$DC,MATCH(E$1,'B-EmEC'!$A$1:$DC$1,0),FALSE),NA())</f>
        <v>#N/A</v>
      </c>
      <c r="F155" s="159">
        <f>IF(VLOOKUP($B155,'B-EmEC'!$A:$DC,MATCH(F$1,'B-EmEC'!$A$1:$DC$1,0),FALSE)&lt;&gt;"",VLOOKUP($B155,'B-EmEC'!$A:$DC,MATCH(F$1,'B-EmEC'!$A$1:$DC$1,0),FALSE),NA())</f>
        <v>4.0970000000000004</v>
      </c>
      <c r="G155" s="159">
        <f>IF(VLOOKUP($B155,'B-EmEC'!$A:$DC,MATCH(G$1,'B-EmEC'!$A$1:$DC$1,0),FALSE)&lt;&gt;"",VLOOKUP($B155,'B-EmEC'!$A:$DC,MATCH(G$1,'B-EmEC'!$A$1:$DC$1,0),FALSE),NA())</f>
        <v>4.194</v>
      </c>
      <c r="H155" s="159">
        <f>IF(VLOOKUP($B155,'B-EmEC'!$A:$DC,MATCH(H$1,'B-EmEC'!$A$1:$DC$1,0),FALSE)&lt;&gt;"",VLOOKUP($B155,'B-EmEC'!$A:$DC,MATCH(H$1,'B-EmEC'!$A$1:$DC$1,0),FALSE),NA())</f>
        <v>4.1580000000000004</v>
      </c>
      <c r="I155" s="159">
        <f>IF(VLOOKUP($B155,'B-EmEC'!$A:$DC,MATCH(I$1,'B-EmEC'!$A$1:$DC$1,0),FALSE)&lt;&gt;"",VLOOKUP($B155,'B-EmEC'!$A:$DC,MATCH(I$1,'B-EmEC'!$A$1:$DC$1,0),FALSE),NA())</f>
        <v>4.2469999999999999</v>
      </c>
      <c r="J155" s="159" t="e">
        <f>IF(VLOOKUP($B155,'B-EmEC'!$A:$DC,MATCH(J$1,'B-EmEC'!$A$1:$DC$1,0),FALSE)&lt;&gt;"",VLOOKUP($B155,'B-EmEC'!$A:$DC,MATCH(J$1,'B-EmEC'!$A$1:$DC$1,0),FALSE),NA())</f>
        <v>#N/A</v>
      </c>
      <c r="K155" s="160">
        <f>IF(VLOOKUP($B155,'B-EmEC'!$A:$DC,MATCH(K$1,'B-EmEC'!$A$1:$DC$1,0),FALSE)&lt;&gt;"",VLOOKUP($B155,'B-EmEC'!$A:$DC,MATCH(K$1,'B-EmEC'!$A$1:$DC$1,0),FALSE),NA())</f>
        <v>4.476</v>
      </c>
      <c r="L155" s="160">
        <f>IF(VLOOKUP($B155,'B-EmEC'!$A:$DC,MATCH(L$1,'B-EmEC'!$A$1:$DC$1,0),FALSE)&lt;&gt;"",VLOOKUP($B155,'B-EmEC'!$A:$DC,MATCH(L$1,'B-EmEC'!$A$1:$DC$1,0),FALSE),NA())</f>
        <v>4.2149999999999999</v>
      </c>
      <c r="M155" s="160">
        <f>IF(VLOOKUP($B155,'B-EmEC'!$A:$DC,MATCH(M$1,'B-EmEC'!$A$1:$DC$1,0),FALSE)&lt;&gt;"",VLOOKUP($B155,'B-EmEC'!$A:$DC,MATCH(M$1,'B-EmEC'!$A$1:$DC$1,0),FALSE),NA())</f>
        <v>4.2549999999999999</v>
      </c>
      <c r="N155" s="159">
        <f>IF(VLOOKUP($B155,'B-EmEC'!$A:$DC,MATCH(N$1,'B-EmEC'!$A$1:$DC$1,0),FALSE)&lt;&gt;"",VLOOKUP($B155,'B-EmEC'!$A:$DC,MATCH(N$1,'B-EmEC'!$A$1:$DC$1,0),FALSE),NA())</f>
        <v>4.38</v>
      </c>
      <c r="O155" s="160" t="e">
        <f>IF(VLOOKUP($B155,'B-EmEC'!$A:$DC,MATCH(O$1,'B-EmEC'!$A$1:$DC$1,0),FALSE)&lt;&gt;"",VLOOKUP($B155,'B-EmEC'!$A:$DC,MATCH(O$1,'B-EmEC'!$A$1:$DC$1,0),FALSE),NA())</f>
        <v>#N/A</v>
      </c>
      <c r="P155" s="160">
        <f>IF(VLOOKUP($B155,'B-EmEC'!$A:$DC,MATCH(P$1,'B-EmEC'!$A$1:$DC$1,0),FALSE)&lt;&gt;"",VLOOKUP($B155,'B-EmEC'!$A:$DC,MATCH(P$1,'B-EmEC'!$A$1:$DC$1,0),FALSE),NA())</f>
        <v>5.391</v>
      </c>
      <c r="Q155" s="161" t="str" cm="1">
        <f t="array" ref="Q155">SUBSTITUTE(SUBSTITUTE(INDEX(E$1:P$1,0,MATCH(_xlfn.AGGREGATE(4,6,E155:P155),E155:P155,0)),"B-pEC50",""),"&gt;1.4SD","")</f>
        <v xml:space="preserve">
G13</v>
      </c>
      <c r="R155" s="159"/>
      <c r="S155" s="162" t="e">
        <f>IF(VLOOKUP($B155,'I-EmEC'!$A:$DD,MATCH(S$1,'I-EmEC'!$A$1:$DD$1,0),FALSE)&lt;&gt;"",VLOOKUP($B155,'I-EmEC'!$A:$DD,MATCH(S$1,'I-EmEC'!$A$1:$DD$1,0),FALSE),NA())</f>
        <v>#N/A</v>
      </c>
      <c r="T155" s="159" t="e">
        <f>IF(VLOOKUP($B155,'I-EmEC'!$A:$DD,MATCH(T$1,'I-EmEC'!$A$1:$DD$1,0),FALSE)&lt;&gt;"",VLOOKUP($B155,'I-EmEC'!$A:$DD,MATCH(T$1,'I-EmEC'!$A$1:$DD$1,0),FALSE),NA())</f>
        <v>#N/A</v>
      </c>
      <c r="U155" s="159" t="e">
        <f>IF(VLOOKUP($B155,'I-EmEC'!$A:$DD,MATCH(U$1,'I-EmEC'!$A$1:$DD$1,0),FALSE)&lt;&gt;"",VLOOKUP($B155,'I-EmEC'!$A:$DD,MATCH(U$1,'I-EmEC'!$A$1:$DD$1,0),FALSE),NA())</f>
        <v>#N/A</v>
      </c>
      <c r="V155" s="159" t="e">
        <f>IF(VLOOKUP($B155,'I-EmEC'!$A:$DD,MATCH(V$1,'I-EmEC'!$A$1:$DD$1,0),FALSE)&lt;&gt;"",VLOOKUP($B155,'I-EmEC'!$A:$DD,MATCH(V$1,'I-EmEC'!$A$1:$DD$1,0),FALSE),NA())</f>
        <v>#N/A</v>
      </c>
      <c r="W155" s="159" t="e">
        <f>IF(VLOOKUP($B155,'I-EmEC'!$A:$DD,MATCH(W$1,'I-EmEC'!$A$1:$DD$1,0),FALSE)&lt;&gt;"",VLOOKUP($B155,'I-EmEC'!$A:$DD,MATCH(W$1,'I-EmEC'!$A$1:$DD$1,0),FALSE),NA())</f>
        <v>#N/A</v>
      </c>
      <c r="X155" s="159" t="e">
        <f>IF(VLOOKUP($B155,'I-EmEC'!$A:$DD,MATCH(X$1,'I-EmEC'!$A$1:$DD$1,0),FALSE)&lt;&gt;"",VLOOKUP($B155,'I-EmEC'!$A:$DD,MATCH(X$1,'I-EmEC'!$A$1:$DD$1,0),FALSE),NA())</f>
        <v>#N/A</v>
      </c>
      <c r="Y155" s="159" t="e">
        <f>IF(VLOOKUP($B155,'I-EmEC'!$A:$DD,MATCH(Y$1,'I-EmEC'!$A$1:$DD$1,0),FALSE)&lt;&gt;"",VLOOKUP($B155,'I-EmEC'!$A:$DD,MATCH(Y$1,'I-EmEC'!$A$1:$DD$1,0),FALSE),NA())</f>
        <v>#N/A</v>
      </c>
      <c r="Z155" s="159" t="e">
        <f>IF(VLOOKUP($B155,'I-EmEC'!$A:$DD,MATCH(Z$1,'I-EmEC'!$A$1:$DD$1,0),FALSE)&lt;&gt;"",VLOOKUP($B155,'I-EmEC'!$A:$DD,MATCH(Z$1,'I-EmEC'!$A$1:$DD$1,0),FALSE),NA())</f>
        <v>#N/A</v>
      </c>
      <c r="AA155" s="159" t="e">
        <f>IF(VLOOKUP($B155,'I-EmEC'!$A:$DD,MATCH(AA$1,'I-EmEC'!$A$1:$DD$1,0),FALSE)&lt;&gt;"",VLOOKUP($B155,'I-EmEC'!$A:$DD,MATCH(AA$1,'I-EmEC'!$A$1:$DD$1,0),FALSE),NA())</f>
        <v>#N/A</v>
      </c>
      <c r="AB155" s="159" t="e">
        <f>IF(VLOOKUP($B155,'I-EmEC'!$A:$DD,MATCH(AB$1,'I-EmEC'!$A$1:$DD$1,0),FALSE)&lt;&gt;"",VLOOKUP($B155,'I-EmEC'!$A:$DD,MATCH(AB$1,'I-EmEC'!$A$1:$DD$1,0),FALSE),NA())</f>
        <v>#N/A</v>
      </c>
      <c r="AC155" s="159" t="e">
        <f>IF(VLOOKUP($B155,'I-EmEC'!$A:$DD,MATCH(AC$1,'I-EmEC'!$A$1:$DD$1,0),FALSE)&lt;&gt;"",VLOOKUP($B155,'I-EmEC'!$A:$DD,MATCH(AC$1,'I-EmEC'!$A$1:$DD$1,0),FALSE),NA())</f>
        <v>#N/A</v>
      </c>
      <c r="AD155" s="159" t="e">
        <f>IF(VLOOKUP($B155,'I-EmEC'!$A:$DD,MATCH(AD$1,'I-EmEC'!$A$1:$DD$1,0),FALSE)&lt;&gt;"",VLOOKUP($B155,'I-EmEC'!$A:$DD,MATCH(AD$1,'I-EmEC'!$A$1:$DD$1,0),FALSE),NA())</f>
        <v>#N/A</v>
      </c>
      <c r="AE155" s="161" t="e" cm="1">
        <f t="array" ref="AE155">SUBSTITUTE(SUBSTITUTE(INDEX(S$1:AD$1,0,MATCH(_xlfn.AGGREGATE(4,6,S155:AD155),S155:AD155,0)),"I-pEC50",""),"&gt;1.4SD","")</f>
        <v>#N/A</v>
      </c>
      <c r="AF155" s="159"/>
      <c r="AG155" s="163" t="e">
        <f>IF(VLOOKUP($B155,'B-EmEC'!$A:$DC,MATCH(AG$1,'B-EmEC'!$A$1:$DC$1,0),FALSE)&lt;&gt;"",VLOOKUP($B155,'B-EmEC'!$A:$DC,MATCH(AG$1,'B-EmEC'!$A$1:$DC$1,0),FALSE),NA())</f>
        <v>#N/A</v>
      </c>
      <c r="AH155" s="164">
        <f>IF(VLOOKUP($B155,'B-EmEC'!$A:$DC,MATCH(AH$1,'B-EmEC'!$A$1:$DC$1,0),FALSE)&lt;&gt;"",VLOOKUP($B155,'B-EmEC'!$A:$DC,MATCH(AH$1,'B-EmEC'!$A$1:$DC$1,0),FALSE),NA())</f>
        <v>253.9</v>
      </c>
      <c r="AI155" s="164">
        <f>IF(VLOOKUP($B155,'B-EmEC'!$A:$DC,MATCH(AI$1,'B-EmEC'!$A$1:$DC$1,0),FALSE)&lt;&gt;"",VLOOKUP($B155,'B-EmEC'!$A:$DC,MATCH(AI$1,'B-EmEC'!$A$1:$DC$1,0),FALSE),NA())</f>
        <v>80.87</v>
      </c>
      <c r="AJ155" s="164">
        <f>IF(VLOOKUP($B155,'B-EmEC'!$A:$DC,MATCH(AJ$1,'B-EmEC'!$A$1:$DC$1,0),FALSE)&lt;&gt;"",VLOOKUP($B155,'B-EmEC'!$A:$DC,MATCH(AJ$1,'B-EmEC'!$A$1:$DC$1,0),FALSE),NA())</f>
        <v>136.69999999999999</v>
      </c>
      <c r="AK155" s="164">
        <f>IF(VLOOKUP($B155,'B-EmEC'!$A:$DC,MATCH(AK$1,'B-EmEC'!$A$1:$DC$1,0),FALSE)&lt;&gt;"",VLOOKUP($B155,'B-EmEC'!$A:$DC,MATCH(AK$1,'B-EmEC'!$A$1:$DC$1,0),FALSE),NA())</f>
        <v>196.8</v>
      </c>
      <c r="AL155" s="164" t="e">
        <f>IF(VLOOKUP($B155,'B-EmEC'!$A:$DC,MATCH(AL$1,'B-EmEC'!$A$1:$DC$1,0),FALSE)&lt;&gt;"",VLOOKUP($B155,'B-EmEC'!$A:$DC,MATCH(AL$1,'B-EmEC'!$A$1:$DC$1,0),FALSE),NA())</f>
        <v>#N/A</v>
      </c>
      <c r="AM155" s="164">
        <f>IF(VLOOKUP($B155,'B-EmEC'!$A:$DC,MATCH(AM$1,'B-EmEC'!$A$1:$DC$1,0),FALSE)&lt;&gt;"",VLOOKUP($B155,'B-EmEC'!$A:$DC,MATCH(AM$1,'B-EmEC'!$A$1:$DC$1,0),FALSE),NA())</f>
        <v>113.1</v>
      </c>
      <c r="AN155" s="164">
        <f>IF(VLOOKUP($B155,'B-EmEC'!$A:$DC,MATCH(AN$1,'B-EmEC'!$A$1:$DC$1,0),FALSE)&lt;&gt;"",VLOOKUP($B155,'B-EmEC'!$A:$DC,MATCH(AN$1,'B-EmEC'!$A$1:$DC$1,0),FALSE),NA())</f>
        <v>135.6</v>
      </c>
      <c r="AO155" s="164">
        <f>IF(VLOOKUP($B155,'B-EmEC'!$A:$DC,MATCH(AO$1,'B-EmEC'!$A$1:$DC$1,0),FALSE)&lt;&gt;"",VLOOKUP($B155,'B-EmEC'!$A:$DC,MATCH(AO$1,'B-EmEC'!$A$1:$DC$1,0),FALSE),NA())</f>
        <v>210</v>
      </c>
      <c r="AP155" s="164">
        <f>IF(VLOOKUP($B155,'B-EmEC'!$A:$DC,MATCH(AP$1,'B-EmEC'!$A$1:$DC$1,0),FALSE)&lt;&gt;"",VLOOKUP($B155,'B-EmEC'!$A:$DC,MATCH(AP$1,'B-EmEC'!$A$1:$DC$1,0),FALSE),NA())</f>
        <v>37.65</v>
      </c>
      <c r="AQ155" s="164" t="e">
        <f>IF(VLOOKUP($B155,'B-EmEC'!$A:$DC,MATCH(AQ$1,'B-EmEC'!$A$1:$DC$1,0),FALSE)&lt;&gt;"",VLOOKUP($B155,'B-EmEC'!$A:$DC,MATCH(AQ$1,'B-EmEC'!$A$1:$DC$1,0),FALSE),NA())</f>
        <v>#N/A</v>
      </c>
      <c r="AR155" s="164">
        <f>IF(VLOOKUP($B155,'B-EmEC'!$A:$DC,MATCH(AR$1,'B-EmEC'!$A$1:$DC$1,0),FALSE)&lt;&gt;"",VLOOKUP($B155,'B-EmEC'!$A:$DC,MATCH(AR$1,'B-EmEC'!$A$1:$DC$1,0),FALSE),NA())</f>
        <v>119.8</v>
      </c>
      <c r="AS155" s="169" t="str" cm="1">
        <f t="array" ref="AS155">SUBSTITUTE(SUBSTITUTE(INDEX(AG$1:AR$1,0,MATCH(_xlfn.AGGREGATE(4,6,AG155:AR155),AG155:AR155,0)),"B-Emax",""),"&gt;1.4SD","")</f>
        <v xml:space="preserve">
Gi1</v>
      </c>
      <c r="AT155" s="164"/>
      <c r="AU155" s="165" t="e">
        <f>IF(VLOOKUP($B155,'I-EmEC'!$A:$DD,MATCH(AU$1,'I-EmEC'!$A$1:$DD$1,0),FALSE)&lt;&gt;"",VLOOKUP($B155,'I-EmEC'!$A:$DD,MATCH(AU$1,'I-EmEC'!$A$1:$DD$1,0),FALSE),NA())</f>
        <v>#N/A</v>
      </c>
      <c r="AV155" s="166" t="e">
        <f>IF(VLOOKUP($B155,'I-EmEC'!$A:$DD,MATCH(AV$1,'I-EmEC'!$A$1:$DD$1,0),FALSE)&lt;&gt;"",VLOOKUP($B155,'I-EmEC'!$A:$DD,MATCH(AV$1,'I-EmEC'!$A$1:$DD$1,0),FALSE),NA())</f>
        <v>#N/A</v>
      </c>
      <c r="AW155" s="166" t="e">
        <f>IF(VLOOKUP($B155,'I-EmEC'!$A:$DD,MATCH(AW$1,'I-EmEC'!$A$1:$DD$1,0),FALSE)&lt;&gt;"",VLOOKUP($B155,'I-EmEC'!$A:$DD,MATCH(AW$1,'I-EmEC'!$A$1:$DD$1,0),FALSE),NA())</f>
        <v>#N/A</v>
      </c>
      <c r="AX155" s="166" t="e">
        <f>IF(VLOOKUP($B155,'I-EmEC'!$A:$DD,MATCH(AX$1,'I-EmEC'!$A$1:$DD$1,0),FALSE)&lt;&gt;"",VLOOKUP($B155,'I-EmEC'!$A:$DD,MATCH(AX$1,'I-EmEC'!$A$1:$DD$1,0),FALSE),NA())</f>
        <v>#N/A</v>
      </c>
      <c r="AY155" s="166" t="e">
        <f>IF(VLOOKUP($B155,'I-EmEC'!$A:$DD,MATCH(AY$1,'I-EmEC'!$A$1:$DD$1,0),FALSE)&lt;&gt;"",VLOOKUP($B155,'I-EmEC'!$A:$DD,MATCH(AY$1,'I-EmEC'!$A$1:$DD$1,0),FALSE),NA())</f>
        <v>#N/A</v>
      </c>
      <c r="AZ155" s="166" t="e">
        <f>IF(VLOOKUP($B155,'I-EmEC'!$A:$DD,MATCH(AZ$1,'I-EmEC'!$A$1:$DD$1,0),FALSE)&lt;&gt;"",VLOOKUP($B155,'I-EmEC'!$A:$DD,MATCH(AZ$1,'I-EmEC'!$A$1:$DD$1,0),FALSE),NA())</f>
        <v>#N/A</v>
      </c>
      <c r="BA155" s="166" t="e">
        <f>IF(VLOOKUP($B155,'I-EmEC'!$A:$DD,MATCH(BA$1,'I-EmEC'!$A$1:$DD$1,0),FALSE)&lt;&gt;"",VLOOKUP($B155,'I-EmEC'!$A:$DD,MATCH(BA$1,'I-EmEC'!$A$1:$DD$1,0),FALSE),NA())</f>
        <v>#N/A</v>
      </c>
      <c r="BB155" s="166" t="e">
        <f>IF(VLOOKUP($B155,'I-EmEC'!$A:$DD,MATCH(BB$1,'I-EmEC'!$A$1:$DD$1,0),FALSE)&lt;&gt;"",VLOOKUP($B155,'I-EmEC'!$A:$DD,MATCH(BB$1,'I-EmEC'!$A$1:$DD$1,0),FALSE),NA())</f>
        <v>#N/A</v>
      </c>
      <c r="BC155" s="166" t="e">
        <f>IF(VLOOKUP($B155,'I-EmEC'!$A:$DD,MATCH(BC$1,'I-EmEC'!$A$1:$DD$1,0),FALSE)&lt;&gt;"",VLOOKUP($B155,'I-EmEC'!$A:$DD,MATCH(BC$1,'I-EmEC'!$A$1:$DD$1,0),FALSE),NA())</f>
        <v>#N/A</v>
      </c>
      <c r="BD155" s="166" t="e">
        <f>IF(VLOOKUP($B155,'I-EmEC'!$A:$DD,MATCH(BD$1,'I-EmEC'!$A$1:$DD$1,0),FALSE)&lt;&gt;"",VLOOKUP($B155,'I-EmEC'!$A:$DD,MATCH(BD$1,'I-EmEC'!$A$1:$DD$1,0),FALSE),NA())</f>
        <v>#N/A</v>
      </c>
      <c r="BE155" s="166" t="e">
        <f>IF(VLOOKUP($B155,'I-EmEC'!$A:$DD,MATCH(BE$1,'I-EmEC'!$A$1:$DD$1,0),FALSE)&lt;&gt;"",VLOOKUP($B155,'I-EmEC'!$A:$DD,MATCH(BE$1,'I-EmEC'!$A$1:$DD$1,0),FALSE),NA())</f>
        <v>#N/A</v>
      </c>
      <c r="BF155" s="166" t="e">
        <f>IF(VLOOKUP($B155,'I-EmEC'!$A:$DD,MATCH(BF$1,'I-EmEC'!$A$1:$DD$1,0),FALSE)&lt;&gt;"",VLOOKUP($B155,'I-EmEC'!$A:$DD,MATCH(BF$1,'I-EmEC'!$A$1:$DD$1,0),FALSE),NA())</f>
        <v>#N/A</v>
      </c>
      <c r="BG155" s="161" t="e" cm="1">
        <f t="array" ref="BG155">SUBSTITUTE(SUBSTITUTE(INDEX(AU$1:BF$1,0,MATCH(_xlfn.AGGREGATE(4,6,AU155:BF155),AU155:BF155,0)),"I-Emax",""),"&gt;1.4SD","")</f>
        <v>#N/A</v>
      </c>
      <c r="BH155" s="159"/>
      <c r="BI155" s="167" t="e">
        <f>IF(VLOOKUP($B155,'B-EmEC'!$A:$DC,MATCH(BI$1,'B-EmEC'!$A$1:$DC$1,0),FALSE)="",NA(),VLOOKUP($B155,'B-EmEC'!$A:$DC,MATCH(BI$1,'B-EmEC'!$A$1:$DC$1,0),FALSE))</f>
        <v>#N/A</v>
      </c>
      <c r="BJ155" s="168">
        <f>IF(VLOOKUP($B155,'B-EmEC'!$A:$DC,MATCH(BJ$1,'B-EmEC'!$A$1:$DC$1,0),FALSE)="",NA(),VLOOKUP($B155,'B-EmEC'!$A:$DC,MATCH(BJ$1,'B-EmEC'!$A$1:$DC$1,0),FALSE))</f>
        <v>27.508125677139763</v>
      </c>
      <c r="BK155" s="168">
        <f>IF(VLOOKUP($B155,'B-EmEC'!$A:$DC,MATCH(BK$1,'B-EmEC'!$A$1:$DC$1,0),FALSE)="",NA(),VLOOKUP($B155,'B-EmEC'!$A:$DC,MATCH(BK$1,'B-EmEC'!$A$1:$DC$1,0),FALSE))</f>
        <v>11.812737364884605</v>
      </c>
      <c r="BL155" s="168">
        <f>IF(VLOOKUP($B155,'B-EmEC'!$A:$DC,MATCH(BL$1,'B-EmEC'!$A$1:$DC$1,0),FALSE)="",NA(),VLOOKUP($B155,'B-EmEC'!$A:$DC,MATCH(BL$1,'B-EmEC'!$A$1:$DC$1,0),FALSE))</f>
        <v>36.747311827956985</v>
      </c>
      <c r="BM155" s="168">
        <f>IF(VLOOKUP($B155,'B-EmEC'!$A:$DC,MATCH(BM$1,'B-EmEC'!$A$1:$DC$1,0),FALSE)="",NA(),VLOOKUP($B155,'B-EmEC'!$A:$DC,MATCH(BM$1,'B-EmEC'!$A$1:$DC$1,0),FALSE))</f>
        <v>39.805825242718448</v>
      </c>
      <c r="BN155" s="168" t="e">
        <f>IF(VLOOKUP($B155,'B-EmEC'!$A:$DC,MATCH(BN$1,'B-EmEC'!$A$1:$DC$1,0),FALSE)="",NA(),VLOOKUP($B155,'B-EmEC'!$A:$DC,MATCH(BN$1,'B-EmEC'!$A$1:$DC$1,0),FALSE))</f>
        <v>#N/A</v>
      </c>
      <c r="BO155" s="168">
        <f>IF(VLOOKUP($B155,'B-EmEC'!$A:$DC,MATCH(BO$1,'B-EmEC'!$A$1:$DC$1,0),FALSE)="",NA(),VLOOKUP($B155,'B-EmEC'!$A:$DC,MATCH(BO$1,'B-EmEC'!$A$1:$DC$1,0),FALSE))</f>
        <v>15.102149819735613</v>
      </c>
      <c r="BP155" s="168">
        <f>IF(VLOOKUP($B155,'B-EmEC'!$A:$DC,MATCH(BP$1,'B-EmEC'!$A$1:$DC$1,0),FALSE)="",NA(),VLOOKUP($B155,'B-EmEC'!$A:$DC,MATCH(BP$1,'B-EmEC'!$A$1:$DC$1,0),FALSE))</f>
        <v>15.964210030609843</v>
      </c>
      <c r="BQ155" s="168">
        <f>IF(VLOOKUP($B155,'B-EmEC'!$A:$DC,MATCH(BQ$1,'B-EmEC'!$A$1:$DC$1,0),FALSE)="",NA(),VLOOKUP($B155,'B-EmEC'!$A:$DC,MATCH(BQ$1,'B-EmEC'!$A$1:$DC$1,0),FALSE))</f>
        <v>22.724813331890488</v>
      </c>
      <c r="BR155" s="168">
        <f>IF(VLOOKUP($B155,'B-EmEC'!$A:$DC,MATCH(BR$1,'B-EmEC'!$A$1:$DC$1,0),FALSE)="",NA(),VLOOKUP($B155,'B-EmEC'!$A:$DC,MATCH(BR$1,'B-EmEC'!$A$1:$DC$1,0),FALSE))</f>
        <v>3.528584817244611</v>
      </c>
      <c r="BS155" s="168" t="e">
        <f>IF(VLOOKUP($B155,'B-EmEC'!$A:$DC,MATCH(BS$1,'B-EmEC'!$A$1:$DC$1,0),FALSE)="",NA(),VLOOKUP($B155,'B-EmEC'!$A:$DC,MATCH(BS$1,'B-EmEC'!$A$1:$DC$1,0),FALSE))</f>
        <v>#N/A</v>
      </c>
      <c r="BT155" s="168">
        <f>IF(VLOOKUP($B155,'B-EmEC'!$A:$DC,MATCH(BT$1,'B-EmEC'!$A$1:$DC$1,0),FALSE)="",NA(),VLOOKUP($B155,'B-EmEC'!$A:$DC,MATCH(BT$1,'B-EmEC'!$A$1:$DC$1,0),FALSE))</f>
        <v>16.964032851883317</v>
      </c>
      <c r="BU155" s="161" t="str" cm="1">
        <f t="array" ref="BU155">SUBSTITUTE(SUBSTITUTE(SUBSTITUTE(INDEX(BI$1:BT$1,0,MATCH(_xlfn.AGGREGATE(4,6,BI155:BT155),BI155:BT155,0)),"B-Emax",""),"Min",""),"Max","")</f>
        <v xml:space="preserve">
GoB</v>
      </c>
      <c r="BV155" s="168"/>
      <c r="BW155" s="165" t="e">
        <f>IF(VLOOKUP($B155,'I-EmEC'!$A:$DD,MATCH(BW$1,'I-EmEC'!$A$1:$DD$1,0),FALSE)&lt;&gt;"",VLOOKUP($B155,'I-EmEC'!$A:$DD,MATCH(BW$1,'I-EmEC'!$A$1:$DD$1,0),FALSE),NA())</f>
        <v>#N/A</v>
      </c>
      <c r="BX155" s="166" t="e">
        <f>IF(VLOOKUP($B155,'I-EmEC'!$A:$DD,MATCH(BX$1,'I-EmEC'!$A$1:$DD$1,0),FALSE)&lt;&gt;"",VLOOKUP($B155,'I-EmEC'!$A:$DD,MATCH(BX$1,'I-EmEC'!$A$1:$DD$1,0),FALSE),NA())</f>
        <v>#N/A</v>
      </c>
      <c r="BY155" s="166" t="e">
        <f>IF(VLOOKUP($B155,'I-EmEC'!$A:$DD,MATCH(BY$1,'I-EmEC'!$A$1:$DD$1,0),FALSE)&lt;&gt;"",VLOOKUP($B155,'I-EmEC'!$A:$DD,MATCH(BY$1,'I-EmEC'!$A$1:$DD$1,0),FALSE),NA())</f>
        <v>#N/A</v>
      </c>
      <c r="BZ155" s="166" t="e">
        <f>IF(VLOOKUP($B155,'I-EmEC'!$A:$DD,MATCH(BZ$1,'I-EmEC'!$A$1:$DD$1,0),FALSE)&lt;&gt;"",VLOOKUP($B155,'I-EmEC'!$A:$DD,MATCH(BZ$1,'I-EmEC'!$A$1:$DD$1,0),FALSE),NA())</f>
        <v>#N/A</v>
      </c>
      <c r="CA155" s="166" t="e">
        <f>IF(VLOOKUP($B155,'I-EmEC'!$A:$DD,MATCH(CA$1,'I-EmEC'!$A$1:$DD$1,0),FALSE)&lt;&gt;"",VLOOKUP($B155,'I-EmEC'!$A:$DD,MATCH(CA$1,'I-EmEC'!$A$1:$DD$1,0),FALSE),NA())</f>
        <v>#N/A</v>
      </c>
      <c r="CB155" s="166" t="e">
        <f>IF(VLOOKUP($B155,'I-EmEC'!$A:$DD,MATCH(CB$1,'I-EmEC'!$A$1:$DD$1,0),FALSE)&lt;&gt;"",VLOOKUP($B155,'I-EmEC'!$A:$DD,MATCH(CB$1,'I-EmEC'!$A$1:$DD$1,0),FALSE),NA())</f>
        <v>#N/A</v>
      </c>
      <c r="CC155" s="166" t="e">
        <f>IF(VLOOKUP($B155,'I-EmEC'!$A:$DD,MATCH(CC$1,'I-EmEC'!$A$1:$DD$1,0),FALSE)&lt;&gt;"",VLOOKUP($B155,'I-EmEC'!$A:$DD,MATCH(CC$1,'I-EmEC'!$A$1:$DD$1,0),FALSE),NA())</f>
        <v>#N/A</v>
      </c>
      <c r="CD155" s="166" t="e">
        <f>IF(VLOOKUP($B155,'I-EmEC'!$A:$DD,MATCH(CD$1,'I-EmEC'!$A$1:$DD$1,0),FALSE)&lt;&gt;"",VLOOKUP($B155,'I-EmEC'!$A:$DD,MATCH(CD$1,'I-EmEC'!$A$1:$DD$1,0),FALSE),NA())</f>
        <v>#N/A</v>
      </c>
      <c r="CE155" s="166" t="e">
        <f>IF(VLOOKUP($B155,'I-EmEC'!$A:$DD,MATCH(CE$1,'I-EmEC'!$A$1:$DD$1,0),FALSE)&lt;&gt;"",VLOOKUP($B155,'I-EmEC'!$A:$DD,MATCH(CE$1,'I-EmEC'!$A$1:$DD$1,0),FALSE),NA())</f>
        <v>#N/A</v>
      </c>
      <c r="CF155" s="166" t="e">
        <f>IF(VLOOKUP($B155,'I-EmEC'!$A:$DD,MATCH(CF$1,'I-EmEC'!$A$1:$DD$1,0),FALSE)&lt;&gt;"",VLOOKUP($B155,'I-EmEC'!$A:$DD,MATCH(CF$1,'I-EmEC'!$A$1:$DD$1,0),FALSE),NA())</f>
        <v>#N/A</v>
      </c>
      <c r="CG155" s="166" t="e">
        <f>IF(VLOOKUP($B155,'I-EmEC'!$A:$DD,MATCH(CG$1,'I-EmEC'!$A$1:$DD$1,0),FALSE)&lt;&gt;"",VLOOKUP($B155,'I-EmEC'!$A:$DD,MATCH(CG$1,'I-EmEC'!$A$1:$DD$1,0),FALSE),NA())</f>
        <v>#N/A</v>
      </c>
      <c r="CH155" s="166" t="e">
        <f>IF(VLOOKUP($B155,'I-EmEC'!$A:$DD,MATCH(CH$1,'I-EmEC'!$A$1:$DD$1,0),FALSE)&lt;&gt;"",VLOOKUP($B155,'I-EmEC'!$A:$DD,MATCH(CH$1,'I-EmEC'!$A$1:$DD$1,0),FALSE),NA())</f>
        <v>#N/A</v>
      </c>
      <c r="CI155" s="161" t="e" cm="1">
        <f t="array" ref="CI155">SUBSTITUTE(SUBSTITUTE(SUBSTITUTE(INDEX(BW$1:CH$1,0,MATCH(_xlfn.AGGREGATE(4,6,BW155:CH155),BW155:CH155,0)),"I-Emax",""),"Min",""),"Max","")</f>
        <v>#N/A</v>
      </c>
      <c r="CJ155" s="155"/>
      <c r="CK155" s="155"/>
      <c r="CL155" s="155"/>
      <c r="CM155" s="155"/>
      <c r="CN155" s="155"/>
      <c r="CO155" s="155"/>
      <c r="CP155" s="155"/>
      <c r="CQ155" s="155"/>
      <c r="CR155" s="155"/>
      <c r="CS155" s="155"/>
      <c r="CT155" s="155"/>
      <c r="CU155" s="155"/>
      <c r="CV155" s="155"/>
      <c r="CW155" s="155"/>
      <c r="CX155" s="155"/>
      <c r="CY155" s="155"/>
      <c r="CZ155" s="155"/>
      <c r="DA155" s="155"/>
      <c r="DB155" s="155"/>
      <c r="DC155" s="155"/>
      <c r="DD155" s="155"/>
      <c r="DE155" s="155"/>
      <c r="DF155" s="155"/>
      <c r="DG155" s="155"/>
    </row>
    <row r="156" spans="1:111" s="170" customFormat="1" x14ac:dyDescent="0.15">
      <c r="A156" s="155" t="str" cm="1">
        <f t="array" ref="A156">_xlfn.IFS(AND(SUMIF(E156:P156,"&lt;&gt;#N/A",E156:P156)&gt;0,SUMIF(S156:AD156,"&lt;&gt;#N/A",S156:AD156)&gt;0),"BI",AND(SUMIF(E156:P156,"&lt;&gt;#N/A",E156:P156)&gt;0,SUMIF(S156:AD156,"&lt;&gt;#N/A",S156:AD156)=0),"-B",AND(SUMIF(E156:P156,"&lt;&gt;#N/A",E156:P156)=0,SUMIF(S156:AD156,"&lt;&gt;#N/A",S156:AD156)&gt;0),"-I")</f>
        <v>-B</v>
      </c>
      <c r="B156" s="90" t="s">
        <v>31</v>
      </c>
      <c r="C156" s="156" t="str">
        <f>VLOOKUP(B156,RecNamesAll!A:E,5,FALSE)</f>
        <v>A</v>
      </c>
      <c r="D156" s="157" t="b">
        <f>VLOOKUP(B156,Ligands!A:B,2,FALSE)</f>
        <v>0</v>
      </c>
      <c r="E156" s="158">
        <f>IF(VLOOKUP($B156,'B-EmEC'!$A:$DC,MATCH(E$1,'B-EmEC'!$A$1:$DC$1,0),FALSE)&lt;&gt;"",VLOOKUP($B156,'B-EmEC'!$A:$DC,MATCH(E$1,'B-EmEC'!$A$1:$DC$1,0),FALSE),NA())</f>
        <v>7.9130000000000003</v>
      </c>
      <c r="F156" s="159">
        <f>IF(VLOOKUP($B156,'B-EmEC'!$A:$DC,MATCH(F$1,'B-EmEC'!$A$1:$DC$1,0),FALSE)&lt;&gt;"",VLOOKUP($B156,'B-EmEC'!$A:$DC,MATCH(F$1,'B-EmEC'!$A$1:$DC$1,0),FALSE),NA())</f>
        <v>5.1520000000000001</v>
      </c>
      <c r="G156" s="159">
        <f>IF(VLOOKUP($B156,'B-EmEC'!$A:$DC,MATCH(G$1,'B-EmEC'!$A$1:$DC$1,0),FALSE)&lt;&gt;"",VLOOKUP($B156,'B-EmEC'!$A:$DC,MATCH(G$1,'B-EmEC'!$A$1:$DC$1,0),FALSE),NA())</f>
        <v>5.23</v>
      </c>
      <c r="H156" s="159" t="e">
        <f>IF(VLOOKUP($B156,'B-EmEC'!$A:$DC,MATCH(H$1,'B-EmEC'!$A$1:$DC$1,0),FALSE)&lt;&gt;"",VLOOKUP($B156,'B-EmEC'!$A:$DC,MATCH(H$1,'B-EmEC'!$A$1:$DC$1,0),FALSE),NA())</f>
        <v>#N/A</v>
      </c>
      <c r="I156" s="159" t="e">
        <f>IF(VLOOKUP($B156,'B-EmEC'!$A:$DC,MATCH(I$1,'B-EmEC'!$A$1:$DC$1,0),FALSE)&lt;&gt;"",VLOOKUP($B156,'B-EmEC'!$A:$DC,MATCH(I$1,'B-EmEC'!$A$1:$DC$1,0),FALSE),NA())</f>
        <v>#N/A</v>
      </c>
      <c r="J156" s="159" t="e">
        <f>IF(VLOOKUP($B156,'B-EmEC'!$A:$DC,MATCH(J$1,'B-EmEC'!$A$1:$DC$1,0),FALSE)&lt;&gt;"",VLOOKUP($B156,'B-EmEC'!$A:$DC,MATCH(J$1,'B-EmEC'!$A$1:$DC$1,0),FALSE),NA())</f>
        <v>#N/A</v>
      </c>
      <c r="K156" s="160">
        <f>IF(VLOOKUP($B156,'B-EmEC'!$A:$DC,MATCH(K$1,'B-EmEC'!$A$1:$DC$1,0),FALSE)&lt;&gt;"",VLOOKUP($B156,'B-EmEC'!$A:$DC,MATCH(K$1,'B-EmEC'!$A$1:$DC$1,0),FALSE),NA())</f>
        <v>6.7279999999999998</v>
      </c>
      <c r="L156" s="160">
        <f>IF(VLOOKUP($B156,'B-EmEC'!$A:$DC,MATCH(L$1,'B-EmEC'!$A$1:$DC$1,0),FALSE)&lt;&gt;"",VLOOKUP($B156,'B-EmEC'!$A:$DC,MATCH(L$1,'B-EmEC'!$A$1:$DC$1,0),FALSE),NA())</f>
        <v>6.6420000000000003</v>
      </c>
      <c r="M156" s="160">
        <f>IF(VLOOKUP($B156,'B-EmEC'!$A:$DC,MATCH(M$1,'B-EmEC'!$A$1:$DC$1,0),FALSE)&lt;&gt;"",VLOOKUP($B156,'B-EmEC'!$A:$DC,MATCH(M$1,'B-EmEC'!$A$1:$DC$1,0),FALSE),NA())</f>
        <v>6.2590000000000003</v>
      </c>
      <c r="N156" s="159">
        <f>IF(VLOOKUP($B156,'B-EmEC'!$A:$DC,MATCH(N$1,'B-EmEC'!$A$1:$DC$1,0),FALSE)&lt;&gt;"",VLOOKUP($B156,'B-EmEC'!$A:$DC,MATCH(N$1,'B-EmEC'!$A$1:$DC$1,0),FALSE),NA())</f>
        <v>6.5910000000000002</v>
      </c>
      <c r="O156" s="160" t="e">
        <f>IF(VLOOKUP($B156,'B-EmEC'!$A:$DC,MATCH(O$1,'B-EmEC'!$A$1:$DC$1,0),FALSE)&lt;&gt;"",VLOOKUP($B156,'B-EmEC'!$A:$DC,MATCH(O$1,'B-EmEC'!$A$1:$DC$1,0),FALSE),NA())</f>
        <v>#N/A</v>
      </c>
      <c r="P156" s="160" t="e">
        <f>IF(VLOOKUP($B156,'B-EmEC'!$A:$DC,MATCH(P$1,'B-EmEC'!$A$1:$DC$1,0),FALSE)&lt;&gt;"",VLOOKUP($B156,'B-EmEC'!$A:$DC,MATCH(P$1,'B-EmEC'!$A$1:$DC$1,0),FALSE),NA())</f>
        <v>#N/A</v>
      </c>
      <c r="Q156" s="161" t="str" cm="1">
        <f t="array" ref="Q156">SUBSTITUTE(SUBSTITUTE(INDEX(E$1:P$1,0,MATCH(_xlfn.AGGREGATE(4,6,E156:P156),E156:P156,0)),"B-pEC50",""),"&gt;1.4SD","")</f>
        <v xml:space="preserve">
Gs</v>
      </c>
      <c r="R156" s="159"/>
      <c r="S156" s="162" t="e">
        <f>IF(VLOOKUP($B156,'I-EmEC'!$A:$DD,MATCH(S$1,'I-EmEC'!$A$1:$DD$1,0),FALSE)&lt;&gt;"",VLOOKUP($B156,'I-EmEC'!$A:$DD,MATCH(S$1,'I-EmEC'!$A$1:$DD$1,0),FALSE),NA())</f>
        <v>#N/A</v>
      </c>
      <c r="T156" s="159" t="e">
        <f>IF(VLOOKUP($B156,'I-EmEC'!$A:$DD,MATCH(T$1,'I-EmEC'!$A$1:$DD$1,0),FALSE)&lt;&gt;"",VLOOKUP($B156,'I-EmEC'!$A:$DD,MATCH(T$1,'I-EmEC'!$A$1:$DD$1,0),FALSE),NA())</f>
        <v>#N/A</v>
      </c>
      <c r="U156" s="159" t="e">
        <f>IF(VLOOKUP($B156,'I-EmEC'!$A:$DD,MATCH(U$1,'I-EmEC'!$A$1:$DD$1,0),FALSE)&lt;&gt;"",VLOOKUP($B156,'I-EmEC'!$A:$DD,MATCH(U$1,'I-EmEC'!$A$1:$DD$1,0),FALSE),NA())</f>
        <v>#N/A</v>
      </c>
      <c r="V156" s="159" t="e">
        <f>IF(VLOOKUP($B156,'I-EmEC'!$A:$DD,MATCH(V$1,'I-EmEC'!$A$1:$DD$1,0),FALSE)&lt;&gt;"",VLOOKUP($B156,'I-EmEC'!$A:$DD,MATCH(V$1,'I-EmEC'!$A$1:$DD$1,0),FALSE),NA())</f>
        <v>#N/A</v>
      </c>
      <c r="W156" s="159" t="e">
        <f>IF(VLOOKUP($B156,'I-EmEC'!$A:$DD,MATCH(W$1,'I-EmEC'!$A$1:$DD$1,0),FALSE)&lt;&gt;"",VLOOKUP($B156,'I-EmEC'!$A:$DD,MATCH(W$1,'I-EmEC'!$A$1:$DD$1,0),FALSE),NA())</f>
        <v>#N/A</v>
      </c>
      <c r="X156" s="159" t="e">
        <f>IF(VLOOKUP($B156,'I-EmEC'!$A:$DD,MATCH(X$1,'I-EmEC'!$A$1:$DD$1,0),FALSE)&lt;&gt;"",VLOOKUP($B156,'I-EmEC'!$A:$DD,MATCH(X$1,'I-EmEC'!$A$1:$DD$1,0),FALSE),NA())</f>
        <v>#N/A</v>
      </c>
      <c r="Y156" s="159" t="e">
        <f>IF(VLOOKUP($B156,'I-EmEC'!$A:$DD,MATCH(Y$1,'I-EmEC'!$A$1:$DD$1,0),FALSE)&lt;&gt;"",VLOOKUP($B156,'I-EmEC'!$A:$DD,MATCH(Y$1,'I-EmEC'!$A$1:$DD$1,0),FALSE),NA())</f>
        <v>#N/A</v>
      </c>
      <c r="Z156" s="159" t="e">
        <f>IF(VLOOKUP($B156,'I-EmEC'!$A:$DD,MATCH(Z$1,'I-EmEC'!$A$1:$DD$1,0),FALSE)&lt;&gt;"",VLOOKUP($B156,'I-EmEC'!$A:$DD,MATCH(Z$1,'I-EmEC'!$A$1:$DD$1,0),FALSE),NA())</f>
        <v>#N/A</v>
      </c>
      <c r="AA156" s="159" t="e">
        <f>IF(VLOOKUP($B156,'I-EmEC'!$A:$DD,MATCH(AA$1,'I-EmEC'!$A$1:$DD$1,0),FALSE)&lt;&gt;"",VLOOKUP($B156,'I-EmEC'!$A:$DD,MATCH(AA$1,'I-EmEC'!$A$1:$DD$1,0),FALSE),NA())</f>
        <v>#N/A</v>
      </c>
      <c r="AB156" s="159" t="e">
        <f>IF(VLOOKUP($B156,'I-EmEC'!$A:$DD,MATCH(AB$1,'I-EmEC'!$A$1:$DD$1,0),FALSE)&lt;&gt;"",VLOOKUP($B156,'I-EmEC'!$A:$DD,MATCH(AB$1,'I-EmEC'!$A$1:$DD$1,0),FALSE),NA())</f>
        <v>#N/A</v>
      </c>
      <c r="AC156" s="159" t="e">
        <f>IF(VLOOKUP($B156,'I-EmEC'!$A:$DD,MATCH(AC$1,'I-EmEC'!$A$1:$DD$1,0),FALSE)&lt;&gt;"",VLOOKUP($B156,'I-EmEC'!$A:$DD,MATCH(AC$1,'I-EmEC'!$A$1:$DD$1,0),FALSE),NA())</f>
        <v>#N/A</v>
      </c>
      <c r="AD156" s="159" t="e">
        <f>IF(VLOOKUP($B156,'I-EmEC'!$A:$DD,MATCH(AD$1,'I-EmEC'!$A$1:$DD$1,0),FALSE)&lt;&gt;"",VLOOKUP($B156,'I-EmEC'!$A:$DD,MATCH(AD$1,'I-EmEC'!$A$1:$DD$1,0),FALSE),NA())</f>
        <v>#N/A</v>
      </c>
      <c r="AE156" s="161" t="e" cm="1">
        <f t="array" ref="AE156">SUBSTITUTE(SUBSTITUTE(INDEX(S$1:AD$1,0,MATCH(_xlfn.AGGREGATE(4,6,S156:AD156),S156:AD156,0)),"I-pEC50",""),"&gt;1.4SD","")</f>
        <v>#N/A</v>
      </c>
      <c r="AF156" s="159"/>
      <c r="AG156" s="163">
        <f>IF(VLOOKUP($B156,'B-EmEC'!$A:$DC,MATCH(AG$1,'B-EmEC'!$A$1:$DC$1,0),FALSE)&lt;&gt;"",VLOOKUP($B156,'B-EmEC'!$A:$DC,MATCH(AG$1,'B-EmEC'!$A$1:$DC$1,0),FALSE),NA())</f>
        <v>44.24</v>
      </c>
      <c r="AH156" s="164">
        <f>IF(VLOOKUP($B156,'B-EmEC'!$A:$DC,MATCH(AH$1,'B-EmEC'!$A$1:$DC$1,0),FALSE)&lt;&gt;"",VLOOKUP($B156,'B-EmEC'!$A:$DC,MATCH(AH$1,'B-EmEC'!$A$1:$DC$1,0),FALSE),NA())</f>
        <v>117.1</v>
      </c>
      <c r="AI156" s="164">
        <f>IF(VLOOKUP($B156,'B-EmEC'!$A:$DC,MATCH(AI$1,'B-EmEC'!$A$1:$DC$1,0),FALSE)&lt;&gt;"",VLOOKUP($B156,'B-EmEC'!$A:$DC,MATCH(AI$1,'B-EmEC'!$A$1:$DC$1,0),FALSE),NA())</f>
        <v>82.51</v>
      </c>
      <c r="AJ156" s="164" t="e">
        <f>IF(VLOOKUP($B156,'B-EmEC'!$A:$DC,MATCH(AJ$1,'B-EmEC'!$A$1:$DC$1,0),FALSE)&lt;&gt;"",VLOOKUP($B156,'B-EmEC'!$A:$DC,MATCH(AJ$1,'B-EmEC'!$A$1:$DC$1,0),FALSE),NA())</f>
        <v>#N/A</v>
      </c>
      <c r="AK156" s="164" t="e">
        <f>IF(VLOOKUP($B156,'B-EmEC'!$A:$DC,MATCH(AK$1,'B-EmEC'!$A$1:$DC$1,0),FALSE)&lt;&gt;"",VLOOKUP($B156,'B-EmEC'!$A:$DC,MATCH(AK$1,'B-EmEC'!$A$1:$DC$1,0),FALSE),NA())</f>
        <v>#N/A</v>
      </c>
      <c r="AL156" s="164" t="e">
        <f>IF(VLOOKUP($B156,'B-EmEC'!$A:$DC,MATCH(AL$1,'B-EmEC'!$A$1:$DC$1,0),FALSE)&lt;&gt;"",VLOOKUP($B156,'B-EmEC'!$A:$DC,MATCH(AL$1,'B-EmEC'!$A$1:$DC$1,0),FALSE),NA())</f>
        <v>#N/A</v>
      </c>
      <c r="AM156" s="164">
        <f>IF(VLOOKUP($B156,'B-EmEC'!$A:$DC,MATCH(AM$1,'B-EmEC'!$A$1:$DC$1,0),FALSE)&lt;&gt;"",VLOOKUP($B156,'B-EmEC'!$A:$DC,MATCH(AM$1,'B-EmEC'!$A$1:$DC$1,0),FALSE),NA())</f>
        <v>152.1</v>
      </c>
      <c r="AN156" s="164">
        <f>IF(VLOOKUP($B156,'B-EmEC'!$A:$DC,MATCH(AN$1,'B-EmEC'!$A$1:$DC$1,0),FALSE)&lt;&gt;"",VLOOKUP($B156,'B-EmEC'!$A:$DC,MATCH(AN$1,'B-EmEC'!$A$1:$DC$1,0),FALSE),NA())</f>
        <v>164.5</v>
      </c>
      <c r="AO156" s="164">
        <f>IF(VLOOKUP($B156,'B-EmEC'!$A:$DC,MATCH(AO$1,'B-EmEC'!$A$1:$DC$1,0),FALSE)&lt;&gt;"",VLOOKUP($B156,'B-EmEC'!$A:$DC,MATCH(AO$1,'B-EmEC'!$A$1:$DC$1,0),FALSE),NA())</f>
        <v>61.28</v>
      </c>
      <c r="AP156" s="164">
        <f>IF(VLOOKUP($B156,'B-EmEC'!$A:$DC,MATCH(AP$1,'B-EmEC'!$A$1:$DC$1,0),FALSE)&lt;&gt;"",VLOOKUP($B156,'B-EmEC'!$A:$DC,MATCH(AP$1,'B-EmEC'!$A$1:$DC$1,0),FALSE),NA())</f>
        <v>110.7</v>
      </c>
      <c r="AQ156" s="164" t="e">
        <f>IF(VLOOKUP($B156,'B-EmEC'!$A:$DC,MATCH(AQ$1,'B-EmEC'!$A$1:$DC$1,0),FALSE)&lt;&gt;"",VLOOKUP($B156,'B-EmEC'!$A:$DC,MATCH(AQ$1,'B-EmEC'!$A$1:$DC$1,0),FALSE),NA())</f>
        <v>#N/A</v>
      </c>
      <c r="AR156" s="164" t="e">
        <f>IF(VLOOKUP($B156,'B-EmEC'!$A:$DC,MATCH(AR$1,'B-EmEC'!$A$1:$DC$1,0),FALSE)&lt;&gt;"",VLOOKUP($B156,'B-EmEC'!$A:$DC,MATCH(AR$1,'B-EmEC'!$A$1:$DC$1,0),FALSE),NA())</f>
        <v>#N/A</v>
      </c>
      <c r="AS156" s="169" t="str" cm="1">
        <f t="array" ref="AS156">SUBSTITUTE(SUBSTITUTE(INDEX(AG$1:AR$1,0,MATCH(_xlfn.AGGREGATE(4,6,AG156:AR156),AG156:AR156,0)),"B-Emax",""),"&gt;1.4SD","")</f>
        <v xml:space="preserve">
G11</v>
      </c>
      <c r="AT156" s="164"/>
      <c r="AU156" s="165" t="e">
        <f>IF(VLOOKUP($B156,'I-EmEC'!$A:$DD,MATCH(AU$1,'I-EmEC'!$A$1:$DD$1,0),FALSE)&lt;&gt;"",VLOOKUP($B156,'I-EmEC'!$A:$DD,MATCH(AU$1,'I-EmEC'!$A$1:$DD$1,0),FALSE),NA())</f>
        <v>#N/A</v>
      </c>
      <c r="AV156" s="166" t="e">
        <f>IF(VLOOKUP($B156,'I-EmEC'!$A:$DD,MATCH(AV$1,'I-EmEC'!$A$1:$DD$1,0),FALSE)&lt;&gt;"",VLOOKUP($B156,'I-EmEC'!$A:$DD,MATCH(AV$1,'I-EmEC'!$A$1:$DD$1,0),FALSE),NA())</f>
        <v>#N/A</v>
      </c>
      <c r="AW156" s="166" t="e">
        <f>IF(VLOOKUP($B156,'I-EmEC'!$A:$DD,MATCH(AW$1,'I-EmEC'!$A$1:$DD$1,0),FALSE)&lt;&gt;"",VLOOKUP($B156,'I-EmEC'!$A:$DD,MATCH(AW$1,'I-EmEC'!$A$1:$DD$1,0),FALSE),NA())</f>
        <v>#N/A</v>
      </c>
      <c r="AX156" s="166" t="e">
        <f>IF(VLOOKUP($B156,'I-EmEC'!$A:$DD,MATCH(AX$1,'I-EmEC'!$A$1:$DD$1,0),FALSE)&lt;&gt;"",VLOOKUP($B156,'I-EmEC'!$A:$DD,MATCH(AX$1,'I-EmEC'!$A$1:$DD$1,0),FALSE),NA())</f>
        <v>#N/A</v>
      </c>
      <c r="AY156" s="166" t="e">
        <f>IF(VLOOKUP($B156,'I-EmEC'!$A:$DD,MATCH(AY$1,'I-EmEC'!$A$1:$DD$1,0),FALSE)&lt;&gt;"",VLOOKUP($B156,'I-EmEC'!$A:$DD,MATCH(AY$1,'I-EmEC'!$A$1:$DD$1,0),FALSE),NA())</f>
        <v>#N/A</v>
      </c>
      <c r="AZ156" s="166" t="e">
        <f>IF(VLOOKUP($B156,'I-EmEC'!$A:$DD,MATCH(AZ$1,'I-EmEC'!$A$1:$DD$1,0),FALSE)&lt;&gt;"",VLOOKUP($B156,'I-EmEC'!$A:$DD,MATCH(AZ$1,'I-EmEC'!$A$1:$DD$1,0),FALSE),NA())</f>
        <v>#N/A</v>
      </c>
      <c r="BA156" s="166" t="e">
        <f>IF(VLOOKUP($B156,'I-EmEC'!$A:$DD,MATCH(BA$1,'I-EmEC'!$A$1:$DD$1,0),FALSE)&lt;&gt;"",VLOOKUP($B156,'I-EmEC'!$A:$DD,MATCH(BA$1,'I-EmEC'!$A$1:$DD$1,0),FALSE),NA())</f>
        <v>#N/A</v>
      </c>
      <c r="BB156" s="166" t="e">
        <f>IF(VLOOKUP($B156,'I-EmEC'!$A:$DD,MATCH(BB$1,'I-EmEC'!$A$1:$DD$1,0),FALSE)&lt;&gt;"",VLOOKUP($B156,'I-EmEC'!$A:$DD,MATCH(BB$1,'I-EmEC'!$A$1:$DD$1,0),FALSE),NA())</f>
        <v>#N/A</v>
      </c>
      <c r="BC156" s="166" t="e">
        <f>IF(VLOOKUP($B156,'I-EmEC'!$A:$DD,MATCH(BC$1,'I-EmEC'!$A$1:$DD$1,0),FALSE)&lt;&gt;"",VLOOKUP($B156,'I-EmEC'!$A:$DD,MATCH(BC$1,'I-EmEC'!$A$1:$DD$1,0),FALSE),NA())</f>
        <v>#N/A</v>
      </c>
      <c r="BD156" s="166" t="e">
        <f>IF(VLOOKUP($B156,'I-EmEC'!$A:$DD,MATCH(BD$1,'I-EmEC'!$A$1:$DD$1,0),FALSE)&lt;&gt;"",VLOOKUP($B156,'I-EmEC'!$A:$DD,MATCH(BD$1,'I-EmEC'!$A$1:$DD$1,0),FALSE),NA())</f>
        <v>#N/A</v>
      </c>
      <c r="BE156" s="166" t="e">
        <f>IF(VLOOKUP($B156,'I-EmEC'!$A:$DD,MATCH(BE$1,'I-EmEC'!$A$1:$DD$1,0),FALSE)&lt;&gt;"",VLOOKUP($B156,'I-EmEC'!$A:$DD,MATCH(BE$1,'I-EmEC'!$A$1:$DD$1,0),FALSE),NA())</f>
        <v>#N/A</v>
      </c>
      <c r="BF156" s="166" t="e">
        <f>IF(VLOOKUP($B156,'I-EmEC'!$A:$DD,MATCH(BF$1,'I-EmEC'!$A$1:$DD$1,0),FALSE)&lt;&gt;"",VLOOKUP($B156,'I-EmEC'!$A:$DD,MATCH(BF$1,'I-EmEC'!$A$1:$DD$1,0),FALSE),NA())</f>
        <v>#N/A</v>
      </c>
      <c r="BG156" s="161" t="e" cm="1">
        <f t="array" ref="BG156">SUBSTITUTE(SUBSTITUTE(INDEX(AU$1:BF$1,0,MATCH(_xlfn.AGGREGATE(4,6,AU156:BF156),AU156:BF156,0)),"I-Emax",""),"&gt;1.4SD","")</f>
        <v>#N/A</v>
      </c>
      <c r="BH156" s="159"/>
      <c r="BI156" s="167">
        <f>IF(VLOOKUP($B156,'B-EmEC'!$A:$DC,MATCH(BI$1,'B-EmEC'!$A$1:$DC$1,0),FALSE)="",NA(),VLOOKUP($B156,'B-EmEC'!$A:$DC,MATCH(BI$1,'B-EmEC'!$A$1:$DC$1,0),FALSE))</f>
        <v>67.728107777097378</v>
      </c>
      <c r="BJ156" s="168">
        <f>IF(VLOOKUP($B156,'B-EmEC'!$A:$DC,MATCH(BJ$1,'B-EmEC'!$A$1:$DC$1,0),FALSE)="",NA(),VLOOKUP($B156,'B-EmEC'!$A:$DC,MATCH(BJ$1,'B-EmEC'!$A$1:$DC$1,0),FALSE))</f>
        <v>12.686890574214518</v>
      </c>
      <c r="BK156" s="168">
        <f>IF(VLOOKUP($B156,'B-EmEC'!$A:$DC,MATCH(BK$1,'B-EmEC'!$A$1:$DC$1,0),FALSE)="",NA(),VLOOKUP($B156,'B-EmEC'!$A:$DC,MATCH(BK$1,'B-EmEC'!$A$1:$DC$1,0),FALSE))</f>
        <v>12.052293309962021</v>
      </c>
      <c r="BL156" s="168" t="e">
        <f>IF(VLOOKUP($B156,'B-EmEC'!$A:$DC,MATCH(BL$1,'B-EmEC'!$A$1:$DC$1,0),FALSE)="",NA(),VLOOKUP($B156,'B-EmEC'!$A:$DC,MATCH(BL$1,'B-EmEC'!$A$1:$DC$1,0),FALSE))</f>
        <v>#N/A</v>
      </c>
      <c r="BM156" s="168" t="e">
        <f>IF(VLOOKUP($B156,'B-EmEC'!$A:$DC,MATCH(BM$1,'B-EmEC'!$A$1:$DC$1,0),FALSE)="",NA(),VLOOKUP($B156,'B-EmEC'!$A:$DC,MATCH(BM$1,'B-EmEC'!$A$1:$DC$1,0),FALSE))</f>
        <v>#N/A</v>
      </c>
      <c r="BN156" s="168" t="e">
        <f>IF(VLOOKUP($B156,'B-EmEC'!$A:$DC,MATCH(BN$1,'B-EmEC'!$A$1:$DC$1,0),FALSE)="",NA(),VLOOKUP($B156,'B-EmEC'!$A:$DC,MATCH(BN$1,'B-EmEC'!$A$1:$DC$1,0),FALSE))</f>
        <v>#N/A</v>
      </c>
      <c r="BO156" s="168">
        <f>IF(VLOOKUP($B156,'B-EmEC'!$A:$DC,MATCH(BO$1,'B-EmEC'!$A$1:$DC$1,0),FALSE)="",NA(),VLOOKUP($B156,'B-EmEC'!$A:$DC,MATCH(BO$1,'B-EmEC'!$A$1:$DC$1,0),FALSE))</f>
        <v>20.309787688609962</v>
      </c>
      <c r="BP156" s="168">
        <f>IF(VLOOKUP($B156,'B-EmEC'!$A:$DC,MATCH(BP$1,'B-EmEC'!$A$1:$DC$1,0),FALSE)="",NA(),VLOOKUP($B156,'B-EmEC'!$A:$DC,MATCH(BP$1,'B-EmEC'!$A$1:$DC$1,0),FALSE))</f>
        <v>19.366611725924184</v>
      </c>
      <c r="BQ156" s="168">
        <f>IF(VLOOKUP($B156,'B-EmEC'!$A:$DC,MATCH(BQ$1,'B-EmEC'!$A$1:$DC$1,0),FALSE)="",NA(),VLOOKUP($B156,'B-EmEC'!$A:$DC,MATCH(BQ$1,'B-EmEC'!$A$1:$DC$1,0),FALSE))</f>
        <v>6.6313169570392816</v>
      </c>
      <c r="BR156" s="168">
        <f>IF(VLOOKUP($B156,'B-EmEC'!$A:$DC,MATCH(BR$1,'B-EmEC'!$A$1:$DC$1,0),FALSE)="",NA(),VLOOKUP($B156,'B-EmEC'!$A:$DC,MATCH(BR$1,'B-EmEC'!$A$1:$DC$1,0),FALSE))</f>
        <v>10.374882849109653</v>
      </c>
      <c r="BS156" s="168" t="e">
        <f>IF(VLOOKUP($B156,'B-EmEC'!$A:$DC,MATCH(BS$1,'B-EmEC'!$A$1:$DC$1,0),FALSE)="",NA(),VLOOKUP($B156,'B-EmEC'!$A:$DC,MATCH(BS$1,'B-EmEC'!$A$1:$DC$1,0),FALSE))</f>
        <v>#N/A</v>
      </c>
      <c r="BT156" s="168" t="e">
        <f>IF(VLOOKUP($B156,'B-EmEC'!$A:$DC,MATCH(BT$1,'B-EmEC'!$A$1:$DC$1,0),FALSE)="",NA(),VLOOKUP($B156,'B-EmEC'!$A:$DC,MATCH(BT$1,'B-EmEC'!$A$1:$DC$1,0),FALSE))</f>
        <v>#N/A</v>
      </c>
      <c r="BU156" s="161" t="str" cm="1">
        <f t="array" ref="BU156">SUBSTITUTE(SUBSTITUTE(SUBSTITUTE(INDEX(BI$1:BT$1,0,MATCH(_xlfn.AGGREGATE(4,6,BI156:BT156),BI156:BT156,0)),"B-Emax",""),"Min",""),"Max","")</f>
        <v xml:space="preserve">
Gs</v>
      </c>
      <c r="BV156" s="168"/>
      <c r="BW156" s="165" t="e">
        <f>IF(VLOOKUP($B156,'I-EmEC'!$A:$DD,MATCH(BW$1,'I-EmEC'!$A$1:$DD$1,0),FALSE)&lt;&gt;"",VLOOKUP($B156,'I-EmEC'!$A:$DD,MATCH(BW$1,'I-EmEC'!$A$1:$DD$1,0),FALSE),NA())</f>
        <v>#N/A</v>
      </c>
      <c r="BX156" s="166" t="e">
        <f>IF(VLOOKUP($B156,'I-EmEC'!$A:$DD,MATCH(BX$1,'I-EmEC'!$A$1:$DD$1,0),FALSE)&lt;&gt;"",VLOOKUP($B156,'I-EmEC'!$A:$DD,MATCH(BX$1,'I-EmEC'!$A$1:$DD$1,0),FALSE),NA())</f>
        <v>#N/A</v>
      </c>
      <c r="BY156" s="166" t="e">
        <f>IF(VLOOKUP($B156,'I-EmEC'!$A:$DD,MATCH(BY$1,'I-EmEC'!$A$1:$DD$1,0),FALSE)&lt;&gt;"",VLOOKUP($B156,'I-EmEC'!$A:$DD,MATCH(BY$1,'I-EmEC'!$A$1:$DD$1,0),FALSE),NA())</f>
        <v>#N/A</v>
      </c>
      <c r="BZ156" s="166" t="e">
        <f>IF(VLOOKUP($B156,'I-EmEC'!$A:$DD,MATCH(BZ$1,'I-EmEC'!$A$1:$DD$1,0),FALSE)&lt;&gt;"",VLOOKUP($B156,'I-EmEC'!$A:$DD,MATCH(BZ$1,'I-EmEC'!$A$1:$DD$1,0),FALSE),NA())</f>
        <v>#N/A</v>
      </c>
      <c r="CA156" s="166" t="e">
        <f>IF(VLOOKUP($B156,'I-EmEC'!$A:$DD,MATCH(CA$1,'I-EmEC'!$A$1:$DD$1,0),FALSE)&lt;&gt;"",VLOOKUP($B156,'I-EmEC'!$A:$DD,MATCH(CA$1,'I-EmEC'!$A$1:$DD$1,0),FALSE),NA())</f>
        <v>#N/A</v>
      </c>
      <c r="CB156" s="166" t="e">
        <f>IF(VLOOKUP($B156,'I-EmEC'!$A:$DD,MATCH(CB$1,'I-EmEC'!$A$1:$DD$1,0),FALSE)&lt;&gt;"",VLOOKUP($B156,'I-EmEC'!$A:$DD,MATCH(CB$1,'I-EmEC'!$A$1:$DD$1,0),FALSE),NA())</f>
        <v>#N/A</v>
      </c>
      <c r="CC156" s="166" t="e">
        <f>IF(VLOOKUP($B156,'I-EmEC'!$A:$DD,MATCH(CC$1,'I-EmEC'!$A$1:$DD$1,0),FALSE)&lt;&gt;"",VLOOKUP($B156,'I-EmEC'!$A:$DD,MATCH(CC$1,'I-EmEC'!$A$1:$DD$1,0),FALSE),NA())</f>
        <v>#N/A</v>
      </c>
      <c r="CD156" s="166" t="e">
        <f>IF(VLOOKUP($B156,'I-EmEC'!$A:$DD,MATCH(CD$1,'I-EmEC'!$A$1:$DD$1,0),FALSE)&lt;&gt;"",VLOOKUP($B156,'I-EmEC'!$A:$DD,MATCH(CD$1,'I-EmEC'!$A$1:$DD$1,0),FALSE),NA())</f>
        <v>#N/A</v>
      </c>
      <c r="CE156" s="166" t="e">
        <f>IF(VLOOKUP($B156,'I-EmEC'!$A:$DD,MATCH(CE$1,'I-EmEC'!$A$1:$DD$1,0),FALSE)&lt;&gt;"",VLOOKUP($B156,'I-EmEC'!$A:$DD,MATCH(CE$1,'I-EmEC'!$A$1:$DD$1,0),FALSE),NA())</f>
        <v>#N/A</v>
      </c>
      <c r="CF156" s="166" t="e">
        <f>IF(VLOOKUP($B156,'I-EmEC'!$A:$DD,MATCH(CF$1,'I-EmEC'!$A$1:$DD$1,0),FALSE)&lt;&gt;"",VLOOKUP($B156,'I-EmEC'!$A:$DD,MATCH(CF$1,'I-EmEC'!$A$1:$DD$1,0),FALSE),NA())</f>
        <v>#N/A</v>
      </c>
      <c r="CG156" s="166" t="e">
        <f>IF(VLOOKUP($B156,'I-EmEC'!$A:$DD,MATCH(CG$1,'I-EmEC'!$A$1:$DD$1,0),FALSE)&lt;&gt;"",VLOOKUP($B156,'I-EmEC'!$A:$DD,MATCH(CG$1,'I-EmEC'!$A$1:$DD$1,0),FALSE),NA())</f>
        <v>#N/A</v>
      </c>
      <c r="CH156" s="166" t="e">
        <f>IF(VLOOKUP($B156,'I-EmEC'!$A:$DD,MATCH(CH$1,'I-EmEC'!$A$1:$DD$1,0),FALSE)&lt;&gt;"",VLOOKUP($B156,'I-EmEC'!$A:$DD,MATCH(CH$1,'I-EmEC'!$A$1:$DD$1,0),FALSE),NA())</f>
        <v>#N/A</v>
      </c>
      <c r="CI156" s="161" t="e" cm="1">
        <f t="array" ref="CI156">SUBSTITUTE(SUBSTITUTE(SUBSTITUTE(INDEX(BW$1:CH$1,0,MATCH(_xlfn.AGGREGATE(4,6,BW156:CH156),BW156:CH156,0)),"I-Emax",""),"Min",""),"Max","")</f>
        <v>#N/A</v>
      </c>
      <c r="CJ156" s="155"/>
      <c r="CK156" s="155"/>
      <c r="CL156" s="155"/>
      <c r="CM156" s="155"/>
      <c r="CN156" s="155"/>
      <c r="CO156" s="155"/>
      <c r="CP156" s="155"/>
      <c r="CQ156" s="155"/>
      <c r="CR156" s="155"/>
      <c r="CS156" s="155"/>
      <c r="CT156" s="155"/>
      <c r="CU156" s="155"/>
      <c r="CV156" s="155"/>
      <c r="CW156" s="155"/>
      <c r="CX156" s="155"/>
      <c r="CY156" s="155"/>
      <c r="CZ156" s="155"/>
      <c r="DA156" s="155"/>
      <c r="DB156" s="155"/>
      <c r="DC156" s="155"/>
      <c r="DD156" s="155"/>
      <c r="DE156" s="155"/>
      <c r="DF156" s="155"/>
      <c r="DG156" s="155"/>
    </row>
    <row r="157" spans="1:111" s="170" customFormat="1" x14ac:dyDescent="0.15">
      <c r="A157" s="155" t="str" cm="1">
        <f t="array" ref="A157">_xlfn.IFS(AND(SUMIF(E157:P157,"&lt;&gt;#N/A",E157:P157)&gt;0,SUMIF(S157:AD157,"&lt;&gt;#N/A",S157:AD157)&gt;0),"BI",AND(SUMIF(E157:P157,"&lt;&gt;#N/A",E157:P157)&gt;0,SUMIF(S157:AD157,"&lt;&gt;#N/A",S157:AD157)=0),"-B",AND(SUMIF(E157:P157,"&lt;&gt;#N/A",E157:P157)=0,SUMIF(S157:AD157,"&lt;&gt;#N/A",S157:AD157)&gt;0),"-I")</f>
        <v>-B</v>
      </c>
      <c r="B157" s="90" t="s">
        <v>513</v>
      </c>
      <c r="C157" s="156" t="str">
        <f>VLOOKUP(B157,RecNamesAll!A:E,5,FALSE)</f>
        <v>A</v>
      </c>
      <c r="D157" s="157" t="b">
        <f>VLOOKUP(B157,Ligands!A:B,2,FALSE)</f>
        <v>0</v>
      </c>
      <c r="E157" s="158" t="e">
        <f>IF(VLOOKUP($B157,'B-EmEC'!$A:$DC,MATCH(E$1,'B-EmEC'!$A$1:$DC$1,0),FALSE)&lt;&gt;"",VLOOKUP($B157,'B-EmEC'!$A:$DC,MATCH(E$1,'B-EmEC'!$A$1:$DC$1,0),FALSE),NA())</f>
        <v>#N/A</v>
      </c>
      <c r="F157" s="159">
        <f>IF(VLOOKUP($B157,'B-EmEC'!$A:$DC,MATCH(F$1,'B-EmEC'!$A$1:$DC$1,0),FALSE)&lt;&gt;"",VLOOKUP($B157,'B-EmEC'!$A:$DC,MATCH(F$1,'B-EmEC'!$A$1:$DC$1,0),FALSE),NA())</f>
        <v>7.7380000000000004</v>
      </c>
      <c r="G157" s="159">
        <f>IF(VLOOKUP($B157,'B-EmEC'!$A:$DC,MATCH(G$1,'B-EmEC'!$A$1:$DC$1,0),FALSE)&lt;&gt;"",VLOOKUP($B157,'B-EmEC'!$A:$DC,MATCH(G$1,'B-EmEC'!$A$1:$DC$1,0),FALSE),NA())</f>
        <v>7.556</v>
      </c>
      <c r="H157" s="159">
        <f>IF(VLOOKUP($B157,'B-EmEC'!$A:$DC,MATCH(H$1,'B-EmEC'!$A$1:$DC$1,0),FALSE)&lt;&gt;"",VLOOKUP($B157,'B-EmEC'!$A:$DC,MATCH(H$1,'B-EmEC'!$A$1:$DC$1,0),FALSE),NA())</f>
        <v>7.3479999999999999</v>
      </c>
      <c r="I157" s="159">
        <f>IF(VLOOKUP($B157,'B-EmEC'!$A:$DC,MATCH(I$1,'B-EmEC'!$A$1:$DC$1,0),FALSE)&lt;&gt;"",VLOOKUP($B157,'B-EmEC'!$A:$DC,MATCH(I$1,'B-EmEC'!$A$1:$DC$1,0),FALSE),NA())</f>
        <v>7.3639999999999999</v>
      </c>
      <c r="J157" s="159">
        <f>IF(VLOOKUP($B157,'B-EmEC'!$A:$DC,MATCH(J$1,'B-EmEC'!$A$1:$DC$1,0),FALSE)&lt;&gt;"",VLOOKUP($B157,'B-EmEC'!$A:$DC,MATCH(J$1,'B-EmEC'!$A$1:$DC$1,0),FALSE),NA())</f>
        <v>7.2329999999999997</v>
      </c>
      <c r="K157" s="160" t="e">
        <f>IF(VLOOKUP($B157,'B-EmEC'!$A:$DC,MATCH(K$1,'B-EmEC'!$A$1:$DC$1,0),FALSE)&lt;&gt;"",VLOOKUP($B157,'B-EmEC'!$A:$DC,MATCH(K$1,'B-EmEC'!$A$1:$DC$1,0),FALSE),NA())</f>
        <v>#N/A</v>
      </c>
      <c r="L157" s="160" t="e">
        <f>IF(VLOOKUP($B157,'B-EmEC'!$A:$DC,MATCH(L$1,'B-EmEC'!$A$1:$DC$1,0),FALSE)&lt;&gt;"",VLOOKUP($B157,'B-EmEC'!$A:$DC,MATCH(L$1,'B-EmEC'!$A$1:$DC$1,0),FALSE),NA())</f>
        <v>#N/A</v>
      </c>
      <c r="M157" s="160" t="e">
        <f>IF(VLOOKUP($B157,'B-EmEC'!$A:$DC,MATCH(M$1,'B-EmEC'!$A$1:$DC$1,0),FALSE)&lt;&gt;"",VLOOKUP($B157,'B-EmEC'!$A:$DC,MATCH(M$1,'B-EmEC'!$A$1:$DC$1,0),FALSE),NA())</f>
        <v>#N/A</v>
      </c>
      <c r="N157" s="159" t="e">
        <f>IF(VLOOKUP($B157,'B-EmEC'!$A:$DC,MATCH(N$1,'B-EmEC'!$A$1:$DC$1,0),FALSE)&lt;&gt;"",VLOOKUP($B157,'B-EmEC'!$A:$DC,MATCH(N$1,'B-EmEC'!$A$1:$DC$1,0),FALSE),NA())</f>
        <v>#N/A</v>
      </c>
      <c r="O157" s="160" t="e">
        <f>IF(VLOOKUP($B157,'B-EmEC'!$A:$DC,MATCH(O$1,'B-EmEC'!$A$1:$DC$1,0),FALSE)&lt;&gt;"",VLOOKUP($B157,'B-EmEC'!$A:$DC,MATCH(O$1,'B-EmEC'!$A$1:$DC$1,0),FALSE),NA())</f>
        <v>#N/A</v>
      </c>
      <c r="P157" s="160">
        <f>IF(VLOOKUP($B157,'B-EmEC'!$A:$DC,MATCH(P$1,'B-EmEC'!$A$1:$DC$1,0),FALSE)&lt;&gt;"",VLOOKUP($B157,'B-EmEC'!$A:$DC,MATCH(P$1,'B-EmEC'!$A$1:$DC$1,0),FALSE),NA())</f>
        <v>6.4530000000000003</v>
      </c>
      <c r="Q157" s="161" t="str" cm="1">
        <f t="array" ref="Q157">SUBSTITUTE(SUBSTITUTE(INDEX(E$1:P$1,0,MATCH(_xlfn.AGGREGATE(4,6,E157:P157),E157:P157,0)),"B-pEC50",""),"&gt;1.4SD","")</f>
        <v xml:space="preserve">
Gi1</v>
      </c>
      <c r="R157" s="159"/>
      <c r="S157" s="162" t="e">
        <f>IF(VLOOKUP($B157,'I-EmEC'!$A:$DD,MATCH(S$1,'I-EmEC'!$A$1:$DD$1,0),FALSE)&lt;&gt;"",VLOOKUP($B157,'I-EmEC'!$A:$DD,MATCH(S$1,'I-EmEC'!$A$1:$DD$1,0),FALSE),NA())</f>
        <v>#N/A</v>
      </c>
      <c r="T157" s="159" t="e">
        <f>IF(VLOOKUP($B157,'I-EmEC'!$A:$DD,MATCH(T$1,'I-EmEC'!$A$1:$DD$1,0),FALSE)&lt;&gt;"",VLOOKUP($B157,'I-EmEC'!$A:$DD,MATCH(T$1,'I-EmEC'!$A$1:$DD$1,0),FALSE),NA())</f>
        <v>#N/A</v>
      </c>
      <c r="U157" s="159" t="e">
        <f>IF(VLOOKUP($B157,'I-EmEC'!$A:$DD,MATCH(U$1,'I-EmEC'!$A$1:$DD$1,0),FALSE)&lt;&gt;"",VLOOKUP($B157,'I-EmEC'!$A:$DD,MATCH(U$1,'I-EmEC'!$A$1:$DD$1,0),FALSE),NA())</f>
        <v>#N/A</v>
      </c>
      <c r="V157" s="159" t="e">
        <f>IF(VLOOKUP($B157,'I-EmEC'!$A:$DD,MATCH(V$1,'I-EmEC'!$A$1:$DD$1,0),FALSE)&lt;&gt;"",VLOOKUP($B157,'I-EmEC'!$A:$DD,MATCH(V$1,'I-EmEC'!$A$1:$DD$1,0),FALSE),NA())</f>
        <v>#N/A</v>
      </c>
      <c r="W157" s="159" t="e">
        <f>IF(VLOOKUP($B157,'I-EmEC'!$A:$DD,MATCH(W$1,'I-EmEC'!$A$1:$DD$1,0),FALSE)&lt;&gt;"",VLOOKUP($B157,'I-EmEC'!$A:$DD,MATCH(W$1,'I-EmEC'!$A$1:$DD$1,0),FALSE),NA())</f>
        <v>#N/A</v>
      </c>
      <c r="X157" s="159" t="e">
        <f>IF(VLOOKUP($B157,'I-EmEC'!$A:$DD,MATCH(X$1,'I-EmEC'!$A$1:$DD$1,0),FALSE)&lt;&gt;"",VLOOKUP($B157,'I-EmEC'!$A:$DD,MATCH(X$1,'I-EmEC'!$A$1:$DD$1,0),FALSE),NA())</f>
        <v>#N/A</v>
      </c>
      <c r="Y157" s="159" t="e">
        <f>IF(VLOOKUP($B157,'I-EmEC'!$A:$DD,MATCH(Y$1,'I-EmEC'!$A$1:$DD$1,0),FALSE)&lt;&gt;"",VLOOKUP($B157,'I-EmEC'!$A:$DD,MATCH(Y$1,'I-EmEC'!$A$1:$DD$1,0),FALSE),NA())</f>
        <v>#N/A</v>
      </c>
      <c r="Z157" s="159" t="e">
        <f>IF(VLOOKUP($B157,'I-EmEC'!$A:$DD,MATCH(Z$1,'I-EmEC'!$A$1:$DD$1,0),FALSE)&lt;&gt;"",VLOOKUP($B157,'I-EmEC'!$A:$DD,MATCH(Z$1,'I-EmEC'!$A$1:$DD$1,0),FALSE),NA())</f>
        <v>#N/A</v>
      </c>
      <c r="AA157" s="159" t="e">
        <f>IF(VLOOKUP($B157,'I-EmEC'!$A:$DD,MATCH(AA$1,'I-EmEC'!$A$1:$DD$1,0),FALSE)&lt;&gt;"",VLOOKUP($B157,'I-EmEC'!$A:$DD,MATCH(AA$1,'I-EmEC'!$A$1:$DD$1,0),FALSE),NA())</f>
        <v>#N/A</v>
      </c>
      <c r="AB157" s="159" t="e">
        <f>IF(VLOOKUP($B157,'I-EmEC'!$A:$DD,MATCH(AB$1,'I-EmEC'!$A$1:$DD$1,0),FALSE)&lt;&gt;"",VLOOKUP($B157,'I-EmEC'!$A:$DD,MATCH(AB$1,'I-EmEC'!$A$1:$DD$1,0),FALSE),NA())</f>
        <v>#N/A</v>
      </c>
      <c r="AC157" s="159" t="e">
        <f>IF(VLOOKUP($B157,'I-EmEC'!$A:$DD,MATCH(AC$1,'I-EmEC'!$A$1:$DD$1,0),FALSE)&lt;&gt;"",VLOOKUP($B157,'I-EmEC'!$A:$DD,MATCH(AC$1,'I-EmEC'!$A$1:$DD$1,0),FALSE),NA())</f>
        <v>#N/A</v>
      </c>
      <c r="AD157" s="159" t="e">
        <f>IF(VLOOKUP($B157,'I-EmEC'!$A:$DD,MATCH(AD$1,'I-EmEC'!$A$1:$DD$1,0),FALSE)&lt;&gt;"",VLOOKUP($B157,'I-EmEC'!$A:$DD,MATCH(AD$1,'I-EmEC'!$A$1:$DD$1,0),FALSE),NA())</f>
        <v>#N/A</v>
      </c>
      <c r="AE157" s="161" t="e" cm="1">
        <f t="array" ref="AE157">SUBSTITUTE(SUBSTITUTE(INDEX(S$1:AD$1,0,MATCH(_xlfn.AGGREGATE(4,6,S157:AD157),S157:AD157,0)),"I-pEC50",""),"&gt;1.4SD","")</f>
        <v>#N/A</v>
      </c>
      <c r="AF157" s="159"/>
      <c r="AG157" s="163" t="e">
        <f>IF(VLOOKUP($B157,'B-EmEC'!$A:$DC,MATCH(AG$1,'B-EmEC'!$A$1:$DC$1,0),FALSE)&lt;&gt;"",VLOOKUP($B157,'B-EmEC'!$A:$DC,MATCH(AG$1,'B-EmEC'!$A$1:$DC$1,0),FALSE),NA())</f>
        <v>#N/A</v>
      </c>
      <c r="AH157" s="164">
        <f>IF(VLOOKUP($B157,'B-EmEC'!$A:$DC,MATCH(AH$1,'B-EmEC'!$A$1:$DC$1,0),FALSE)&lt;&gt;"",VLOOKUP($B157,'B-EmEC'!$A:$DC,MATCH(AH$1,'B-EmEC'!$A$1:$DC$1,0),FALSE),NA())</f>
        <v>147.80000000000001</v>
      </c>
      <c r="AI157" s="164">
        <f>IF(VLOOKUP($B157,'B-EmEC'!$A:$DC,MATCH(AI$1,'B-EmEC'!$A$1:$DC$1,0),FALSE)&lt;&gt;"",VLOOKUP($B157,'B-EmEC'!$A:$DC,MATCH(AI$1,'B-EmEC'!$A$1:$DC$1,0),FALSE),NA())</f>
        <v>125.3</v>
      </c>
      <c r="AJ157" s="164">
        <f>IF(VLOOKUP($B157,'B-EmEC'!$A:$DC,MATCH(AJ$1,'B-EmEC'!$A$1:$DC$1,0),FALSE)&lt;&gt;"",VLOOKUP($B157,'B-EmEC'!$A:$DC,MATCH(AJ$1,'B-EmEC'!$A$1:$DC$1,0),FALSE),NA())</f>
        <v>139.6</v>
      </c>
      <c r="AK157" s="164">
        <f>IF(VLOOKUP($B157,'B-EmEC'!$A:$DC,MATCH(AK$1,'B-EmEC'!$A$1:$DC$1,0),FALSE)&lt;&gt;"",VLOOKUP($B157,'B-EmEC'!$A:$DC,MATCH(AK$1,'B-EmEC'!$A$1:$DC$1,0),FALSE),NA())</f>
        <v>173.1</v>
      </c>
      <c r="AL157" s="164">
        <f>IF(VLOOKUP($B157,'B-EmEC'!$A:$DC,MATCH(AL$1,'B-EmEC'!$A$1:$DC$1,0),FALSE)&lt;&gt;"",VLOOKUP($B157,'B-EmEC'!$A:$DC,MATCH(AL$1,'B-EmEC'!$A$1:$DC$1,0),FALSE),NA())</f>
        <v>142.4</v>
      </c>
      <c r="AM157" s="164" t="e">
        <f>IF(VLOOKUP($B157,'B-EmEC'!$A:$DC,MATCH(AM$1,'B-EmEC'!$A$1:$DC$1,0),FALSE)&lt;&gt;"",VLOOKUP($B157,'B-EmEC'!$A:$DC,MATCH(AM$1,'B-EmEC'!$A$1:$DC$1,0),FALSE),NA())</f>
        <v>#N/A</v>
      </c>
      <c r="AN157" s="164" t="e">
        <f>IF(VLOOKUP($B157,'B-EmEC'!$A:$DC,MATCH(AN$1,'B-EmEC'!$A$1:$DC$1,0),FALSE)&lt;&gt;"",VLOOKUP($B157,'B-EmEC'!$A:$DC,MATCH(AN$1,'B-EmEC'!$A$1:$DC$1,0),FALSE),NA())</f>
        <v>#N/A</v>
      </c>
      <c r="AO157" s="164" t="e">
        <f>IF(VLOOKUP($B157,'B-EmEC'!$A:$DC,MATCH(AO$1,'B-EmEC'!$A$1:$DC$1,0),FALSE)&lt;&gt;"",VLOOKUP($B157,'B-EmEC'!$A:$DC,MATCH(AO$1,'B-EmEC'!$A$1:$DC$1,0),FALSE),NA())</f>
        <v>#N/A</v>
      </c>
      <c r="AP157" s="164" t="e">
        <f>IF(VLOOKUP($B157,'B-EmEC'!$A:$DC,MATCH(AP$1,'B-EmEC'!$A$1:$DC$1,0),FALSE)&lt;&gt;"",VLOOKUP($B157,'B-EmEC'!$A:$DC,MATCH(AP$1,'B-EmEC'!$A$1:$DC$1,0),FALSE),NA())</f>
        <v>#N/A</v>
      </c>
      <c r="AQ157" s="164" t="e">
        <f>IF(VLOOKUP($B157,'B-EmEC'!$A:$DC,MATCH(AQ$1,'B-EmEC'!$A$1:$DC$1,0),FALSE)&lt;&gt;"",VLOOKUP($B157,'B-EmEC'!$A:$DC,MATCH(AQ$1,'B-EmEC'!$A$1:$DC$1,0),FALSE),NA())</f>
        <v>#N/A</v>
      </c>
      <c r="AR157" s="164">
        <f>IF(VLOOKUP($B157,'B-EmEC'!$A:$DC,MATCH(AR$1,'B-EmEC'!$A$1:$DC$1,0),FALSE)&lt;&gt;"",VLOOKUP($B157,'B-EmEC'!$A:$DC,MATCH(AR$1,'B-EmEC'!$A$1:$DC$1,0),FALSE),NA())</f>
        <v>123</v>
      </c>
      <c r="AS157" s="169" t="str" cm="1">
        <f t="array" ref="AS157">SUBSTITUTE(SUBSTITUTE(INDEX(AG$1:AR$1,0,MATCH(_xlfn.AGGREGATE(4,6,AG157:AR157),AG157:AR157,0)),"B-Emax",""),"&gt;1.4SD","")</f>
        <v xml:space="preserve">
GoB</v>
      </c>
      <c r="AT157" s="164"/>
      <c r="AU157" s="165" t="e">
        <f>IF(VLOOKUP($B157,'I-EmEC'!$A:$DD,MATCH(AU$1,'I-EmEC'!$A$1:$DD$1,0),FALSE)&lt;&gt;"",VLOOKUP($B157,'I-EmEC'!$A:$DD,MATCH(AU$1,'I-EmEC'!$A$1:$DD$1,0),FALSE),NA())</f>
        <v>#N/A</v>
      </c>
      <c r="AV157" s="166" t="e">
        <f>IF(VLOOKUP($B157,'I-EmEC'!$A:$DD,MATCH(AV$1,'I-EmEC'!$A$1:$DD$1,0),FALSE)&lt;&gt;"",VLOOKUP($B157,'I-EmEC'!$A:$DD,MATCH(AV$1,'I-EmEC'!$A$1:$DD$1,0),FALSE),NA())</f>
        <v>#N/A</v>
      </c>
      <c r="AW157" s="166" t="e">
        <f>IF(VLOOKUP($B157,'I-EmEC'!$A:$DD,MATCH(AW$1,'I-EmEC'!$A$1:$DD$1,0),FALSE)&lt;&gt;"",VLOOKUP($B157,'I-EmEC'!$A:$DD,MATCH(AW$1,'I-EmEC'!$A$1:$DD$1,0),FALSE),NA())</f>
        <v>#N/A</v>
      </c>
      <c r="AX157" s="166" t="e">
        <f>IF(VLOOKUP($B157,'I-EmEC'!$A:$DD,MATCH(AX$1,'I-EmEC'!$A$1:$DD$1,0),FALSE)&lt;&gt;"",VLOOKUP($B157,'I-EmEC'!$A:$DD,MATCH(AX$1,'I-EmEC'!$A$1:$DD$1,0),FALSE),NA())</f>
        <v>#N/A</v>
      </c>
      <c r="AY157" s="166" t="e">
        <f>IF(VLOOKUP($B157,'I-EmEC'!$A:$DD,MATCH(AY$1,'I-EmEC'!$A$1:$DD$1,0),FALSE)&lt;&gt;"",VLOOKUP($B157,'I-EmEC'!$A:$DD,MATCH(AY$1,'I-EmEC'!$A$1:$DD$1,0),FALSE),NA())</f>
        <v>#N/A</v>
      </c>
      <c r="AZ157" s="166" t="e">
        <f>IF(VLOOKUP($B157,'I-EmEC'!$A:$DD,MATCH(AZ$1,'I-EmEC'!$A$1:$DD$1,0),FALSE)&lt;&gt;"",VLOOKUP($B157,'I-EmEC'!$A:$DD,MATCH(AZ$1,'I-EmEC'!$A$1:$DD$1,0),FALSE),NA())</f>
        <v>#N/A</v>
      </c>
      <c r="BA157" s="166" t="e">
        <f>IF(VLOOKUP($B157,'I-EmEC'!$A:$DD,MATCH(BA$1,'I-EmEC'!$A$1:$DD$1,0),FALSE)&lt;&gt;"",VLOOKUP($B157,'I-EmEC'!$A:$DD,MATCH(BA$1,'I-EmEC'!$A$1:$DD$1,0),FALSE),NA())</f>
        <v>#N/A</v>
      </c>
      <c r="BB157" s="166" t="e">
        <f>IF(VLOOKUP($B157,'I-EmEC'!$A:$DD,MATCH(BB$1,'I-EmEC'!$A$1:$DD$1,0),FALSE)&lt;&gt;"",VLOOKUP($B157,'I-EmEC'!$A:$DD,MATCH(BB$1,'I-EmEC'!$A$1:$DD$1,0),FALSE),NA())</f>
        <v>#N/A</v>
      </c>
      <c r="BC157" s="166" t="e">
        <f>IF(VLOOKUP($B157,'I-EmEC'!$A:$DD,MATCH(BC$1,'I-EmEC'!$A$1:$DD$1,0),FALSE)&lt;&gt;"",VLOOKUP($B157,'I-EmEC'!$A:$DD,MATCH(BC$1,'I-EmEC'!$A$1:$DD$1,0),FALSE),NA())</f>
        <v>#N/A</v>
      </c>
      <c r="BD157" s="166" t="e">
        <f>IF(VLOOKUP($B157,'I-EmEC'!$A:$DD,MATCH(BD$1,'I-EmEC'!$A$1:$DD$1,0),FALSE)&lt;&gt;"",VLOOKUP($B157,'I-EmEC'!$A:$DD,MATCH(BD$1,'I-EmEC'!$A$1:$DD$1,0),FALSE),NA())</f>
        <v>#N/A</v>
      </c>
      <c r="BE157" s="166" t="e">
        <f>IF(VLOOKUP($B157,'I-EmEC'!$A:$DD,MATCH(BE$1,'I-EmEC'!$A$1:$DD$1,0),FALSE)&lt;&gt;"",VLOOKUP($B157,'I-EmEC'!$A:$DD,MATCH(BE$1,'I-EmEC'!$A$1:$DD$1,0),FALSE),NA())</f>
        <v>#N/A</v>
      </c>
      <c r="BF157" s="166" t="e">
        <f>IF(VLOOKUP($B157,'I-EmEC'!$A:$DD,MATCH(BF$1,'I-EmEC'!$A$1:$DD$1,0),FALSE)&lt;&gt;"",VLOOKUP($B157,'I-EmEC'!$A:$DD,MATCH(BF$1,'I-EmEC'!$A$1:$DD$1,0),FALSE),NA())</f>
        <v>#N/A</v>
      </c>
      <c r="BG157" s="161" t="e" cm="1">
        <f t="array" ref="BG157">SUBSTITUTE(SUBSTITUTE(INDEX(AU$1:BF$1,0,MATCH(_xlfn.AGGREGATE(4,6,AU157:BF157),AU157:BF157,0)),"I-Emax",""),"&gt;1.4SD","")</f>
        <v>#N/A</v>
      </c>
      <c r="BH157" s="159"/>
      <c r="BI157" s="167" t="e">
        <f>IF(VLOOKUP($B157,'B-EmEC'!$A:$DC,MATCH(BI$1,'B-EmEC'!$A$1:$DC$1,0),FALSE)="",NA(),VLOOKUP($B157,'B-EmEC'!$A:$DC,MATCH(BI$1,'B-EmEC'!$A$1:$DC$1,0),FALSE))</f>
        <v>#N/A</v>
      </c>
      <c r="BJ157" s="168">
        <f>IF(VLOOKUP($B157,'B-EmEC'!$A:$DC,MATCH(BJ$1,'B-EmEC'!$A$1:$DC$1,0),FALSE)="",NA(),VLOOKUP($B157,'B-EmEC'!$A:$DC,MATCH(BJ$1,'B-EmEC'!$A$1:$DC$1,0),FALSE))</f>
        <v>16.013001083423621</v>
      </c>
      <c r="BK157" s="168">
        <f>IF(VLOOKUP($B157,'B-EmEC'!$A:$DC,MATCH(BK$1,'B-EmEC'!$A$1:$DC$1,0),FALSE)="",NA(),VLOOKUP($B157,'B-EmEC'!$A:$DC,MATCH(BK$1,'B-EmEC'!$A$1:$DC$1,0),FALSE))</f>
        <v>18.302658486707564</v>
      </c>
      <c r="BL157" s="168">
        <f>IF(VLOOKUP($B157,'B-EmEC'!$A:$DC,MATCH(BL$1,'B-EmEC'!$A$1:$DC$1,0),FALSE)="",NA(),VLOOKUP($B157,'B-EmEC'!$A:$DC,MATCH(BL$1,'B-EmEC'!$A$1:$DC$1,0),FALSE))</f>
        <v>37.526881720430104</v>
      </c>
      <c r="BM157" s="168">
        <f>IF(VLOOKUP($B157,'B-EmEC'!$A:$DC,MATCH(BM$1,'B-EmEC'!$A$1:$DC$1,0),FALSE)="",NA(),VLOOKUP($B157,'B-EmEC'!$A:$DC,MATCH(BM$1,'B-EmEC'!$A$1:$DC$1,0),FALSE))</f>
        <v>35.012135922330096</v>
      </c>
      <c r="BN157" s="168">
        <f>IF(VLOOKUP($B157,'B-EmEC'!$A:$DC,MATCH(BN$1,'B-EmEC'!$A$1:$DC$1,0),FALSE)="",NA(),VLOOKUP($B157,'B-EmEC'!$A:$DC,MATCH(BN$1,'B-EmEC'!$A$1:$DC$1,0),FALSE))</f>
        <v>41.299303944315547</v>
      </c>
      <c r="BO157" s="168" t="e">
        <f>IF(VLOOKUP($B157,'B-EmEC'!$A:$DC,MATCH(BO$1,'B-EmEC'!$A$1:$DC$1,0),FALSE)="",NA(),VLOOKUP($B157,'B-EmEC'!$A:$DC,MATCH(BO$1,'B-EmEC'!$A$1:$DC$1,0),FALSE))</f>
        <v>#N/A</v>
      </c>
      <c r="BP157" s="168" t="e">
        <f>IF(VLOOKUP($B157,'B-EmEC'!$A:$DC,MATCH(BP$1,'B-EmEC'!$A$1:$DC$1,0),FALSE)="",NA(),VLOOKUP($B157,'B-EmEC'!$A:$DC,MATCH(BP$1,'B-EmEC'!$A$1:$DC$1,0),FALSE))</f>
        <v>#N/A</v>
      </c>
      <c r="BQ157" s="168" t="e">
        <f>IF(VLOOKUP($B157,'B-EmEC'!$A:$DC,MATCH(BQ$1,'B-EmEC'!$A$1:$DC$1,0),FALSE)="",NA(),VLOOKUP($B157,'B-EmEC'!$A:$DC,MATCH(BQ$1,'B-EmEC'!$A$1:$DC$1,0),FALSE))</f>
        <v>#N/A</v>
      </c>
      <c r="BR157" s="168" t="e">
        <f>IF(VLOOKUP($B157,'B-EmEC'!$A:$DC,MATCH(BR$1,'B-EmEC'!$A$1:$DC$1,0),FALSE)="",NA(),VLOOKUP($B157,'B-EmEC'!$A:$DC,MATCH(BR$1,'B-EmEC'!$A$1:$DC$1,0),FALSE))</f>
        <v>#N/A</v>
      </c>
      <c r="BS157" s="168" t="e">
        <f>IF(VLOOKUP($B157,'B-EmEC'!$A:$DC,MATCH(BS$1,'B-EmEC'!$A$1:$DC$1,0),FALSE)="",NA(),VLOOKUP($B157,'B-EmEC'!$A:$DC,MATCH(BS$1,'B-EmEC'!$A$1:$DC$1,0),FALSE))</f>
        <v>#N/A</v>
      </c>
      <c r="BT157" s="168">
        <f>IF(VLOOKUP($B157,'B-EmEC'!$A:$DC,MATCH(BT$1,'B-EmEC'!$A$1:$DC$1,0),FALSE)="",NA(),VLOOKUP($B157,'B-EmEC'!$A:$DC,MATCH(BT$1,'B-EmEC'!$A$1:$DC$1,0),FALSE))</f>
        <v>17.417162276975361</v>
      </c>
      <c r="BU157" s="161" t="str" cm="1">
        <f t="array" ref="BU157">SUBSTITUTE(SUBSTITUTE(SUBSTITUTE(INDEX(BI$1:BT$1,0,MATCH(_xlfn.AGGREGATE(4,6,BI157:BT157),BI157:BT157,0)),"B-Emax",""),"Min",""),"Max","")</f>
        <v xml:space="preserve">
Gz</v>
      </c>
      <c r="BV157" s="168"/>
      <c r="BW157" s="165" t="e">
        <f>IF(VLOOKUP($B157,'I-EmEC'!$A:$DD,MATCH(BW$1,'I-EmEC'!$A$1:$DD$1,0),FALSE)&lt;&gt;"",VLOOKUP($B157,'I-EmEC'!$A:$DD,MATCH(BW$1,'I-EmEC'!$A$1:$DD$1,0),FALSE),NA())</f>
        <v>#N/A</v>
      </c>
      <c r="BX157" s="166" t="e">
        <f>IF(VLOOKUP($B157,'I-EmEC'!$A:$DD,MATCH(BX$1,'I-EmEC'!$A$1:$DD$1,0),FALSE)&lt;&gt;"",VLOOKUP($B157,'I-EmEC'!$A:$DD,MATCH(BX$1,'I-EmEC'!$A$1:$DD$1,0),FALSE),NA())</f>
        <v>#N/A</v>
      </c>
      <c r="BY157" s="166" t="e">
        <f>IF(VLOOKUP($B157,'I-EmEC'!$A:$DD,MATCH(BY$1,'I-EmEC'!$A$1:$DD$1,0),FALSE)&lt;&gt;"",VLOOKUP($B157,'I-EmEC'!$A:$DD,MATCH(BY$1,'I-EmEC'!$A$1:$DD$1,0),FALSE),NA())</f>
        <v>#N/A</v>
      </c>
      <c r="BZ157" s="166" t="e">
        <f>IF(VLOOKUP($B157,'I-EmEC'!$A:$DD,MATCH(BZ$1,'I-EmEC'!$A$1:$DD$1,0),FALSE)&lt;&gt;"",VLOOKUP($B157,'I-EmEC'!$A:$DD,MATCH(BZ$1,'I-EmEC'!$A$1:$DD$1,0),FALSE),NA())</f>
        <v>#N/A</v>
      </c>
      <c r="CA157" s="166" t="e">
        <f>IF(VLOOKUP($B157,'I-EmEC'!$A:$DD,MATCH(CA$1,'I-EmEC'!$A$1:$DD$1,0),FALSE)&lt;&gt;"",VLOOKUP($B157,'I-EmEC'!$A:$DD,MATCH(CA$1,'I-EmEC'!$A$1:$DD$1,0),FALSE),NA())</f>
        <v>#N/A</v>
      </c>
      <c r="CB157" s="166" t="e">
        <f>IF(VLOOKUP($B157,'I-EmEC'!$A:$DD,MATCH(CB$1,'I-EmEC'!$A$1:$DD$1,0),FALSE)&lt;&gt;"",VLOOKUP($B157,'I-EmEC'!$A:$DD,MATCH(CB$1,'I-EmEC'!$A$1:$DD$1,0),FALSE),NA())</f>
        <v>#N/A</v>
      </c>
      <c r="CC157" s="166" t="e">
        <f>IF(VLOOKUP($B157,'I-EmEC'!$A:$DD,MATCH(CC$1,'I-EmEC'!$A$1:$DD$1,0),FALSE)&lt;&gt;"",VLOOKUP($B157,'I-EmEC'!$A:$DD,MATCH(CC$1,'I-EmEC'!$A$1:$DD$1,0),FALSE),NA())</f>
        <v>#N/A</v>
      </c>
      <c r="CD157" s="166" t="e">
        <f>IF(VLOOKUP($B157,'I-EmEC'!$A:$DD,MATCH(CD$1,'I-EmEC'!$A$1:$DD$1,0),FALSE)&lt;&gt;"",VLOOKUP($B157,'I-EmEC'!$A:$DD,MATCH(CD$1,'I-EmEC'!$A$1:$DD$1,0),FALSE),NA())</f>
        <v>#N/A</v>
      </c>
      <c r="CE157" s="166" t="e">
        <f>IF(VLOOKUP($B157,'I-EmEC'!$A:$DD,MATCH(CE$1,'I-EmEC'!$A$1:$DD$1,0),FALSE)&lt;&gt;"",VLOOKUP($B157,'I-EmEC'!$A:$DD,MATCH(CE$1,'I-EmEC'!$A$1:$DD$1,0),FALSE),NA())</f>
        <v>#N/A</v>
      </c>
      <c r="CF157" s="166" t="e">
        <f>IF(VLOOKUP($B157,'I-EmEC'!$A:$DD,MATCH(CF$1,'I-EmEC'!$A$1:$DD$1,0),FALSE)&lt;&gt;"",VLOOKUP($B157,'I-EmEC'!$A:$DD,MATCH(CF$1,'I-EmEC'!$A$1:$DD$1,0),FALSE),NA())</f>
        <v>#N/A</v>
      </c>
      <c r="CG157" s="166" t="e">
        <f>IF(VLOOKUP($B157,'I-EmEC'!$A:$DD,MATCH(CG$1,'I-EmEC'!$A$1:$DD$1,0),FALSE)&lt;&gt;"",VLOOKUP($B157,'I-EmEC'!$A:$DD,MATCH(CG$1,'I-EmEC'!$A$1:$DD$1,0),FALSE),NA())</f>
        <v>#N/A</v>
      </c>
      <c r="CH157" s="166" t="e">
        <f>IF(VLOOKUP($B157,'I-EmEC'!$A:$DD,MATCH(CH$1,'I-EmEC'!$A$1:$DD$1,0),FALSE)&lt;&gt;"",VLOOKUP($B157,'I-EmEC'!$A:$DD,MATCH(CH$1,'I-EmEC'!$A$1:$DD$1,0),FALSE),NA())</f>
        <v>#N/A</v>
      </c>
      <c r="CI157" s="161" t="e" cm="1">
        <f t="array" ref="CI157">SUBSTITUTE(SUBSTITUTE(SUBSTITUTE(INDEX(BW$1:CH$1,0,MATCH(_xlfn.AGGREGATE(4,6,BW157:CH157),BW157:CH157,0)),"I-Emax",""),"Min",""),"Max","")</f>
        <v>#N/A</v>
      </c>
      <c r="CJ157" s="155"/>
      <c r="CK157" s="155"/>
      <c r="CL157" s="155"/>
      <c r="CM157" s="155"/>
      <c r="CN157" s="155"/>
      <c r="CO157" s="155"/>
      <c r="CP157" s="155"/>
      <c r="CQ157" s="155"/>
      <c r="CR157" s="155"/>
      <c r="CS157" s="155"/>
      <c r="CT157" s="155"/>
      <c r="CU157" s="155"/>
      <c r="CV157" s="155"/>
      <c r="CW157" s="155"/>
      <c r="CX157" s="155"/>
      <c r="CY157" s="155"/>
      <c r="CZ157" s="155"/>
      <c r="DA157" s="155"/>
      <c r="DB157" s="155"/>
      <c r="DC157" s="155"/>
      <c r="DD157" s="155"/>
      <c r="DE157" s="155"/>
      <c r="DF157" s="155"/>
      <c r="DG157" s="155"/>
    </row>
    <row r="158" spans="1:111" s="170" customFormat="1" x14ac:dyDescent="0.15">
      <c r="A158" s="155" t="str" cm="1">
        <f t="array" ref="A158">_xlfn.IFS(AND(SUMIF(E158:P158,"&lt;&gt;#N/A",E158:P158)&gt;0,SUMIF(S158:AD158,"&lt;&gt;#N/A",S158:AD158)&gt;0),"BI",AND(SUMIF(E158:P158,"&lt;&gt;#N/A",E158:P158)&gt;0,SUMIF(S158:AD158,"&lt;&gt;#N/A",S158:AD158)=0),"-B",AND(SUMIF(E158:P158,"&lt;&gt;#N/A",E158:P158)=0,SUMIF(S158:AD158,"&lt;&gt;#N/A",S158:AD158)&gt;0),"-I")</f>
        <v>-B</v>
      </c>
      <c r="B158" s="90" t="s">
        <v>46</v>
      </c>
      <c r="C158" s="156" t="str">
        <f>VLOOKUP(B158,RecNamesAll!A:E,5,FALSE)</f>
        <v>A</v>
      </c>
      <c r="D158" s="157" t="b">
        <f>VLOOKUP(B158,Ligands!A:B,2,FALSE)</f>
        <v>0</v>
      </c>
      <c r="E158" s="158" t="e">
        <f>IF(VLOOKUP($B158,'B-EmEC'!$A:$DC,MATCH(E$1,'B-EmEC'!$A$1:$DC$1,0),FALSE)&lt;&gt;"",VLOOKUP($B158,'B-EmEC'!$A:$DC,MATCH(E$1,'B-EmEC'!$A$1:$DC$1,0),FALSE),NA())</f>
        <v>#N/A</v>
      </c>
      <c r="F158" s="159">
        <f>IF(VLOOKUP($B158,'B-EmEC'!$A:$DC,MATCH(F$1,'B-EmEC'!$A$1:$DC$1,0),FALSE)&lt;&gt;"",VLOOKUP($B158,'B-EmEC'!$A:$DC,MATCH(F$1,'B-EmEC'!$A$1:$DC$1,0),FALSE),NA())</f>
        <v>5.6340000000000003</v>
      </c>
      <c r="G158" s="159">
        <f>IF(VLOOKUP($B158,'B-EmEC'!$A:$DC,MATCH(G$1,'B-EmEC'!$A$1:$DC$1,0),FALSE)&lt;&gt;"",VLOOKUP($B158,'B-EmEC'!$A:$DC,MATCH(G$1,'B-EmEC'!$A$1:$DC$1,0),FALSE),NA())</f>
        <v>5.7140000000000004</v>
      </c>
      <c r="H158" s="159">
        <f>IF(VLOOKUP($B158,'B-EmEC'!$A:$DC,MATCH(H$1,'B-EmEC'!$A$1:$DC$1,0),FALSE)&lt;&gt;"",VLOOKUP($B158,'B-EmEC'!$A:$DC,MATCH(H$1,'B-EmEC'!$A$1:$DC$1,0),FALSE),NA())</f>
        <v>5.5030000000000001</v>
      </c>
      <c r="I158" s="159">
        <f>IF(VLOOKUP($B158,'B-EmEC'!$A:$DC,MATCH(I$1,'B-EmEC'!$A$1:$DC$1,0),FALSE)&lt;&gt;"",VLOOKUP($B158,'B-EmEC'!$A:$DC,MATCH(I$1,'B-EmEC'!$A$1:$DC$1,0),FALSE),NA())</f>
        <v>5.4480000000000004</v>
      </c>
      <c r="J158" s="159">
        <f>IF(VLOOKUP($B158,'B-EmEC'!$A:$DC,MATCH(J$1,'B-EmEC'!$A$1:$DC$1,0),FALSE)&lt;&gt;"",VLOOKUP($B158,'B-EmEC'!$A:$DC,MATCH(J$1,'B-EmEC'!$A$1:$DC$1,0),FALSE),NA())</f>
        <v>5.2469999999999999</v>
      </c>
      <c r="K158" s="160" t="e">
        <f>IF(VLOOKUP($B158,'B-EmEC'!$A:$DC,MATCH(K$1,'B-EmEC'!$A$1:$DC$1,0),FALSE)&lt;&gt;"",VLOOKUP($B158,'B-EmEC'!$A:$DC,MATCH(K$1,'B-EmEC'!$A$1:$DC$1,0),FALSE),NA())</f>
        <v>#N/A</v>
      </c>
      <c r="L158" s="160" t="e">
        <f>IF(VLOOKUP($B158,'B-EmEC'!$A:$DC,MATCH(L$1,'B-EmEC'!$A$1:$DC$1,0),FALSE)&lt;&gt;"",VLOOKUP($B158,'B-EmEC'!$A:$DC,MATCH(L$1,'B-EmEC'!$A$1:$DC$1,0),FALSE),NA())</f>
        <v>#N/A</v>
      </c>
      <c r="M158" s="160" t="e">
        <f>IF(VLOOKUP($B158,'B-EmEC'!$A:$DC,MATCH(M$1,'B-EmEC'!$A$1:$DC$1,0),FALSE)&lt;&gt;"",VLOOKUP($B158,'B-EmEC'!$A:$DC,MATCH(M$1,'B-EmEC'!$A$1:$DC$1,0),FALSE),NA())</f>
        <v>#N/A</v>
      </c>
      <c r="N158" s="159" t="e">
        <f>IF(VLOOKUP($B158,'B-EmEC'!$A:$DC,MATCH(N$1,'B-EmEC'!$A$1:$DC$1,0),FALSE)&lt;&gt;"",VLOOKUP($B158,'B-EmEC'!$A:$DC,MATCH(N$1,'B-EmEC'!$A$1:$DC$1,0),FALSE),NA())</f>
        <v>#N/A</v>
      </c>
      <c r="O158" s="160" t="e">
        <f>IF(VLOOKUP($B158,'B-EmEC'!$A:$DC,MATCH(O$1,'B-EmEC'!$A$1:$DC$1,0),FALSE)&lt;&gt;"",VLOOKUP($B158,'B-EmEC'!$A:$DC,MATCH(O$1,'B-EmEC'!$A$1:$DC$1,0),FALSE),NA())</f>
        <v>#N/A</v>
      </c>
      <c r="P158" s="160">
        <f>IF(VLOOKUP($B158,'B-EmEC'!$A:$DC,MATCH(P$1,'B-EmEC'!$A$1:$DC$1,0),FALSE)&lt;&gt;"",VLOOKUP($B158,'B-EmEC'!$A:$DC,MATCH(P$1,'B-EmEC'!$A$1:$DC$1,0),FALSE),NA())</f>
        <v>4.077</v>
      </c>
      <c r="Q158" s="161" t="str" cm="1">
        <f t="array" ref="Q158">SUBSTITUTE(SUBSTITUTE(INDEX(E$1:P$1,0,MATCH(_xlfn.AGGREGATE(4,6,E158:P158),E158:P158,0)),"B-pEC50",""),"&gt;1.4SD","")</f>
        <v xml:space="preserve">
Gi2</v>
      </c>
      <c r="R158" s="159"/>
      <c r="S158" s="162" t="e">
        <f>IF(VLOOKUP($B158,'I-EmEC'!$A:$DD,MATCH(S$1,'I-EmEC'!$A$1:$DD$1,0),FALSE)&lt;&gt;"",VLOOKUP($B158,'I-EmEC'!$A:$DD,MATCH(S$1,'I-EmEC'!$A$1:$DD$1,0),FALSE),NA())</f>
        <v>#N/A</v>
      </c>
      <c r="T158" s="159" t="e">
        <f>IF(VLOOKUP($B158,'I-EmEC'!$A:$DD,MATCH(T$1,'I-EmEC'!$A$1:$DD$1,0),FALSE)&lt;&gt;"",VLOOKUP($B158,'I-EmEC'!$A:$DD,MATCH(T$1,'I-EmEC'!$A$1:$DD$1,0),FALSE),NA())</f>
        <v>#N/A</v>
      </c>
      <c r="U158" s="159" t="e">
        <f>IF(VLOOKUP($B158,'I-EmEC'!$A:$DD,MATCH(U$1,'I-EmEC'!$A$1:$DD$1,0),FALSE)&lt;&gt;"",VLOOKUP($B158,'I-EmEC'!$A:$DD,MATCH(U$1,'I-EmEC'!$A$1:$DD$1,0),FALSE),NA())</f>
        <v>#N/A</v>
      </c>
      <c r="V158" s="159" t="e">
        <f>IF(VLOOKUP($B158,'I-EmEC'!$A:$DD,MATCH(V$1,'I-EmEC'!$A$1:$DD$1,0),FALSE)&lt;&gt;"",VLOOKUP($B158,'I-EmEC'!$A:$DD,MATCH(V$1,'I-EmEC'!$A$1:$DD$1,0),FALSE),NA())</f>
        <v>#N/A</v>
      </c>
      <c r="W158" s="159" t="e">
        <f>IF(VLOOKUP($B158,'I-EmEC'!$A:$DD,MATCH(W$1,'I-EmEC'!$A$1:$DD$1,0),FALSE)&lt;&gt;"",VLOOKUP($B158,'I-EmEC'!$A:$DD,MATCH(W$1,'I-EmEC'!$A$1:$DD$1,0),FALSE),NA())</f>
        <v>#N/A</v>
      </c>
      <c r="X158" s="159" t="e">
        <f>IF(VLOOKUP($B158,'I-EmEC'!$A:$DD,MATCH(X$1,'I-EmEC'!$A$1:$DD$1,0),FALSE)&lt;&gt;"",VLOOKUP($B158,'I-EmEC'!$A:$DD,MATCH(X$1,'I-EmEC'!$A$1:$DD$1,0),FALSE),NA())</f>
        <v>#N/A</v>
      </c>
      <c r="Y158" s="159" t="e">
        <f>IF(VLOOKUP($B158,'I-EmEC'!$A:$DD,MATCH(Y$1,'I-EmEC'!$A$1:$DD$1,0),FALSE)&lt;&gt;"",VLOOKUP($B158,'I-EmEC'!$A:$DD,MATCH(Y$1,'I-EmEC'!$A$1:$DD$1,0),FALSE),NA())</f>
        <v>#N/A</v>
      </c>
      <c r="Z158" s="159" t="e">
        <f>IF(VLOOKUP($B158,'I-EmEC'!$A:$DD,MATCH(Z$1,'I-EmEC'!$A$1:$DD$1,0),FALSE)&lt;&gt;"",VLOOKUP($B158,'I-EmEC'!$A:$DD,MATCH(Z$1,'I-EmEC'!$A$1:$DD$1,0),FALSE),NA())</f>
        <v>#N/A</v>
      </c>
      <c r="AA158" s="159" t="e">
        <f>IF(VLOOKUP($B158,'I-EmEC'!$A:$DD,MATCH(AA$1,'I-EmEC'!$A$1:$DD$1,0),FALSE)&lt;&gt;"",VLOOKUP($B158,'I-EmEC'!$A:$DD,MATCH(AA$1,'I-EmEC'!$A$1:$DD$1,0),FALSE),NA())</f>
        <v>#N/A</v>
      </c>
      <c r="AB158" s="159" t="e">
        <f>IF(VLOOKUP($B158,'I-EmEC'!$A:$DD,MATCH(AB$1,'I-EmEC'!$A$1:$DD$1,0),FALSE)&lt;&gt;"",VLOOKUP($B158,'I-EmEC'!$A:$DD,MATCH(AB$1,'I-EmEC'!$A$1:$DD$1,0),FALSE),NA())</f>
        <v>#N/A</v>
      </c>
      <c r="AC158" s="159" t="e">
        <f>IF(VLOOKUP($B158,'I-EmEC'!$A:$DD,MATCH(AC$1,'I-EmEC'!$A$1:$DD$1,0),FALSE)&lt;&gt;"",VLOOKUP($B158,'I-EmEC'!$A:$DD,MATCH(AC$1,'I-EmEC'!$A$1:$DD$1,0),FALSE),NA())</f>
        <v>#N/A</v>
      </c>
      <c r="AD158" s="159" t="e">
        <f>IF(VLOOKUP($B158,'I-EmEC'!$A:$DD,MATCH(AD$1,'I-EmEC'!$A$1:$DD$1,0),FALSE)&lt;&gt;"",VLOOKUP($B158,'I-EmEC'!$A:$DD,MATCH(AD$1,'I-EmEC'!$A$1:$DD$1,0),FALSE),NA())</f>
        <v>#N/A</v>
      </c>
      <c r="AE158" s="161" t="e" cm="1">
        <f t="array" ref="AE158">SUBSTITUTE(SUBSTITUTE(INDEX(S$1:AD$1,0,MATCH(_xlfn.AGGREGATE(4,6,S158:AD158),S158:AD158,0)),"I-pEC50",""),"&gt;1.4SD","")</f>
        <v>#N/A</v>
      </c>
      <c r="AF158" s="159"/>
      <c r="AG158" s="163" t="e">
        <f>IF(VLOOKUP($B158,'B-EmEC'!$A:$DC,MATCH(AG$1,'B-EmEC'!$A$1:$DC$1,0),FALSE)&lt;&gt;"",VLOOKUP($B158,'B-EmEC'!$A:$DC,MATCH(AG$1,'B-EmEC'!$A$1:$DC$1,0),FALSE),NA())</f>
        <v>#N/A</v>
      </c>
      <c r="AH158" s="164">
        <f>IF(VLOOKUP($B158,'B-EmEC'!$A:$DC,MATCH(AH$1,'B-EmEC'!$A$1:$DC$1,0),FALSE)&lt;&gt;"",VLOOKUP($B158,'B-EmEC'!$A:$DC,MATCH(AH$1,'B-EmEC'!$A$1:$DC$1,0),FALSE),NA())</f>
        <v>415.3</v>
      </c>
      <c r="AI158" s="164">
        <f>IF(VLOOKUP($B158,'B-EmEC'!$A:$DC,MATCH(AI$1,'B-EmEC'!$A$1:$DC$1,0),FALSE)&lt;&gt;"",VLOOKUP($B158,'B-EmEC'!$A:$DC,MATCH(AI$1,'B-EmEC'!$A$1:$DC$1,0),FALSE),NA())</f>
        <v>190.3</v>
      </c>
      <c r="AJ158" s="164">
        <f>IF(VLOOKUP($B158,'B-EmEC'!$A:$DC,MATCH(AJ$1,'B-EmEC'!$A$1:$DC$1,0),FALSE)&lt;&gt;"",VLOOKUP($B158,'B-EmEC'!$A:$DC,MATCH(AJ$1,'B-EmEC'!$A$1:$DC$1,0),FALSE),NA())</f>
        <v>187.4</v>
      </c>
      <c r="AK158" s="164">
        <f>IF(VLOOKUP($B158,'B-EmEC'!$A:$DC,MATCH(AK$1,'B-EmEC'!$A$1:$DC$1,0),FALSE)&lt;&gt;"",VLOOKUP($B158,'B-EmEC'!$A:$DC,MATCH(AK$1,'B-EmEC'!$A$1:$DC$1,0),FALSE),NA())</f>
        <v>317.10000000000002</v>
      </c>
      <c r="AL158" s="164">
        <f>IF(VLOOKUP($B158,'B-EmEC'!$A:$DC,MATCH(AL$1,'B-EmEC'!$A$1:$DC$1,0),FALSE)&lt;&gt;"",VLOOKUP($B158,'B-EmEC'!$A:$DC,MATCH(AL$1,'B-EmEC'!$A$1:$DC$1,0),FALSE),NA())</f>
        <v>177.7</v>
      </c>
      <c r="AM158" s="164" t="e">
        <f>IF(VLOOKUP($B158,'B-EmEC'!$A:$DC,MATCH(AM$1,'B-EmEC'!$A$1:$DC$1,0),FALSE)&lt;&gt;"",VLOOKUP($B158,'B-EmEC'!$A:$DC,MATCH(AM$1,'B-EmEC'!$A$1:$DC$1,0),FALSE),NA())</f>
        <v>#N/A</v>
      </c>
      <c r="AN158" s="164" t="e">
        <f>IF(VLOOKUP($B158,'B-EmEC'!$A:$DC,MATCH(AN$1,'B-EmEC'!$A$1:$DC$1,0),FALSE)&lt;&gt;"",VLOOKUP($B158,'B-EmEC'!$A:$DC,MATCH(AN$1,'B-EmEC'!$A$1:$DC$1,0),FALSE),NA())</f>
        <v>#N/A</v>
      </c>
      <c r="AO158" s="164" t="e">
        <f>IF(VLOOKUP($B158,'B-EmEC'!$A:$DC,MATCH(AO$1,'B-EmEC'!$A$1:$DC$1,0),FALSE)&lt;&gt;"",VLOOKUP($B158,'B-EmEC'!$A:$DC,MATCH(AO$1,'B-EmEC'!$A$1:$DC$1,0),FALSE),NA())</f>
        <v>#N/A</v>
      </c>
      <c r="AP158" s="164" t="e">
        <f>IF(VLOOKUP($B158,'B-EmEC'!$A:$DC,MATCH(AP$1,'B-EmEC'!$A$1:$DC$1,0),FALSE)&lt;&gt;"",VLOOKUP($B158,'B-EmEC'!$A:$DC,MATCH(AP$1,'B-EmEC'!$A$1:$DC$1,0),FALSE),NA())</f>
        <v>#N/A</v>
      </c>
      <c r="AQ158" s="164" t="e">
        <f>IF(VLOOKUP($B158,'B-EmEC'!$A:$DC,MATCH(AQ$1,'B-EmEC'!$A$1:$DC$1,0),FALSE)&lt;&gt;"",VLOOKUP($B158,'B-EmEC'!$A:$DC,MATCH(AQ$1,'B-EmEC'!$A$1:$DC$1,0),FALSE),NA())</f>
        <v>#N/A</v>
      </c>
      <c r="AR158" s="164">
        <f>IF(VLOOKUP($B158,'B-EmEC'!$A:$DC,MATCH(AR$1,'B-EmEC'!$A$1:$DC$1,0),FALSE)&lt;&gt;"",VLOOKUP($B158,'B-EmEC'!$A:$DC,MATCH(AR$1,'B-EmEC'!$A$1:$DC$1,0),FALSE),NA())</f>
        <v>97.92</v>
      </c>
      <c r="AS158" s="169" t="str" cm="1">
        <f t="array" ref="AS158">SUBSTITUTE(SUBSTITUTE(INDEX(AG$1:AR$1,0,MATCH(_xlfn.AGGREGATE(4,6,AG158:AR158),AG158:AR158,0)),"B-Emax",""),"&gt;1.4SD","")</f>
        <v xml:space="preserve">
Gi1</v>
      </c>
      <c r="AT158" s="164"/>
      <c r="AU158" s="165" t="e">
        <f>IF(VLOOKUP($B158,'I-EmEC'!$A:$DD,MATCH(AU$1,'I-EmEC'!$A$1:$DD$1,0),FALSE)&lt;&gt;"",VLOOKUP($B158,'I-EmEC'!$A:$DD,MATCH(AU$1,'I-EmEC'!$A$1:$DD$1,0),FALSE),NA())</f>
        <v>#N/A</v>
      </c>
      <c r="AV158" s="166" t="e">
        <f>IF(VLOOKUP($B158,'I-EmEC'!$A:$DD,MATCH(AV$1,'I-EmEC'!$A$1:$DD$1,0),FALSE)&lt;&gt;"",VLOOKUP($B158,'I-EmEC'!$A:$DD,MATCH(AV$1,'I-EmEC'!$A$1:$DD$1,0),FALSE),NA())</f>
        <v>#N/A</v>
      </c>
      <c r="AW158" s="166" t="e">
        <f>IF(VLOOKUP($B158,'I-EmEC'!$A:$DD,MATCH(AW$1,'I-EmEC'!$A$1:$DD$1,0),FALSE)&lt;&gt;"",VLOOKUP($B158,'I-EmEC'!$A:$DD,MATCH(AW$1,'I-EmEC'!$A$1:$DD$1,0),FALSE),NA())</f>
        <v>#N/A</v>
      </c>
      <c r="AX158" s="166" t="e">
        <f>IF(VLOOKUP($B158,'I-EmEC'!$A:$DD,MATCH(AX$1,'I-EmEC'!$A$1:$DD$1,0),FALSE)&lt;&gt;"",VLOOKUP($B158,'I-EmEC'!$A:$DD,MATCH(AX$1,'I-EmEC'!$A$1:$DD$1,0),FALSE),NA())</f>
        <v>#N/A</v>
      </c>
      <c r="AY158" s="166" t="e">
        <f>IF(VLOOKUP($B158,'I-EmEC'!$A:$DD,MATCH(AY$1,'I-EmEC'!$A$1:$DD$1,0),FALSE)&lt;&gt;"",VLOOKUP($B158,'I-EmEC'!$A:$DD,MATCH(AY$1,'I-EmEC'!$A$1:$DD$1,0),FALSE),NA())</f>
        <v>#N/A</v>
      </c>
      <c r="AZ158" s="166" t="e">
        <f>IF(VLOOKUP($B158,'I-EmEC'!$A:$DD,MATCH(AZ$1,'I-EmEC'!$A$1:$DD$1,0),FALSE)&lt;&gt;"",VLOOKUP($B158,'I-EmEC'!$A:$DD,MATCH(AZ$1,'I-EmEC'!$A$1:$DD$1,0),FALSE),NA())</f>
        <v>#N/A</v>
      </c>
      <c r="BA158" s="166" t="e">
        <f>IF(VLOOKUP($B158,'I-EmEC'!$A:$DD,MATCH(BA$1,'I-EmEC'!$A$1:$DD$1,0),FALSE)&lt;&gt;"",VLOOKUP($B158,'I-EmEC'!$A:$DD,MATCH(BA$1,'I-EmEC'!$A$1:$DD$1,0),FALSE),NA())</f>
        <v>#N/A</v>
      </c>
      <c r="BB158" s="166" t="e">
        <f>IF(VLOOKUP($B158,'I-EmEC'!$A:$DD,MATCH(BB$1,'I-EmEC'!$A$1:$DD$1,0),FALSE)&lt;&gt;"",VLOOKUP($B158,'I-EmEC'!$A:$DD,MATCH(BB$1,'I-EmEC'!$A$1:$DD$1,0),FALSE),NA())</f>
        <v>#N/A</v>
      </c>
      <c r="BC158" s="166" t="e">
        <f>IF(VLOOKUP($B158,'I-EmEC'!$A:$DD,MATCH(BC$1,'I-EmEC'!$A$1:$DD$1,0),FALSE)&lt;&gt;"",VLOOKUP($B158,'I-EmEC'!$A:$DD,MATCH(BC$1,'I-EmEC'!$A$1:$DD$1,0),FALSE),NA())</f>
        <v>#N/A</v>
      </c>
      <c r="BD158" s="166" t="e">
        <f>IF(VLOOKUP($B158,'I-EmEC'!$A:$DD,MATCH(BD$1,'I-EmEC'!$A$1:$DD$1,0),FALSE)&lt;&gt;"",VLOOKUP($B158,'I-EmEC'!$A:$DD,MATCH(BD$1,'I-EmEC'!$A$1:$DD$1,0),FALSE),NA())</f>
        <v>#N/A</v>
      </c>
      <c r="BE158" s="166" t="e">
        <f>IF(VLOOKUP($B158,'I-EmEC'!$A:$DD,MATCH(BE$1,'I-EmEC'!$A$1:$DD$1,0),FALSE)&lt;&gt;"",VLOOKUP($B158,'I-EmEC'!$A:$DD,MATCH(BE$1,'I-EmEC'!$A$1:$DD$1,0),FALSE),NA())</f>
        <v>#N/A</v>
      </c>
      <c r="BF158" s="166" t="e">
        <f>IF(VLOOKUP($B158,'I-EmEC'!$A:$DD,MATCH(BF$1,'I-EmEC'!$A$1:$DD$1,0),FALSE)&lt;&gt;"",VLOOKUP($B158,'I-EmEC'!$A:$DD,MATCH(BF$1,'I-EmEC'!$A$1:$DD$1,0),FALSE),NA())</f>
        <v>#N/A</v>
      </c>
      <c r="BG158" s="161" t="e" cm="1">
        <f t="array" ref="BG158">SUBSTITUTE(SUBSTITUTE(INDEX(AU$1:BF$1,0,MATCH(_xlfn.AGGREGATE(4,6,AU158:BF158),AU158:BF158,0)),"I-Emax",""),"&gt;1.4SD","")</f>
        <v>#N/A</v>
      </c>
      <c r="BH158" s="159"/>
      <c r="BI158" s="167" t="e">
        <f>IF(VLOOKUP($B158,'B-EmEC'!$A:$DC,MATCH(BI$1,'B-EmEC'!$A$1:$DC$1,0),FALSE)="",NA(),VLOOKUP($B158,'B-EmEC'!$A:$DC,MATCH(BI$1,'B-EmEC'!$A$1:$DC$1,0),FALSE))</f>
        <v>#N/A</v>
      </c>
      <c r="BJ158" s="168">
        <f>IF(VLOOKUP($B158,'B-EmEC'!$A:$DC,MATCH(BJ$1,'B-EmEC'!$A$1:$DC$1,0),FALSE)="",NA(),VLOOKUP($B158,'B-EmEC'!$A:$DC,MATCH(BJ$1,'B-EmEC'!$A$1:$DC$1,0),FALSE))</f>
        <v>44.994582881906823</v>
      </c>
      <c r="BK158" s="168">
        <f>IF(VLOOKUP($B158,'B-EmEC'!$A:$DC,MATCH(BK$1,'B-EmEC'!$A$1:$DC$1,0),FALSE)="",NA(),VLOOKUP($B158,'B-EmEC'!$A:$DC,MATCH(BK$1,'B-EmEC'!$A$1:$DC$1,0),FALSE))</f>
        <v>27.797253870873501</v>
      </c>
      <c r="BL158" s="168">
        <f>IF(VLOOKUP($B158,'B-EmEC'!$A:$DC,MATCH(BL$1,'B-EmEC'!$A$1:$DC$1,0),FALSE)="",NA(),VLOOKUP($B158,'B-EmEC'!$A:$DC,MATCH(BL$1,'B-EmEC'!$A$1:$DC$1,0),FALSE))</f>
        <v>50.376344086021504</v>
      </c>
      <c r="BM158" s="168">
        <f>IF(VLOOKUP($B158,'B-EmEC'!$A:$DC,MATCH(BM$1,'B-EmEC'!$A$1:$DC$1,0),FALSE)="",NA(),VLOOKUP($B158,'B-EmEC'!$A:$DC,MATCH(BM$1,'B-EmEC'!$A$1:$DC$1,0),FALSE))</f>
        <v>64.138349514563117</v>
      </c>
      <c r="BN158" s="168">
        <f>IF(VLOOKUP($B158,'B-EmEC'!$A:$DC,MATCH(BN$1,'B-EmEC'!$A$1:$DC$1,0),FALSE)="",NA(),VLOOKUP($B158,'B-EmEC'!$A:$DC,MATCH(BN$1,'B-EmEC'!$A$1:$DC$1,0),FALSE))</f>
        <v>51.537122969837583</v>
      </c>
      <c r="BO158" s="168" t="e">
        <f>IF(VLOOKUP($B158,'B-EmEC'!$A:$DC,MATCH(BO$1,'B-EmEC'!$A$1:$DC$1,0),FALSE)="",NA(),VLOOKUP($B158,'B-EmEC'!$A:$DC,MATCH(BO$1,'B-EmEC'!$A$1:$DC$1,0),FALSE))</f>
        <v>#N/A</v>
      </c>
      <c r="BP158" s="168" t="e">
        <f>IF(VLOOKUP($B158,'B-EmEC'!$A:$DC,MATCH(BP$1,'B-EmEC'!$A$1:$DC$1,0),FALSE)="",NA(),VLOOKUP($B158,'B-EmEC'!$A:$DC,MATCH(BP$1,'B-EmEC'!$A$1:$DC$1,0),FALSE))</f>
        <v>#N/A</v>
      </c>
      <c r="BQ158" s="168" t="e">
        <f>IF(VLOOKUP($B158,'B-EmEC'!$A:$DC,MATCH(BQ$1,'B-EmEC'!$A$1:$DC$1,0),FALSE)="",NA(),VLOOKUP($B158,'B-EmEC'!$A:$DC,MATCH(BQ$1,'B-EmEC'!$A$1:$DC$1,0),FALSE))</f>
        <v>#N/A</v>
      </c>
      <c r="BR158" s="168" t="e">
        <f>IF(VLOOKUP($B158,'B-EmEC'!$A:$DC,MATCH(BR$1,'B-EmEC'!$A$1:$DC$1,0),FALSE)="",NA(),VLOOKUP($B158,'B-EmEC'!$A:$DC,MATCH(BR$1,'B-EmEC'!$A$1:$DC$1,0),FALSE))</f>
        <v>#N/A</v>
      </c>
      <c r="BS158" s="168" t="e">
        <f>IF(VLOOKUP($B158,'B-EmEC'!$A:$DC,MATCH(BS$1,'B-EmEC'!$A$1:$DC$1,0),FALSE)="",NA(),VLOOKUP($B158,'B-EmEC'!$A:$DC,MATCH(BS$1,'B-EmEC'!$A$1:$DC$1,0),FALSE))</f>
        <v>#N/A</v>
      </c>
      <c r="BT158" s="168">
        <f>IF(VLOOKUP($B158,'B-EmEC'!$A:$DC,MATCH(BT$1,'B-EmEC'!$A$1:$DC$1,0),FALSE)="",NA(),VLOOKUP($B158,'B-EmEC'!$A:$DC,MATCH(BT$1,'B-EmEC'!$A$1:$DC$1,0),FALSE))</f>
        <v>13.865760407816481</v>
      </c>
      <c r="BU158" s="161" t="str" cm="1">
        <f t="array" ref="BU158">SUBSTITUTE(SUBSTITUTE(SUBSTITUTE(INDEX(BI$1:BT$1,0,MATCH(_xlfn.AGGREGATE(4,6,BI158:BT158),BI158:BT158,0)),"B-Emax",""),"Min",""),"Max","")</f>
        <v xml:space="preserve">
GoB</v>
      </c>
      <c r="BV158" s="168"/>
      <c r="BW158" s="165" t="e">
        <f>IF(VLOOKUP($B158,'I-EmEC'!$A:$DD,MATCH(BW$1,'I-EmEC'!$A$1:$DD$1,0),FALSE)&lt;&gt;"",VLOOKUP($B158,'I-EmEC'!$A:$DD,MATCH(BW$1,'I-EmEC'!$A$1:$DD$1,0),FALSE),NA())</f>
        <v>#N/A</v>
      </c>
      <c r="BX158" s="166" t="e">
        <f>IF(VLOOKUP($B158,'I-EmEC'!$A:$DD,MATCH(BX$1,'I-EmEC'!$A$1:$DD$1,0),FALSE)&lt;&gt;"",VLOOKUP($B158,'I-EmEC'!$A:$DD,MATCH(BX$1,'I-EmEC'!$A$1:$DD$1,0),FALSE),NA())</f>
        <v>#N/A</v>
      </c>
      <c r="BY158" s="166" t="e">
        <f>IF(VLOOKUP($B158,'I-EmEC'!$A:$DD,MATCH(BY$1,'I-EmEC'!$A$1:$DD$1,0),FALSE)&lt;&gt;"",VLOOKUP($B158,'I-EmEC'!$A:$DD,MATCH(BY$1,'I-EmEC'!$A$1:$DD$1,0),FALSE),NA())</f>
        <v>#N/A</v>
      </c>
      <c r="BZ158" s="166" t="e">
        <f>IF(VLOOKUP($B158,'I-EmEC'!$A:$DD,MATCH(BZ$1,'I-EmEC'!$A$1:$DD$1,0),FALSE)&lt;&gt;"",VLOOKUP($B158,'I-EmEC'!$A:$DD,MATCH(BZ$1,'I-EmEC'!$A$1:$DD$1,0),FALSE),NA())</f>
        <v>#N/A</v>
      </c>
      <c r="CA158" s="166" t="e">
        <f>IF(VLOOKUP($B158,'I-EmEC'!$A:$DD,MATCH(CA$1,'I-EmEC'!$A$1:$DD$1,0),FALSE)&lt;&gt;"",VLOOKUP($B158,'I-EmEC'!$A:$DD,MATCH(CA$1,'I-EmEC'!$A$1:$DD$1,0),FALSE),NA())</f>
        <v>#N/A</v>
      </c>
      <c r="CB158" s="166" t="e">
        <f>IF(VLOOKUP($B158,'I-EmEC'!$A:$DD,MATCH(CB$1,'I-EmEC'!$A$1:$DD$1,0),FALSE)&lt;&gt;"",VLOOKUP($B158,'I-EmEC'!$A:$DD,MATCH(CB$1,'I-EmEC'!$A$1:$DD$1,0),FALSE),NA())</f>
        <v>#N/A</v>
      </c>
      <c r="CC158" s="166" t="e">
        <f>IF(VLOOKUP($B158,'I-EmEC'!$A:$DD,MATCH(CC$1,'I-EmEC'!$A$1:$DD$1,0),FALSE)&lt;&gt;"",VLOOKUP($B158,'I-EmEC'!$A:$DD,MATCH(CC$1,'I-EmEC'!$A$1:$DD$1,0),FALSE),NA())</f>
        <v>#N/A</v>
      </c>
      <c r="CD158" s="166" t="e">
        <f>IF(VLOOKUP($B158,'I-EmEC'!$A:$DD,MATCH(CD$1,'I-EmEC'!$A$1:$DD$1,0),FALSE)&lt;&gt;"",VLOOKUP($B158,'I-EmEC'!$A:$DD,MATCH(CD$1,'I-EmEC'!$A$1:$DD$1,0),FALSE),NA())</f>
        <v>#N/A</v>
      </c>
      <c r="CE158" s="166" t="e">
        <f>IF(VLOOKUP($B158,'I-EmEC'!$A:$DD,MATCH(CE$1,'I-EmEC'!$A$1:$DD$1,0),FALSE)&lt;&gt;"",VLOOKUP($B158,'I-EmEC'!$A:$DD,MATCH(CE$1,'I-EmEC'!$A$1:$DD$1,0),FALSE),NA())</f>
        <v>#N/A</v>
      </c>
      <c r="CF158" s="166" t="e">
        <f>IF(VLOOKUP($B158,'I-EmEC'!$A:$DD,MATCH(CF$1,'I-EmEC'!$A$1:$DD$1,0),FALSE)&lt;&gt;"",VLOOKUP($B158,'I-EmEC'!$A:$DD,MATCH(CF$1,'I-EmEC'!$A$1:$DD$1,0),FALSE),NA())</f>
        <v>#N/A</v>
      </c>
      <c r="CG158" s="166" t="e">
        <f>IF(VLOOKUP($B158,'I-EmEC'!$A:$DD,MATCH(CG$1,'I-EmEC'!$A$1:$DD$1,0),FALSE)&lt;&gt;"",VLOOKUP($B158,'I-EmEC'!$A:$DD,MATCH(CG$1,'I-EmEC'!$A$1:$DD$1,0),FALSE),NA())</f>
        <v>#N/A</v>
      </c>
      <c r="CH158" s="166" t="e">
        <f>IF(VLOOKUP($B158,'I-EmEC'!$A:$DD,MATCH(CH$1,'I-EmEC'!$A$1:$DD$1,0),FALSE)&lt;&gt;"",VLOOKUP($B158,'I-EmEC'!$A:$DD,MATCH(CH$1,'I-EmEC'!$A$1:$DD$1,0),FALSE),NA())</f>
        <v>#N/A</v>
      </c>
      <c r="CI158" s="161" t="e" cm="1">
        <f t="array" ref="CI158">SUBSTITUTE(SUBSTITUTE(SUBSTITUTE(INDEX(BW$1:CH$1,0,MATCH(_xlfn.AGGREGATE(4,6,BW158:CH158),BW158:CH158,0)),"I-Emax",""),"Min",""),"Max","")</f>
        <v>#N/A</v>
      </c>
      <c r="CJ158" s="155"/>
      <c r="CK158" s="155"/>
      <c r="CL158" s="155"/>
      <c r="CM158" s="155"/>
      <c r="CN158" s="155"/>
      <c r="CO158" s="155"/>
      <c r="CP158" s="155"/>
      <c r="CQ158" s="155"/>
      <c r="CR158" s="155"/>
      <c r="CS158" s="155"/>
      <c r="CT158" s="155"/>
      <c r="CU158" s="155"/>
      <c r="CV158" s="155"/>
      <c r="CW158" s="155"/>
      <c r="CX158" s="155"/>
      <c r="CY158" s="155"/>
      <c r="CZ158" s="155"/>
      <c r="DA158" s="155"/>
      <c r="DB158" s="155"/>
      <c r="DC158" s="155"/>
      <c r="DD158" s="155"/>
      <c r="DE158" s="155"/>
      <c r="DF158" s="155"/>
      <c r="DG158" s="155"/>
    </row>
    <row r="159" spans="1:111" s="170" customFormat="1" x14ac:dyDescent="0.15">
      <c r="A159" s="155" t="str" cm="1">
        <f t="array" ref="A159">_xlfn.IFS(AND(SUMIF(E159:P159,"&lt;&gt;#N/A",E159:P159)&gt;0,SUMIF(S159:AD159,"&lt;&gt;#N/A",S159:AD159)&gt;0),"BI",AND(SUMIF(E159:P159,"&lt;&gt;#N/A",E159:P159)&gt;0,SUMIF(S159:AD159,"&lt;&gt;#N/A",S159:AD159)=0),"-B",AND(SUMIF(E159:P159,"&lt;&gt;#N/A",E159:P159)=0,SUMIF(S159:AD159,"&lt;&gt;#N/A",S159:AD159)&gt;0),"-I")</f>
        <v>-B</v>
      </c>
      <c r="B159" s="90" t="s">
        <v>58</v>
      </c>
      <c r="C159" s="156" t="str">
        <f>VLOOKUP(B159,RecNamesAll!A:E,5,FALSE)</f>
        <v>A</v>
      </c>
      <c r="D159" s="157" t="b">
        <f>VLOOKUP(B159,Ligands!A:B,2,FALSE)</f>
        <v>0</v>
      </c>
      <c r="E159" s="158" t="e">
        <f>IF(VLOOKUP($B159,'B-EmEC'!$A:$DC,MATCH(E$1,'B-EmEC'!$A$1:$DC$1,0),FALSE)&lt;&gt;"",VLOOKUP($B159,'B-EmEC'!$A:$DC,MATCH(E$1,'B-EmEC'!$A$1:$DC$1,0),FALSE),NA())</f>
        <v>#N/A</v>
      </c>
      <c r="F159" s="159">
        <f>IF(VLOOKUP($B159,'B-EmEC'!$A:$DC,MATCH(F$1,'B-EmEC'!$A$1:$DC$1,0),FALSE)&lt;&gt;"",VLOOKUP($B159,'B-EmEC'!$A:$DC,MATCH(F$1,'B-EmEC'!$A$1:$DC$1,0),FALSE),NA())</f>
        <v>9.4589999999999996</v>
      </c>
      <c r="G159" s="159">
        <f>IF(VLOOKUP($B159,'B-EmEC'!$A:$DC,MATCH(G$1,'B-EmEC'!$A$1:$DC$1,0),FALSE)&lt;&gt;"",VLOOKUP($B159,'B-EmEC'!$A:$DC,MATCH(G$1,'B-EmEC'!$A$1:$DC$1,0),FALSE),NA())</f>
        <v>9.4260000000000002</v>
      </c>
      <c r="H159" s="159">
        <f>IF(VLOOKUP($B159,'B-EmEC'!$A:$DC,MATCH(H$1,'B-EmEC'!$A$1:$DC$1,0),FALSE)&lt;&gt;"",VLOOKUP($B159,'B-EmEC'!$A:$DC,MATCH(H$1,'B-EmEC'!$A$1:$DC$1,0),FALSE),NA())</f>
        <v>9.2910000000000004</v>
      </c>
      <c r="I159" s="159">
        <f>IF(VLOOKUP($B159,'B-EmEC'!$A:$DC,MATCH(I$1,'B-EmEC'!$A$1:$DC$1,0),FALSE)&lt;&gt;"",VLOOKUP($B159,'B-EmEC'!$A:$DC,MATCH(I$1,'B-EmEC'!$A$1:$DC$1,0),FALSE),NA())</f>
        <v>9.5820000000000007</v>
      </c>
      <c r="J159" s="159">
        <f>IF(VLOOKUP($B159,'B-EmEC'!$A:$DC,MATCH(J$1,'B-EmEC'!$A$1:$DC$1,0),FALSE)&lt;&gt;"",VLOOKUP($B159,'B-EmEC'!$A:$DC,MATCH(J$1,'B-EmEC'!$A$1:$DC$1,0),FALSE),NA())</f>
        <v>10.039999999999999</v>
      </c>
      <c r="K159" s="160" t="e">
        <f>IF(VLOOKUP($B159,'B-EmEC'!$A:$DC,MATCH(K$1,'B-EmEC'!$A$1:$DC$1,0),FALSE)&lt;&gt;"",VLOOKUP($B159,'B-EmEC'!$A:$DC,MATCH(K$1,'B-EmEC'!$A$1:$DC$1,0),FALSE),NA())</f>
        <v>#N/A</v>
      </c>
      <c r="L159" s="160" t="e">
        <f>IF(VLOOKUP($B159,'B-EmEC'!$A:$DC,MATCH(L$1,'B-EmEC'!$A$1:$DC$1,0),FALSE)&lt;&gt;"",VLOOKUP($B159,'B-EmEC'!$A:$DC,MATCH(L$1,'B-EmEC'!$A$1:$DC$1,0),FALSE),NA())</f>
        <v>#N/A</v>
      </c>
      <c r="M159" s="160" t="e">
        <f>IF(VLOOKUP($B159,'B-EmEC'!$A:$DC,MATCH(M$1,'B-EmEC'!$A$1:$DC$1,0),FALSE)&lt;&gt;"",VLOOKUP($B159,'B-EmEC'!$A:$DC,MATCH(M$1,'B-EmEC'!$A$1:$DC$1,0),FALSE),NA())</f>
        <v>#N/A</v>
      </c>
      <c r="N159" s="159" t="e">
        <f>IF(VLOOKUP($B159,'B-EmEC'!$A:$DC,MATCH(N$1,'B-EmEC'!$A$1:$DC$1,0),FALSE)&lt;&gt;"",VLOOKUP($B159,'B-EmEC'!$A:$DC,MATCH(N$1,'B-EmEC'!$A$1:$DC$1,0),FALSE),NA())</f>
        <v>#N/A</v>
      </c>
      <c r="O159" s="160" t="e">
        <f>IF(VLOOKUP($B159,'B-EmEC'!$A:$DC,MATCH(O$1,'B-EmEC'!$A$1:$DC$1,0),FALSE)&lt;&gt;"",VLOOKUP($B159,'B-EmEC'!$A:$DC,MATCH(O$1,'B-EmEC'!$A$1:$DC$1,0),FALSE),NA())</f>
        <v>#N/A</v>
      </c>
      <c r="P159" s="160" t="e">
        <f>IF(VLOOKUP($B159,'B-EmEC'!$A:$DC,MATCH(P$1,'B-EmEC'!$A$1:$DC$1,0),FALSE)&lt;&gt;"",VLOOKUP($B159,'B-EmEC'!$A:$DC,MATCH(P$1,'B-EmEC'!$A$1:$DC$1,0),FALSE),NA())</f>
        <v>#N/A</v>
      </c>
      <c r="Q159" s="161" t="str" cm="1">
        <f t="array" ref="Q159">SUBSTITUTE(SUBSTITUTE(INDEX(E$1:P$1,0,MATCH(_xlfn.AGGREGATE(4,6,E159:P159),E159:P159,0)),"B-pEC50",""),"&gt;1.4SD","")</f>
        <v xml:space="preserve">
Gz</v>
      </c>
      <c r="R159" s="159"/>
      <c r="S159" s="162" t="e">
        <f>IF(VLOOKUP($B159,'I-EmEC'!$A:$DD,MATCH(S$1,'I-EmEC'!$A$1:$DD$1,0),FALSE)&lt;&gt;"",VLOOKUP($B159,'I-EmEC'!$A:$DD,MATCH(S$1,'I-EmEC'!$A$1:$DD$1,0),FALSE),NA())</f>
        <v>#N/A</v>
      </c>
      <c r="T159" s="159" t="e">
        <f>IF(VLOOKUP($B159,'I-EmEC'!$A:$DD,MATCH(T$1,'I-EmEC'!$A$1:$DD$1,0),FALSE)&lt;&gt;"",VLOOKUP($B159,'I-EmEC'!$A:$DD,MATCH(T$1,'I-EmEC'!$A$1:$DD$1,0),FALSE),NA())</f>
        <v>#N/A</v>
      </c>
      <c r="U159" s="159" t="e">
        <f>IF(VLOOKUP($B159,'I-EmEC'!$A:$DD,MATCH(U$1,'I-EmEC'!$A$1:$DD$1,0),FALSE)&lt;&gt;"",VLOOKUP($B159,'I-EmEC'!$A:$DD,MATCH(U$1,'I-EmEC'!$A$1:$DD$1,0),FALSE),NA())</f>
        <v>#N/A</v>
      </c>
      <c r="V159" s="159" t="e">
        <f>IF(VLOOKUP($B159,'I-EmEC'!$A:$DD,MATCH(V$1,'I-EmEC'!$A$1:$DD$1,0),FALSE)&lt;&gt;"",VLOOKUP($B159,'I-EmEC'!$A:$DD,MATCH(V$1,'I-EmEC'!$A$1:$DD$1,0),FALSE),NA())</f>
        <v>#N/A</v>
      </c>
      <c r="W159" s="159" t="e">
        <f>IF(VLOOKUP($B159,'I-EmEC'!$A:$DD,MATCH(W$1,'I-EmEC'!$A$1:$DD$1,0),FALSE)&lt;&gt;"",VLOOKUP($B159,'I-EmEC'!$A:$DD,MATCH(W$1,'I-EmEC'!$A$1:$DD$1,0),FALSE),NA())</f>
        <v>#N/A</v>
      </c>
      <c r="X159" s="159" t="e">
        <f>IF(VLOOKUP($B159,'I-EmEC'!$A:$DD,MATCH(X$1,'I-EmEC'!$A$1:$DD$1,0),FALSE)&lt;&gt;"",VLOOKUP($B159,'I-EmEC'!$A:$DD,MATCH(X$1,'I-EmEC'!$A$1:$DD$1,0),FALSE),NA())</f>
        <v>#N/A</v>
      </c>
      <c r="Y159" s="159" t="e">
        <f>IF(VLOOKUP($B159,'I-EmEC'!$A:$DD,MATCH(Y$1,'I-EmEC'!$A$1:$DD$1,0),FALSE)&lt;&gt;"",VLOOKUP($B159,'I-EmEC'!$A:$DD,MATCH(Y$1,'I-EmEC'!$A$1:$DD$1,0),FALSE),NA())</f>
        <v>#N/A</v>
      </c>
      <c r="Z159" s="159" t="e">
        <f>IF(VLOOKUP($B159,'I-EmEC'!$A:$DD,MATCH(Z$1,'I-EmEC'!$A$1:$DD$1,0),FALSE)&lt;&gt;"",VLOOKUP($B159,'I-EmEC'!$A:$DD,MATCH(Z$1,'I-EmEC'!$A$1:$DD$1,0),FALSE),NA())</f>
        <v>#N/A</v>
      </c>
      <c r="AA159" s="159" t="e">
        <f>IF(VLOOKUP($B159,'I-EmEC'!$A:$DD,MATCH(AA$1,'I-EmEC'!$A$1:$DD$1,0),FALSE)&lt;&gt;"",VLOOKUP($B159,'I-EmEC'!$A:$DD,MATCH(AA$1,'I-EmEC'!$A$1:$DD$1,0),FALSE),NA())</f>
        <v>#N/A</v>
      </c>
      <c r="AB159" s="159" t="e">
        <f>IF(VLOOKUP($B159,'I-EmEC'!$A:$DD,MATCH(AB$1,'I-EmEC'!$A$1:$DD$1,0),FALSE)&lt;&gt;"",VLOOKUP($B159,'I-EmEC'!$A:$DD,MATCH(AB$1,'I-EmEC'!$A$1:$DD$1,0),FALSE),NA())</f>
        <v>#N/A</v>
      </c>
      <c r="AC159" s="159" t="e">
        <f>IF(VLOOKUP($B159,'I-EmEC'!$A:$DD,MATCH(AC$1,'I-EmEC'!$A$1:$DD$1,0),FALSE)&lt;&gt;"",VLOOKUP($B159,'I-EmEC'!$A:$DD,MATCH(AC$1,'I-EmEC'!$A$1:$DD$1,0),FALSE),NA())</f>
        <v>#N/A</v>
      </c>
      <c r="AD159" s="159" t="e">
        <f>IF(VLOOKUP($B159,'I-EmEC'!$A:$DD,MATCH(AD$1,'I-EmEC'!$A$1:$DD$1,0),FALSE)&lt;&gt;"",VLOOKUP($B159,'I-EmEC'!$A:$DD,MATCH(AD$1,'I-EmEC'!$A$1:$DD$1,0),FALSE),NA())</f>
        <v>#N/A</v>
      </c>
      <c r="AE159" s="161" t="e" cm="1">
        <f t="array" ref="AE159">SUBSTITUTE(SUBSTITUTE(INDEX(S$1:AD$1,0,MATCH(_xlfn.AGGREGATE(4,6,S159:AD159),S159:AD159,0)),"I-pEC50",""),"&gt;1.4SD","")</f>
        <v>#N/A</v>
      </c>
      <c r="AF159" s="159"/>
      <c r="AG159" s="163" t="e">
        <f>IF(VLOOKUP($B159,'B-EmEC'!$A:$DC,MATCH(AG$1,'B-EmEC'!$A$1:$DC$1,0),FALSE)&lt;&gt;"",VLOOKUP($B159,'B-EmEC'!$A:$DC,MATCH(AG$1,'B-EmEC'!$A$1:$DC$1,0),FALSE),NA())</f>
        <v>#N/A</v>
      </c>
      <c r="AH159" s="164">
        <f>IF(VLOOKUP($B159,'B-EmEC'!$A:$DC,MATCH(AH$1,'B-EmEC'!$A$1:$DC$1,0),FALSE)&lt;&gt;"",VLOOKUP($B159,'B-EmEC'!$A:$DC,MATCH(AH$1,'B-EmEC'!$A$1:$DC$1,0),FALSE),NA())</f>
        <v>299.89999999999998</v>
      </c>
      <c r="AI159" s="164">
        <f>IF(VLOOKUP($B159,'B-EmEC'!$A:$DC,MATCH(AI$1,'B-EmEC'!$A$1:$DC$1,0),FALSE)&lt;&gt;"",VLOOKUP($B159,'B-EmEC'!$A:$DC,MATCH(AI$1,'B-EmEC'!$A$1:$DC$1,0),FALSE),NA())</f>
        <v>186.6</v>
      </c>
      <c r="AJ159" s="164">
        <f>IF(VLOOKUP($B159,'B-EmEC'!$A:$DC,MATCH(AJ$1,'B-EmEC'!$A$1:$DC$1,0),FALSE)&lt;&gt;"",VLOOKUP($B159,'B-EmEC'!$A:$DC,MATCH(AJ$1,'B-EmEC'!$A$1:$DC$1,0),FALSE),NA())</f>
        <v>82.86</v>
      </c>
      <c r="AK159" s="164">
        <f>IF(VLOOKUP($B159,'B-EmEC'!$A:$DC,MATCH(AK$1,'B-EmEC'!$A$1:$DC$1,0),FALSE)&lt;&gt;"",VLOOKUP($B159,'B-EmEC'!$A:$DC,MATCH(AK$1,'B-EmEC'!$A$1:$DC$1,0),FALSE),NA())</f>
        <v>192.6</v>
      </c>
      <c r="AL159" s="164">
        <f>IF(VLOOKUP($B159,'B-EmEC'!$A:$DC,MATCH(AL$1,'B-EmEC'!$A$1:$DC$1,0),FALSE)&lt;&gt;"",VLOOKUP($B159,'B-EmEC'!$A:$DC,MATCH(AL$1,'B-EmEC'!$A$1:$DC$1,0),FALSE),NA())</f>
        <v>156.4</v>
      </c>
      <c r="AM159" s="164" t="e">
        <f>IF(VLOOKUP($B159,'B-EmEC'!$A:$DC,MATCH(AM$1,'B-EmEC'!$A$1:$DC$1,0),FALSE)&lt;&gt;"",VLOOKUP($B159,'B-EmEC'!$A:$DC,MATCH(AM$1,'B-EmEC'!$A$1:$DC$1,0),FALSE),NA())</f>
        <v>#N/A</v>
      </c>
      <c r="AN159" s="164" t="e">
        <f>IF(VLOOKUP($B159,'B-EmEC'!$A:$DC,MATCH(AN$1,'B-EmEC'!$A$1:$DC$1,0),FALSE)&lt;&gt;"",VLOOKUP($B159,'B-EmEC'!$A:$DC,MATCH(AN$1,'B-EmEC'!$A$1:$DC$1,0),FALSE),NA())</f>
        <v>#N/A</v>
      </c>
      <c r="AO159" s="164" t="e">
        <f>IF(VLOOKUP($B159,'B-EmEC'!$A:$DC,MATCH(AO$1,'B-EmEC'!$A$1:$DC$1,0),FALSE)&lt;&gt;"",VLOOKUP($B159,'B-EmEC'!$A:$DC,MATCH(AO$1,'B-EmEC'!$A$1:$DC$1,0),FALSE),NA())</f>
        <v>#N/A</v>
      </c>
      <c r="AP159" s="164" t="e">
        <f>IF(VLOOKUP($B159,'B-EmEC'!$A:$DC,MATCH(AP$1,'B-EmEC'!$A$1:$DC$1,0),FALSE)&lt;&gt;"",VLOOKUP($B159,'B-EmEC'!$A:$DC,MATCH(AP$1,'B-EmEC'!$A$1:$DC$1,0),FALSE),NA())</f>
        <v>#N/A</v>
      </c>
      <c r="AQ159" s="164" t="e">
        <f>IF(VLOOKUP($B159,'B-EmEC'!$A:$DC,MATCH(AQ$1,'B-EmEC'!$A$1:$DC$1,0),FALSE)&lt;&gt;"",VLOOKUP($B159,'B-EmEC'!$A:$DC,MATCH(AQ$1,'B-EmEC'!$A$1:$DC$1,0),FALSE),NA())</f>
        <v>#N/A</v>
      </c>
      <c r="AR159" s="164" t="e">
        <f>IF(VLOOKUP($B159,'B-EmEC'!$A:$DC,MATCH(AR$1,'B-EmEC'!$A$1:$DC$1,0),FALSE)&lt;&gt;"",VLOOKUP($B159,'B-EmEC'!$A:$DC,MATCH(AR$1,'B-EmEC'!$A$1:$DC$1,0),FALSE),NA())</f>
        <v>#N/A</v>
      </c>
      <c r="AS159" s="169" t="str" cm="1">
        <f t="array" ref="AS159">SUBSTITUTE(SUBSTITUTE(INDEX(AG$1:AR$1,0,MATCH(_xlfn.AGGREGATE(4,6,AG159:AR159),AG159:AR159,0)),"B-Emax",""),"&gt;1.4SD","")</f>
        <v xml:space="preserve">
Gi1</v>
      </c>
      <c r="AT159" s="164"/>
      <c r="AU159" s="165" t="e">
        <f>IF(VLOOKUP($B159,'I-EmEC'!$A:$DD,MATCH(AU$1,'I-EmEC'!$A$1:$DD$1,0),FALSE)&lt;&gt;"",VLOOKUP($B159,'I-EmEC'!$A:$DD,MATCH(AU$1,'I-EmEC'!$A$1:$DD$1,0),FALSE),NA())</f>
        <v>#N/A</v>
      </c>
      <c r="AV159" s="166" t="e">
        <f>IF(VLOOKUP($B159,'I-EmEC'!$A:$DD,MATCH(AV$1,'I-EmEC'!$A$1:$DD$1,0),FALSE)&lt;&gt;"",VLOOKUP($B159,'I-EmEC'!$A:$DD,MATCH(AV$1,'I-EmEC'!$A$1:$DD$1,0),FALSE),NA())</f>
        <v>#N/A</v>
      </c>
      <c r="AW159" s="166" t="e">
        <f>IF(VLOOKUP($B159,'I-EmEC'!$A:$DD,MATCH(AW$1,'I-EmEC'!$A$1:$DD$1,0),FALSE)&lt;&gt;"",VLOOKUP($B159,'I-EmEC'!$A:$DD,MATCH(AW$1,'I-EmEC'!$A$1:$DD$1,0),FALSE),NA())</f>
        <v>#N/A</v>
      </c>
      <c r="AX159" s="166" t="e">
        <f>IF(VLOOKUP($B159,'I-EmEC'!$A:$DD,MATCH(AX$1,'I-EmEC'!$A$1:$DD$1,0),FALSE)&lt;&gt;"",VLOOKUP($B159,'I-EmEC'!$A:$DD,MATCH(AX$1,'I-EmEC'!$A$1:$DD$1,0),FALSE),NA())</f>
        <v>#N/A</v>
      </c>
      <c r="AY159" s="166" t="e">
        <f>IF(VLOOKUP($B159,'I-EmEC'!$A:$DD,MATCH(AY$1,'I-EmEC'!$A$1:$DD$1,0),FALSE)&lt;&gt;"",VLOOKUP($B159,'I-EmEC'!$A:$DD,MATCH(AY$1,'I-EmEC'!$A$1:$DD$1,0),FALSE),NA())</f>
        <v>#N/A</v>
      </c>
      <c r="AZ159" s="166" t="e">
        <f>IF(VLOOKUP($B159,'I-EmEC'!$A:$DD,MATCH(AZ$1,'I-EmEC'!$A$1:$DD$1,0),FALSE)&lt;&gt;"",VLOOKUP($B159,'I-EmEC'!$A:$DD,MATCH(AZ$1,'I-EmEC'!$A$1:$DD$1,0),FALSE),NA())</f>
        <v>#N/A</v>
      </c>
      <c r="BA159" s="166" t="e">
        <f>IF(VLOOKUP($B159,'I-EmEC'!$A:$DD,MATCH(BA$1,'I-EmEC'!$A$1:$DD$1,0),FALSE)&lt;&gt;"",VLOOKUP($B159,'I-EmEC'!$A:$DD,MATCH(BA$1,'I-EmEC'!$A$1:$DD$1,0),FALSE),NA())</f>
        <v>#N/A</v>
      </c>
      <c r="BB159" s="166" t="e">
        <f>IF(VLOOKUP($B159,'I-EmEC'!$A:$DD,MATCH(BB$1,'I-EmEC'!$A$1:$DD$1,0),FALSE)&lt;&gt;"",VLOOKUP($B159,'I-EmEC'!$A:$DD,MATCH(BB$1,'I-EmEC'!$A$1:$DD$1,0),FALSE),NA())</f>
        <v>#N/A</v>
      </c>
      <c r="BC159" s="166" t="e">
        <f>IF(VLOOKUP($B159,'I-EmEC'!$A:$DD,MATCH(BC$1,'I-EmEC'!$A$1:$DD$1,0),FALSE)&lt;&gt;"",VLOOKUP($B159,'I-EmEC'!$A:$DD,MATCH(BC$1,'I-EmEC'!$A$1:$DD$1,0),FALSE),NA())</f>
        <v>#N/A</v>
      </c>
      <c r="BD159" s="166" t="e">
        <f>IF(VLOOKUP($B159,'I-EmEC'!$A:$DD,MATCH(BD$1,'I-EmEC'!$A$1:$DD$1,0),FALSE)&lt;&gt;"",VLOOKUP($B159,'I-EmEC'!$A:$DD,MATCH(BD$1,'I-EmEC'!$A$1:$DD$1,0),FALSE),NA())</f>
        <v>#N/A</v>
      </c>
      <c r="BE159" s="166" t="e">
        <f>IF(VLOOKUP($B159,'I-EmEC'!$A:$DD,MATCH(BE$1,'I-EmEC'!$A$1:$DD$1,0),FALSE)&lt;&gt;"",VLOOKUP($B159,'I-EmEC'!$A:$DD,MATCH(BE$1,'I-EmEC'!$A$1:$DD$1,0),FALSE),NA())</f>
        <v>#N/A</v>
      </c>
      <c r="BF159" s="166" t="e">
        <f>IF(VLOOKUP($B159,'I-EmEC'!$A:$DD,MATCH(BF$1,'I-EmEC'!$A$1:$DD$1,0),FALSE)&lt;&gt;"",VLOOKUP($B159,'I-EmEC'!$A:$DD,MATCH(BF$1,'I-EmEC'!$A$1:$DD$1,0),FALSE),NA())</f>
        <v>#N/A</v>
      </c>
      <c r="BG159" s="161" t="e" cm="1">
        <f t="array" ref="BG159">SUBSTITUTE(SUBSTITUTE(INDEX(AU$1:BF$1,0,MATCH(_xlfn.AGGREGATE(4,6,AU159:BF159),AU159:BF159,0)),"I-Emax",""),"&gt;1.4SD","")</f>
        <v>#N/A</v>
      </c>
      <c r="BH159" s="159"/>
      <c r="BI159" s="167" t="e">
        <f>IF(VLOOKUP($B159,'B-EmEC'!$A:$DC,MATCH(BI$1,'B-EmEC'!$A$1:$DC$1,0),FALSE)="",NA(),VLOOKUP($B159,'B-EmEC'!$A:$DC,MATCH(BI$1,'B-EmEC'!$A$1:$DC$1,0),FALSE))</f>
        <v>#N/A</v>
      </c>
      <c r="BJ159" s="168">
        <f>IF(VLOOKUP($B159,'B-EmEC'!$A:$DC,MATCH(BJ$1,'B-EmEC'!$A$1:$DC$1,0),FALSE)="",NA(),VLOOKUP($B159,'B-EmEC'!$A:$DC,MATCH(BJ$1,'B-EmEC'!$A$1:$DC$1,0),FALSE))</f>
        <v>32.491874322860234</v>
      </c>
      <c r="BK159" s="168">
        <f>IF(VLOOKUP($B159,'B-EmEC'!$A:$DC,MATCH(BK$1,'B-EmEC'!$A$1:$DC$1,0),FALSE)="",NA(),VLOOKUP($B159,'B-EmEC'!$A:$DC,MATCH(BK$1,'B-EmEC'!$A$1:$DC$1,0),FALSE))</f>
        <v>27.256792287467132</v>
      </c>
      <c r="BL159" s="168">
        <f>IF(VLOOKUP($B159,'B-EmEC'!$A:$DC,MATCH(BL$1,'B-EmEC'!$A$1:$DC$1,0),FALSE)="",NA(),VLOOKUP($B159,'B-EmEC'!$A:$DC,MATCH(BL$1,'B-EmEC'!$A$1:$DC$1,0),FALSE))</f>
        <v>22.274193548387096</v>
      </c>
      <c r="BM159" s="168">
        <f>IF(VLOOKUP($B159,'B-EmEC'!$A:$DC,MATCH(BM$1,'B-EmEC'!$A$1:$DC$1,0),FALSE)="",NA(),VLOOKUP($B159,'B-EmEC'!$A:$DC,MATCH(BM$1,'B-EmEC'!$A$1:$DC$1,0),FALSE))</f>
        <v>38.956310679611654</v>
      </c>
      <c r="BN159" s="168">
        <f>IF(VLOOKUP($B159,'B-EmEC'!$A:$DC,MATCH(BN$1,'B-EmEC'!$A$1:$DC$1,0),FALSE)="",NA(),VLOOKUP($B159,'B-EmEC'!$A:$DC,MATCH(BN$1,'B-EmEC'!$A$1:$DC$1,0),FALSE))</f>
        <v>45.359628770301626</v>
      </c>
      <c r="BO159" s="168" t="e">
        <f>IF(VLOOKUP($B159,'B-EmEC'!$A:$DC,MATCH(BO$1,'B-EmEC'!$A$1:$DC$1,0),FALSE)="",NA(),VLOOKUP($B159,'B-EmEC'!$A:$DC,MATCH(BO$1,'B-EmEC'!$A$1:$DC$1,0),FALSE))</f>
        <v>#N/A</v>
      </c>
      <c r="BP159" s="168" t="e">
        <f>IF(VLOOKUP($B159,'B-EmEC'!$A:$DC,MATCH(BP$1,'B-EmEC'!$A$1:$DC$1,0),FALSE)="",NA(),VLOOKUP($B159,'B-EmEC'!$A:$DC,MATCH(BP$1,'B-EmEC'!$A$1:$DC$1,0),FALSE))</f>
        <v>#N/A</v>
      </c>
      <c r="BQ159" s="168" t="e">
        <f>IF(VLOOKUP($B159,'B-EmEC'!$A:$DC,MATCH(BQ$1,'B-EmEC'!$A$1:$DC$1,0),FALSE)="",NA(),VLOOKUP($B159,'B-EmEC'!$A:$DC,MATCH(BQ$1,'B-EmEC'!$A$1:$DC$1,0),FALSE))</f>
        <v>#N/A</v>
      </c>
      <c r="BR159" s="168" t="e">
        <f>IF(VLOOKUP($B159,'B-EmEC'!$A:$DC,MATCH(BR$1,'B-EmEC'!$A$1:$DC$1,0),FALSE)="",NA(),VLOOKUP($B159,'B-EmEC'!$A:$DC,MATCH(BR$1,'B-EmEC'!$A$1:$DC$1,0),FALSE))</f>
        <v>#N/A</v>
      </c>
      <c r="BS159" s="168" t="e">
        <f>IF(VLOOKUP($B159,'B-EmEC'!$A:$DC,MATCH(BS$1,'B-EmEC'!$A$1:$DC$1,0),FALSE)="",NA(),VLOOKUP($B159,'B-EmEC'!$A:$DC,MATCH(BS$1,'B-EmEC'!$A$1:$DC$1,0),FALSE))</f>
        <v>#N/A</v>
      </c>
      <c r="BT159" s="168" t="e">
        <f>IF(VLOOKUP($B159,'B-EmEC'!$A:$DC,MATCH(BT$1,'B-EmEC'!$A$1:$DC$1,0),FALSE)="",NA(),VLOOKUP($B159,'B-EmEC'!$A:$DC,MATCH(BT$1,'B-EmEC'!$A$1:$DC$1,0),FALSE))</f>
        <v>#N/A</v>
      </c>
      <c r="BU159" s="161" t="str" cm="1">
        <f t="array" ref="BU159">SUBSTITUTE(SUBSTITUTE(SUBSTITUTE(INDEX(BI$1:BT$1,0,MATCH(_xlfn.AGGREGATE(4,6,BI159:BT159),BI159:BT159,0)),"B-Emax",""),"Min",""),"Max","")</f>
        <v xml:space="preserve">
Gz</v>
      </c>
      <c r="BV159" s="168"/>
      <c r="BW159" s="165" t="e">
        <f>IF(VLOOKUP($B159,'I-EmEC'!$A:$DD,MATCH(BW$1,'I-EmEC'!$A$1:$DD$1,0),FALSE)&lt;&gt;"",VLOOKUP($B159,'I-EmEC'!$A:$DD,MATCH(BW$1,'I-EmEC'!$A$1:$DD$1,0),FALSE),NA())</f>
        <v>#N/A</v>
      </c>
      <c r="BX159" s="166" t="e">
        <f>IF(VLOOKUP($B159,'I-EmEC'!$A:$DD,MATCH(BX$1,'I-EmEC'!$A$1:$DD$1,0),FALSE)&lt;&gt;"",VLOOKUP($B159,'I-EmEC'!$A:$DD,MATCH(BX$1,'I-EmEC'!$A$1:$DD$1,0),FALSE),NA())</f>
        <v>#N/A</v>
      </c>
      <c r="BY159" s="166" t="e">
        <f>IF(VLOOKUP($B159,'I-EmEC'!$A:$DD,MATCH(BY$1,'I-EmEC'!$A$1:$DD$1,0),FALSE)&lt;&gt;"",VLOOKUP($B159,'I-EmEC'!$A:$DD,MATCH(BY$1,'I-EmEC'!$A$1:$DD$1,0),FALSE),NA())</f>
        <v>#N/A</v>
      </c>
      <c r="BZ159" s="166" t="e">
        <f>IF(VLOOKUP($B159,'I-EmEC'!$A:$DD,MATCH(BZ$1,'I-EmEC'!$A$1:$DD$1,0),FALSE)&lt;&gt;"",VLOOKUP($B159,'I-EmEC'!$A:$DD,MATCH(BZ$1,'I-EmEC'!$A$1:$DD$1,0),FALSE),NA())</f>
        <v>#N/A</v>
      </c>
      <c r="CA159" s="166" t="e">
        <f>IF(VLOOKUP($B159,'I-EmEC'!$A:$DD,MATCH(CA$1,'I-EmEC'!$A$1:$DD$1,0),FALSE)&lt;&gt;"",VLOOKUP($B159,'I-EmEC'!$A:$DD,MATCH(CA$1,'I-EmEC'!$A$1:$DD$1,0),FALSE),NA())</f>
        <v>#N/A</v>
      </c>
      <c r="CB159" s="166" t="e">
        <f>IF(VLOOKUP($B159,'I-EmEC'!$A:$DD,MATCH(CB$1,'I-EmEC'!$A$1:$DD$1,0),FALSE)&lt;&gt;"",VLOOKUP($B159,'I-EmEC'!$A:$DD,MATCH(CB$1,'I-EmEC'!$A$1:$DD$1,0),FALSE),NA())</f>
        <v>#N/A</v>
      </c>
      <c r="CC159" s="166" t="e">
        <f>IF(VLOOKUP($B159,'I-EmEC'!$A:$DD,MATCH(CC$1,'I-EmEC'!$A$1:$DD$1,0),FALSE)&lt;&gt;"",VLOOKUP($B159,'I-EmEC'!$A:$DD,MATCH(CC$1,'I-EmEC'!$A$1:$DD$1,0),FALSE),NA())</f>
        <v>#N/A</v>
      </c>
      <c r="CD159" s="166" t="e">
        <f>IF(VLOOKUP($B159,'I-EmEC'!$A:$DD,MATCH(CD$1,'I-EmEC'!$A$1:$DD$1,0),FALSE)&lt;&gt;"",VLOOKUP($B159,'I-EmEC'!$A:$DD,MATCH(CD$1,'I-EmEC'!$A$1:$DD$1,0),FALSE),NA())</f>
        <v>#N/A</v>
      </c>
      <c r="CE159" s="166" t="e">
        <f>IF(VLOOKUP($B159,'I-EmEC'!$A:$DD,MATCH(CE$1,'I-EmEC'!$A$1:$DD$1,0),FALSE)&lt;&gt;"",VLOOKUP($B159,'I-EmEC'!$A:$DD,MATCH(CE$1,'I-EmEC'!$A$1:$DD$1,0),FALSE),NA())</f>
        <v>#N/A</v>
      </c>
      <c r="CF159" s="166" t="e">
        <f>IF(VLOOKUP($B159,'I-EmEC'!$A:$DD,MATCH(CF$1,'I-EmEC'!$A$1:$DD$1,0),FALSE)&lt;&gt;"",VLOOKUP($B159,'I-EmEC'!$A:$DD,MATCH(CF$1,'I-EmEC'!$A$1:$DD$1,0),FALSE),NA())</f>
        <v>#N/A</v>
      </c>
      <c r="CG159" s="166" t="e">
        <f>IF(VLOOKUP($B159,'I-EmEC'!$A:$DD,MATCH(CG$1,'I-EmEC'!$A$1:$DD$1,0),FALSE)&lt;&gt;"",VLOOKUP($B159,'I-EmEC'!$A:$DD,MATCH(CG$1,'I-EmEC'!$A$1:$DD$1,0),FALSE),NA())</f>
        <v>#N/A</v>
      </c>
      <c r="CH159" s="166" t="e">
        <f>IF(VLOOKUP($B159,'I-EmEC'!$A:$DD,MATCH(CH$1,'I-EmEC'!$A$1:$DD$1,0),FALSE)&lt;&gt;"",VLOOKUP($B159,'I-EmEC'!$A:$DD,MATCH(CH$1,'I-EmEC'!$A$1:$DD$1,0),FALSE),NA())</f>
        <v>#N/A</v>
      </c>
      <c r="CI159" s="161" t="e" cm="1">
        <f t="array" ref="CI159">SUBSTITUTE(SUBSTITUTE(SUBSTITUTE(INDEX(BW$1:CH$1,0,MATCH(_xlfn.AGGREGATE(4,6,BW159:CH159),BW159:CH159,0)),"I-Emax",""),"Min",""),"Max","")</f>
        <v>#N/A</v>
      </c>
      <c r="CJ159" s="155"/>
      <c r="CK159" s="155"/>
      <c r="CL159" s="155"/>
      <c r="CM159" s="155"/>
      <c r="CN159" s="155"/>
      <c r="CO159" s="155"/>
      <c r="CP159" s="155"/>
      <c r="CQ159" s="155"/>
      <c r="CR159" s="155"/>
      <c r="CS159" s="155"/>
      <c r="CT159" s="155"/>
      <c r="CU159" s="155"/>
      <c r="CV159" s="155"/>
      <c r="CW159" s="155"/>
      <c r="CX159" s="155"/>
      <c r="CY159" s="155"/>
      <c r="CZ159" s="155"/>
      <c r="DA159" s="155"/>
      <c r="DB159" s="155"/>
      <c r="DC159" s="155"/>
      <c r="DD159" s="155"/>
      <c r="DE159" s="155"/>
      <c r="DF159" s="155"/>
      <c r="DG159" s="155"/>
    </row>
    <row r="160" spans="1:111" s="170" customFormat="1" x14ac:dyDescent="0.15">
      <c r="A160" s="155" t="str" cm="1">
        <f t="array" ref="A160">_xlfn.IFS(AND(SUMIF(E160:P160,"&lt;&gt;#N/A",E160:P160)&gt;0,SUMIF(S160:AD160,"&lt;&gt;#N/A",S160:AD160)&gt;0),"BI",AND(SUMIF(E160:P160,"&lt;&gt;#N/A",E160:P160)&gt;0,SUMIF(S160:AD160,"&lt;&gt;#N/A",S160:AD160)=0),"-B",AND(SUMIF(E160:P160,"&lt;&gt;#N/A",E160:P160)=0,SUMIF(S160:AD160,"&lt;&gt;#N/A",S160:AD160)&gt;0),"-I")</f>
        <v>-B</v>
      </c>
      <c r="B160" s="90" t="s">
        <v>87</v>
      </c>
      <c r="C160" s="156" t="str">
        <f>VLOOKUP(B160,RecNamesAll!A:E,5,FALSE)</f>
        <v>A</v>
      </c>
      <c r="D160" s="157" t="b">
        <f>VLOOKUP(B160,Ligands!A:B,2,FALSE)</f>
        <v>0</v>
      </c>
      <c r="E160" s="158" t="e">
        <f>IF(VLOOKUP($B160,'B-EmEC'!$A:$DC,MATCH(E$1,'B-EmEC'!$A$1:$DC$1,0),FALSE)&lt;&gt;"",VLOOKUP($B160,'B-EmEC'!$A:$DC,MATCH(E$1,'B-EmEC'!$A$1:$DC$1,0),FALSE),NA())</f>
        <v>#N/A</v>
      </c>
      <c r="F160" s="159" t="e">
        <f>IF(VLOOKUP($B160,'B-EmEC'!$A:$DC,MATCH(F$1,'B-EmEC'!$A$1:$DC$1,0),FALSE)&lt;&gt;"",VLOOKUP($B160,'B-EmEC'!$A:$DC,MATCH(F$1,'B-EmEC'!$A$1:$DC$1,0),FALSE),NA())</f>
        <v>#N/A</v>
      </c>
      <c r="G160" s="159" t="e">
        <f>IF(VLOOKUP($B160,'B-EmEC'!$A:$DC,MATCH(G$1,'B-EmEC'!$A$1:$DC$1,0),FALSE)&lt;&gt;"",VLOOKUP($B160,'B-EmEC'!$A:$DC,MATCH(G$1,'B-EmEC'!$A$1:$DC$1,0),FALSE),NA())</f>
        <v>#N/A</v>
      </c>
      <c r="H160" s="159">
        <f>IF(VLOOKUP($B160,'B-EmEC'!$A:$DC,MATCH(H$1,'B-EmEC'!$A$1:$DC$1,0),FALSE)&lt;&gt;"",VLOOKUP($B160,'B-EmEC'!$A:$DC,MATCH(H$1,'B-EmEC'!$A$1:$DC$1,0),FALSE),NA())</f>
        <v>8.1289999999999996</v>
      </c>
      <c r="I160" s="159">
        <f>IF(VLOOKUP($B160,'B-EmEC'!$A:$DC,MATCH(I$1,'B-EmEC'!$A$1:$DC$1,0),FALSE)&lt;&gt;"",VLOOKUP($B160,'B-EmEC'!$A:$DC,MATCH(I$1,'B-EmEC'!$A$1:$DC$1,0),FALSE),NA())</f>
        <v>8.0779999999999994</v>
      </c>
      <c r="J160" s="159">
        <f>IF(VLOOKUP($B160,'B-EmEC'!$A:$DC,MATCH(J$1,'B-EmEC'!$A$1:$DC$1,0),FALSE)&lt;&gt;"",VLOOKUP($B160,'B-EmEC'!$A:$DC,MATCH(J$1,'B-EmEC'!$A$1:$DC$1,0),FALSE),NA())</f>
        <v>7.8170000000000002</v>
      </c>
      <c r="K160" s="160" t="e">
        <f>IF(VLOOKUP($B160,'B-EmEC'!$A:$DC,MATCH(K$1,'B-EmEC'!$A$1:$DC$1,0),FALSE)&lt;&gt;"",VLOOKUP($B160,'B-EmEC'!$A:$DC,MATCH(K$1,'B-EmEC'!$A$1:$DC$1,0),FALSE),NA())</f>
        <v>#N/A</v>
      </c>
      <c r="L160" s="160" t="e">
        <f>IF(VLOOKUP($B160,'B-EmEC'!$A:$DC,MATCH(L$1,'B-EmEC'!$A$1:$DC$1,0),FALSE)&lt;&gt;"",VLOOKUP($B160,'B-EmEC'!$A:$DC,MATCH(L$1,'B-EmEC'!$A$1:$DC$1,0),FALSE),NA())</f>
        <v>#N/A</v>
      </c>
      <c r="M160" s="160" t="e">
        <f>IF(VLOOKUP($B160,'B-EmEC'!$A:$DC,MATCH(M$1,'B-EmEC'!$A$1:$DC$1,0),FALSE)&lt;&gt;"",VLOOKUP($B160,'B-EmEC'!$A:$DC,MATCH(M$1,'B-EmEC'!$A$1:$DC$1,0),FALSE),NA())</f>
        <v>#N/A</v>
      </c>
      <c r="N160" s="159" t="e">
        <f>IF(VLOOKUP($B160,'B-EmEC'!$A:$DC,MATCH(N$1,'B-EmEC'!$A$1:$DC$1,0),FALSE)&lt;&gt;"",VLOOKUP($B160,'B-EmEC'!$A:$DC,MATCH(N$1,'B-EmEC'!$A$1:$DC$1,0),FALSE),NA())</f>
        <v>#N/A</v>
      </c>
      <c r="O160" s="160" t="e">
        <f>IF(VLOOKUP($B160,'B-EmEC'!$A:$DC,MATCH(O$1,'B-EmEC'!$A$1:$DC$1,0),FALSE)&lt;&gt;"",VLOOKUP($B160,'B-EmEC'!$A:$DC,MATCH(O$1,'B-EmEC'!$A$1:$DC$1,0),FALSE),NA())</f>
        <v>#N/A</v>
      </c>
      <c r="P160" s="160" t="e">
        <f>IF(VLOOKUP($B160,'B-EmEC'!$A:$DC,MATCH(P$1,'B-EmEC'!$A$1:$DC$1,0),FALSE)&lt;&gt;"",VLOOKUP($B160,'B-EmEC'!$A:$DC,MATCH(P$1,'B-EmEC'!$A$1:$DC$1,0),FALSE),NA())</f>
        <v>#N/A</v>
      </c>
      <c r="Q160" s="161" t="str" cm="1">
        <f t="array" ref="Q160">SUBSTITUTE(SUBSTITUTE(INDEX(E$1:P$1,0,MATCH(_xlfn.AGGREGATE(4,6,E160:P160),E160:P160,0)),"B-pEC50",""),"&gt;1.4SD","")</f>
        <v xml:space="preserve">
GoA</v>
      </c>
      <c r="R160" s="159"/>
      <c r="S160" s="162" t="e">
        <f>IF(VLOOKUP($B160,'I-EmEC'!$A:$DD,MATCH(S$1,'I-EmEC'!$A$1:$DD$1,0),FALSE)&lt;&gt;"",VLOOKUP($B160,'I-EmEC'!$A:$DD,MATCH(S$1,'I-EmEC'!$A$1:$DD$1,0),FALSE),NA())</f>
        <v>#N/A</v>
      </c>
      <c r="T160" s="159" t="e">
        <f>IF(VLOOKUP($B160,'I-EmEC'!$A:$DD,MATCH(T$1,'I-EmEC'!$A$1:$DD$1,0),FALSE)&lt;&gt;"",VLOOKUP($B160,'I-EmEC'!$A:$DD,MATCH(T$1,'I-EmEC'!$A$1:$DD$1,0),FALSE),NA())</f>
        <v>#N/A</v>
      </c>
      <c r="U160" s="159" t="e">
        <f>IF(VLOOKUP($B160,'I-EmEC'!$A:$DD,MATCH(U$1,'I-EmEC'!$A$1:$DD$1,0),FALSE)&lt;&gt;"",VLOOKUP($B160,'I-EmEC'!$A:$DD,MATCH(U$1,'I-EmEC'!$A$1:$DD$1,0),FALSE),NA())</f>
        <v>#N/A</v>
      </c>
      <c r="V160" s="159" t="e">
        <f>IF(VLOOKUP($B160,'I-EmEC'!$A:$DD,MATCH(V$1,'I-EmEC'!$A$1:$DD$1,0),FALSE)&lt;&gt;"",VLOOKUP($B160,'I-EmEC'!$A:$DD,MATCH(V$1,'I-EmEC'!$A$1:$DD$1,0),FALSE),NA())</f>
        <v>#N/A</v>
      </c>
      <c r="W160" s="159" t="e">
        <f>IF(VLOOKUP($B160,'I-EmEC'!$A:$DD,MATCH(W$1,'I-EmEC'!$A$1:$DD$1,0),FALSE)&lt;&gt;"",VLOOKUP($B160,'I-EmEC'!$A:$DD,MATCH(W$1,'I-EmEC'!$A$1:$DD$1,0),FALSE),NA())</f>
        <v>#N/A</v>
      </c>
      <c r="X160" s="159" t="e">
        <f>IF(VLOOKUP($B160,'I-EmEC'!$A:$DD,MATCH(X$1,'I-EmEC'!$A$1:$DD$1,0),FALSE)&lt;&gt;"",VLOOKUP($B160,'I-EmEC'!$A:$DD,MATCH(X$1,'I-EmEC'!$A$1:$DD$1,0),FALSE),NA())</f>
        <v>#N/A</v>
      </c>
      <c r="Y160" s="159" t="e">
        <f>IF(VLOOKUP($B160,'I-EmEC'!$A:$DD,MATCH(Y$1,'I-EmEC'!$A$1:$DD$1,0),FALSE)&lt;&gt;"",VLOOKUP($B160,'I-EmEC'!$A:$DD,MATCH(Y$1,'I-EmEC'!$A$1:$DD$1,0),FALSE),NA())</f>
        <v>#N/A</v>
      </c>
      <c r="Z160" s="159" t="e">
        <f>IF(VLOOKUP($B160,'I-EmEC'!$A:$DD,MATCH(Z$1,'I-EmEC'!$A$1:$DD$1,0),FALSE)&lt;&gt;"",VLOOKUP($B160,'I-EmEC'!$A:$DD,MATCH(Z$1,'I-EmEC'!$A$1:$DD$1,0),FALSE),NA())</f>
        <v>#N/A</v>
      </c>
      <c r="AA160" s="159" t="e">
        <f>IF(VLOOKUP($B160,'I-EmEC'!$A:$DD,MATCH(AA$1,'I-EmEC'!$A$1:$DD$1,0),FALSE)&lt;&gt;"",VLOOKUP($B160,'I-EmEC'!$A:$DD,MATCH(AA$1,'I-EmEC'!$A$1:$DD$1,0),FALSE),NA())</f>
        <v>#N/A</v>
      </c>
      <c r="AB160" s="159" t="e">
        <f>IF(VLOOKUP($B160,'I-EmEC'!$A:$DD,MATCH(AB$1,'I-EmEC'!$A$1:$DD$1,0),FALSE)&lt;&gt;"",VLOOKUP($B160,'I-EmEC'!$A:$DD,MATCH(AB$1,'I-EmEC'!$A$1:$DD$1,0),FALSE),NA())</f>
        <v>#N/A</v>
      </c>
      <c r="AC160" s="159" t="e">
        <f>IF(VLOOKUP($B160,'I-EmEC'!$A:$DD,MATCH(AC$1,'I-EmEC'!$A$1:$DD$1,0),FALSE)&lt;&gt;"",VLOOKUP($B160,'I-EmEC'!$A:$DD,MATCH(AC$1,'I-EmEC'!$A$1:$DD$1,0),FALSE),NA())</f>
        <v>#N/A</v>
      </c>
      <c r="AD160" s="159" t="e">
        <f>IF(VLOOKUP($B160,'I-EmEC'!$A:$DD,MATCH(AD$1,'I-EmEC'!$A$1:$DD$1,0),FALSE)&lt;&gt;"",VLOOKUP($B160,'I-EmEC'!$A:$DD,MATCH(AD$1,'I-EmEC'!$A$1:$DD$1,0),FALSE),NA())</f>
        <v>#N/A</v>
      </c>
      <c r="AE160" s="161" t="e" cm="1">
        <f t="array" ref="AE160">SUBSTITUTE(SUBSTITUTE(INDEX(S$1:AD$1,0,MATCH(_xlfn.AGGREGATE(4,6,S160:AD160),S160:AD160,0)),"I-pEC50",""),"&gt;1.4SD","")</f>
        <v>#N/A</v>
      </c>
      <c r="AF160" s="159"/>
      <c r="AG160" s="163" t="e">
        <f>IF(VLOOKUP($B160,'B-EmEC'!$A:$DC,MATCH(AG$1,'B-EmEC'!$A$1:$DC$1,0),FALSE)&lt;&gt;"",VLOOKUP($B160,'B-EmEC'!$A:$DC,MATCH(AG$1,'B-EmEC'!$A$1:$DC$1,0),FALSE),NA())</f>
        <v>#N/A</v>
      </c>
      <c r="AH160" s="164" t="e">
        <f>IF(VLOOKUP($B160,'B-EmEC'!$A:$DC,MATCH(AH$1,'B-EmEC'!$A$1:$DC$1,0),FALSE)&lt;&gt;"",VLOOKUP($B160,'B-EmEC'!$A:$DC,MATCH(AH$1,'B-EmEC'!$A$1:$DC$1,0),FALSE),NA())</f>
        <v>#N/A</v>
      </c>
      <c r="AI160" s="164" t="e">
        <f>IF(VLOOKUP($B160,'B-EmEC'!$A:$DC,MATCH(AI$1,'B-EmEC'!$A$1:$DC$1,0),FALSE)&lt;&gt;"",VLOOKUP($B160,'B-EmEC'!$A:$DC,MATCH(AI$1,'B-EmEC'!$A$1:$DC$1,0),FALSE),NA())</f>
        <v>#N/A</v>
      </c>
      <c r="AJ160" s="164">
        <f>IF(VLOOKUP($B160,'B-EmEC'!$A:$DC,MATCH(AJ$1,'B-EmEC'!$A$1:$DC$1,0),FALSE)&lt;&gt;"",VLOOKUP($B160,'B-EmEC'!$A:$DC,MATCH(AJ$1,'B-EmEC'!$A$1:$DC$1,0),FALSE),NA())</f>
        <v>58.16</v>
      </c>
      <c r="AK160" s="164">
        <f>IF(VLOOKUP($B160,'B-EmEC'!$A:$DC,MATCH(AK$1,'B-EmEC'!$A$1:$DC$1,0),FALSE)&lt;&gt;"",VLOOKUP($B160,'B-EmEC'!$A:$DC,MATCH(AK$1,'B-EmEC'!$A$1:$DC$1,0),FALSE),NA())</f>
        <v>55.68</v>
      </c>
      <c r="AL160" s="164">
        <f>IF(VLOOKUP($B160,'B-EmEC'!$A:$DC,MATCH(AL$1,'B-EmEC'!$A$1:$DC$1,0),FALSE)&lt;&gt;"",VLOOKUP($B160,'B-EmEC'!$A:$DC,MATCH(AL$1,'B-EmEC'!$A$1:$DC$1,0),FALSE),NA())</f>
        <v>32.299999999999997</v>
      </c>
      <c r="AM160" s="164" t="e">
        <f>IF(VLOOKUP($B160,'B-EmEC'!$A:$DC,MATCH(AM$1,'B-EmEC'!$A$1:$DC$1,0),FALSE)&lt;&gt;"",VLOOKUP($B160,'B-EmEC'!$A:$DC,MATCH(AM$1,'B-EmEC'!$A$1:$DC$1,0),FALSE),NA())</f>
        <v>#N/A</v>
      </c>
      <c r="AN160" s="164" t="e">
        <f>IF(VLOOKUP($B160,'B-EmEC'!$A:$DC,MATCH(AN$1,'B-EmEC'!$A$1:$DC$1,0),FALSE)&lt;&gt;"",VLOOKUP($B160,'B-EmEC'!$A:$DC,MATCH(AN$1,'B-EmEC'!$A$1:$DC$1,0),FALSE),NA())</f>
        <v>#N/A</v>
      </c>
      <c r="AO160" s="164" t="e">
        <f>IF(VLOOKUP($B160,'B-EmEC'!$A:$DC,MATCH(AO$1,'B-EmEC'!$A$1:$DC$1,0),FALSE)&lt;&gt;"",VLOOKUP($B160,'B-EmEC'!$A:$DC,MATCH(AO$1,'B-EmEC'!$A$1:$DC$1,0),FALSE),NA())</f>
        <v>#N/A</v>
      </c>
      <c r="AP160" s="164" t="e">
        <f>IF(VLOOKUP($B160,'B-EmEC'!$A:$DC,MATCH(AP$1,'B-EmEC'!$A$1:$DC$1,0),FALSE)&lt;&gt;"",VLOOKUP($B160,'B-EmEC'!$A:$DC,MATCH(AP$1,'B-EmEC'!$A$1:$DC$1,0),FALSE),NA())</f>
        <v>#N/A</v>
      </c>
      <c r="AQ160" s="164" t="e">
        <f>IF(VLOOKUP($B160,'B-EmEC'!$A:$DC,MATCH(AQ$1,'B-EmEC'!$A$1:$DC$1,0),FALSE)&lt;&gt;"",VLOOKUP($B160,'B-EmEC'!$A:$DC,MATCH(AQ$1,'B-EmEC'!$A$1:$DC$1,0),FALSE),NA())</f>
        <v>#N/A</v>
      </c>
      <c r="AR160" s="164" t="e">
        <f>IF(VLOOKUP($B160,'B-EmEC'!$A:$DC,MATCH(AR$1,'B-EmEC'!$A$1:$DC$1,0),FALSE)&lt;&gt;"",VLOOKUP($B160,'B-EmEC'!$A:$DC,MATCH(AR$1,'B-EmEC'!$A$1:$DC$1,0),FALSE),NA())</f>
        <v>#N/A</v>
      </c>
      <c r="AS160" s="169" t="str" cm="1">
        <f t="array" ref="AS160">SUBSTITUTE(SUBSTITUTE(INDEX(AG$1:AR$1,0,MATCH(_xlfn.AGGREGATE(4,6,AG160:AR160),AG160:AR160,0)),"B-Emax",""),"&gt;1.4SD","")</f>
        <v xml:space="preserve">
GoA</v>
      </c>
      <c r="AT160" s="164"/>
      <c r="AU160" s="165" t="e">
        <f>IF(VLOOKUP($B160,'I-EmEC'!$A:$DD,MATCH(AU$1,'I-EmEC'!$A$1:$DD$1,0),FALSE)&lt;&gt;"",VLOOKUP($B160,'I-EmEC'!$A:$DD,MATCH(AU$1,'I-EmEC'!$A$1:$DD$1,0),FALSE),NA())</f>
        <v>#N/A</v>
      </c>
      <c r="AV160" s="166" t="e">
        <f>IF(VLOOKUP($B160,'I-EmEC'!$A:$DD,MATCH(AV$1,'I-EmEC'!$A$1:$DD$1,0),FALSE)&lt;&gt;"",VLOOKUP($B160,'I-EmEC'!$A:$DD,MATCH(AV$1,'I-EmEC'!$A$1:$DD$1,0),FALSE),NA())</f>
        <v>#N/A</v>
      </c>
      <c r="AW160" s="166" t="e">
        <f>IF(VLOOKUP($B160,'I-EmEC'!$A:$DD,MATCH(AW$1,'I-EmEC'!$A$1:$DD$1,0),FALSE)&lt;&gt;"",VLOOKUP($B160,'I-EmEC'!$A:$DD,MATCH(AW$1,'I-EmEC'!$A$1:$DD$1,0),FALSE),NA())</f>
        <v>#N/A</v>
      </c>
      <c r="AX160" s="166" t="e">
        <f>IF(VLOOKUP($B160,'I-EmEC'!$A:$DD,MATCH(AX$1,'I-EmEC'!$A$1:$DD$1,0),FALSE)&lt;&gt;"",VLOOKUP($B160,'I-EmEC'!$A:$DD,MATCH(AX$1,'I-EmEC'!$A$1:$DD$1,0),FALSE),NA())</f>
        <v>#N/A</v>
      </c>
      <c r="AY160" s="166" t="e">
        <f>IF(VLOOKUP($B160,'I-EmEC'!$A:$DD,MATCH(AY$1,'I-EmEC'!$A$1:$DD$1,0),FALSE)&lt;&gt;"",VLOOKUP($B160,'I-EmEC'!$A:$DD,MATCH(AY$1,'I-EmEC'!$A$1:$DD$1,0),FALSE),NA())</f>
        <v>#N/A</v>
      </c>
      <c r="AZ160" s="166" t="e">
        <f>IF(VLOOKUP($B160,'I-EmEC'!$A:$DD,MATCH(AZ$1,'I-EmEC'!$A$1:$DD$1,0),FALSE)&lt;&gt;"",VLOOKUP($B160,'I-EmEC'!$A:$DD,MATCH(AZ$1,'I-EmEC'!$A$1:$DD$1,0),FALSE),NA())</f>
        <v>#N/A</v>
      </c>
      <c r="BA160" s="166" t="e">
        <f>IF(VLOOKUP($B160,'I-EmEC'!$A:$DD,MATCH(BA$1,'I-EmEC'!$A$1:$DD$1,0),FALSE)&lt;&gt;"",VLOOKUP($B160,'I-EmEC'!$A:$DD,MATCH(BA$1,'I-EmEC'!$A$1:$DD$1,0),FALSE),NA())</f>
        <v>#N/A</v>
      </c>
      <c r="BB160" s="166" t="e">
        <f>IF(VLOOKUP($B160,'I-EmEC'!$A:$DD,MATCH(BB$1,'I-EmEC'!$A$1:$DD$1,0),FALSE)&lt;&gt;"",VLOOKUP($B160,'I-EmEC'!$A:$DD,MATCH(BB$1,'I-EmEC'!$A$1:$DD$1,0),FALSE),NA())</f>
        <v>#N/A</v>
      </c>
      <c r="BC160" s="166" t="e">
        <f>IF(VLOOKUP($B160,'I-EmEC'!$A:$DD,MATCH(BC$1,'I-EmEC'!$A$1:$DD$1,0),FALSE)&lt;&gt;"",VLOOKUP($B160,'I-EmEC'!$A:$DD,MATCH(BC$1,'I-EmEC'!$A$1:$DD$1,0),FALSE),NA())</f>
        <v>#N/A</v>
      </c>
      <c r="BD160" s="166" t="e">
        <f>IF(VLOOKUP($B160,'I-EmEC'!$A:$DD,MATCH(BD$1,'I-EmEC'!$A$1:$DD$1,0),FALSE)&lt;&gt;"",VLOOKUP($B160,'I-EmEC'!$A:$DD,MATCH(BD$1,'I-EmEC'!$A$1:$DD$1,0),FALSE),NA())</f>
        <v>#N/A</v>
      </c>
      <c r="BE160" s="166" t="e">
        <f>IF(VLOOKUP($B160,'I-EmEC'!$A:$DD,MATCH(BE$1,'I-EmEC'!$A$1:$DD$1,0),FALSE)&lt;&gt;"",VLOOKUP($B160,'I-EmEC'!$A:$DD,MATCH(BE$1,'I-EmEC'!$A$1:$DD$1,0),FALSE),NA())</f>
        <v>#N/A</v>
      </c>
      <c r="BF160" s="166" t="e">
        <f>IF(VLOOKUP($B160,'I-EmEC'!$A:$DD,MATCH(BF$1,'I-EmEC'!$A$1:$DD$1,0),FALSE)&lt;&gt;"",VLOOKUP($B160,'I-EmEC'!$A:$DD,MATCH(BF$1,'I-EmEC'!$A$1:$DD$1,0),FALSE),NA())</f>
        <v>#N/A</v>
      </c>
      <c r="BG160" s="161" t="e" cm="1">
        <f t="array" ref="BG160">SUBSTITUTE(SUBSTITUTE(INDEX(AU$1:BF$1,0,MATCH(_xlfn.AGGREGATE(4,6,AU160:BF160),AU160:BF160,0)),"I-Emax",""),"&gt;1.4SD","")</f>
        <v>#N/A</v>
      </c>
      <c r="BH160" s="159"/>
      <c r="BI160" s="167" t="e">
        <f>IF(VLOOKUP($B160,'B-EmEC'!$A:$DC,MATCH(BI$1,'B-EmEC'!$A$1:$DC$1,0),FALSE)="",NA(),VLOOKUP($B160,'B-EmEC'!$A:$DC,MATCH(BI$1,'B-EmEC'!$A$1:$DC$1,0),FALSE))</f>
        <v>#N/A</v>
      </c>
      <c r="BJ160" s="168" t="e">
        <f>IF(VLOOKUP($B160,'B-EmEC'!$A:$DC,MATCH(BJ$1,'B-EmEC'!$A$1:$DC$1,0),FALSE)="",NA(),VLOOKUP($B160,'B-EmEC'!$A:$DC,MATCH(BJ$1,'B-EmEC'!$A$1:$DC$1,0),FALSE))</f>
        <v>#N/A</v>
      </c>
      <c r="BK160" s="168" t="e">
        <f>IF(VLOOKUP($B160,'B-EmEC'!$A:$DC,MATCH(BK$1,'B-EmEC'!$A$1:$DC$1,0),FALSE)="",NA(),VLOOKUP($B160,'B-EmEC'!$A:$DC,MATCH(BK$1,'B-EmEC'!$A$1:$DC$1,0),FALSE))</f>
        <v>#N/A</v>
      </c>
      <c r="BL160" s="168">
        <f>IF(VLOOKUP($B160,'B-EmEC'!$A:$DC,MATCH(BL$1,'B-EmEC'!$A$1:$DC$1,0),FALSE)="",NA(),VLOOKUP($B160,'B-EmEC'!$A:$DC,MATCH(BL$1,'B-EmEC'!$A$1:$DC$1,0),FALSE))</f>
        <v>15.634408602150538</v>
      </c>
      <c r="BM160" s="168">
        <f>IF(VLOOKUP($B160,'B-EmEC'!$A:$DC,MATCH(BM$1,'B-EmEC'!$A$1:$DC$1,0),FALSE)="",NA(),VLOOKUP($B160,'B-EmEC'!$A:$DC,MATCH(BM$1,'B-EmEC'!$A$1:$DC$1,0),FALSE))</f>
        <v>11.262135922330097</v>
      </c>
      <c r="BN160" s="168">
        <f>IF(VLOOKUP($B160,'B-EmEC'!$A:$DC,MATCH(BN$1,'B-EmEC'!$A$1:$DC$1,0),FALSE)="",NA(),VLOOKUP($B160,'B-EmEC'!$A:$DC,MATCH(BN$1,'B-EmEC'!$A$1:$DC$1,0),FALSE))</f>
        <v>9.3677494199535953</v>
      </c>
      <c r="BO160" s="168" t="e">
        <f>IF(VLOOKUP($B160,'B-EmEC'!$A:$DC,MATCH(BO$1,'B-EmEC'!$A$1:$DC$1,0),FALSE)="",NA(),VLOOKUP($B160,'B-EmEC'!$A:$DC,MATCH(BO$1,'B-EmEC'!$A$1:$DC$1,0),FALSE))</f>
        <v>#N/A</v>
      </c>
      <c r="BP160" s="168" t="e">
        <f>IF(VLOOKUP($B160,'B-EmEC'!$A:$DC,MATCH(BP$1,'B-EmEC'!$A$1:$DC$1,0),FALSE)="",NA(),VLOOKUP($B160,'B-EmEC'!$A:$DC,MATCH(BP$1,'B-EmEC'!$A$1:$DC$1,0),FALSE))</f>
        <v>#N/A</v>
      </c>
      <c r="BQ160" s="168" t="e">
        <f>IF(VLOOKUP($B160,'B-EmEC'!$A:$DC,MATCH(BQ$1,'B-EmEC'!$A$1:$DC$1,0),FALSE)="",NA(),VLOOKUP($B160,'B-EmEC'!$A:$DC,MATCH(BQ$1,'B-EmEC'!$A$1:$DC$1,0),FALSE))</f>
        <v>#N/A</v>
      </c>
      <c r="BR160" s="168" t="e">
        <f>IF(VLOOKUP($B160,'B-EmEC'!$A:$DC,MATCH(BR$1,'B-EmEC'!$A$1:$DC$1,0),FALSE)="",NA(),VLOOKUP($B160,'B-EmEC'!$A:$DC,MATCH(BR$1,'B-EmEC'!$A$1:$DC$1,0),FALSE))</f>
        <v>#N/A</v>
      </c>
      <c r="BS160" s="168" t="e">
        <f>IF(VLOOKUP($B160,'B-EmEC'!$A:$DC,MATCH(BS$1,'B-EmEC'!$A$1:$DC$1,0),FALSE)="",NA(),VLOOKUP($B160,'B-EmEC'!$A:$DC,MATCH(BS$1,'B-EmEC'!$A$1:$DC$1,0),FALSE))</f>
        <v>#N/A</v>
      </c>
      <c r="BT160" s="168" t="e">
        <f>IF(VLOOKUP($B160,'B-EmEC'!$A:$DC,MATCH(BT$1,'B-EmEC'!$A$1:$DC$1,0),FALSE)="",NA(),VLOOKUP($B160,'B-EmEC'!$A:$DC,MATCH(BT$1,'B-EmEC'!$A$1:$DC$1,0),FALSE))</f>
        <v>#N/A</v>
      </c>
      <c r="BU160" s="161" t="str" cm="1">
        <f t="array" ref="BU160">SUBSTITUTE(SUBSTITUTE(SUBSTITUTE(INDEX(BI$1:BT$1,0,MATCH(_xlfn.AGGREGATE(4,6,BI160:BT160),BI160:BT160,0)),"B-Emax",""),"Min",""),"Max","")</f>
        <v xml:space="preserve">
GoA</v>
      </c>
      <c r="BV160" s="168"/>
      <c r="BW160" s="165" t="e">
        <f>IF(VLOOKUP($B160,'I-EmEC'!$A:$DD,MATCH(BW$1,'I-EmEC'!$A$1:$DD$1,0),FALSE)&lt;&gt;"",VLOOKUP($B160,'I-EmEC'!$A:$DD,MATCH(BW$1,'I-EmEC'!$A$1:$DD$1,0),FALSE),NA())</f>
        <v>#N/A</v>
      </c>
      <c r="BX160" s="166" t="e">
        <f>IF(VLOOKUP($B160,'I-EmEC'!$A:$DD,MATCH(BX$1,'I-EmEC'!$A$1:$DD$1,0),FALSE)&lt;&gt;"",VLOOKUP($B160,'I-EmEC'!$A:$DD,MATCH(BX$1,'I-EmEC'!$A$1:$DD$1,0),FALSE),NA())</f>
        <v>#N/A</v>
      </c>
      <c r="BY160" s="166" t="e">
        <f>IF(VLOOKUP($B160,'I-EmEC'!$A:$DD,MATCH(BY$1,'I-EmEC'!$A$1:$DD$1,0),FALSE)&lt;&gt;"",VLOOKUP($B160,'I-EmEC'!$A:$DD,MATCH(BY$1,'I-EmEC'!$A$1:$DD$1,0),FALSE),NA())</f>
        <v>#N/A</v>
      </c>
      <c r="BZ160" s="166" t="e">
        <f>IF(VLOOKUP($B160,'I-EmEC'!$A:$DD,MATCH(BZ$1,'I-EmEC'!$A$1:$DD$1,0),FALSE)&lt;&gt;"",VLOOKUP($B160,'I-EmEC'!$A:$DD,MATCH(BZ$1,'I-EmEC'!$A$1:$DD$1,0),FALSE),NA())</f>
        <v>#N/A</v>
      </c>
      <c r="CA160" s="166" t="e">
        <f>IF(VLOOKUP($B160,'I-EmEC'!$A:$DD,MATCH(CA$1,'I-EmEC'!$A$1:$DD$1,0),FALSE)&lt;&gt;"",VLOOKUP($B160,'I-EmEC'!$A:$DD,MATCH(CA$1,'I-EmEC'!$A$1:$DD$1,0),FALSE),NA())</f>
        <v>#N/A</v>
      </c>
      <c r="CB160" s="166" t="e">
        <f>IF(VLOOKUP($B160,'I-EmEC'!$A:$DD,MATCH(CB$1,'I-EmEC'!$A$1:$DD$1,0),FALSE)&lt;&gt;"",VLOOKUP($B160,'I-EmEC'!$A:$DD,MATCH(CB$1,'I-EmEC'!$A$1:$DD$1,0),FALSE),NA())</f>
        <v>#N/A</v>
      </c>
      <c r="CC160" s="166" t="e">
        <f>IF(VLOOKUP($B160,'I-EmEC'!$A:$DD,MATCH(CC$1,'I-EmEC'!$A$1:$DD$1,0),FALSE)&lt;&gt;"",VLOOKUP($B160,'I-EmEC'!$A:$DD,MATCH(CC$1,'I-EmEC'!$A$1:$DD$1,0),FALSE),NA())</f>
        <v>#N/A</v>
      </c>
      <c r="CD160" s="166" t="e">
        <f>IF(VLOOKUP($B160,'I-EmEC'!$A:$DD,MATCH(CD$1,'I-EmEC'!$A$1:$DD$1,0),FALSE)&lt;&gt;"",VLOOKUP($B160,'I-EmEC'!$A:$DD,MATCH(CD$1,'I-EmEC'!$A$1:$DD$1,0),FALSE),NA())</f>
        <v>#N/A</v>
      </c>
      <c r="CE160" s="166" t="e">
        <f>IF(VLOOKUP($B160,'I-EmEC'!$A:$DD,MATCH(CE$1,'I-EmEC'!$A$1:$DD$1,0),FALSE)&lt;&gt;"",VLOOKUP($B160,'I-EmEC'!$A:$DD,MATCH(CE$1,'I-EmEC'!$A$1:$DD$1,0),FALSE),NA())</f>
        <v>#N/A</v>
      </c>
      <c r="CF160" s="166" t="e">
        <f>IF(VLOOKUP($B160,'I-EmEC'!$A:$DD,MATCH(CF$1,'I-EmEC'!$A$1:$DD$1,0),FALSE)&lt;&gt;"",VLOOKUP($B160,'I-EmEC'!$A:$DD,MATCH(CF$1,'I-EmEC'!$A$1:$DD$1,0),FALSE),NA())</f>
        <v>#N/A</v>
      </c>
      <c r="CG160" s="166" t="e">
        <f>IF(VLOOKUP($B160,'I-EmEC'!$A:$DD,MATCH(CG$1,'I-EmEC'!$A$1:$DD$1,0),FALSE)&lt;&gt;"",VLOOKUP($B160,'I-EmEC'!$A:$DD,MATCH(CG$1,'I-EmEC'!$A$1:$DD$1,0),FALSE),NA())</f>
        <v>#N/A</v>
      </c>
      <c r="CH160" s="166" t="e">
        <f>IF(VLOOKUP($B160,'I-EmEC'!$A:$DD,MATCH(CH$1,'I-EmEC'!$A$1:$DD$1,0),FALSE)&lt;&gt;"",VLOOKUP($B160,'I-EmEC'!$A:$DD,MATCH(CH$1,'I-EmEC'!$A$1:$DD$1,0),FALSE),NA())</f>
        <v>#N/A</v>
      </c>
      <c r="CI160" s="161" t="e" cm="1">
        <f t="array" ref="CI160">SUBSTITUTE(SUBSTITUTE(SUBSTITUTE(INDEX(BW$1:CH$1,0,MATCH(_xlfn.AGGREGATE(4,6,BW160:CH160),BW160:CH160,0)),"I-Emax",""),"Min",""),"Max","")</f>
        <v>#N/A</v>
      </c>
      <c r="CJ160" s="155"/>
      <c r="CK160" s="155"/>
      <c r="CL160" s="155"/>
      <c r="CM160" s="155"/>
      <c r="CN160" s="155"/>
      <c r="CO160" s="155"/>
      <c r="CP160" s="155"/>
      <c r="CQ160" s="155"/>
      <c r="CR160" s="155"/>
      <c r="CS160" s="155"/>
      <c r="CT160" s="155"/>
      <c r="CU160" s="155"/>
      <c r="CV160" s="155"/>
      <c r="CW160" s="155"/>
      <c r="CX160" s="155"/>
      <c r="CY160" s="155"/>
      <c r="CZ160" s="155"/>
      <c r="DA160" s="155"/>
      <c r="DB160" s="155"/>
      <c r="DC160" s="155"/>
      <c r="DD160" s="155"/>
      <c r="DE160" s="155"/>
      <c r="DF160" s="155"/>
      <c r="DG160" s="155"/>
    </row>
    <row r="161" spans="1:111" s="170" customFormat="1" x14ac:dyDescent="0.15">
      <c r="A161" s="155" t="str" cm="1">
        <f t="array" ref="A161">_xlfn.IFS(AND(SUMIF(E161:P161,"&lt;&gt;#N/A",E161:P161)&gt;0,SUMIF(S161:AD161,"&lt;&gt;#N/A",S161:AD161)&gt;0),"BI",AND(SUMIF(E161:P161,"&lt;&gt;#N/A",E161:P161)&gt;0,SUMIF(S161:AD161,"&lt;&gt;#N/A",S161:AD161)=0),"-B",AND(SUMIF(E161:P161,"&lt;&gt;#N/A",E161:P161)=0,SUMIF(S161:AD161,"&lt;&gt;#N/A",S161:AD161)&gt;0),"-I")</f>
        <v>-B</v>
      </c>
      <c r="B161" s="90" t="s">
        <v>405</v>
      </c>
      <c r="C161" s="156" t="str">
        <f>VLOOKUP(B161,RecNamesAll!A:E,5,FALSE)</f>
        <v>A</v>
      </c>
      <c r="D161" s="157" t="b">
        <f>VLOOKUP(B161,Ligands!A:B,2,FALSE)</f>
        <v>0</v>
      </c>
      <c r="E161" s="158">
        <f>IF(VLOOKUP($B161,'B-EmEC'!$A:$DC,MATCH(E$1,'B-EmEC'!$A$1:$DC$1,0),FALSE)&lt;&gt;"",VLOOKUP($B161,'B-EmEC'!$A:$DC,MATCH(E$1,'B-EmEC'!$A$1:$DC$1,0),FALSE),NA())</f>
        <v>6.508</v>
      </c>
      <c r="F161" s="159">
        <f>IF(VLOOKUP($B161,'B-EmEC'!$A:$DC,MATCH(F$1,'B-EmEC'!$A$1:$DC$1,0),FALSE)&lt;&gt;"",VLOOKUP($B161,'B-EmEC'!$A:$DC,MATCH(F$1,'B-EmEC'!$A$1:$DC$1,0),FALSE),NA())</f>
        <v>6.5629999999999997</v>
      </c>
      <c r="G161" s="159">
        <f>IF(VLOOKUP($B161,'B-EmEC'!$A:$DC,MATCH(G$1,'B-EmEC'!$A$1:$DC$1,0),FALSE)&lt;&gt;"",VLOOKUP($B161,'B-EmEC'!$A:$DC,MATCH(G$1,'B-EmEC'!$A$1:$DC$1,0),FALSE),NA())</f>
        <v>6.633</v>
      </c>
      <c r="H161" s="159">
        <f>IF(VLOOKUP($B161,'B-EmEC'!$A:$DC,MATCH(H$1,'B-EmEC'!$A$1:$DC$1,0),FALSE)&lt;&gt;"",VLOOKUP($B161,'B-EmEC'!$A:$DC,MATCH(H$1,'B-EmEC'!$A$1:$DC$1,0),FALSE),NA())</f>
        <v>7.173</v>
      </c>
      <c r="I161" s="159">
        <f>IF(VLOOKUP($B161,'B-EmEC'!$A:$DC,MATCH(I$1,'B-EmEC'!$A$1:$DC$1,0),FALSE)&lt;&gt;"",VLOOKUP($B161,'B-EmEC'!$A:$DC,MATCH(I$1,'B-EmEC'!$A$1:$DC$1,0),FALSE),NA())</f>
        <v>7.41</v>
      </c>
      <c r="J161" s="159" t="e">
        <f>IF(VLOOKUP($B161,'B-EmEC'!$A:$DC,MATCH(J$1,'B-EmEC'!$A$1:$DC$1,0),FALSE)&lt;&gt;"",VLOOKUP($B161,'B-EmEC'!$A:$DC,MATCH(J$1,'B-EmEC'!$A$1:$DC$1,0),FALSE),NA())</f>
        <v>#N/A</v>
      </c>
      <c r="K161" s="160">
        <f>IF(VLOOKUP($B161,'B-EmEC'!$A:$DC,MATCH(K$1,'B-EmEC'!$A$1:$DC$1,0),FALSE)&lt;&gt;"",VLOOKUP($B161,'B-EmEC'!$A:$DC,MATCH(K$1,'B-EmEC'!$A$1:$DC$1,0),FALSE),NA())</f>
        <v>7.4009999999999998</v>
      </c>
      <c r="L161" s="160">
        <f>IF(VLOOKUP($B161,'B-EmEC'!$A:$DC,MATCH(L$1,'B-EmEC'!$A$1:$DC$1,0),FALSE)&lt;&gt;"",VLOOKUP($B161,'B-EmEC'!$A:$DC,MATCH(L$1,'B-EmEC'!$A$1:$DC$1,0),FALSE),NA())</f>
        <v>7.3460000000000001</v>
      </c>
      <c r="M161" s="160">
        <f>IF(VLOOKUP($B161,'B-EmEC'!$A:$DC,MATCH(M$1,'B-EmEC'!$A$1:$DC$1,0),FALSE)&lt;&gt;"",VLOOKUP($B161,'B-EmEC'!$A:$DC,MATCH(M$1,'B-EmEC'!$A$1:$DC$1,0),FALSE),NA())</f>
        <v>7.1989999999999998</v>
      </c>
      <c r="N161" s="159">
        <f>IF(VLOOKUP($B161,'B-EmEC'!$A:$DC,MATCH(N$1,'B-EmEC'!$A$1:$DC$1,0),FALSE)&lt;&gt;"",VLOOKUP($B161,'B-EmEC'!$A:$DC,MATCH(N$1,'B-EmEC'!$A$1:$DC$1,0),FALSE),NA())</f>
        <v>6.4930000000000003</v>
      </c>
      <c r="O161" s="160">
        <f>IF(VLOOKUP($B161,'B-EmEC'!$A:$DC,MATCH(O$1,'B-EmEC'!$A$1:$DC$1,0),FALSE)&lt;&gt;"",VLOOKUP($B161,'B-EmEC'!$A:$DC,MATCH(O$1,'B-EmEC'!$A$1:$DC$1,0),FALSE),NA())</f>
        <v>7.7060000000000004</v>
      </c>
      <c r="P161" s="160">
        <f>IF(VLOOKUP($B161,'B-EmEC'!$A:$DC,MATCH(P$1,'B-EmEC'!$A$1:$DC$1,0),FALSE)&lt;&gt;"",VLOOKUP($B161,'B-EmEC'!$A:$DC,MATCH(P$1,'B-EmEC'!$A$1:$DC$1,0),FALSE),NA())</f>
        <v>8.24</v>
      </c>
      <c r="Q161" s="161" t="str" cm="1">
        <f t="array" ref="Q161">SUBSTITUTE(SUBSTITUTE(INDEX(E$1:P$1,0,MATCH(_xlfn.AGGREGATE(4,6,E161:P161),E161:P161,0)),"B-pEC50",""),"&gt;1.4SD","")</f>
        <v xml:space="preserve">
G13</v>
      </c>
      <c r="R161" s="159"/>
      <c r="S161" s="162" t="e">
        <f>IF(VLOOKUP($B161,'I-EmEC'!$A:$DD,MATCH(S$1,'I-EmEC'!$A$1:$DD$1,0),FALSE)&lt;&gt;"",VLOOKUP($B161,'I-EmEC'!$A:$DD,MATCH(S$1,'I-EmEC'!$A$1:$DD$1,0),FALSE),NA())</f>
        <v>#N/A</v>
      </c>
      <c r="T161" s="159" t="e">
        <f>IF(VLOOKUP($B161,'I-EmEC'!$A:$DD,MATCH(T$1,'I-EmEC'!$A$1:$DD$1,0),FALSE)&lt;&gt;"",VLOOKUP($B161,'I-EmEC'!$A:$DD,MATCH(T$1,'I-EmEC'!$A$1:$DD$1,0),FALSE),NA())</f>
        <v>#N/A</v>
      </c>
      <c r="U161" s="159" t="e">
        <f>IF(VLOOKUP($B161,'I-EmEC'!$A:$DD,MATCH(U$1,'I-EmEC'!$A$1:$DD$1,0),FALSE)&lt;&gt;"",VLOOKUP($B161,'I-EmEC'!$A:$DD,MATCH(U$1,'I-EmEC'!$A$1:$DD$1,0),FALSE),NA())</f>
        <v>#N/A</v>
      </c>
      <c r="V161" s="159" t="e">
        <f>IF(VLOOKUP($B161,'I-EmEC'!$A:$DD,MATCH(V$1,'I-EmEC'!$A$1:$DD$1,0),FALSE)&lt;&gt;"",VLOOKUP($B161,'I-EmEC'!$A:$DD,MATCH(V$1,'I-EmEC'!$A$1:$DD$1,0),FALSE),NA())</f>
        <v>#N/A</v>
      </c>
      <c r="W161" s="159" t="e">
        <f>IF(VLOOKUP($B161,'I-EmEC'!$A:$DD,MATCH(W$1,'I-EmEC'!$A$1:$DD$1,0),FALSE)&lt;&gt;"",VLOOKUP($B161,'I-EmEC'!$A:$DD,MATCH(W$1,'I-EmEC'!$A$1:$DD$1,0),FALSE),NA())</f>
        <v>#N/A</v>
      </c>
      <c r="X161" s="159" t="e">
        <f>IF(VLOOKUP($B161,'I-EmEC'!$A:$DD,MATCH(X$1,'I-EmEC'!$A$1:$DD$1,0),FALSE)&lt;&gt;"",VLOOKUP($B161,'I-EmEC'!$A:$DD,MATCH(X$1,'I-EmEC'!$A$1:$DD$1,0),FALSE),NA())</f>
        <v>#N/A</v>
      </c>
      <c r="Y161" s="159" t="e">
        <f>IF(VLOOKUP($B161,'I-EmEC'!$A:$DD,MATCH(Y$1,'I-EmEC'!$A$1:$DD$1,0),FALSE)&lt;&gt;"",VLOOKUP($B161,'I-EmEC'!$A:$DD,MATCH(Y$1,'I-EmEC'!$A$1:$DD$1,0),FALSE),NA())</f>
        <v>#N/A</v>
      </c>
      <c r="Z161" s="159" t="e">
        <f>IF(VLOOKUP($B161,'I-EmEC'!$A:$DD,MATCH(Z$1,'I-EmEC'!$A$1:$DD$1,0),FALSE)&lt;&gt;"",VLOOKUP($B161,'I-EmEC'!$A:$DD,MATCH(Z$1,'I-EmEC'!$A$1:$DD$1,0),FALSE),NA())</f>
        <v>#N/A</v>
      </c>
      <c r="AA161" s="159" t="e">
        <f>IF(VLOOKUP($B161,'I-EmEC'!$A:$DD,MATCH(AA$1,'I-EmEC'!$A$1:$DD$1,0),FALSE)&lt;&gt;"",VLOOKUP($B161,'I-EmEC'!$A:$DD,MATCH(AA$1,'I-EmEC'!$A$1:$DD$1,0),FALSE),NA())</f>
        <v>#N/A</v>
      </c>
      <c r="AB161" s="159" t="e">
        <f>IF(VLOOKUP($B161,'I-EmEC'!$A:$DD,MATCH(AB$1,'I-EmEC'!$A$1:$DD$1,0),FALSE)&lt;&gt;"",VLOOKUP($B161,'I-EmEC'!$A:$DD,MATCH(AB$1,'I-EmEC'!$A$1:$DD$1,0),FALSE),NA())</f>
        <v>#N/A</v>
      </c>
      <c r="AC161" s="159" t="e">
        <f>IF(VLOOKUP($B161,'I-EmEC'!$A:$DD,MATCH(AC$1,'I-EmEC'!$A$1:$DD$1,0),FALSE)&lt;&gt;"",VLOOKUP($B161,'I-EmEC'!$A:$DD,MATCH(AC$1,'I-EmEC'!$A$1:$DD$1,0),FALSE),NA())</f>
        <v>#N/A</v>
      </c>
      <c r="AD161" s="159" t="e">
        <f>IF(VLOOKUP($B161,'I-EmEC'!$A:$DD,MATCH(AD$1,'I-EmEC'!$A$1:$DD$1,0),FALSE)&lt;&gt;"",VLOOKUP($B161,'I-EmEC'!$A:$DD,MATCH(AD$1,'I-EmEC'!$A$1:$DD$1,0),FALSE),NA())</f>
        <v>#N/A</v>
      </c>
      <c r="AE161" s="161" t="e" cm="1">
        <f t="array" ref="AE161">SUBSTITUTE(SUBSTITUTE(INDEX(S$1:AD$1,0,MATCH(_xlfn.AGGREGATE(4,6,S161:AD161),S161:AD161,0)),"I-pEC50",""),"&gt;1.4SD","")</f>
        <v>#N/A</v>
      </c>
      <c r="AF161" s="159"/>
      <c r="AG161" s="163">
        <f>IF(VLOOKUP($B161,'B-EmEC'!$A:$DC,MATCH(AG$1,'B-EmEC'!$A$1:$DC$1,0),FALSE)&lt;&gt;"",VLOOKUP($B161,'B-EmEC'!$A:$DC,MATCH(AG$1,'B-EmEC'!$A$1:$DC$1,0),FALSE),NA())</f>
        <v>44.88</v>
      </c>
      <c r="AH161" s="164">
        <f>IF(VLOOKUP($B161,'B-EmEC'!$A:$DC,MATCH(AH$1,'B-EmEC'!$A$1:$DC$1,0),FALSE)&lt;&gt;"",VLOOKUP($B161,'B-EmEC'!$A:$DC,MATCH(AH$1,'B-EmEC'!$A$1:$DC$1,0),FALSE),NA())</f>
        <v>582</v>
      </c>
      <c r="AI161" s="164">
        <f>IF(VLOOKUP($B161,'B-EmEC'!$A:$DC,MATCH(AI$1,'B-EmEC'!$A$1:$DC$1,0),FALSE)&lt;&gt;"",VLOOKUP($B161,'B-EmEC'!$A:$DC,MATCH(AI$1,'B-EmEC'!$A$1:$DC$1,0),FALSE),NA())</f>
        <v>454.1</v>
      </c>
      <c r="AJ161" s="164">
        <f>IF(VLOOKUP($B161,'B-EmEC'!$A:$DC,MATCH(AJ$1,'B-EmEC'!$A$1:$DC$1,0),FALSE)&lt;&gt;"",VLOOKUP($B161,'B-EmEC'!$A:$DC,MATCH(AJ$1,'B-EmEC'!$A$1:$DC$1,0),FALSE),NA())</f>
        <v>295.89999999999998</v>
      </c>
      <c r="AK161" s="164">
        <f>IF(VLOOKUP($B161,'B-EmEC'!$A:$DC,MATCH(AK$1,'B-EmEC'!$A$1:$DC$1,0),FALSE)&lt;&gt;"",VLOOKUP($B161,'B-EmEC'!$A:$DC,MATCH(AK$1,'B-EmEC'!$A$1:$DC$1,0),FALSE),NA())</f>
        <v>427.5</v>
      </c>
      <c r="AL161" s="164" t="e">
        <f>IF(VLOOKUP($B161,'B-EmEC'!$A:$DC,MATCH(AL$1,'B-EmEC'!$A$1:$DC$1,0),FALSE)&lt;&gt;"",VLOOKUP($B161,'B-EmEC'!$A:$DC,MATCH(AL$1,'B-EmEC'!$A$1:$DC$1,0),FALSE),NA())</f>
        <v>#N/A</v>
      </c>
      <c r="AM161" s="164">
        <f>IF(VLOOKUP($B161,'B-EmEC'!$A:$DC,MATCH(AM$1,'B-EmEC'!$A$1:$DC$1,0),FALSE)&lt;&gt;"",VLOOKUP($B161,'B-EmEC'!$A:$DC,MATCH(AM$1,'B-EmEC'!$A$1:$DC$1,0),FALSE),NA())</f>
        <v>748.9</v>
      </c>
      <c r="AN161" s="164">
        <f>IF(VLOOKUP($B161,'B-EmEC'!$A:$DC,MATCH(AN$1,'B-EmEC'!$A$1:$DC$1,0),FALSE)&lt;&gt;"",VLOOKUP($B161,'B-EmEC'!$A:$DC,MATCH(AN$1,'B-EmEC'!$A$1:$DC$1,0),FALSE),NA())</f>
        <v>849.4</v>
      </c>
      <c r="AO161" s="164">
        <f>IF(VLOOKUP($B161,'B-EmEC'!$A:$DC,MATCH(AO$1,'B-EmEC'!$A$1:$DC$1,0),FALSE)&lt;&gt;"",VLOOKUP($B161,'B-EmEC'!$A:$DC,MATCH(AO$1,'B-EmEC'!$A$1:$DC$1,0),FALSE),NA())</f>
        <v>870.6</v>
      </c>
      <c r="AP161" s="164">
        <f>IF(VLOOKUP($B161,'B-EmEC'!$A:$DC,MATCH(AP$1,'B-EmEC'!$A$1:$DC$1,0),FALSE)&lt;&gt;"",VLOOKUP($B161,'B-EmEC'!$A:$DC,MATCH(AP$1,'B-EmEC'!$A$1:$DC$1,0),FALSE),NA())</f>
        <v>446.4</v>
      </c>
      <c r="AQ161" s="164">
        <f>IF(VLOOKUP($B161,'B-EmEC'!$A:$DC,MATCH(AQ$1,'B-EmEC'!$A$1:$DC$1,0),FALSE)&lt;&gt;"",VLOOKUP($B161,'B-EmEC'!$A:$DC,MATCH(AQ$1,'B-EmEC'!$A$1:$DC$1,0),FALSE),NA())</f>
        <v>63.36</v>
      </c>
      <c r="AR161" s="164">
        <f>IF(VLOOKUP($B161,'B-EmEC'!$A:$DC,MATCH(AR$1,'B-EmEC'!$A$1:$DC$1,0),FALSE)&lt;&gt;"",VLOOKUP($B161,'B-EmEC'!$A:$DC,MATCH(AR$1,'B-EmEC'!$A$1:$DC$1,0),FALSE),NA())</f>
        <v>65.569999999999993</v>
      </c>
      <c r="AS161" s="169" t="str" cm="1">
        <f t="array" ref="AS161">SUBSTITUTE(SUBSTITUTE(INDEX(AG$1:AR$1,0,MATCH(_xlfn.AGGREGATE(4,6,AG161:AR161),AG161:AR161,0)),"B-Emax",""),"&gt;1.4SD","")</f>
        <v xml:space="preserve">
G14</v>
      </c>
      <c r="AT161" s="164"/>
      <c r="AU161" s="165" t="e">
        <f>IF(VLOOKUP($B161,'I-EmEC'!$A:$DD,MATCH(AU$1,'I-EmEC'!$A$1:$DD$1,0),FALSE)&lt;&gt;"",VLOOKUP($B161,'I-EmEC'!$A:$DD,MATCH(AU$1,'I-EmEC'!$A$1:$DD$1,0),FALSE),NA())</f>
        <v>#N/A</v>
      </c>
      <c r="AV161" s="166" t="e">
        <f>IF(VLOOKUP($B161,'I-EmEC'!$A:$DD,MATCH(AV$1,'I-EmEC'!$A$1:$DD$1,0),FALSE)&lt;&gt;"",VLOOKUP($B161,'I-EmEC'!$A:$DD,MATCH(AV$1,'I-EmEC'!$A$1:$DD$1,0),FALSE),NA())</f>
        <v>#N/A</v>
      </c>
      <c r="AW161" s="166" t="e">
        <f>IF(VLOOKUP($B161,'I-EmEC'!$A:$DD,MATCH(AW$1,'I-EmEC'!$A$1:$DD$1,0),FALSE)&lt;&gt;"",VLOOKUP($B161,'I-EmEC'!$A:$DD,MATCH(AW$1,'I-EmEC'!$A$1:$DD$1,0),FALSE),NA())</f>
        <v>#N/A</v>
      </c>
      <c r="AX161" s="166" t="e">
        <f>IF(VLOOKUP($B161,'I-EmEC'!$A:$DD,MATCH(AX$1,'I-EmEC'!$A$1:$DD$1,0),FALSE)&lt;&gt;"",VLOOKUP($B161,'I-EmEC'!$A:$DD,MATCH(AX$1,'I-EmEC'!$A$1:$DD$1,0),FALSE),NA())</f>
        <v>#N/A</v>
      </c>
      <c r="AY161" s="166" t="e">
        <f>IF(VLOOKUP($B161,'I-EmEC'!$A:$DD,MATCH(AY$1,'I-EmEC'!$A$1:$DD$1,0),FALSE)&lt;&gt;"",VLOOKUP($B161,'I-EmEC'!$A:$DD,MATCH(AY$1,'I-EmEC'!$A$1:$DD$1,0),FALSE),NA())</f>
        <v>#N/A</v>
      </c>
      <c r="AZ161" s="166" t="e">
        <f>IF(VLOOKUP($B161,'I-EmEC'!$A:$DD,MATCH(AZ$1,'I-EmEC'!$A$1:$DD$1,0),FALSE)&lt;&gt;"",VLOOKUP($B161,'I-EmEC'!$A:$DD,MATCH(AZ$1,'I-EmEC'!$A$1:$DD$1,0),FALSE),NA())</f>
        <v>#N/A</v>
      </c>
      <c r="BA161" s="166" t="e">
        <f>IF(VLOOKUP($B161,'I-EmEC'!$A:$DD,MATCH(BA$1,'I-EmEC'!$A$1:$DD$1,0),FALSE)&lt;&gt;"",VLOOKUP($B161,'I-EmEC'!$A:$DD,MATCH(BA$1,'I-EmEC'!$A$1:$DD$1,0),FALSE),NA())</f>
        <v>#N/A</v>
      </c>
      <c r="BB161" s="166" t="e">
        <f>IF(VLOOKUP($B161,'I-EmEC'!$A:$DD,MATCH(BB$1,'I-EmEC'!$A$1:$DD$1,0),FALSE)&lt;&gt;"",VLOOKUP($B161,'I-EmEC'!$A:$DD,MATCH(BB$1,'I-EmEC'!$A$1:$DD$1,0),FALSE),NA())</f>
        <v>#N/A</v>
      </c>
      <c r="BC161" s="166" t="e">
        <f>IF(VLOOKUP($B161,'I-EmEC'!$A:$DD,MATCH(BC$1,'I-EmEC'!$A$1:$DD$1,0),FALSE)&lt;&gt;"",VLOOKUP($B161,'I-EmEC'!$A:$DD,MATCH(BC$1,'I-EmEC'!$A$1:$DD$1,0),FALSE),NA())</f>
        <v>#N/A</v>
      </c>
      <c r="BD161" s="166" t="e">
        <f>IF(VLOOKUP($B161,'I-EmEC'!$A:$DD,MATCH(BD$1,'I-EmEC'!$A$1:$DD$1,0),FALSE)&lt;&gt;"",VLOOKUP($B161,'I-EmEC'!$A:$DD,MATCH(BD$1,'I-EmEC'!$A$1:$DD$1,0),FALSE),NA())</f>
        <v>#N/A</v>
      </c>
      <c r="BE161" s="166" t="e">
        <f>IF(VLOOKUP($B161,'I-EmEC'!$A:$DD,MATCH(BE$1,'I-EmEC'!$A$1:$DD$1,0),FALSE)&lt;&gt;"",VLOOKUP($B161,'I-EmEC'!$A:$DD,MATCH(BE$1,'I-EmEC'!$A$1:$DD$1,0),FALSE),NA())</f>
        <v>#N/A</v>
      </c>
      <c r="BF161" s="166" t="e">
        <f>IF(VLOOKUP($B161,'I-EmEC'!$A:$DD,MATCH(BF$1,'I-EmEC'!$A$1:$DD$1,0),FALSE)&lt;&gt;"",VLOOKUP($B161,'I-EmEC'!$A:$DD,MATCH(BF$1,'I-EmEC'!$A$1:$DD$1,0),FALSE),NA())</f>
        <v>#N/A</v>
      </c>
      <c r="BG161" s="161" t="e" cm="1">
        <f t="array" ref="BG161">SUBSTITUTE(SUBSTITUTE(INDEX(AU$1:BF$1,0,MATCH(_xlfn.AGGREGATE(4,6,AU161:BF161),AU161:BF161,0)),"I-Emax",""),"&gt;1.4SD","")</f>
        <v>#N/A</v>
      </c>
      <c r="BH161" s="159"/>
      <c r="BI161" s="167">
        <f>IF(VLOOKUP($B161,'B-EmEC'!$A:$DC,MATCH(BI$1,'B-EmEC'!$A$1:$DC$1,0),FALSE)="",NA(),VLOOKUP($B161,'B-EmEC'!$A:$DC,MATCH(BI$1,'B-EmEC'!$A$1:$DC$1,0),FALSE))</f>
        <v>68.707899571341102</v>
      </c>
      <c r="BJ161" s="168">
        <f>IF(VLOOKUP($B161,'B-EmEC'!$A:$DC,MATCH(BJ$1,'B-EmEC'!$A$1:$DC$1,0),FALSE)="",NA(),VLOOKUP($B161,'B-EmEC'!$A:$DC,MATCH(BJ$1,'B-EmEC'!$A$1:$DC$1,0),FALSE))</f>
        <v>63.055254604550377</v>
      </c>
      <c r="BK161" s="168">
        <f>IF(VLOOKUP($B161,'B-EmEC'!$A:$DC,MATCH(BK$1,'B-EmEC'!$A$1:$DC$1,0),FALSE)="",NA(),VLOOKUP($B161,'B-EmEC'!$A:$DC,MATCH(BK$1,'B-EmEC'!$A$1:$DC$1,0),FALSE))</f>
        <v>66.330704060765413</v>
      </c>
      <c r="BL161" s="168">
        <f>IF(VLOOKUP($B161,'B-EmEC'!$A:$DC,MATCH(BL$1,'B-EmEC'!$A$1:$DC$1,0),FALSE)="",NA(),VLOOKUP($B161,'B-EmEC'!$A:$DC,MATCH(BL$1,'B-EmEC'!$A$1:$DC$1,0),FALSE))</f>
        <v>79.543010752688161</v>
      </c>
      <c r="BM161" s="168">
        <f>IF(VLOOKUP($B161,'B-EmEC'!$A:$DC,MATCH(BM$1,'B-EmEC'!$A$1:$DC$1,0),FALSE)="",NA(),VLOOKUP($B161,'B-EmEC'!$A:$DC,MATCH(BM$1,'B-EmEC'!$A$1:$DC$1,0),FALSE))</f>
        <v>86.46844660194175</v>
      </c>
      <c r="BN161" s="168" t="e">
        <f>IF(VLOOKUP($B161,'B-EmEC'!$A:$DC,MATCH(BN$1,'B-EmEC'!$A$1:$DC$1,0),FALSE)="",NA(),VLOOKUP($B161,'B-EmEC'!$A:$DC,MATCH(BN$1,'B-EmEC'!$A$1:$DC$1,0),FALSE))</f>
        <v>#N/A</v>
      </c>
      <c r="BO161" s="168">
        <f>IF(VLOOKUP($B161,'B-EmEC'!$A:$DC,MATCH(BO$1,'B-EmEC'!$A$1:$DC$1,0),FALSE)="",NA(),VLOOKUP($B161,'B-EmEC'!$A:$DC,MATCH(BO$1,'B-EmEC'!$A$1:$DC$1,0),FALSE))</f>
        <v>100</v>
      </c>
      <c r="BP161" s="168">
        <f>IF(VLOOKUP($B161,'B-EmEC'!$A:$DC,MATCH(BP$1,'B-EmEC'!$A$1:$DC$1,0),FALSE)="",NA(),VLOOKUP($B161,'B-EmEC'!$A:$DC,MATCH(BP$1,'B-EmEC'!$A$1:$DC$1,0),FALSE))</f>
        <v>100</v>
      </c>
      <c r="BQ161" s="168">
        <f>IF(VLOOKUP($B161,'B-EmEC'!$A:$DC,MATCH(BQ$1,'B-EmEC'!$A$1:$DC$1,0),FALSE)="",NA(),VLOOKUP($B161,'B-EmEC'!$A:$DC,MATCH(BQ$1,'B-EmEC'!$A$1:$DC$1,0),FALSE))</f>
        <v>94.210583270208843</v>
      </c>
      <c r="BR161" s="168">
        <f>IF(VLOOKUP($B161,'B-EmEC'!$A:$DC,MATCH(BR$1,'B-EmEC'!$A$1:$DC$1,0),FALSE)="",NA(),VLOOKUP($B161,'B-EmEC'!$A:$DC,MATCH(BR$1,'B-EmEC'!$A$1:$DC$1,0),FALSE))</f>
        <v>41.836925960637302</v>
      </c>
      <c r="BS161" s="168">
        <f>IF(VLOOKUP($B161,'B-EmEC'!$A:$DC,MATCH(BS$1,'B-EmEC'!$A$1:$DC$1,0),FALSE)="",NA(),VLOOKUP($B161,'B-EmEC'!$A:$DC,MATCH(BS$1,'B-EmEC'!$A$1:$DC$1,0),FALSE))</f>
        <v>51.934426229508198</v>
      </c>
      <c r="BT161" s="168">
        <f>IF(VLOOKUP($B161,'B-EmEC'!$A:$DC,MATCH(BT$1,'B-EmEC'!$A$1:$DC$1,0),FALSE)="",NA(),VLOOKUP($B161,'B-EmEC'!$A:$DC,MATCH(BT$1,'B-EmEC'!$A$1:$DC$1,0),FALSE))</f>
        <v>9.2849051260266187</v>
      </c>
      <c r="BU161" s="161" t="str" cm="1">
        <f t="array" ref="BU161">SUBSTITUTE(SUBSTITUTE(SUBSTITUTE(INDEX(BI$1:BT$1,0,MATCH(_xlfn.AGGREGATE(4,6,BI161:BT161),BI161:BT161,0)),"B-Emax",""),"Min",""),"Max","")</f>
        <v xml:space="preserve">
Gq</v>
      </c>
      <c r="BV161" s="168"/>
      <c r="BW161" s="165" t="e">
        <f>IF(VLOOKUP($B161,'I-EmEC'!$A:$DD,MATCH(BW$1,'I-EmEC'!$A$1:$DD$1,0),FALSE)&lt;&gt;"",VLOOKUP($B161,'I-EmEC'!$A:$DD,MATCH(BW$1,'I-EmEC'!$A$1:$DD$1,0),FALSE),NA())</f>
        <v>#N/A</v>
      </c>
      <c r="BX161" s="166" t="e">
        <f>IF(VLOOKUP($B161,'I-EmEC'!$A:$DD,MATCH(BX$1,'I-EmEC'!$A$1:$DD$1,0),FALSE)&lt;&gt;"",VLOOKUP($B161,'I-EmEC'!$A:$DD,MATCH(BX$1,'I-EmEC'!$A$1:$DD$1,0),FALSE),NA())</f>
        <v>#N/A</v>
      </c>
      <c r="BY161" s="166" t="e">
        <f>IF(VLOOKUP($B161,'I-EmEC'!$A:$DD,MATCH(BY$1,'I-EmEC'!$A$1:$DD$1,0),FALSE)&lt;&gt;"",VLOOKUP($B161,'I-EmEC'!$A:$DD,MATCH(BY$1,'I-EmEC'!$A$1:$DD$1,0),FALSE),NA())</f>
        <v>#N/A</v>
      </c>
      <c r="BZ161" s="166" t="e">
        <f>IF(VLOOKUP($B161,'I-EmEC'!$A:$DD,MATCH(BZ$1,'I-EmEC'!$A$1:$DD$1,0),FALSE)&lt;&gt;"",VLOOKUP($B161,'I-EmEC'!$A:$DD,MATCH(BZ$1,'I-EmEC'!$A$1:$DD$1,0),FALSE),NA())</f>
        <v>#N/A</v>
      </c>
      <c r="CA161" s="166" t="e">
        <f>IF(VLOOKUP($B161,'I-EmEC'!$A:$DD,MATCH(CA$1,'I-EmEC'!$A$1:$DD$1,0),FALSE)&lt;&gt;"",VLOOKUP($B161,'I-EmEC'!$A:$DD,MATCH(CA$1,'I-EmEC'!$A$1:$DD$1,0),FALSE),NA())</f>
        <v>#N/A</v>
      </c>
      <c r="CB161" s="166" t="e">
        <f>IF(VLOOKUP($B161,'I-EmEC'!$A:$DD,MATCH(CB$1,'I-EmEC'!$A$1:$DD$1,0),FALSE)&lt;&gt;"",VLOOKUP($B161,'I-EmEC'!$A:$DD,MATCH(CB$1,'I-EmEC'!$A$1:$DD$1,0),FALSE),NA())</f>
        <v>#N/A</v>
      </c>
      <c r="CC161" s="166" t="e">
        <f>IF(VLOOKUP($B161,'I-EmEC'!$A:$DD,MATCH(CC$1,'I-EmEC'!$A$1:$DD$1,0),FALSE)&lt;&gt;"",VLOOKUP($B161,'I-EmEC'!$A:$DD,MATCH(CC$1,'I-EmEC'!$A$1:$DD$1,0),FALSE),NA())</f>
        <v>#N/A</v>
      </c>
      <c r="CD161" s="166" t="e">
        <f>IF(VLOOKUP($B161,'I-EmEC'!$A:$DD,MATCH(CD$1,'I-EmEC'!$A$1:$DD$1,0),FALSE)&lt;&gt;"",VLOOKUP($B161,'I-EmEC'!$A:$DD,MATCH(CD$1,'I-EmEC'!$A$1:$DD$1,0),FALSE),NA())</f>
        <v>#N/A</v>
      </c>
      <c r="CE161" s="166" t="e">
        <f>IF(VLOOKUP($B161,'I-EmEC'!$A:$DD,MATCH(CE$1,'I-EmEC'!$A$1:$DD$1,0),FALSE)&lt;&gt;"",VLOOKUP($B161,'I-EmEC'!$A:$DD,MATCH(CE$1,'I-EmEC'!$A$1:$DD$1,0),FALSE),NA())</f>
        <v>#N/A</v>
      </c>
      <c r="CF161" s="166" t="e">
        <f>IF(VLOOKUP($B161,'I-EmEC'!$A:$DD,MATCH(CF$1,'I-EmEC'!$A$1:$DD$1,0),FALSE)&lt;&gt;"",VLOOKUP($B161,'I-EmEC'!$A:$DD,MATCH(CF$1,'I-EmEC'!$A$1:$DD$1,0),FALSE),NA())</f>
        <v>#N/A</v>
      </c>
      <c r="CG161" s="166" t="e">
        <f>IF(VLOOKUP($B161,'I-EmEC'!$A:$DD,MATCH(CG$1,'I-EmEC'!$A$1:$DD$1,0),FALSE)&lt;&gt;"",VLOOKUP($B161,'I-EmEC'!$A:$DD,MATCH(CG$1,'I-EmEC'!$A$1:$DD$1,0),FALSE),NA())</f>
        <v>#N/A</v>
      </c>
      <c r="CH161" s="166" t="e">
        <f>IF(VLOOKUP($B161,'I-EmEC'!$A:$DD,MATCH(CH$1,'I-EmEC'!$A$1:$DD$1,0),FALSE)&lt;&gt;"",VLOOKUP($B161,'I-EmEC'!$A:$DD,MATCH(CH$1,'I-EmEC'!$A$1:$DD$1,0),FALSE),NA())</f>
        <v>#N/A</v>
      </c>
      <c r="CI161" s="161" t="e" cm="1">
        <f t="array" ref="CI161">SUBSTITUTE(SUBSTITUTE(SUBSTITUTE(INDEX(BW$1:CH$1,0,MATCH(_xlfn.AGGREGATE(4,6,BW161:CH161),BW161:CH161,0)),"I-Emax",""),"Min",""),"Max","")</f>
        <v>#N/A</v>
      </c>
      <c r="CJ161" s="155"/>
      <c r="CK161" s="155"/>
      <c r="CL161" s="155"/>
      <c r="CM161" s="155"/>
      <c r="CN161" s="155"/>
      <c r="CO161" s="155"/>
      <c r="CP161" s="155"/>
      <c r="CQ161" s="155"/>
      <c r="CR161" s="155"/>
      <c r="CS161" s="155"/>
      <c r="CT161" s="155"/>
      <c r="CU161" s="155"/>
      <c r="CV161" s="155"/>
      <c r="CW161" s="155"/>
      <c r="CX161" s="155"/>
      <c r="CY161" s="155"/>
      <c r="CZ161" s="155"/>
      <c r="DA161" s="155"/>
      <c r="DB161" s="155"/>
      <c r="DC161" s="155"/>
      <c r="DD161" s="155"/>
      <c r="DE161" s="155"/>
      <c r="DF161" s="155"/>
      <c r="DG161" s="155"/>
    </row>
    <row r="162" spans="1:111" s="170" customFormat="1" x14ac:dyDescent="0.15">
      <c r="A162" s="155" t="str" cm="1">
        <f t="array" ref="A162">_xlfn.IFS(AND(SUMIF(E162:P162,"&lt;&gt;#N/A",E162:P162)&gt;0,SUMIF(S162:AD162,"&lt;&gt;#N/A",S162:AD162)&gt;0),"BI",AND(SUMIF(E162:P162,"&lt;&gt;#N/A",E162:P162)&gt;0,SUMIF(S162:AD162,"&lt;&gt;#N/A",S162:AD162)=0),"-B",AND(SUMIF(E162:P162,"&lt;&gt;#N/A",E162:P162)=0,SUMIF(S162:AD162,"&lt;&gt;#N/A",S162:AD162)&gt;0),"-I")</f>
        <v>-B</v>
      </c>
      <c r="B162" s="90" t="s">
        <v>410</v>
      </c>
      <c r="C162" s="156" t="str">
        <f>VLOOKUP(B162,RecNamesAll!A:E,5,FALSE)</f>
        <v>A</v>
      </c>
      <c r="D162" s="157" t="b">
        <f>VLOOKUP(B162,Ligands!A:B,2,FALSE)</f>
        <v>0</v>
      </c>
      <c r="E162" s="158">
        <f>IF(VLOOKUP($B162,'B-EmEC'!$A:$DC,MATCH(E$1,'B-EmEC'!$A$1:$DC$1,0),FALSE)&lt;&gt;"",VLOOKUP($B162,'B-EmEC'!$A:$DC,MATCH(E$1,'B-EmEC'!$A$1:$DC$1,0),FALSE),NA())</f>
        <v>6.9980000000000002</v>
      </c>
      <c r="F162" s="159" t="e">
        <f>IF(VLOOKUP($B162,'B-EmEC'!$A:$DC,MATCH(F$1,'B-EmEC'!$A$1:$DC$1,0),FALSE)&lt;&gt;"",VLOOKUP($B162,'B-EmEC'!$A:$DC,MATCH(F$1,'B-EmEC'!$A$1:$DC$1,0),FALSE),NA())</f>
        <v>#N/A</v>
      </c>
      <c r="G162" s="159" t="e">
        <f>IF(VLOOKUP($B162,'B-EmEC'!$A:$DC,MATCH(G$1,'B-EmEC'!$A$1:$DC$1,0),FALSE)&lt;&gt;"",VLOOKUP($B162,'B-EmEC'!$A:$DC,MATCH(G$1,'B-EmEC'!$A$1:$DC$1,0),FALSE),NA())</f>
        <v>#N/A</v>
      </c>
      <c r="H162" s="159" t="e">
        <f>IF(VLOOKUP($B162,'B-EmEC'!$A:$DC,MATCH(H$1,'B-EmEC'!$A$1:$DC$1,0),FALSE)&lt;&gt;"",VLOOKUP($B162,'B-EmEC'!$A:$DC,MATCH(H$1,'B-EmEC'!$A$1:$DC$1,0),FALSE),NA())</f>
        <v>#N/A</v>
      </c>
      <c r="I162" s="159">
        <f>IF(VLOOKUP($B162,'B-EmEC'!$A:$DC,MATCH(I$1,'B-EmEC'!$A$1:$DC$1,0),FALSE)&lt;&gt;"",VLOOKUP($B162,'B-EmEC'!$A:$DC,MATCH(I$1,'B-EmEC'!$A$1:$DC$1,0),FALSE),NA())</f>
        <v>6.3049999999999997</v>
      </c>
      <c r="J162" s="159" t="e">
        <f>IF(VLOOKUP($B162,'B-EmEC'!$A:$DC,MATCH(J$1,'B-EmEC'!$A$1:$DC$1,0),FALSE)&lt;&gt;"",VLOOKUP($B162,'B-EmEC'!$A:$DC,MATCH(J$1,'B-EmEC'!$A$1:$DC$1,0),FALSE),NA())</f>
        <v>#N/A</v>
      </c>
      <c r="K162" s="160" t="e">
        <f>IF(VLOOKUP($B162,'B-EmEC'!$A:$DC,MATCH(K$1,'B-EmEC'!$A$1:$DC$1,0),FALSE)&lt;&gt;"",VLOOKUP($B162,'B-EmEC'!$A:$DC,MATCH(K$1,'B-EmEC'!$A$1:$DC$1,0),FALSE),NA())</f>
        <v>#N/A</v>
      </c>
      <c r="L162" s="160" t="e">
        <f>IF(VLOOKUP($B162,'B-EmEC'!$A:$DC,MATCH(L$1,'B-EmEC'!$A$1:$DC$1,0),FALSE)&lt;&gt;"",VLOOKUP($B162,'B-EmEC'!$A:$DC,MATCH(L$1,'B-EmEC'!$A$1:$DC$1,0),FALSE),NA())</f>
        <v>#N/A</v>
      </c>
      <c r="M162" s="160" t="e">
        <f>IF(VLOOKUP($B162,'B-EmEC'!$A:$DC,MATCH(M$1,'B-EmEC'!$A$1:$DC$1,0),FALSE)&lt;&gt;"",VLOOKUP($B162,'B-EmEC'!$A:$DC,MATCH(M$1,'B-EmEC'!$A$1:$DC$1,0),FALSE),NA())</f>
        <v>#N/A</v>
      </c>
      <c r="N162" s="159" t="e">
        <f>IF(VLOOKUP($B162,'B-EmEC'!$A:$DC,MATCH(N$1,'B-EmEC'!$A$1:$DC$1,0),FALSE)&lt;&gt;"",VLOOKUP($B162,'B-EmEC'!$A:$DC,MATCH(N$1,'B-EmEC'!$A$1:$DC$1,0),FALSE),NA())</f>
        <v>#N/A</v>
      </c>
      <c r="O162" s="160" t="e">
        <f>IF(VLOOKUP($B162,'B-EmEC'!$A:$DC,MATCH(O$1,'B-EmEC'!$A$1:$DC$1,0),FALSE)&lt;&gt;"",VLOOKUP($B162,'B-EmEC'!$A:$DC,MATCH(O$1,'B-EmEC'!$A$1:$DC$1,0),FALSE),NA())</f>
        <v>#N/A</v>
      </c>
      <c r="P162" s="160">
        <f>IF(VLOOKUP($B162,'B-EmEC'!$A:$DC,MATCH(P$1,'B-EmEC'!$A$1:$DC$1,0),FALSE)&lt;&gt;"",VLOOKUP($B162,'B-EmEC'!$A:$DC,MATCH(P$1,'B-EmEC'!$A$1:$DC$1,0),FALSE),NA())</f>
        <v>7.8959999999999999</v>
      </c>
      <c r="Q162" s="161" t="str" cm="1">
        <f t="array" ref="Q162">SUBSTITUTE(SUBSTITUTE(INDEX(E$1:P$1,0,MATCH(_xlfn.AGGREGATE(4,6,E162:P162),E162:P162,0)),"B-pEC50",""),"&gt;1.4SD","")</f>
        <v xml:space="preserve">
G13</v>
      </c>
      <c r="R162" s="159"/>
      <c r="S162" s="162" t="e">
        <f>IF(VLOOKUP($B162,'I-EmEC'!$A:$DD,MATCH(S$1,'I-EmEC'!$A$1:$DD$1,0),FALSE)&lt;&gt;"",VLOOKUP($B162,'I-EmEC'!$A:$DD,MATCH(S$1,'I-EmEC'!$A$1:$DD$1,0),FALSE),NA())</f>
        <v>#N/A</v>
      </c>
      <c r="T162" s="159" t="e">
        <f>IF(VLOOKUP($B162,'I-EmEC'!$A:$DD,MATCH(T$1,'I-EmEC'!$A$1:$DD$1,0),FALSE)&lt;&gt;"",VLOOKUP($B162,'I-EmEC'!$A:$DD,MATCH(T$1,'I-EmEC'!$A$1:$DD$1,0),FALSE),NA())</f>
        <v>#N/A</v>
      </c>
      <c r="U162" s="159" t="e">
        <f>IF(VLOOKUP($B162,'I-EmEC'!$A:$DD,MATCH(U$1,'I-EmEC'!$A$1:$DD$1,0),FALSE)&lt;&gt;"",VLOOKUP($B162,'I-EmEC'!$A:$DD,MATCH(U$1,'I-EmEC'!$A$1:$DD$1,0),FALSE),NA())</f>
        <v>#N/A</v>
      </c>
      <c r="V162" s="159" t="e">
        <f>IF(VLOOKUP($B162,'I-EmEC'!$A:$DD,MATCH(V$1,'I-EmEC'!$A$1:$DD$1,0),FALSE)&lt;&gt;"",VLOOKUP($B162,'I-EmEC'!$A:$DD,MATCH(V$1,'I-EmEC'!$A$1:$DD$1,0),FALSE),NA())</f>
        <v>#N/A</v>
      </c>
      <c r="W162" s="159" t="e">
        <f>IF(VLOOKUP($B162,'I-EmEC'!$A:$DD,MATCH(W$1,'I-EmEC'!$A$1:$DD$1,0),FALSE)&lt;&gt;"",VLOOKUP($B162,'I-EmEC'!$A:$DD,MATCH(W$1,'I-EmEC'!$A$1:$DD$1,0),FALSE),NA())</f>
        <v>#N/A</v>
      </c>
      <c r="X162" s="159" t="e">
        <f>IF(VLOOKUP($B162,'I-EmEC'!$A:$DD,MATCH(X$1,'I-EmEC'!$A$1:$DD$1,0),FALSE)&lt;&gt;"",VLOOKUP($B162,'I-EmEC'!$A:$DD,MATCH(X$1,'I-EmEC'!$A$1:$DD$1,0),FALSE),NA())</f>
        <v>#N/A</v>
      </c>
      <c r="Y162" s="159" t="e">
        <f>IF(VLOOKUP($B162,'I-EmEC'!$A:$DD,MATCH(Y$1,'I-EmEC'!$A$1:$DD$1,0),FALSE)&lt;&gt;"",VLOOKUP($B162,'I-EmEC'!$A:$DD,MATCH(Y$1,'I-EmEC'!$A$1:$DD$1,0),FALSE),NA())</f>
        <v>#N/A</v>
      </c>
      <c r="Z162" s="159" t="e">
        <f>IF(VLOOKUP($B162,'I-EmEC'!$A:$DD,MATCH(Z$1,'I-EmEC'!$A$1:$DD$1,0),FALSE)&lt;&gt;"",VLOOKUP($B162,'I-EmEC'!$A:$DD,MATCH(Z$1,'I-EmEC'!$A$1:$DD$1,0),FALSE),NA())</f>
        <v>#N/A</v>
      </c>
      <c r="AA162" s="159" t="e">
        <f>IF(VLOOKUP($B162,'I-EmEC'!$A:$DD,MATCH(AA$1,'I-EmEC'!$A$1:$DD$1,0),FALSE)&lt;&gt;"",VLOOKUP($B162,'I-EmEC'!$A:$DD,MATCH(AA$1,'I-EmEC'!$A$1:$DD$1,0),FALSE),NA())</f>
        <v>#N/A</v>
      </c>
      <c r="AB162" s="159" t="e">
        <f>IF(VLOOKUP($B162,'I-EmEC'!$A:$DD,MATCH(AB$1,'I-EmEC'!$A$1:$DD$1,0),FALSE)&lt;&gt;"",VLOOKUP($B162,'I-EmEC'!$A:$DD,MATCH(AB$1,'I-EmEC'!$A$1:$DD$1,0),FALSE),NA())</f>
        <v>#N/A</v>
      </c>
      <c r="AC162" s="159" t="e">
        <f>IF(VLOOKUP($B162,'I-EmEC'!$A:$DD,MATCH(AC$1,'I-EmEC'!$A$1:$DD$1,0),FALSE)&lt;&gt;"",VLOOKUP($B162,'I-EmEC'!$A:$DD,MATCH(AC$1,'I-EmEC'!$A$1:$DD$1,0),FALSE),NA())</f>
        <v>#N/A</v>
      </c>
      <c r="AD162" s="159" t="e">
        <f>IF(VLOOKUP($B162,'I-EmEC'!$A:$DD,MATCH(AD$1,'I-EmEC'!$A$1:$DD$1,0),FALSE)&lt;&gt;"",VLOOKUP($B162,'I-EmEC'!$A:$DD,MATCH(AD$1,'I-EmEC'!$A$1:$DD$1,0),FALSE),NA())</f>
        <v>#N/A</v>
      </c>
      <c r="AE162" s="161" t="e" cm="1">
        <f t="array" ref="AE162">SUBSTITUTE(SUBSTITUTE(INDEX(S$1:AD$1,0,MATCH(_xlfn.AGGREGATE(4,6,S162:AD162),S162:AD162,0)),"I-pEC50",""),"&gt;1.4SD","")</f>
        <v>#N/A</v>
      </c>
      <c r="AF162" s="159"/>
      <c r="AG162" s="163">
        <f>IF(VLOOKUP($B162,'B-EmEC'!$A:$DC,MATCH(AG$1,'B-EmEC'!$A$1:$DC$1,0),FALSE)&lt;&gt;"",VLOOKUP($B162,'B-EmEC'!$A:$DC,MATCH(AG$1,'B-EmEC'!$A$1:$DC$1,0),FALSE),NA())</f>
        <v>32.299999999999997</v>
      </c>
      <c r="AH162" s="164" t="e">
        <f>IF(VLOOKUP($B162,'B-EmEC'!$A:$DC,MATCH(AH$1,'B-EmEC'!$A$1:$DC$1,0),FALSE)&lt;&gt;"",VLOOKUP($B162,'B-EmEC'!$A:$DC,MATCH(AH$1,'B-EmEC'!$A$1:$DC$1,0),FALSE),NA())</f>
        <v>#N/A</v>
      </c>
      <c r="AI162" s="164" t="e">
        <f>IF(VLOOKUP($B162,'B-EmEC'!$A:$DC,MATCH(AI$1,'B-EmEC'!$A$1:$DC$1,0),FALSE)&lt;&gt;"",VLOOKUP($B162,'B-EmEC'!$A:$DC,MATCH(AI$1,'B-EmEC'!$A$1:$DC$1,0),FALSE),NA())</f>
        <v>#N/A</v>
      </c>
      <c r="AJ162" s="164" t="e">
        <f>IF(VLOOKUP($B162,'B-EmEC'!$A:$DC,MATCH(AJ$1,'B-EmEC'!$A$1:$DC$1,0),FALSE)&lt;&gt;"",VLOOKUP($B162,'B-EmEC'!$A:$DC,MATCH(AJ$1,'B-EmEC'!$A$1:$DC$1,0),FALSE),NA())</f>
        <v>#N/A</v>
      </c>
      <c r="AK162" s="164">
        <f>IF(VLOOKUP($B162,'B-EmEC'!$A:$DC,MATCH(AK$1,'B-EmEC'!$A$1:$DC$1,0),FALSE)&lt;&gt;"",VLOOKUP($B162,'B-EmEC'!$A:$DC,MATCH(AK$1,'B-EmEC'!$A$1:$DC$1,0),FALSE),NA())</f>
        <v>86.79</v>
      </c>
      <c r="AL162" s="164" t="e">
        <f>IF(VLOOKUP($B162,'B-EmEC'!$A:$DC,MATCH(AL$1,'B-EmEC'!$A$1:$DC$1,0),FALSE)&lt;&gt;"",VLOOKUP($B162,'B-EmEC'!$A:$DC,MATCH(AL$1,'B-EmEC'!$A$1:$DC$1,0),FALSE),NA())</f>
        <v>#N/A</v>
      </c>
      <c r="AM162" s="164" t="e">
        <f>IF(VLOOKUP($B162,'B-EmEC'!$A:$DC,MATCH(AM$1,'B-EmEC'!$A$1:$DC$1,0),FALSE)&lt;&gt;"",VLOOKUP($B162,'B-EmEC'!$A:$DC,MATCH(AM$1,'B-EmEC'!$A$1:$DC$1,0),FALSE),NA())</f>
        <v>#N/A</v>
      </c>
      <c r="AN162" s="164" t="e">
        <f>IF(VLOOKUP($B162,'B-EmEC'!$A:$DC,MATCH(AN$1,'B-EmEC'!$A$1:$DC$1,0),FALSE)&lt;&gt;"",VLOOKUP($B162,'B-EmEC'!$A:$DC,MATCH(AN$1,'B-EmEC'!$A$1:$DC$1,0),FALSE),NA())</f>
        <v>#N/A</v>
      </c>
      <c r="AO162" s="164" t="e">
        <f>IF(VLOOKUP($B162,'B-EmEC'!$A:$DC,MATCH(AO$1,'B-EmEC'!$A$1:$DC$1,0),FALSE)&lt;&gt;"",VLOOKUP($B162,'B-EmEC'!$A:$DC,MATCH(AO$1,'B-EmEC'!$A$1:$DC$1,0),FALSE),NA())</f>
        <v>#N/A</v>
      </c>
      <c r="AP162" s="164" t="e">
        <f>IF(VLOOKUP($B162,'B-EmEC'!$A:$DC,MATCH(AP$1,'B-EmEC'!$A$1:$DC$1,0),FALSE)&lt;&gt;"",VLOOKUP($B162,'B-EmEC'!$A:$DC,MATCH(AP$1,'B-EmEC'!$A$1:$DC$1,0),FALSE),NA())</f>
        <v>#N/A</v>
      </c>
      <c r="AQ162" s="164" t="e">
        <f>IF(VLOOKUP($B162,'B-EmEC'!$A:$DC,MATCH(AQ$1,'B-EmEC'!$A$1:$DC$1,0),FALSE)&lt;&gt;"",VLOOKUP($B162,'B-EmEC'!$A:$DC,MATCH(AQ$1,'B-EmEC'!$A$1:$DC$1,0),FALSE),NA())</f>
        <v>#N/A</v>
      </c>
      <c r="AR162" s="164">
        <f>IF(VLOOKUP($B162,'B-EmEC'!$A:$DC,MATCH(AR$1,'B-EmEC'!$A$1:$DC$1,0),FALSE)&lt;&gt;"",VLOOKUP($B162,'B-EmEC'!$A:$DC,MATCH(AR$1,'B-EmEC'!$A$1:$DC$1,0),FALSE),NA())</f>
        <v>117.1</v>
      </c>
      <c r="AS162" s="169" t="str" cm="1">
        <f t="array" ref="AS162">SUBSTITUTE(SUBSTITUTE(INDEX(AG$1:AR$1,0,MATCH(_xlfn.AGGREGATE(4,6,AG162:AR162),AG162:AR162,0)),"B-Emax",""),"&gt;1.4SD","")</f>
        <v xml:space="preserve">
G13</v>
      </c>
      <c r="AT162" s="164"/>
      <c r="AU162" s="165" t="e">
        <f>IF(VLOOKUP($B162,'I-EmEC'!$A:$DD,MATCH(AU$1,'I-EmEC'!$A$1:$DD$1,0),FALSE)&lt;&gt;"",VLOOKUP($B162,'I-EmEC'!$A:$DD,MATCH(AU$1,'I-EmEC'!$A$1:$DD$1,0),FALSE),NA())</f>
        <v>#N/A</v>
      </c>
      <c r="AV162" s="166" t="e">
        <f>IF(VLOOKUP($B162,'I-EmEC'!$A:$DD,MATCH(AV$1,'I-EmEC'!$A$1:$DD$1,0),FALSE)&lt;&gt;"",VLOOKUP($B162,'I-EmEC'!$A:$DD,MATCH(AV$1,'I-EmEC'!$A$1:$DD$1,0),FALSE),NA())</f>
        <v>#N/A</v>
      </c>
      <c r="AW162" s="166" t="e">
        <f>IF(VLOOKUP($B162,'I-EmEC'!$A:$DD,MATCH(AW$1,'I-EmEC'!$A$1:$DD$1,0),FALSE)&lt;&gt;"",VLOOKUP($B162,'I-EmEC'!$A:$DD,MATCH(AW$1,'I-EmEC'!$A$1:$DD$1,0),FALSE),NA())</f>
        <v>#N/A</v>
      </c>
      <c r="AX162" s="166" t="e">
        <f>IF(VLOOKUP($B162,'I-EmEC'!$A:$DD,MATCH(AX$1,'I-EmEC'!$A$1:$DD$1,0),FALSE)&lt;&gt;"",VLOOKUP($B162,'I-EmEC'!$A:$DD,MATCH(AX$1,'I-EmEC'!$A$1:$DD$1,0),FALSE),NA())</f>
        <v>#N/A</v>
      </c>
      <c r="AY162" s="166" t="e">
        <f>IF(VLOOKUP($B162,'I-EmEC'!$A:$DD,MATCH(AY$1,'I-EmEC'!$A$1:$DD$1,0),FALSE)&lt;&gt;"",VLOOKUP($B162,'I-EmEC'!$A:$DD,MATCH(AY$1,'I-EmEC'!$A$1:$DD$1,0),FALSE),NA())</f>
        <v>#N/A</v>
      </c>
      <c r="AZ162" s="166" t="e">
        <f>IF(VLOOKUP($B162,'I-EmEC'!$A:$DD,MATCH(AZ$1,'I-EmEC'!$A$1:$DD$1,0),FALSE)&lt;&gt;"",VLOOKUP($B162,'I-EmEC'!$A:$DD,MATCH(AZ$1,'I-EmEC'!$A$1:$DD$1,0),FALSE),NA())</f>
        <v>#N/A</v>
      </c>
      <c r="BA162" s="166" t="e">
        <f>IF(VLOOKUP($B162,'I-EmEC'!$A:$DD,MATCH(BA$1,'I-EmEC'!$A$1:$DD$1,0),FALSE)&lt;&gt;"",VLOOKUP($B162,'I-EmEC'!$A:$DD,MATCH(BA$1,'I-EmEC'!$A$1:$DD$1,0),FALSE),NA())</f>
        <v>#N/A</v>
      </c>
      <c r="BB162" s="166" t="e">
        <f>IF(VLOOKUP($B162,'I-EmEC'!$A:$DD,MATCH(BB$1,'I-EmEC'!$A$1:$DD$1,0),FALSE)&lt;&gt;"",VLOOKUP($B162,'I-EmEC'!$A:$DD,MATCH(BB$1,'I-EmEC'!$A$1:$DD$1,0),FALSE),NA())</f>
        <v>#N/A</v>
      </c>
      <c r="BC162" s="166" t="e">
        <f>IF(VLOOKUP($B162,'I-EmEC'!$A:$DD,MATCH(BC$1,'I-EmEC'!$A$1:$DD$1,0),FALSE)&lt;&gt;"",VLOOKUP($B162,'I-EmEC'!$A:$DD,MATCH(BC$1,'I-EmEC'!$A$1:$DD$1,0),FALSE),NA())</f>
        <v>#N/A</v>
      </c>
      <c r="BD162" s="166" t="e">
        <f>IF(VLOOKUP($B162,'I-EmEC'!$A:$DD,MATCH(BD$1,'I-EmEC'!$A$1:$DD$1,0),FALSE)&lt;&gt;"",VLOOKUP($B162,'I-EmEC'!$A:$DD,MATCH(BD$1,'I-EmEC'!$A$1:$DD$1,0),FALSE),NA())</f>
        <v>#N/A</v>
      </c>
      <c r="BE162" s="166" t="e">
        <f>IF(VLOOKUP($B162,'I-EmEC'!$A:$DD,MATCH(BE$1,'I-EmEC'!$A$1:$DD$1,0),FALSE)&lt;&gt;"",VLOOKUP($B162,'I-EmEC'!$A:$DD,MATCH(BE$1,'I-EmEC'!$A$1:$DD$1,0),FALSE),NA())</f>
        <v>#N/A</v>
      </c>
      <c r="BF162" s="166" t="e">
        <f>IF(VLOOKUP($B162,'I-EmEC'!$A:$DD,MATCH(BF$1,'I-EmEC'!$A$1:$DD$1,0),FALSE)&lt;&gt;"",VLOOKUP($B162,'I-EmEC'!$A:$DD,MATCH(BF$1,'I-EmEC'!$A$1:$DD$1,0),FALSE),NA())</f>
        <v>#N/A</v>
      </c>
      <c r="BG162" s="161" t="e" cm="1">
        <f t="array" ref="BG162">SUBSTITUTE(SUBSTITUTE(INDEX(AU$1:BF$1,0,MATCH(_xlfn.AGGREGATE(4,6,AU162:BF162),AU162:BF162,0)),"I-Emax",""),"&gt;1.4SD","")</f>
        <v>#N/A</v>
      </c>
      <c r="BH162" s="159"/>
      <c r="BI162" s="167">
        <f>IF(VLOOKUP($B162,'B-EmEC'!$A:$DC,MATCH(BI$1,'B-EmEC'!$A$1:$DC$1,0),FALSE)="",NA(),VLOOKUP($B162,'B-EmEC'!$A:$DC,MATCH(BI$1,'B-EmEC'!$A$1:$DC$1,0),FALSE))</f>
        <v>49.448867115737904</v>
      </c>
      <c r="BJ162" s="168" t="e">
        <f>IF(VLOOKUP($B162,'B-EmEC'!$A:$DC,MATCH(BJ$1,'B-EmEC'!$A$1:$DC$1,0),FALSE)="",NA(),VLOOKUP($B162,'B-EmEC'!$A:$DC,MATCH(BJ$1,'B-EmEC'!$A$1:$DC$1,0),FALSE))</f>
        <v>#N/A</v>
      </c>
      <c r="BK162" s="168" t="e">
        <f>IF(VLOOKUP($B162,'B-EmEC'!$A:$DC,MATCH(BK$1,'B-EmEC'!$A$1:$DC$1,0),FALSE)="",NA(),VLOOKUP($B162,'B-EmEC'!$A:$DC,MATCH(BK$1,'B-EmEC'!$A$1:$DC$1,0),FALSE))</f>
        <v>#N/A</v>
      </c>
      <c r="BL162" s="168" t="e">
        <f>IF(VLOOKUP($B162,'B-EmEC'!$A:$DC,MATCH(BL$1,'B-EmEC'!$A$1:$DC$1,0),FALSE)="",NA(),VLOOKUP($B162,'B-EmEC'!$A:$DC,MATCH(BL$1,'B-EmEC'!$A$1:$DC$1,0),FALSE))</f>
        <v>#N/A</v>
      </c>
      <c r="BM162" s="168">
        <f>IF(VLOOKUP($B162,'B-EmEC'!$A:$DC,MATCH(BM$1,'B-EmEC'!$A$1:$DC$1,0),FALSE)="",NA(),VLOOKUP($B162,'B-EmEC'!$A:$DC,MATCH(BM$1,'B-EmEC'!$A$1:$DC$1,0),FALSE))</f>
        <v>17.554611650485437</v>
      </c>
      <c r="BN162" s="168" t="e">
        <f>IF(VLOOKUP($B162,'B-EmEC'!$A:$DC,MATCH(BN$1,'B-EmEC'!$A$1:$DC$1,0),FALSE)="",NA(),VLOOKUP($B162,'B-EmEC'!$A:$DC,MATCH(BN$1,'B-EmEC'!$A$1:$DC$1,0),FALSE))</f>
        <v>#N/A</v>
      </c>
      <c r="BO162" s="168" t="e">
        <f>IF(VLOOKUP($B162,'B-EmEC'!$A:$DC,MATCH(BO$1,'B-EmEC'!$A$1:$DC$1,0),FALSE)="",NA(),VLOOKUP($B162,'B-EmEC'!$A:$DC,MATCH(BO$1,'B-EmEC'!$A$1:$DC$1,0),FALSE))</f>
        <v>#N/A</v>
      </c>
      <c r="BP162" s="168" t="e">
        <f>IF(VLOOKUP($B162,'B-EmEC'!$A:$DC,MATCH(BP$1,'B-EmEC'!$A$1:$DC$1,0),FALSE)="",NA(),VLOOKUP($B162,'B-EmEC'!$A:$DC,MATCH(BP$1,'B-EmEC'!$A$1:$DC$1,0),FALSE))</f>
        <v>#N/A</v>
      </c>
      <c r="BQ162" s="168" t="e">
        <f>IF(VLOOKUP($B162,'B-EmEC'!$A:$DC,MATCH(BQ$1,'B-EmEC'!$A$1:$DC$1,0),FALSE)="",NA(),VLOOKUP($B162,'B-EmEC'!$A:$DC,MATCH(BQ$1,'B-EmEC'!$A$1:$DC$1,0),FALSE))</f>
        <v>#N/A</v>
      </c>
      <c r="BR162" s="168" t="e">
        <f>IF(VLOOKUP($B162,'B-EmEC'!$A:$DC,MATCH(BR$1,'B-EmEC'!$A$1:$DC$1,0),FALSE)="",NA(),VLOOKUP($B162,'B-EmEC'!$A:$DC,MATCH(BR$1,'B-EmEC'!$A$1:$DC$1,0),FALSE))</f>
        <v>#N/A</v>
      </c>
      <c r="BS162" s="168" t="e">
        <f>IF(VLOOKUP($B162,'B-EmEC'!$A:$DC,MATCH(BS$1,'B-EmEC'!$A$1:$DC$1,0),FALSE)="",NA(),VLOOKUP($B162,'B-EmEC'!$A:$DC,MATCH(BS$1,'B-EmEC'!$A$1:$DC$1,0),FALSE))</f>
        <v>#N/A</v>
      </c>
      <c r="BT162" s="168">
        <f>IF(VLOOKUP($B162,'B-EmEC'!$A:$DC,MATCH(BT$1,'B-EmEC'!$A$1:$DC$1,0),FALSE)="",NA(),VLOOKUP($B162,'B-EmEC'!$A:$DC,MATCH(BT$1,'B-EmEC'!$A$1:$DC$1,0),FALSE))</f>
        <v>16.581704899461908</v>
      </c>
      <c r="BU162" s="161" t="str" cm="1">
        <f t="array" ref="BU162">SUBSTITUTE(SUBSTITUTE(SUBSTITUTE(INDEX(BI$1:BT$1,0,MATCH(_xlfn.AGGREGATE(4,6,BI162:BT162),BI162:BT162,0)),"B-Emax",""),"Min",""),"Max","")</f>
        <v xml:space="preserve">
Gs</v>
      </c>
      <c r="BV162" s="168"/>
      <c r="BW162" s="165" t="e">
        <f>IF(VLOOKUP($B162,'I-EmEC'!$A:$DD,MATCH(BW$1,'I-EmEC'!$A$1:$DD$1,0),FALSE)&lt;&gt;"",VLOOKUP($B162,'I-EmEC'!$A:$DD,MATCH(BW$1,'I-EmEC'!$A$1:$DD$1,0),FALSE),NA())</f>
        <v>#N/A</v>
      </c>
      <c r="BX162" s="166" t="e">
        <f>IF(VLOOKUP($B162,'I-EmEC'!$A:$DD,MATCH(BX$1,'I-EmEC'!$A$1:$DD$1,0),FALSE)&lt;&gt;"",VLOOKUP($B162,'I-EmEC'!$A:$DD,MATCH(BX$1,'I-EmEC'!$A$1:$DD$1,0),FALSE),NA())</f>
        <v>#N/A</v>
      </c>
      <c r="BY162" s="166" t="e">
        <f>IF(VLOOKUP($B162,'I-EmEC'!$A:$DD,MATCH(BY$1,'I-EmEC'!$A$1:$DD$1,0),FALSE)&lt;&gt;"",VLOOKUP($B162,'I-EmEC'!$A:$DD,MATCH(BY$1,'I-EmEC'!$A$1:$DD$1,0),FALSE),NA())</f>
        <v>#N/A</v>
      </c>
      <c r="BZ162" s="166" t="e">
        <f>IF(VLOOKUP($B162,'I-EmEC'!$A:$DD,MATCH(BZ$1,'I-EmEC'!$A$1:$DD$1,0),FALSE)&lt;&gt;"",VLOOKUP($B162,'I-EmEC'!$A:$DD,MATCH(BZ$1,'I-EmEC'!$A$1:$DD$1,0),FALSE),NA())</f>
        <v>#N/A</v>
      </c>
      <c r="CA162" s="166" t="e">
        <f>IF(VLOOKUP($B162,'I-EmEC'!$A:$DD,MATCH(CA$1,'I-EmEC'!$A$1:$DD$1,0),FALSE)&lt;&gt;"",VLOOKUP($B162,'I-EmEC'!$A:$DD,MATCH(CA$1,'I-EmEC'!$A$1:$DD$1,0),FALSE),NA())</f>
        <v>#N/A</v>
      </c>
      <c r="CB162" s="166" t="e">
        <f>IF(VLOOKUP($B162,'I-EmEC'!$A:$DD,MATCH(CB$1,'I-EmEC'!$A$1:$DD$1,0),FALSE)&lt;&gt;"",VLOOKUP($B162,'I-EmEC'!$A:$DD,MATCH(CB$1,'I-EmEC'!$A$1:$DD$1,0),FALSE),NA())</f>
        <v>#N/A</v>
      </c>
      <c r="CC162" s="166" t="e">
        <f>IF(VLOOKUP($B162,'I-EmEC'!$A:$DD,MATCH(CC$1,'I-EmEC'!$A$1:$DD$1,0),FALSE)&lt;&gt;"",VLOOKUP($B162,'I-EmEC'!$A:$DD,MATCH(CC$1,'I-EmEC'!$A$1:$DD$1,0),FALSE),NA())</f>
        <v>#N/A</v>
      </c>
      <c r="CD162" s="166" t="e">
        <f>IF(VLOOKUP($B162,'I-EmEC'!$A:$DD,MATCH(CD$1,'I-EmEC'!$A$1:$DD$1,0),FALSE)&lt;&gt;"",VLOOKUP($B162,'I-EmEC'!$A:$DD,MATCH(CD$1,'I-EmEC'!$A$1:$DD$1,0),FALSE),NA())</f>
        <v>#N/A</v>
      </c>
      <c r="CE162" s="166" t="e">
        <f>IF(VLOOKUP($B162,'I-EmEC'!$A:$DD,MATCH(CE$1,'I-EmEC'!$A$1:$DD$1,0),FALSE)&lt;&gt;"",VLOOKUP($B162,'I-EmEC'!$A:$DD,MATCH(CE$1,'I-EmEC'!$A$1:$DD$1,0),FALSE),NA())</f>
        <v>#N/A</v>
      </c>
      <c r="CF162" s="166" t="e">
        <f>IF(VLOOKUP($B162,'I-EmEC'!$A:$DD,MATCH(CF$1,'I-EmEC'!$A$1:$DD$1,0),FALSE)&lt;&gt;"",VLOOKUP($B162,'I-EmEC'!$A:$DD,MATCH(CF$1,'I-EmEC'!$A$1:$DD$1,0),FALSE),NA())</f>
        <v>#N/A</v>
      </c>
      <c r="CG162" s="166" t="e">
        <f>IF(VLOOKUP($B162,'I-EmEC'!$A:$DD,MATCH(CG$1,'I-EmEC'!$A$1:$DD$1,0),FALSE)&lt;&gt;"",VLOOKUP($B162,'I-EmEC'!$A:$DD,MATCH(CG$1,'I-EmEC'!$A$1:$DD$1,0),FALSE),NA())</f>
        <v>#N/A</v>
      </c>
      <c r="CH162" s="166" t="e">
        <f>IF(VLOOKUP($B162,'I-EmEC'!$A:$DD,MATCH(CH$1,'I-EmEC'!$A$1:$DD$1,0),FALSE)&lt;&gt;"",VLOOKUP($B162,'I-EmEC'!$A:$DD,MATCH(CH$1,'I-EmEC'!$A$1:$DD$1,0),FALSE),NA())</f>
        <v>#N/A</v>
      </c>
      <c r="CI162" s="161" t="e" cm="1">
        <f t="array" ref="CI162">SUBSTITUTE(SUBSTITUTE(SUBSTITUTE(INDEX(BW$1:CH$1,0,MATCH(_xlfn.AGGREGATE(4,6,BW162:CH162),BW162:CH162,0)),"I-Emax",""),"Min",""),"Max","")</f>
        <v>#N/A</v>
      </c>
      <c r="CJ162" s="155"/>
      <c r="CK162" s="155"/>
      <c r="CL162" s="155"/>
      <c r="CM162" s="155"/>
      <c r="CN162" s="155"/>
      <c r="CO162" s="155"/>
      <c r="CP162" s="155"/>
      <c r="CQ162" s="155"/>
      <c r="CR162" s="155"/>
      <c r="CS162" s="155"/>
      <c r="CT162" s="155"/>
      <c r="CU162" s="155"/>
      <c r="CV162" s="155"/>
      <c r="CW162" s="155"/>
      <c r="CX162" s="155"/>
      <c r="CY162" s="155"/>
      <c r="CZ162" s="155"/>
      <c r="DA162" s="155"/>
      <c r="DB162" s="155"/>
      <c r="DC162" s="155"/>
      <c r="DD162" s="155"/>
      <c r="DE162" s="155"/>
      <c r="DF162" s="155"/>
      <c r="DG162" s="155"/>
    </row>
    <row r="163" spans="1:111" s="170" customFormat="1" x14ac:dyDescent="0.15">
      <c r="A163" s="155" t="str" cm="1">
        <f t="array" ref="A163">_xlfn.IFS(AND(SUMIF(E163:P163,"&lt;&gt;#N/A",E163:P163)&gt;0,SUMIF(S163:AD163,"&lt;&gt;#N/A",S163:AD163)&gt;0),"BI",AND(SUMIF(E163:P163,"&lt;&gt;#N/A",E163:P163)&gt;0,SUMIF(S163:AD163,"&lt;&gt;#N/A",S163:AD163)=0),"-B",AND(SUMIF(E163:P163,"&lt;&gt;#N/A",E163:P163)=0,SUMIF(S163:AD163,"&lt;&gt;#N/A",S163:AD163)&gt;0),"-I")</f>
        <v>-B</v>
      </c>
      <c r="B163" s="90" t="s">
        <v>283</v>
      </c>
      <c r="C163" s="156" t="str">
        <f>VLOOKUP(B163,RecNamesAll!A:E,5,FALSE)</f>
        <v>B1</v>
      </c>
      <c r="D163" s="157" t="b">
        <f>VLOOKUP(B163,Ligands!A:B,2,FALSE)</f>
        <v>0</v>
      </c>
      <c r="E163" s="158">
        <f>IF(VLOOKUP($B163,'B-EmEC'!$A:$DC,MATCH(E$1,'B-EmEC'!$A$1:$DC$1,0),FALSE)&lt;&gt;"",VLOOKUP($B163,'B-EmEC'!$A:$DC,MATCH(E$1,'B-EmEC'!$A$1:$DC$1,0),FALSE),NA())</f>
        <v>11.98</v>
      </c>
      <c r="F163" s="159">
        <f>IF(VLOOKUP($B163,'B-EmEC'!$A:$DC,MATCH(F$1,'B-EmEC'!$A$1:$DC$1,0),FALSE)&lt;&gt;"",VLOOKUP($B163,'B-EmEC'!$A:$DC,MATCH(F$1,'B-EmEC'!$A$1:$DC$1,0),FALSE),NA())</f>
        <v>8.3520000000000003</v>
      </c>
      <c r="G163" s="159">
        <f>IF(VLOOKUP($B163,'B-EmEC'!$A:$DC,MATCH(G$1,'B-EmEC'!$A$1:$DC$1,0),FALSE)&lt;&gt;"",VLOOKUP($B163,'B-EmEC'!$A:$DC,MATCH(G$1,'B-EmEC'!$A$1:$DC$1,0),FALSE),NA())</f>
        <v>8.4939999999999998</v>
      </c>
      <c r="H163" s="159">
        <f>IF(VLOOKUP($B163,'B-EmEC'!$A:$DC,MATCH(H$1,'B-EmEC'!$A$1:$DC$1,0),FALSE)&lt;&gt;"",VLOOKUP($B163,'B-EmEC'!$A:$DC,MATCH(H$1,'B-EmEC'!$A$1:$DC$1,0),FALSE),NA())</f>
        <v>8.5429999999999993</v>
      </c>
      <c r="I163" s="159">
        <f>IF(VLOOKUP($B163,'B-EmEC'!$A:$DC,MATCH(I$1,'B-EmEC'!$A$1:$DC$1,0),FALSE)&lt;&gt;"",VLOOKUP($B163,'B-EmEC'!$A:$DC,MATCH(I$1,'B-EmEC'!$A$1:$DC$1,0),FALSE),NA())</f>
        <v>9.0570000000000004</v>
      </c>
      <c r="J163" s="159">
        <f>IF(VLOOKUP($B163,'B-EmEC'!$A:$DC,MATCH(J$1,'B-EmEC'!$A$1:$DC$1,0),FALSE)&lt;&gt;"",VLOOKUP($B163,'B-EmEC'!$A:$DC,MATCH(J$1,'B-EmEC'!$A$1:$DC$1,0),FALSE),NA())</f>
        <v>8.26</v>
      </c>
      <c r="K163" s="160">
        <f>IF(VLOOKUP($B163,'B-EmEC'!$A:$DC,MATCH(K$1,'B-EmEC'!$A$1:$DC$1,0),FALSE)&lt;&gt;"",VLOOKUP($B163,'B-EmEC'!$A:$DC,MATCH(K$1,'B-EmEC'!$A$1:$DC$1,0),FALSE),NA())</f>
        <v>8.65</v>
      </c>
      <c r="L163" s="160">
        <f>IF(VLOOKUP($B163,'B-EmEC'!$A:$DC,MATCH(L$1,'B-EmEC'!$A$1:$DC$1,0),FALSE)&lt;&gt;"",VLOOKUP($B163,'B-EmEC'!$A:$DC,MATCH(L$1,'B-EmEC'!$A$1:$DC$1,0),FALSE),NA())</f>
        <v>8.218</v>
      </c>
      <c r="M163" s="160">
        <f>IF(VLOOKUP($B163,'B-EmEC'!$A:$DC,MATCH(M$1,'B-EmEC'!$A$1:$DC$1,0),FALSE)&lt;&gt;"",VLOOKUP($B163,'B-EmEC'!$A:$DC,MATCH(M$1,'B-EmEC'!$A$1:$DC$1,0),FALSE),NA())</f>
        <v>8.4280000000000008</v>
      </c>
      <c r="N163" s="159">
        <f>IF(VLOOKUP($B163,'B-EmEC'!$A:$DC,MATCH(N$1,'B-EmEC'!$A$1:$DC$1,0),FALSE)&lt;&gt;"",VLOOKUP($B163,'B-EmEC'!$A:$DC,MATCH(N$1,'B-EmEC'!$A$1:$DC$1,0),FALSE),NA())</f>
        <v>10.6</v>
      </c>
      <c r="O163" s="160">
        <f>IF(VLOOKUP($B163,'B-EmEC'!$A:$DC,MATCH(O$1,'B-EmEC'!$A$1:$DC$1,0),FALSE)&lt;&gt;"",VLOOKUP($B163,'B-EmEC'!$A:$DC,MATCH(O$1,'B-EmEC'!$A$1:$DC$1,0),FALSE),NA())</f>
        <v>9.6050000000000004</v>
      </c>
      <c r="P163" s="160">
        <f>IF(VLOOKUP($B163,'B-EmEC'!$A:$DC,MATCH(P$1,'B-EmEC'!$A$1:$DC$1,0),FALSE)&lt;&gt;"",VLOOKUP($B163,'B-EmEC'!$A:$DC,MATCH(P$1,'B-EmEC'!$A$1:$DC$1,0),FALSE),NA())</f>
        <v>10.119999999999999</v>
      </c>
      <c r="Q163" s="161" t="str" cm="1">
        <f t="array" ref="Q163">SUBSTITUTE(SUBSTITUTE(INDEX(E$1:P$1,0,MATCH(_xlfn.AGGREGATE(4,6,E163:P163),E163:P163,0)),"B-pEC50",""),"&gt;1.4SD","")</f>
        <v xml:space="preserve">
Gs</v>
      </c>
      <c r="R163" s="159"/>
      <c r="S163" s="162" t="e">
        <f>IF(VLOOKUP($B163,'I-EmEC'!$A:$DD,MATCH(S$1,'I-EmEC'!$A$1:$DD$1,0),FALSE)&lt;&gt;"",VLOOKUP($B163,'I-EmEC'!$A:$DD,MATCH(S$1,'I-EmEC'!$A$1:$DD$1,0),FALSE),NA())</f>
        <v>#N/A</v>
      </c>
      <c r="T163" s="159" t="e">
        <f>IF(VLOOKUP($B163,'I-EmEC'!$A:$DD,MATCH(T$1,'I-EmEC'!$A$1:$DD$1,0),FALSE)&lt;&gt;"",VLOOKUP($B163,'I-EmEC'!$A:$DD,MATCH(T$1,'I-EmEC'!$A$1:$DD$1,0),FALSE),NA())</f>
        <v>#N/A</v>
      </c>
      <c r="U163" s="159" t="e">
        <f>IF(VLOOKUP($B163,'I-EmEC'!$A:$DD,MATCH(U$1,'I-EmEC'!$A$1:$DD$1,0),FALSE)&lt;&gt;"",VLOOKUP($B163,'I-EmEC'!$A:$DD,MATCH(U$1,'I-EmEC'!$A$1:$DD$1,0),FALSE),NA())</f>
        <v>#N/A</v>
      </c>
      <c r="V163" s="159" t="e">
        <f>IF(VLOOKUP($B163,'I-EmEC'!$A:$DD,MATCH(V$1,'I-EmEC'!$A$1:$DD$1,0),FALSE)&lt;&gt;"",VLOOKUP($B163,'I-EmEC'!$A:$DD,MATCH(V$1,'I-EmEC'!$A$1:$DD$1,0),FALSE),NA())</f>
        <v>#N/A</v>
      </c>
      <c r="W163" s="159" t="e">
        <f>IF(VLOOKUP($B163,'I-EmEC'!$A:$DD,MATCH(W$1,'I-EmEC'!$A$1:$DD$1,0),FALSE)&lt;&gt;"",VLOOKUP($B163,'I-EmEC'!$A:$DD,MATCH(W$1,'I-EmEC'!$A$1:$DD$1,0),FALSE),NA())</f>
        <v>#N/A</v>
      </c>
      <c r="X163" s="159" t="e">
        <f>IF(VLOOKUP($B163,'I-EmEC'!$A:$DD,MATCH(X$1,'I-EmEC'!$A$1:$DD$1,0),FALSE)&lt;&gt;"",VLOOKUP($B163,'I-EmEC'!$A:$DD,MATCH(X$1,'I-EmEC'!$A$1:$DD$1,0),FALSE),NA())</f>
        <v>#N/A</v>
      </c>
      <c r="Y163" s="159" t="e">
        <f>IF(VLOOKUP($B163,'I-EmEC'!$A:$DD,MATCH(Y$1,'I-EmEC'!$A$1:$DD$1,0),FALSE)&lt;&gt;"",VLOOKUP($B163,'I-EmEC'!$A:$DD,MATCH(Y$1,'I-EmEC'!$A$1:$DD$1,0),FALSE),NA())</f>
        <v>#N/A</v>
      </c>
      <c r="Z163" s="159" t="e">
        <f>IF(VLOOKUP($B163,'I-EmEC'!$A:$DD,MATCH(Z$1,'I-EmEC'!$A$1:$DD$1,0),FALSE)&lt;&gt;"",VLOOKUP($B163,'I-EmEC'!$A:$DD,MATCH(Z$1,'I-EmEC'!$A$1:$DD$1,0),FALSE),NA())</f>
        <v>#N/A</v>
      </c>
      <c r="AA163" s="159" t="e">
        <f>IF(VLOOKUP($B163,'I-EmEC'!$A:$DD,MATCH(AA$1,'I-EmEC'!$A$1:$DD$1,0),FALSE)&lt;&gt;"",VLOOKUP($B163,'I-EmEC'!$A:$DD,MATCH(AA$1,'I-EmEC'!$A$1:$DD$1,0),FALSE),NA())</f>
        <v>#N/A</v>
      </c>
      <c r="AB163" s="159" t="e">
        <f>IF(VLOOKUP($B163,'I-EmEC'!$A:$DD,MATCH(AB$1,'I-EmEC'!$A$1:$DD$1,0),FALSE)&lt;&gt;"",VLOOKUP($B163,'I-EmEC'!$A:$DD,MATCH(AB$1,'I-EmEC'!$A$1:$DD$1,0),FALSE),NA())</f>
        <v>#N/A</v>
      </c>
      <c r="AC163" s="159" t="e">
        <f>IF(VLOOKUP($B163,'I-EmEC'!$A:$DD,MATCH(AC$1,'I-EmEC'!$A$1:$DD$1,0),FALSE)&lt;&gt;"",VLOOKUP($B163,'I-EmEC'!$A:$DD,MATCH(AC$1,'I-EmEC'!$A$1:$DD$1,0),FALSE),NA())</f>
        <v>#N/A</v>
      </c>
      <c r="AD163" s="159" t="e">
        <f>IF(VLOOKUP($B163,'I-EmEC'!$A:$DD,MATCH(AD$1,'I-EmEC'!$A$1:$DD$1,0),FALSE)&lt;&gt;"",VLOOKUP($B163,'I-EmEC'!$A:$DD,MATCH(AD$1,'I-EmEC'!$A$1:$DD$1,0),FALSE),NA())</f>
        <v>#N/A</v>
      </c>
      <c r="AE163" s="161" t="e" cm="1">
        <f t="array" ref="AE163">SUBSTITUTE(SUBSTITUTE(INDEX(S$1:AD$1,0,MATCH(_xlfn.AGGREGATE(4,6,S163:AD163),S163:AD163,0)),"I-pEC50",""),"&gt;1.4SD","")</f>
        <v>#N/A</v>
      </c>
      <c r="AF163" s="159"/>
      <c r="AG163" s="163">
        <f>IF(VLOOKUP($B163,'B-EmEC'!$A:$DC,MATCH(AG$1,'B-EmEC'!$A$1:$DC$1,0),FALSE)&lt;&gt;"",VLOOKUP($B163,'B-EmEC'!$A:$DC,MATCH(AG$1,'B-EmEC'!$A$1:$DC$1,0),FALSE),NA())</f>
        <v>35.68</v>
      </c>
      <c r="AH163" s="164">
        <f>IF(VLOOKUP($B163,'B-EmEC'!$A:$DC,MATCH(AH$1,'B-EmEC'!$A$1:$DC$1,0),FALSE)&lt;&gt;"",VLOOKUP($B163,'B-EmEC'!$A:$DC,MATCH(AH$1,'B-EmEC'!$A$1:$DC$1,0),FALSE),NA())</f>
        <v>417.6</v>
      </c>
      <c r="AI163" s="164">
        <f>IF(VLOOKUP($B163,'B-EmEC'!$A:$DC,MATCH(AI$1,'B-EmEC'!$A$1:$DC$1,0),FALSE)&lt;&gt;"",VLOOKUP($B163,'B-EmEC'!$A:$DC,MATCH(AI$1,'B-EmEC'!$A$1:$DC$1,0),FALSE),NA())</f>
        <v>283.5</v>
      </c>
      <c r="AJ163" s="164">
        <f>IF(VLOOKUP($B163,'B-EmEC'!$A:$DC,MATCH(AJ$1,'B-EmEC'!$A$1:$DC$1,0),FALSE)&lt;&gt;"",VLOOKUP($B163,'B-EmEC'!$A:$DC,MATCH(AJ$1,'B-EmEC'!$A$1:$DC$1,0),FALSE),NA())</f>
        <v>249.8</v>
      </c>
      <c r="AK163" s="164">
        <f>IF(VLOOKUP($B163,'B-EmEC'!$A:$DC,MATCH(AK$1,'B-EmEC'!$A$1:$DC$1,0),FALSE)&lt;&gt;"",VLOOKUP($B163,'B-EmEC'!$A:$DC,MATCH(AK$1,'B-EmEC'!$A$1:$DC$1,0),FALSE),NA())</f>
        <v>422.4</v>
      </c>
      <c r="AL163" s="164">
        <f>IF(VLOOKUP($B163,'B-EmEC'!$A:$DC,MATCH(AL$1,'B-EmEC'!$A$1:$DC$1,0),FALSE)&lt;&gt;"",VLOOKUP($B163,'B-EmEC'!$A:$DC,MATCH(AL$1,'B-EmEC'!$A$1:$DC$1,0),FALSE),NA())</f>
        <v>120.6</v>
      </c>
      <c r="AM163" s="164">
        <f>IF(VLOOKUP($B163,'B-EmEC'!$A:$DC,MATCH(AM$1,'B-EmEC'!$A$1:$DC$1,0),FALSE)&lt;&gt;"",VLOOKUP($B163,'B-EmEC'!$A:$DC,MATCH(AM$1,'B-EmEC'!$A$1:$DC$1,0),FALSE),NA())</f>
        <v>202</v>
      </c>
      <c r="AN163" s="164">
        <f>IF(VLOOKUP($B163,'B-EmEC'!$A:$DC,MATCH(AN$1,'B-EmEC'!$A$1:$DC$1,0),FALSE)&lt;&gt;"",VLOOKUP($B163,'B-EmEC'!$A:$DC,MATCH(AN$1,'B-EmEC'!$A$1:$DC$1,0),FALSE),NA())</f>
        <v>130.80000000000001</v>
      </c>
      <c r="AO163" s="164">
        <f>IF(VLOOKUP($B163,'B-EmEC'!$A:$DC,MATCH(AO$1,'B-EmEC'!$A$1:$DC$1,0),FALSE)&lt;&gt;"",VLOOKUP($B163,'B-EmEC'!$A:$DC,MATCH(AO$1,'B-EmEC'!$A$1:$DC$1,0),FALSE),NA())</f>
        <v>260.39999999999998</v>
      </c>
      <c r="AP163" s="164">
        <f>IF(VLOOKUP($B163,'B-EmEC'!$A:$DC,MATCH(AP$1,'B-EmEC'!$A$1:$DC$1,0),FALSE)&lt;&gt;"",VLOOKUP($B163,'B-EmEC'!$A:$DC,MATCH(AP$1,'B-EmEC'!$A$1:$DC$1,0),FALSE),NA())</f>
        <v>651.9</v>
      </c>
      <c r="AQ163" s="164">
        <f>IF(VLOOKUP($B163,'B-EmEC'!$A:$DC,MATCH(AQ$1,'B-EmEC'!$A$1:$DC$1,0),FALSE)&lt;&gt;"",VLOOKUP($B163,'B-EmEC'!$A:$DC,MATCH(AQ$1,'B-EmEC'!$A$1:$DC$1,0),FALSE),NA())</f>
        <v>52.7</v>
      </c>
      <c r="AR163" s="164">
        <f>IF(VLOOKUP($B163,'B-EmEC'!$A:$DC,MATCH(AR$1,'B-EmEC'!$A$1:$DC$1,0),FALSE)&lt;&gt;"",VLOOKUP($B163,'B-EmEC'!$A:$DC,MATCH(AR$1,'B-EmEC'!$A$1:$DC$1,0),FALSE),NA())</f>
        <v>232.9</v>
      </c>
      <c r="AS163" s="169" t="str" cm="1">
        <f t="array" ref="AS163">SUBSTITUTE(SUBSTITUTE(INDEX(AG$1:AR$1,0,MATCH(_xlfn.AGGREGATE(4,6,AG163:AR163),AG163:AR163,0)),"B-Emax",""),"&gt;1.4SD","")</f>
        <v xml:space="preserve">
G15</v>
      </c>
      <c r="AT163" s="164"/>
      <c r="AU163" s="165" t="e">
        <f>IF(VLOOKUP($B163,'I-EmEC'!$A:$DD,MATCH(AU$1,'I-EmEC'!$A$1:$DD$1,0),FALSE)&lt;&gt;"",VLOOKUP($B163,'I-EmEC'!$A:$DD,MATCH(AU$1,'I-EmEC'!$A$1:$DD$1,0),FALSE),NA())</f>
        <v>#N/A</v>
      </c>
      <c r="AV163" s="166" t="e">
        <f>IF(VLOOKUP($B163,'I-EmEC'!$A:$DD,MATCH(AV$1,'I-EmEC'!$A$1:$DD$1,0),FALSE)&lt;&gt;"",VLOOKUP($B163,'I-EmEC'!$A:$DD,MATCH(AV$1,'I-EmEC'!$A$1:$DD$1,0),FALSE),NA())</f>
        <v>#N/A</v>
      </c>
      <c r="AW163" s="166" t="e">
        <f>IF(VLOOKUP($B163,'I-EmEC'!$A:$DD,MATCH(AW$1,'I-EmEC'!$A$1:$DD$1,0),FALSE)&lt;&gt;"",VLOOKUP($B163,'I-EmEC'!$A:$DD,MATCH(AW$1,'I-EmEC'!$A$1:$DD$1,0),FALSE),NA())</f>
        <v>#N/A</v>
      </c>
      <c r="AX163" s="166" t="e">
        <f>IF(VLOOKUP($B163,'I-EmEC'!$A:$DD,MATCH(AX$1,'I-EmEC'!$A$1:$DD$1,0),FALSE)&lt;&gt;"",VLOOKUP($B163,'I-EmEC'!$A:$DD,MATCH(AX$1,'I-EmEC'!$A$1:$DD$1,0),FALSE),NA())</f>
        <v>#N/A</v>
      </c>
      <c r="AY163" s="166" t="e">
        <f>IF(VLOOKUP($B163,'I-EmEC'!$A:$DD,MATCH(AY$1,'I-EmEC'!$A$1:$DD$1,0),FALSE)&lt;&gt;"",VLOOKUP($B163,'I-EmEC'!$A:$DD,MATCH(AY$1,'I-EmEC'!$A$1:$DD$1,0),FALSE),NA())</f>
        <v>#N/A</v>
      </c>
      <c r="AZ163" s="166" t="e">
        <f>IF(VLOOKUP($B163,'I-EmEC'!$A:$DD,MATCH(AZ$1,'I-EmEC'!$A$1:$DD$1,0),FALSE)&lt;&gt;"",VLOOKUP($B163,'I-EmEC'!$A:$DD,MATCH(AZ$1,'I-EmEC'!$A$1:$DD$1,0),FALSE),NA())</f>
        <v>#N/A</v>
      </c>
      <c r="BA163" s="166" t="e">
        <f>IF(VLOOKUP($B163,'I-EmEC'!$A:$DD,MATCH(BA$1,'I-EmEC'!$A$1:$DD$1,0),FALSE)&lt;&gt;"",VLOOKUP($B163,'I-EmEC'!$A:$DD,MATCH(BA$1,'I-EmEC'!$A$1:$DD$1,0),FALSE),NA())</f>
        <v>#N/A</v>
      </c>
      <c r="BB163" s="166" t="e">
        <f>IF(VLOOKUP($B163,'I-EmEC'!$A:$DD,MATCH(BB$1,'I-EmEC'!$A$1:$DD$1,0),FALSE)&lt;&gt;"",VLOOKUP($B163,'I-EmEC'!$A:$DD,MATCH(BB$1,'I-EmEC'!$A$1:$DD$1,0),FALSE),NA())</f>
        <v>#N/A</v>
      </c>
      <c r="BC163" s="166" t="e">
        <f>IF(VLOOKUP($B163,'I-EmEC'!$A:$DD,MATCH(BC$1,'I-EmEC'!$A$1:$DD$1,0),FALSE)&lt;&gt;"",VLOOKUP($B163,'I-EmEC'!$A:$DD,MATCH(BC$1,'I-EmEC'!$A$1:$DD$1,0),FALSE),NA())</f>
        <v>#N/A</v>
      </c>
      <c r="BD163" s="166" t="e">
        <f>IF(VLOOKUP($B163,'I-EmEC'!$A:$DD,MATCH(BD$1,'I-EmEC'!$A$1:$DD$1,0),FALSE)&lt;&gt;"",VLOOKUP($B163,'I-EmEC'!$A:$DD,MATCH(BD$1,'I-EmEC'!$A$1:$DD$1,0),FALSE),NA())</f>
        <v>#N/A</v>
      </c>
      <c r="BE163" s="166" t="e">
        <f>IF(VLOOKUP($B163,'I-EmEC'!$A:$DD,MATCH(BE$1,'I-EmEC'!$A$1:$DD$1,0),FALSE)&lt;&gt;"",VLOOKUP($B163,'I-EmEC'!$A:$DD,MATCH(BE$1,'I-EmEC'!$A$1:$DD$1,0),FALSE),NA())</f>
        <v>#N/A</v>
      </c>
      <c r="BF163" s="166" t="e">
        <f>IF(VLOOKUP($B163,'I-EmEC'!$A:$DD,MATCH(BF$1,'I-EmEC'!$A$1:$DD$1,0),FALSE)&lt;&gt;"",VLOOKUP($B163,'I-EmEC'!$A:$DD,MATCH(BF$1,'I-EmEC'!$A$1:$DD$1,0),FALSE),NA())</f>
        <v>#N/A</v>
      </c>
      <c r="BG163" s="161" t="e" cm="1">
        <f t="array" ref="BG163">SUBSTITUTE(SUBSTITUTE(INDEX(AU$1:BF$1,0,MATCH(_xlfn.AGGREGATE(4,6,AU163:BF163),AU163:BF163,0)),"I-Emax",""),"&gt;1.4SD","")</f>
        <v>#N/A</v>
      </c>
      <c r="BH163" s="159"/>
      <c r="BI163" s="167">
        <f>IF(VLOOKUP($B163,'B-EmEC'!$A:$DC,MATCH(BI$1,'B-EmEC'!$A$1:$DC$1,0),FALSE)="",NA(),VLOOKUP($B163,'B-EmEC'!$A:$DC,MATCH(BI$1,'B-EmEC'!$A$1:$DC$1,0),FALSE))</f>
        <v>54.623392529087575</v>
      </c>
      <c r="BJ163" s="168">
        <f>IF(VLOOKUP($B163,'B-EmEC'!$A:$DC,MATCH(BJ$1,'B-EmEC'!$A$1:$DC$1,0),FALSE)="",NA(),VLOOKUP($B163,'B-EmEC'!$A:$DC,MATCH(BJ$1,'B-EmEC'!$A$1:$DC$1,0),FALSE))</f>
        <v>45.243770314192851</v>
      </c>
      <c r="BK163" s="168">
        <f>IF(VLOOKUP($B163,'B-EmEC'!$A:$DC,MATCH(BK$1,'B-EmEC'!$A$1:$DC$1,0),FALSE)="",NA(),VLOOKUP($B163,'B-EmEC'!$A:$DC,MATCH(BK$1,'B-EmEC'!$A$1:$DC$1,0),FALSE))</f>
        <v>41.411042944785272</v>
      </c>
      <c r="BL163" s="168">
        <f>IF(VLOOKUP($B163,'B-EmEC'!$A:$DC,MATCH(BL$1,'B-EmEC'!$A$1:$DC$1,0),FALSE)="",NA(),VLOOKUP($B163,'B-EmEC'!$A:$DC,MATCH(BL$1,'B-EmEC'!$A$1:$DC$1,0),FALSE))</f>
        <v>67.150537634408607</v>
      </c>
      <c r="BM163" s="168">
        <f>IF(VLOOKUP($B163,'B-EmEC'!$A:$DC,MATCH(BM$1,'B-EmEC'!$A$1:$DC$1,0),FALSE)="",NA(),VLOOKUP($B163,'B-EmEC'!$A:$DC,MATCH(BM$1,'B-EmEC'!$A$1:$DC$1,0),FALSE))</f>
        <v>85.4368932038835</v>
      </c>
      <c r="BN163" s="168">
        <f>IF(VLOOKUP($B163,'B-EmEC'!$A:$DC,MATCH(BN$1,'B-EmEC'!$A$1:$DC$1,0),FALSE)="",NA(),VLOOKUP($B163,'B-EmEC'!$A:$DC,MATCH(BN$1,'B-EmEC'!$A$1:$DC$1,0),FALSE))</f>
        <v>34.976798143851504</v>
      </c>
      <c r="BO163" s="168">
        <f>IF(VLOOKUP($B163,'B-EmEC'!$A:$DC,MATCH(BO$1,'B-EmEC'!$A$1:$DC$1,0),FALSE)="",NA(),VLOOKUP($B163,'B-EmEC'!$A:$DC,MATCH(BO$1,'B-EmEC'!$A$1:$DC$1,0),FALSE))</f>
        <v>26.97289357724663</v>
      </c>
      <c r="BP163" s="168">
        <f>IF(VLOOKUP($B163,'B-EmEC'!$A:$DC,MATCH(BP$1,'B-EmEC'!$A$1:$DC$1,0),FALSE)="",NA(),VLOOKUP($B163,'B-EmEC'!$A:$DC,MATCH(BP$1,'B-EmEC'!$A$1:$DC$1,0),FALSE))</f>
        <v>15.399105250765249</v>
      </c>
      <c r="BQ163" s="168">
        <f>IF(VLOOKUP($B163,'B-EmEC'!$A:$DC,MATCH(BQ$1,'B-EmEC'!$A$1:$DC$1,0),FALSE)="",NA(),VLOOKUP($B163,'B-EmEC'!$A:$DC,MATCH(BQ$1,'B-EmEC'!$A$1:$DC$1,0),FALSE))</f>
        <v>28.1787685315442</v>
      </c>
      <c r="BR163" s="168">
        <f>IF(VLOOKUP($B163,'B-EmEC'!$A:$DC,MATCH(BR$1,'B-EmEC'!$A$1:$DC$1,0),FALSE)="",NA(),VLOOKUP($B163,'B-EmEC'!$A:$DC,MATCH(BR$1,'B-EmEC'!$A$1:$DC$1,0),FALSE))</f>
        <v>61.096532333645733</v>
      </c>
      <c r="BS163" s="168">
        <f>IF(VLOOKUP($B163,'B-EmEC'!$A:$DC,MATCH(BS$1,'B-EmEC'!$A$1:$DC$1,0),FALSE)="",NA(),VLOOKUP($B163,'B-EmEC'!$A:$DC,MATCH(BS$1,'B-EmEC'!$A$1:$DC$1,0),FALSE))</f>
        <v>43.196721311475407</v>
      </c>
      <c r="BT163" s="168">
        <f>IF(VLOOKUP($B163,'B-EmEC'!$A:$DC,MATCH(BT$1,'B-EmEC'!$A$1:$DC$1,0),FALSE)="",NA(),VLOOKUP($B163,'B-EmEC'!$A:$DC,MATCH(BT$1,'B-EmEC'!$A$1:$DC$1,0),FALSE))</f>
        <v>32.979325969980174</v>
      </c>
      <c r="BU163" s="161" t="str" cm="1">
        <f t="array" ref="BU163">SUBSTITUTE(SUBSTITUTE(SUBSTITUTE(INDEX(BI$1:BT$1,0,MATCH(_xlfn.AGGREGATE(4,6,BI163:BT163),BI163:BT163,0)),"B-Emax",""),"Min",""),"Max","")</f>
        <v xml:space="preserve">
GoB</v>
      </c>
      <c r="BV163" s="168"/>
      <c r="BW163" s="165" t="e">
        <f>IF(VLOOKUP($B163,'I-EmEC'!$A:$DD,MATCH(BW$1,'I-EmEC'!$A$1:$DD$1,0),FALSE)&lt;&gt;"",VLOOKUP($B163,'I-EmEC'!$A:$DD,MATCH(BW$1,'I-EmEC'!$A$1:$DD$1,0),FALSE),NA())</f>
        <v>#N/A</v>
      </c>
      <c r="BX163" s="166" t="e">
        <f>IF(VLOOKUP($B163,'I-EmEC'!$A:$DD,MATCH(BX$1,'I-EmEC'!$A$1:$DD$1,0),FALSE)&lt;&gt;"",VLOOKUP($B163,'I-EmEC'!$A:$DD,MATCH(BX$1,'I-EmEC'!$A$1:$DD$1,0),FALSE),NA())</f>
        <v>#N/A</v>
      </c>
      <c r="BY163" s="166" t="e">
        <f>IF(VLOOKUP($B163,'I-EmEC'!$A:$DD,MATCH(BY$1,'I-EmEC'!$A$1:$DD$1,0),FALSE)&lt;&gt;"",VLOOKUP($B163,'I-EmEC'!$A:$DD,MATCH(BY$1,'I-EmEC'!$A$1:$DD$1,0),FALSE),NA())</f>
        <v>#N/A</v>
      </c>
      <c r="BZ163" s="166" t="e">
        <f>IF(VLOOKUP($B163,'I-EmEC'!$A:$DD,MATCH(BZ$1,'I-EmEC'!$A$1:$DD$1,0),FALSE)&lt;&gt;"",VLOOKUP($B163,'I-EmEC'!$A:$DD,MATCH(BZ$1,'I-EmEC'!$A$1:$DD$1,0),FALSE),NA())</f>
        <v>#N/A</v>
      </c>
      <c r="CA163" s="166" t="e">
        <f>IF(VLOOKUP($B163,'I-EmEC'!$A:$DD,MATCH(CA$1,'I-EmEC'!$A$1:$DD$1,0),FALSE)&lt;&gt;"",VLOOKUP($B163,'I-EmEC'!$A:$DD,MATCH(CA$1,'I-EmEC'!$A$1:$DD$1,0),FALSE),NA())</f>
        <v>#N/A</v>
      </c>
      <c r="CB163" s="166" t="e">
        <f>IF(VLOOKUP($B163,'I-EmEC'!$A:$DD,MATCH(CB$1,'I-EmEC'!$A$1:$DD$1,0),FALSE)&lt;&gt;"",VLOOKUP($B163,'I-EmEC'!$A:$DD,MATCH(CB$1,'I-EmEC'!$A$1:$DD$1,0),FALSE),NA())</f>
        <v>#N/A</v>
      </c>
      <c r="CC163" s="166" t="e">
        <f>IF(VLOOKUP($B163,'I-EmEC'!$A:$DD,MATCH(CC$1,'I-EmEC'!$A$1:$DD$1,0),FALSE)&lt;&gt;"",VLOOKUP($B163,'I-EmEC'!$A:$DD,MATCH(CC$1,'I-EmEC'!$A$1:$DD$1,0),FALSE),NA())</f>
        <v>#N/A</v>
      </c>
      <c r="CD163" s="166" t="e">
        <f>IF(VLOOKUP($B163,'I-EmEC'!$A:$DD,MATCH(CD$1,'I-EmEC'!$A$1:$DD$1,0),FALSE)&lt;&gt;"",VLOOKUP($B163,'I-EmEC'!$A:$DD,MATCH(CD$1,'I-EmEC'!$A$1:$DD$1,0),FALSE),NA())</f>
        <v>#N/A</v>
      </c>
      <c r="CE163" s="166" t="e">
        <f>IF(VLOOKUP($B163,'I-EmEC'!$A:$DD,MATCH(CE$1,'I-EmEC'!$A$1:$DD$1,0),FALSE)&lt;&gt;"",VLOOKUP($B163,'I-EmEC'!$A:$DD,MATCH(CE$1,'I-EmEC'!$A$1:$DD$1,0),FALSE),NA())</f>
        <v>#N/A</v>
      </c>
      <c r="CF163" s="166" t="e">
        <f>IF(VLOOKUP($B163,'I-EmEC'!$A:$DD,MATCH(CF$1,'I-EmEC'!$A$1:$DD$1,0),FALSE)&lt;&gt;"",VLOOKUP($B163,'I-EmEC'!$A:$DD,MATCH(CF$1,'I-EmEC'!$A$1:$DD$1,0),FALSE),NA())</f>
        <v>#N/A</v>
      </c>
      <c r="CG163" s="166" t="e">
        <f>IF(VLOOKUP($B163,'I-EmEC'!$A:$DD,MATCH(CG$1,'I-EmEC'!$A$1:$DD$1,0),FALSE)&lt;&gt;"",VLOOKUP($B163,'I-EmEC'!$A:$DD,MATCH(CG$1,'I-EmEC'!$A$1:$DD$1,0),FALSE),NA())</f>
        <v>#N/A</v>
      </c>
      <c r="CH163" s="166" t="e">
        <f>IF(VLOOKUP($B163,'I-EmEC'!$A:$DD,MATCH(CH$1,'I-EmEC'!$A$1:$DD$1,0),FALSE)&lt;&gt;"",VLOOKUP($B163,'I-EmEC'!$A:$DD,MATCH(CH$1,'I-EmEC'!$A$1:$DD$1,0),FALSE),NA())</f>
        <v>#N/A</v>
      </c>
      <c r="CI163" s="161" t="e" cm="1">
        <f t="array" ref="CI163">SUBSTITUTE(SUBSTITUTE(SUBSTITUTE(INDEX(BW$1:CH$1,0,MATCH(_xlfn.AGGREGATE(4,6,BW163:CH163),BW163:CH163,0)),"I-Emax",""),"Min",""),"Max","")</f>
        <v>#N/A</v>
      </c>
      <c r="CJ163" s="155"/>
      <c r="CK163" s="155"/>
      <c r="CL163" s="155"/>
      <c r="CM163" s="155"/>
      <c r="CN163" s="155"/>
      <c r="CO163" s="155"/>
      <c r="CP163" s="155"/>
      <c r="CQ163" s="155"/>
      <c r="CR163" s="155"/>
      <c r="CS163" s="155"/>
      <c r="CT163" s="155"/>
      <c r="CU163" s="155"/>
      <c r="CV163" s="155"/>
      <c r="CW163" s="155"/>
      <c r="CX163" s="155"/>
      <c r="CY163" s="155"/>
      <c r="CZ163" s="155"/>
      <c r="DA163" s="155"/>
      <c r="DB163" s="155"/>
      <c r="DC163" s="155"/>
      <c r="DD163" s="155"/>
      <c r="DE163" s="155"/>
      <c r="DF163" s="155"/>
      <c r="DG163" s="155"/>
    </row>
    <row r="164" spans="1:111" s="170" customFormat="1" x14ac:dyDescent="0.15">
      <c r="A164" s="155" t="str" cm="1">
        <f t="array" ref="A164">_xlfn.IFS(AND(SUMIF(E164:P164,"&lt;&gt;#N/A",E164:P164)&gt;0,SUMIF(S164:AD164,"&lt;&gt;#N/A",S164:AD164)&gt;0),"BI",AND(SUMIF(E164:P164,"&lt;&gt;#N/A",E164:P164)&gt;0,SUMIF(S164:AD164,"&lt;&gt;#N/A",S164:AD164)=0),"-B",AND(SUMIF(E164:P164,"&lt;&gt;#N/A",E164:P164)=0,SUMIF(S164:AD164,"&lt;&gt;#N/A",S164:AD164)&gt;0),"-I")</f>
        <v>-B</v>
      </c>
      <c r="B164" s="250" t="s">
        <v>1154</v>
      </c>
      <c r="C164" s="156" t="str">
        <f>VLOOKUP(B164,RecNamesAll!A:E,5,FALSE)</f>
        <v>B1</v>
      </c>
      <c r="D164" s="157" t="b">
        <f>VLOOKUP(B164,Ligands!A:B,2,FALSE)</f>
        <v>0</v>
      </c>
      <c r="E164" s="158">
        <f>IF(VLOOKUP($B164,'B-EmEC'!$A:$DC,MATCH(E$1,'B-EmEC'!$A$1:$DC$1,0),FALSE)&lt;&gt;"",VLOOKUP($B164,'B-EmEC'!$A:$DC,MATCH(E$1,'B-EmEC'!$A$1:$DC$1,0),FALSE),NA())</f>
        <v>7.7850000000000001</v>
      </c>
      <c r="F164" s="159" t="e">
        <f>IF(VLOOKUP($B164,'B-EmEC'!$A:$DC,MATCH(F$1,'B-EmEC'!$A$1:$DC$1,0),FALSE)&lt;&gt;"",VLOOKUP($B164,'B-EmEC'!$A:$DC,MATCH(F$1,'B-EmEC'!$A$1:$DC$1,0),FALSE),NA())</f>
        <v>#N/A</v>
      </c>
      <c r="G164" s="159" t="e">
        <f>IF(VLOOKUP($B164,'B-EmEC'!$A:$DC,MATCH(G$1,'B-EmEC'!$A$1:$DC$1,0),FALSE)&lt;&gt;"",VLOOKUP($B164,'B-EmEC'!$A:$DC,MATCH(G$1,'B-EmEC'!$A$1:$DC$1,0),FALSE),NA())</f>
        <v>#N/A</v>
      </c>
      <c r="H164" s="159" t="e">
        <f>IF(VLOOKUP($B164,'B-EmEC'!$A:$DC,MATCH(H$1,'B-EmEC'!$A$1:$DC$1,0),FALSE)&lt;&gt;"",VLOOKUP($B164,'B-EmEC'!$A:$DC,MATCH(H$1,'B-EmEC'!$A$1:$DC$1,0),FALSE),NA())</f>
        <v>#N/A</v>
      </c>
      <c r="I164" s="159" t="e">
        <f>IF(VLOOKUP($B164,'B-EmEC'!$A:$DC,MATCH(I$1,'B-EmEC'!$A$1:$DC$1,0),FALSE)&lt;&gt;"",VLOOKUP($B164,'B-EmEC'!$A:$DC,MATCH(I$1,'B-EmEC'!$A$1:$DC$1,0),FALSE),NA())</f>
        <v>#N/A</v>
      </c>
      <c r="J164" s="159" t="e">
        <f>IF(VLOOKUP($B164,'B-EmEC'!$A:$DC,MATCH(J$1,'B-EmEC'!$A$1:$DC$1,0),FALSE)&lt;&gt;"",VLOOKUP($B164,'B-EmEC'!$A:$DC,MATCH(J$1,'B-EmEC'!$A$1:$DC$1,0),FALSE),NA())</f>
        <v>#N/A</v>
      </c>
      <c r="K164" s="160" t="e">
        <f>IF(VLOOKUP($B164,'B-EmEC'!$A:$DC,MATCH(K$1,'B-EmEC'!$A$1:$DC$1,0),FALSE)&lt;&gt;"",VLOOKUP($B164,'B-EmEC'!$A:$DC,MATCH(K$1,'B-EmEC'!$A$1:$DC$1,0),FALSE),NA())</f>
        <v>#N/A</v>
      </c>
      <c r="L164" s="160" t="e">
        <f>IF(VLOOKUP($B164,'B-EmEC'!$A:$DC,MATCH(L$1,'B-EmEC'!$A$1:$DC$1,0),FALSE)&lt;&gt;"",VLOOKUP($B164,'B-EmEC'!$A:$DC,MATCH(L$1,'B-EmEC'!$A$1:$DC$1,0),FALSE),NA())</f>
        <v>#N/A</v>
      </c>
      <c r="M164" s="160" t="e">
        <f>IF(VLOOKUP($B164,'B-EmEC'!$A:$DC,MATCH(M$1,'B-EmEC'!$A$1:$DC$1,0),FALSE)&lt;&gt;"",VLOOKUP($B164,'B-EmEC'!$A:$DC,MATCH(M$1,'B-EmEC'!$A$1:$DC$1,0),FALSE),NA())</f>
        <v>#N/A</v>
      </c>
      <c r="N164" s="159">
        <f>IF(VLOOKUP($B164,'B-EmEC'!$A:$DC,MATCH(N$1,'B-EmEC'!$A$1:$DC$1,0),FALSE)&lt;&gt;"",VLOOKUP($B164,'B-EmEC'!$A:$DC,MATCH(N$1,'B-EmEC'!$A$1:$DC$1,0),FALSE),NA())</f>
        <v>7.2190000000000003</v>
      </c>
      <c r="O164" s="160">
        <f>IF(VLOOKUP($B164,'B-EmEC'!$A:$DC,MATCH(O$1,'B-EmEC'!$A$1:$DC$1,0),FALSE)&lt;&gt;"",VLOOKUP($B164,'B-EmEC'!$A:$DC,MATCH(O$1,'B-EmEC'!$A$1:$DC$1,0),FALSE),NA())</f>
        <v>8.6010000000000009</v>
      </c>
      <c r="P164" s="160">
        <f>IF(VLOOKUP($B164,'B-EmEC'!$A:$DC,MATCH(P$1,'B-EmEC'!$A$1:$DC$1,0),FALSE)&lt;&gt;"",VLOOKUP($B164,'B-EmEC'!$A:$DC,MATCH(P$1,'B-EmEC'!$A$1:$DC$1,0),FALSE),NA())</f>
        <v>8.4939999999999998</v>
      </c>
      <c r="Q164" s="161" t="str" cm="1">
        <f t="array" ref="Q164">SUBSTITUTE(SUBSTITUTE(INDEX(E$1:P$1,0,MATCH(_xlfn.AGGREGATE(4,6,E164:P164),E164:P164,0)),"B-pEC50",""),"&gt;1.4SD","")</f>
        <v xml:space="preserve">
G12</v>
      </c>
      <c r="R164" s="159"/>
      <c r="S164" s="162" t="e">
        <f>IF(VLOOKUP($B164,'I-EmEC'!$A:$DD,MATCH(S$1,'I-EmEC'!$A$1:$DD$1,0),FALSE)&lt;&gt;"",VLOOKUP($B164,'I-EmEC'!$A:$DD,MATCH(S$1,'I-EmEC'!$A$1:$DD$1,0),FALSE),NA())</f>
        <v>#N/A</v>
      </c>
      <c r="T164" s="159" t="e">
        <f>IF(VLOOKUP($B164,'I-EmEC'!$A:$DD,MATCH(T$1,'I-EmEC'!$A$1:$DD$1,0),FALSE)&lt;&gt;"",VLOOKUP($B164,'I-EmEC'!$A:$DD,MATCH(T$1,'I-EmEC'!$A$1:$DD$1,0),FALSE),NA())</f>
        <v>#N/A</v>
      </c>
      <c r="U164" s="159" t="e">
        <f>IF(VLOOKUP($B164,'I-EmEC'!$A:$DD,MATCH(U$1,'I-EmEC'!$A$1:$DD$1,0),FALSE)&lt;&gt;"",VLOOKUP($B164,'I-EmEC'!$A:$DD,MATCH(U$1,'I-EmEC'!$A$1:$DD$1,0),FALSE),NA())</f>
        <v>#N/A</v>
      </c>
      <c r="V164" s="159" t="e">
        <f>IF(VLOOKUP($B164,'I-EmEC'!$A:$DD,MATCH(V$1,'I-EmEC'!$A$1:$DD$1,0),FALSE)&lt;&gt;"",VLOOKUP($B164,'I-EmEC'!$A:$DD,MATCH(V$1,'I-EmEC'!$A$1:$DD$1,0),FALSE),NA())</f>
        <v>#N/A</v>
      </c>
      <c r="W164" s="159" t="e">
        <f>IF(VLOOKUP($B164,'I-EmEC'!$A:$DD,MATCH(W$1,'I-EmEC'!$A$1:$DD$1,0),FALSE)&lt;&gt;"",VLOOKUP($B164,'I-EmEC'!$A:$DD,MATCH(W$1,'I-EmEC'!$A$1:$DD$1,0),FALSE),NA())</f>
        <v>#N/A</v>
      </c>
      <c r="X164" s="159" t="e">
        <f>IF(VLOOKUP($B164,'I-EmEC'!$A:$DD,MATCH(X$1,'I-EmEC'!$A$1:$DD$1,0),FALSE)&lt;&gt;"",VLOOKUP($B164,'I-EmEC'!$A:$DD,MATCH(X$1,'I-EmEC'!$A$1:$DD$1,0),FALSE),NA())</f>
        <v>#N/A</v>
      </c>
      <c r="Y164" s="159" t="e">
        <f>IF(VLOOKUP($B164,'I-EmEC'!$A:$DD,MATCH(Y$1,'I-EmEC'!$A$1:$DD$1,0),FALSE)&lt;&gt;"",VLOOKUP($B164,'I-EmEC'!$A:$DD,MATCH(Y$1,'I-EmEC'!$A$1:$DD$1,0),FALSE),NA())</f>
        <v>#N/A</v>
      </c>
      <c r="Z164" s="159" t="e">
        <f>IF(VLOOKUP($B164,'I-EmEC'!$A:$DD,MATCH(Z$1,'I-EmEC'!$A$1:$DD$1,0),FALSE)&lt;&gt;"",VLOOKUP($B164,'I-EmEC'!$A:$DD,MATCH(Z$1,'I-EmEC'!$A$1:$DD$1,0),FALSE),NA())</f>
        <v>#N/A</v>
      </c>
      <c r="AA164" s="159" t="e">
        <f>IF(VLOOKUP($B164,'I-EmEC'!$A:$DD,MATCH(AA$1,'I-EmEC'!$A$1:$DD$1,0),FALSE)&lt;&gt;"",VLOOKUP($B164,'I-EmEC'!$A:$DD,MATCH(AA$1,'I-EmEC'!$A$1:$DD$1,0),FALSE),NA())</f>
        <v>#N/A</v>
      </c>
      <c r="AB164" s="159" t="e">
        <f>IF(VLOOKUP($B164,'I-EmEC'!$A:$DD,MATCH(AB$1,'I-EmEC'!$A$1:$DD$1,0),FALSE)&lt;&gt;"",VLOOKUP($B164,'I-EmEC'!$A:$DD,MATCH(AB$1,'I-EmEC'!$A$1:$DD$1,0),FALSE),NA())</f>
        <v>#N/A</v>
      </c>
      <c r="AC164" s="159" t="e">
        <f>IF(VLOOKUP($B164,'I-EmEC'!$A:$DD,MATCH(AC$1,'I-EmEC'!$A$1:$DD$1,0),FALSE)&lt;&gt;"",VLOOKUP($B164,'I-EmEC'!$A:$DD,MATCH(AC$1,'I-EmEC'!$A$1:$DD$1,0),FALSE),NA())</f>
        <v>#N/A</v>
      </c>
      <c r="AD164" s="159" t="e">
        <f>IF(VLOOKUP($B164,'I-EmEC'!$A:$DD,MATCH(AD$1,'I-EmEC'!$A$1:$DD$1,0),FALSE)&lt;&gt;"",VLOOKUP($B164,'I-EmEC'!$A:$DD,MATCH(AD$1,'I-EmEC'!$A$1:$DD$1,0),FALSE),NA())</f>
        <v>#N/A</v>
      </c>
      <c r="AE164" s="161" t="e" cm="1">
        <f t="array" ref="AE164">SUBSTITUTE(SUBSTITUTE(INDEX(S$1:AD$1,0,MATCH(_xlfn.AGGREGATE(4,6,S164:AD164),S164:AD164,0)),"I-pEC50",""),"&gt;1.4SD","")</f>
        <v>#N/A</v>
      </c>
      <c r="AF164" s="159"/>
      <c r="AG164" s="163">
        <f>IF(VLOOKUP($B164,'B-EmEC'!$A:$DC,MATCH(AG$1,'B-EmEC'!$A$1:$DC$1,0),FALSE)&lt;&gt;"",VLOOKUP($B164,'B-EmEC'!$A:$DC,MATCH(AG$1,'B-EmEC'!$A$1:$DC$1,0),FALSE),NA())</f>
        <v>21.39</v>
      </c>
      <c r="AH164" s="164" t="e">
        <f>IF(VLOOKUP($B164,'B-EmEC'!$A:$DC,MATCH(AH$1,'B-EmEC'!$A$1:$DC$1,0),FALSE)&lt;&gt;"",VLOOKUP($B164,'B-EmEC'!$A:$DC,MATCH(AH$1,'B-EmEC'!$A$1:$DC$1,0),FALSE),NA())</f>
        <v>#N/A</v>
      </c>
      <c r="AI164" s="164" t="e">
        <f>IF(VLOOKUP($B164,'B-EmEC'!$A:$DC,MATCH(AI$1,'B-EmEC'!$A$1:$DC$1,0),FALSE)&lt;&gt;"",VLOOKUP($B164,'B-EmEC'!$A:$DC,MATCH(AI$1,'B-EmEC'!$A$1:$DC$1,0),FALSE),NA())</f>
        <v>#N/A</v>
      </c>
      <c r="AJ164" s="164" t="e">
        <f>IF(VLOOKUP($B164,'B-EmEC'!$A:$DC,MATCH(AJ$1,'B-EmEC'!$A$1:$DC$1,0),FALSE)&lt;&gt;"",VLOOKUP($B164,'B-EmEC'!$A:$DC,MATCH(AJ$1,'B-EmEC'!$A$1:$DC$1,0),FALSE),NA())</f>
        <v>#N/A</v>
      </c>
      <c r="AK164" s="164" t="e">
        <f>IF(VLOOKUP($B164,'B-EmEC'!$A:$DC,MATCH(AK$1,'B-EmEC'!$A$1:$DC$1,0),FALSE)&lt;&gt;"",VLOOKUP($B164,'B-EmEC'!$A:$DC,MATCH(AK$1,'B-EmEC'!$A$1:$DC$1,0),FALSE),NA())</f>
        <v>#N/A</v>
      </c>
      <c r="AL164" s="164" t="e">
        <f>IF(VLOOKUP($B164,'B-EmEC'!$A:$DC,MATCH(AL$1,'B-EmEC'!$A$1:$DC$1,0),FALSE)&lt;&gt;"",VLOOKUP($B164,'B-EmEC'!$A:$DC,MATCH(AL$1,'B-EmEC'!$A$1:$DC$1,0),FALSE),NA())</f>
        <v>#N/A</v>
      </c>
      <c r="AM164" s="164" t="e">
        <f>IF(VLOOKUP($B164,'B-EmEC'!$A:$DC,MATCH(AM$1,'B-EmEC'!$A$1:$DC$1,0),FALSE)&lt;&gt;"",VLOOKUP($B164,'B-EmEC'!$A:$DC,MATCH(AM$1,'B-EmEC'!$A$1:$DC$1,0),FALSE),NA())</f>
        <v>#N/A</v>
      </c>
      <c r="AN164" s="164" t="e">
        <f>IF(VLOOKUP($B164,'B-EmEC'!$A:$DC,MATCH(AN$1,'B-EmEC'!$A$1:$DC$1,0),FALSE)&lt;&gt;"",VLOOKUP($B164,'B-EmEC'!$A:$DC,MATCH(AN$1,'B-EmEC'!$A$1:$DC$1,0),FALSE),NA())</f>
        <v>#N/A</v>
      </c>
      <c r="AO164" s="164" t="e">
        <f>IF(VLOOKUP($B164,'B-EmEC'!$A:$DC,MATCH(AO$1,'B-EmEC'!$A$1:$DC$1,0),FALSE)&lt;&gt;"",VLOOKUP($B164,'B-EmEC'!$A:$DC,MATCH(AO$1,'B-EmEC'!$A$1:$DC$1,0),FALSE),NA())</f>
        <v>#N/A</v>
      </c>
      <c r="AP164" s="164">
        <f>IF(VLOOKUP($B164,'B-EmEC'!$A:$DC,MATCH(AP$1,'B-EmEC'!$A$1:$DC$1,0),FALSE)&lt;&gt;"",VLOOKUP($B164,'B-EmEC'!$A:$DC,MATCH(AP$1,'B-EmEC'!$A$1:$DC$1,0),FALSE),NA())</f>
        <v>122.2</v>
      </c>
      <c r="AQ164" s="164">
        <f>IF(VLOOKUP($B164,'B-EmEC'!$A:$DC,MATCH(AQ$1,'B-EmEC'!$A$1:$DC$1,0),FALSE)&lt;&gt;"",VLOOKUP($B164,'B-EmEC'!$A:$DC,MATCH(AQ$1,'B-EmEC'!$A$1:$DC$1,0),FALSE),NA())</f>
        <v>62.32</v>
      </c>
      <c r="AR164" s="164">
        <f>IF(VLOOKUP($B164,'B-EmEC'!$A:$DC,MATCH(AR$1,'B-EmEC'!$A$1:$DC$1,0),FALSE)&lt;&gt;"",VLOOKUP($B164,'B-EmEC'!$A:$DC,MATCH(AR$1,'B-EmEC'!$A$1:$DC$1,0),FALSE),NA())</f>
        <v>270.8</v>
      </c>
      <c r="AS164" s="169" t="str" cm="1">
        <f t="array" ref="AS164">SUBSTITUTE(SUBSTITUTE(INDEX(AG$1:AR$1,0,MATCH(_xlfn.AGGREGATE(4,6,AG164:AR164),AG164:AR164,0)),"B-Emax",""),"&gt;1.4SD","")</f>
        <v xml:space="preserve">
G13</v>
      </c>
      <c r="AT164" s="164"/>
      <c r="AU164" s="165" t="e">
        <f>IF(VLOOKUP($B164,'I-EmEC'!$A:$DD,MATCH(AU$1,'I-EmEC'!$A$1:$DD$1,0),FALSE)&lt;&gt;"",VLOOKUP($B164,'I-EmEC'!$A:$DD,MATCH(AU$1,'I-EmEC'!$A$1:$DD$1,0),FALSE),NA())</f>
        <v>#N/A</v>
      </c>
      <c r="AV164" s="166" t="e">
        <f>IF(VLOOKUP($B164,'I-EmEC'!$A:$DD,MATCH(AV$1,'I-EmEC'!$A$1:$DD$1,0),FALSE)&lt;&gt;"",VLOOKUP($B164,'I-EmEC'!$A:$DD,MATCH(AV$1,'I-EmEC'!$A$1:$DD$1,0),FALSE),NA())</f>
        <v>#N/A</v>
      </c>
      <c r="AW164" s="166" t="e">
        <f>IF(VLOOKUP($B164,'I-EmEC'!$A:$DD,MATCH(AW$1,'I-EmEC'!$A$1:$DD$1,0),FALSE)&lt;&gt;"",VLOOKUP($B164,'I-EmEC'!$A:$DD,MATCH(AW$1,'I-EmEC'!$A$1:$DD$1,0),FALSE),NA())</f>
        <v>#N/A</v>
      </c>
      <c r="AX164" s="166" t="e">
        <f>IF(VLOOKUP($B164,'I-EmEC'!$A:$DD,MATCH(AX$1,'I-EmEC'!$A$1:$DD$1,0),FALSE)&lt;&gt;"",VLOOKUP($B164,'I-EmEC'!$A:$DD,MATCH(AX$1,'I-EmEC'!$A$1:$DD$1,0),FALSE),NA())</f>
        <v>#N/A</v>
      </c>
      <c r="AY164" s="166" t="e">
        <f>IF(VLOOKUP($B164,'I-EmEC'!$A:$DD,MATCH(AY$1,'I-EmEC'!$A$1:$DD$1,0),FALSE)&lt;&gt;"",VLOOKUP($B164,'I-EmEC'!$A:$DD,MATCH(AY$1,'I-EmEC'!$A$1:$DD$1,0),FALSE),NA())</f>
        <v>#N/A</v>
      </c>
      <c r="AZ164" s="166" t="e">
        <f>IF(VLOOKUP($B164,'I-EmEC'!$A:$DD,MATCH(AZ$1,'I-EmEC'!$A$1:$DD$1,0),FALSE)&lt;&gt;"",VLOOKUP($B164,'I-EmEC'!$A:$DD,MATCH(AZ$1,'I-EmEC'!$A$1:$DD$1,0),FALSE),NA())</f>
        <v>#N/A</v>
      </c>
      <c r="BA164" s="166" t="e">
        <f>IF(VLOOKUP($B164,'I-EmEC'!$A:$DD,MATCH(BA$1,'I-EmEC'!$A$1:$DD$1,0),FALSE)&lt;&gt;"",VLOOKUP($B164,'I-EmEC'!$A:$DD,MATCH(BA$1,'I-EmEC'!$A$1:$DD$1,0),FALSE),NA())</f>
        <v>#N/A</v>
      </c>
      <c r="BB164" s="166" t="e">
        <f>IF(VLOOKUP($B164,'I-EmEC'!$A:$DD,MATCH(BB$1,'I-EmEC'!$A$1:$DD$1,0),FALSE)&lt;&gt;"",VLOOKUP($B164,'I-EmEC'!$A:$DD,MATCH(BB$1,'I-EmEC'!$A$1:$DD$1,0),FALSE),NA())</f>
        <v>#N/A</v>
      </c>
      <c r="BC164" s="166" t="e">
        <f>IF(VLOOKUP($B164,'I-EmEC'!$A:$DD,MATCH(BC$1,'I-EmEC'!$A$1:$DD$1,0),FALSE)&lt;&gt;"",VLOOKUP($B164,'I-EmEC'!$A:$DD,MATCH(BC$1,'I-EmEC'!$A$1:$DD$1,0),FALSE),NA())</f>
        <v>#N/A</v>
      </c>
      <c r="BD164" s="166" t="e">
        <f>IF(VLOOKUP($B164,'I-EmEC'!$A:$DD,MATCH(BD$1,'I-EmEC'!$A$1:$DD$1,0),FALSE)&lt;&gt;"",VLOOKUP($B164,'I-EmEC'!$A:$DD,MATCH(BD$1,'I-EmEC'!$A$1:$DD$1,0),FALSE),NA())</f>
        <v>#N/A</v>
      </c>
      <c r="BE164" s="166" t="e">
        <f>IF(VLOOKUP($B164,'I-EmEC'!$A:$DD,MATCH(BE$1,'I-EmEC'!$A$1:$DD$1,0),FALSE)&lt;&gt;"",VLOOKUP($B164,'I-EmEC'!$A:$DD,MATCH(BE$1,'I-EmEC'!$A$1:$DD$1,0),FALSE),NA())</f>
        <v>#N/A</v>
      </c>
      <c r="BF164" s="166" t="e">
        <f>IF(VLOOKUP($B164,'I-EmEC'!$A:$DD,MATCH(BF$1,'I-EmEC'!$A$1:$DD$1,0),FALSE)&lt;&gt;"",VLOOKUP($B164,'I-EmEC'!$A:$DD,MATCH(BF$1,'I-EmEC'!$A$1:$DD$1,0),FALSE),NA())</f>
        <v>#N/A</v>
      </c>
      <c r="BG164" s="161" t="e" cm="1">
        <f t="array" ref="BG164">SUBSTITUTE(SUBSTITUTE(INDEX(AU$1:BF$1,0,MATCH(_xlfn.AGGREGATE(4,6,AU164:BF164),AU164:BF164,0)),"I-Emax",""),"&gt;1.4SD","")</f>
        <v>#N/A</v>
      </c>
      <c r="BH164" s="159"/>
      <c r="BI164" s="167">
        <f>IF(VLOOKUP($B164,'B-EmEC'!$A:$DC,MATCH(BI$1,'B-EmEC'!$A$1:$DC$1,0),FALSE)="",NA(),VLOOKUP($B164,'B-EmEC'!$A:$DC,MATCH(BI$1,'B-EmEC'!$A$1:$DC$1,0),FALSE))</f>
        <v>32.74647887323944</v>
      </c>
      <c r="BJ164" s="168" t="e">
        <f>IF(VLOOKUP($B164,'B-EmEC'!$A:$DC,MATCH(BJ$1,'B-EmEC'!$A$1:$DC$1,0),FALSE)="",NA(),VLOOKUP($B164,'B-EmEC'!$A:$DC,MATCH(BJ$1,'B-EmEC'!$A$1:$DC$1,0),FALSE))</f>
        <v>#N/A</v>
      </c>
      <c r="BK164" s="168" t="e">
        <f>IF(VLOOKUP($B164,'B-EmEC'!$A:$DC,MATCH(BK$1,'B-EmEC'!$A$1:$DC$1,0),FALSE)="",NA(),VLOOKUP($B164,'B-EmEC'!$A:$DC,MATCH(BK$1,'B-EmEC'!$A$1:$DC$1,0),FALSE))</f>
        <v>#N/A</v>
      </c>
      <c r="BL164" s="168" t="e">
        <f>IF(VLOOKUP($B164,'B-EmEC'!$A:$DC,MATCH(BL$1,'B-EmEC'!$A$1:$DC$1,0),FALSE)="",NA(),VLOOKUP($B164,'B-EmEC'!$A:$DC,MATCH(BL$1,'B-EmEC'!$A$1:$DC$1,0),FALSE))</f>
        <v>#N/A</v>
      </c>
      <c r="BM164" s="168" t="e">
        <f>IF(VLOOKUP($B164,'B-EmEC'!$A:$DC,MATCH(BM$1,'B-EmEC'!$A$1:$DC$1,0),FALSE)="",NA(),VLOOKUP($B164,'B-EmEC'!$A:$DC,MATCH(BM$1,'B-EmEC'!$A$1:$DC$1,0),FALSE))</f>
        <v>#N/A</v>
      </c>
      <c r="BN164" s="168" t="e">
        <f>IF(VLOOKUP($B164,'B-EmEC'!$A:$DC,MATCH(BN$1,'B-EmEC'!$A$1:$DC$1,0),FALSE)="",NA(),VLOOKUP($B164,'B-EmEC'!$A:$DC,MATCH(BN$1,'B-EmEC'!$A$1:$DC$1,0),FALSE))</f>
        <v>#N/A</v>
      </c>
      <c r="BO164" s="168" t="e">
        <f>IF(VLOOKUP($B164,'B-EmEC'!$A:$DC,MATCH(BO$1,'B-EmEC'!$A$1:$DC$1,0),FALSE)="",NA(),VLOOKUP($B164,'B-EmEC'!$A:$DC,MATCH(BO$1,'B-EmEC'!$A$1:$DC$1,0),FALSE))</f>
        <v>#N/A</v>
      </c>
      <c r="BP164" s="168" t="e">
        <f>IF(VLOOKUP($B164,'B-EmEC'!$A:$DC,MATCH(BP$1,'B-EmEC'!$A$1:$DC$1,0),FALSE)="",NA(),VLOOKUP($B164,'B-EmEC'!$A:$DC,MATCH(BP$1,'B-EmEC'!$A$1:$DC$1,0),FALSE))</f>
        <v>#N/A</v>
      </c>
      <c r="BQ164" s="168" t="e">
        <f>IF(VLOOKUP($B164,'B-EmEC'!$A:$DC,MATCH(BQ$1,'B-EmEC'!$A$1:$DC$1,0),FALSE)="",NA(),VLOOKUP($B164,'B-EmEC'!$A:$DC,MATCH(BQ$1,'B-EmEC'!$A$1:$DC$1,0),FALSE))</f>
        <v>#N/A</v>
      </c>
      <c r="BR164" s="168">
        <f>IF(VLOOKUP($B164,'B-EmEC'!$A:$DC,MATCH(BR$1,'B-EmEC'!$A$1:$DC$1,0),FALSE)="",NA(),VLOOKUP($B164,'B-EmEC'!$A:$DC,MATCH(BR$1,'B-EmEC'!$A$1:$DC$1,0),FALSE))</f>
        <v>11.452671040299906</v>
      </c>
      <c r="BS164" s="168">
        <f>IF(VLOOKUP($B164,'B-EmEC'!$A:$DC,MATCH(BS$1,'B-EmEC'!$A$1:$DC$1,0),FALSE)="",NA(),VLOOKUP($B164,'B-EmEC'!$A:$DC,MATCH(BS$1,'B-EmEC'!$A$1:$DC$1,0),FALSE))</f>
        <v>51.081967213114751</v>
      </c>
      <c r="BT164" s="168">
        <f>IF(VLOOKUP($B164,'B-EmEC'!$A:$DC,MATCH(BT$1,'B-EmEC'!$A$1:$DC$1,0),FALSE)="",NA(),VLOOKUP($B164,'B-EmEC'!$A:$DC,MATCH(BT$1,'B-EmEC'!$A$1:$DC$1,0),FALSE))</f>
        <v>38.346077598414041</v>
      </c>
      <c r="BU164" s="161" t="str" cm="1">
        <f t="array" ref="BU164">SUBSTITUTE(SUBSTITUTE(SUBSTITUTE(INDEX(BI$1:BT$1,0,MATCH(_xlfn.AGGREGATE(4,6,BI164:BT164),BI164:BT164,0)),"B-Emax",""),"Min",""),"Max","")</f>
        <v xml:space="preserve">
G12</v>
      </c>
      <c r="BV164" s="168"/>
      <c r="BW164" s="165" t="e">
        <f>IF(VLOOKUP($B164,'I-EmEC'!$A:$DD,MATCH(BW$1,'I-EmEC'!$A$1:$DD$1,0),FALSE)&lt;&gt;"",VLOOKUP($B164,'I-EmEC'!$A:$DD,MATCH(BW$1,'I-EmEC'!$A$1:$DD$1,0),FALSE),NA())</f>
        <v>#N/A</v>
      </c>
      <c r="BX164" s="166" t="e">
        <f>IF(VLOOKUP($B164,'I-EmEC'!$A:$DD,MATCH(BX$1,'I-EmEC'!$A$1:$DD$1,0),FALSE)&lt;&gt;"",VLOOKUP($B164,'I-EmEC'!$A:$DD,MATCH(BX$1,'I-EmEC'!$A$1:$DD$1,0),FALSE),NA())</f>
        <v>#N/A</v>
      </c>
      <c r="BY164" s="166" t="e">
        <f>IF(VLOOKUP($B164,'I-EmEC'!$A:$DD,MATCH(BY$1,'I-EmEC'!$A$1:$DD$1,0),FALSE)&lt;&gt;"",VLOOKUP($B164,'I-EmEC'!$A:$DD,MATCH(BY$1,'I-EmEC'!$A$1:$DD$1,0),FALSE),NA())</f>
        <v>#N/A</v>
      </c>
      <c r="BZ164" s="166" t="e">
        <f>IF(VLOOKUP($B164,'I-EmEC'!$A:$DD,MATCH(BZ$1,'I-EmEC'!$A$1:$DD$1,0),FALSE)&lt;&gt;"",VLOOKUP($B164,'I-EmEC'!$A:$DD,MATCH(BZ$1,'I-EmEC'!$A$1:$DD$1,0),FALSE),NA())</f>
        <v>#N/A</v>
      </c>
      <c r="CA164" s="166" t="e">
        <f>IF(VLOOKUP($B164,'I-EmEC'!$A:$DD,MATCH(CA$1,'I-EmEC'!$A$1:$DD$1,0),FALSE)&lt;&gt;"",VLOOKUP($B164,'I-EmEC'!$A:$DD,MATCH(CA$1,'I-EmEC'!$A$1:$DD$1,0),FALSE),NA())</f>
        <v>#N/A</v>
      </c>
      <c r="CB164" s="166" t="e">
        <f>IF(VLOOKUP($B164,'I-EmEC'!$A:$DD,MATCH(CB$1,'I-EmEC'!$A$1:$DD$1,0),FALSE)&lt;&gt;"",VLOOKUP($B164,'I-EmEC'!$A:$DD,MATCH(CB$1,'I-EmEC'!$A$1:$DD$1,0),FALSE),NA())</f>
        <v>#N/A</v>
      </c>
      <c r="CC164" s="166" t="e">
        <f>IF(VLOOKUP($B164,'I-EmEC'!$A:$DD,MATCH(CC$1,'I-EmEC'!$A$1:$DD$1,0),FALSE)&lt;&gt;"",VLOOKUP($B164,'I-EmEC'!$A:$DD,MATCH(CC$1,'I-EmEC'!$A$1:$DD$1,0),FALSE),NA())</f>
        <v>#N/A</v>
      </c>
      <c r="CD164" s="166" t="e">
        <f>IF(VLOOKUP($B164,'I-EmEC'!$A:$DD,MATCH(CD$1,'I-EmEC'!$A$1:$DD$1,0),FALSE)&lt;&gt;"",VLOOKUP($B164,'I-EmEC'!$A:$DD,MATCH(CD$1,'I-EmEC'!$A$1:$DD$1,0),FALSE),NA())</f>
        <v>#N/A</v>
      </c>
      <c r="CE164" s="166" t="e">
        <f>IF(VLOOKUP($B164,'I-EmEC'!$A:$DD,MATCH(CE$1,'I-EmEC'!$A$1:$DD$1,0),FALSE)&lt;&gt;"",VLOOKUP($B164,'I-EmEC'!$A:$DD,MATCH(CE$1,'I-EmEC'!$A$1:$DD$1,0),FALSE),NA())</f>
        <v>#N/A</v>
      </c>
      <c r="CF164" s="166" t="e">
        <f>IF(VLOOKUP($B164,'I-EmEC'!$A:$DD,MATCH(CF$1,'I-EmEC'!$A$1:$DD$1,0),FALSE)&lt;&gt;"",VLOOKUP($B164,'I-EmEC'!$A:$DD,MATCH(CF$1,'I-EmEC'!$A$1:$DD$1,0),FALSE),NA())</f>
        <v>#N/A</v>
      </c>
      <c r="CG164" s="166" t="e">
        <f>IF(VLOOKUP($B164,'I-EmEC'!$A:$DD,MATCH(CG$1,'I-EmEC'!$A$1:$DD$1,0),FALSE)&lt;&gt;"",VLOOKUP($B164,'I-EmEC'!$A:$DD,MATCH(CG$1,'I-EmEC'!$A$1:$DD$1,0),FALSE),NA())</f>
        <v>#N/A</v>
      </c>
      <c r="CH164" s="166" t="e">
        <f>IF(VLOOKUP($B164,'I-EmEC'!$A:$DD,MATCH(CH$1,'I-EmEC'!$A$1:$DD$1,0),FALSE)&lt;&gt;"",VLOOKUP($B164,'I-EmEC'!$A:$DD,MATCH(CH$1,'I-EmEC'!$A$1:$DD$1,0),FALSE),NA())</f>
        <v>#N/A</v>
      </c>
      <c r="CI164" s="161" t="e" cm="1">
        <f t="array" ref="CI164">SUBSTITUTE(SUBSTITUTE(SUBSTITUTE(INDEX(BW$1:CH$1,0,MATCH(_xlfn.AGGREGATE(4,6,BW164:CH164),BW164:CH164,0)),"I-Emax",""),"Min",""),"Max","")</f>
        <v>#N/A</v>
      </c>
      <c r="CJ164" s="155"/>
      <c r="CK164" s="155"/>
      <c r="CL164" s="155"/>
      <c r="CM164" s="155"/>
      <c r="CN164" s="155"/>
      <c r="CO164" s="155"/>
      <c r="CP164" s="155"/>
      <c r="CQ164" s="155"/>
      <c r="CR164" s="155"/>
      <c r="CS164" s="155"/>
      <c r="CT164" s="155"/>
      <c r="CU164" s="155"/>
      <c r="CV164" s="155"/>
      <c r="CW164" s="155"/>
      <c r="CX164" s="155"/>
      <c r="CY164" s="155"/>
      <c r="CZ164" s="155"/>
      <c r="DA164" s="155"/>
      <c r="DB164" s="155"/>
      <c r="DC164" s="155"/>
      <c r="DD164" s="155"/>
      <c r="DE164" s="155"/>
      <c r="DF164" s="155"/>
      <c r="DG164" s="155"/>
    </row>
    <row r="165" spans="1:111" s="170" customFormat="1" x14ac:dyDescent="0.15">
      <c r="A165" s="155" t="str" cm="1">
        <f t="array" ref="A165">_xlfn.IFS(AND(SUMIF(E165:P165,"&lt;&gt;#N/A",E165:P165)&gt;0,SUMIF(S165:AD165,"&lt;&gt;#N/A",S165:AD165)&gt;0),"BI",AND(SUMIF(E165:P165,"&lt;&gt;#N/A",E165:P165)&gt;0,SUMIF(S165:AD165,"&lt;&gt;#N/A",S165:AD165)=0),"-B",AND(SUMIF(E165:P165,"&lt;&gt;#N/A",E165:P165)=0,SUMIF(S165:AD165,"&lt;&gt;#N/A",S165:AD165)&gt;0),"-I")</f>
        <v>-B</v>
      </c>
      <c r="B165" s="90" t="s">
        <v>83</v>
      </c>
      <c r="C165" s="156" t="str">
        <f>VLOOKUP(B165,RecNamesAll!A:E,5,FALSE)</f>
        <v>B1</v>
      </c>
      <c r="D165" s="157" t="b">
        <f>VLOOKUP(B165,Ligands!A:B,2,FALSE)</f>
        <v>0</v>
      </c>
      <c r="E165" s="158">
        <f>IF(VLOOKUP($B165,'B-EmEC'!$A:$DC,MATCH(E$1,'B-EmEC'!$A$1:$DC$1,0),FALSE)&lt;&gt;"",VLOOKUP($B165,'B-EmEC'!$A:$DC,MATCH(E$1,'B-EmEC'!$A$1:$DC$1,0),FALSE),NA())</f>
        <v>7.8140000000000001</v>
      </c>
      <c r="F165" s="159">
        <f>IF(VLOOKUP($B165,'B-EmEC'!$A:$DC,MATCH(F$1,'B-EmEC'!$A$1:$DC$1,0),FALSE)&lt;&gt;"",VLOOKUP($B165,'B-EmEC'!$A:$DC,MATCH(F$1,'B-EmEC'!$A$1:$DC$1,0),FALSE),NA())</f>
        <v>7.742</v>
      </c>
      <c r="G165" s="159">
        <f>IF(VLOOKUP($B165,'B-EmEC'!$A:$DC,MATCH(G$1,'B-EmEC'!$A$1:$DC$1,0),FALSE)&lt;&gt;"",VLOOKUP($B165,'B-EmEC'!$A:$DC,MATCH(G$1,'B-EmEC'!$A$1:$DC$1,0),FALSE),NA())</f>
        <v>7.4950000000000001</v>
      </c>
      <c r="H165" s="159" t="e">
        <f>IF(VLOOKUP($B165,'B-EmEC'!$A:$DC,MATCH(H$1,'B-EmEC'!$A$1:$DC$1,0),FALSE)&lt;&gt;"",VLOOKUP($B165,'B-EmEC'!$A:$DC,MATCH(H$1,'B-EmEC'!$A$1:$DC$1,0),FALSE),NA())</f>
        <v>#N/A</v>
      </c>
      <c r="I165" s="159">
        <f>IF(VLOOKUP($B165,'B-EmEC'!$A:$DC,MATCH(I$1,'B-EmEC'!$A$1:$DC$1,0),FALSE)&lt;&gt;"",VLOOKUP($B165,'B-EmEC'!$A:$DC,MATCH(I$1,'B-EmEC'!$A$1:$DC$1,0),FALSE),NA())</f>
        <v>7.8979999999999997</v>
      </c>
      <c r="J165" s="159">
        <f>IF(VLOOKUP($B165,'B-EmEC'!$A:$DC,MATCH(J$1,'B-EmEC'!$A$1:$DC$1,0),FALSE)&lt;&gt;"",VLOOKUP($B165,'B-EmEC'!$A:$DC,MATCH(J$1,'B-EmEC'!$A$1:$DC$1,0),FALSE),NA())</f>
        <v>7.0819999999999999</v>
      </c>
      <c r="K165" s="160" t="e">
        <f>IF(VLOOKUP($B165,'B-EmEC'!$A:$DC,MATCH(K$1,'B-EmEC'!$A$1:$DC$1,0),FALSE)&lt;&gt;"",VLOOKUP($B165,'B-EmEC'!$A:$DC,MATCH(K$1,'B-EmEC'!$A$1:$DC$1,0),FALSE),NA())</f>
        <v>#N/A</v>
      </c>
      <c r="L165" s="160" t="e">
        <f>IF(VLOOKUP($B165,'B-EmEC'!$A:$DC,MATCH(L$1,'B-EmEC'!$A$1:$DC$1,0),FALSE)&lt;&gt;"",VLOOKUP($B165,'B-EmEC'!$A:$DC,MATCH(L$1,'B-EmEC'!$A$1:$DC$1,0),FALSE),NA())</f>
        <v>#N/A</v>
      </c>
      <c r="M165" s="160" t="e">
        <f>IF(VLOOKUP($B165,'B-EmEC'!$A:$DC,MATCH(M$1,'B-EmEC'!$A$1:$DC$1,0),FALSE)&lt;&gt;"",VLOOKUP($B165,'B-EmEC'!$A:$DC,MATCH(M$1,'B-EmEC'!$A$1:$DC$1,0),FALSE),NA())</f>
        <v>#N/A</v>
      </c>
      <c r="N165" s="159">
        <f>IF(VLOOKUP($B165,'B-EmEC'!$A:$DC,MATCH(N$1,'B-EmEC'!$A$1:$DC$1,0),FALSE)&lt;&gt;"",VLOOKUP($B165,'B-EmEC'!$A:$DC,MATCH(N$1,'B-EmEC'!$A$1:$DC$1,0),FALSE),NA())</f>
        <v>6.9939999999999998</v>
      </c>
      <c r="O165" s="160">
        <f>IF(VLOOKUP($B165,'B-EmEC'!$A:$DC,MATCH(O$1,'B-EmEC'!$A$1:$DC$1,0),FALSE)&lt;&gt;"",VLOOKUP($B165,'B-EmEC'!$A:$DC,MATCH(O$1,'B-EmEC'!$A$1:$DC$1,0),FALSE),NA())</f>
        <v>8.6219999999999999</v>
      </c>
      <c r="P165" s="160">
        <f>IF(VLOOKUP($B165,'B-EmEC'!$A:$DC,MATCH(P$1,'B-EmEC'!$A$1:$DC$1,0),FALSE)&lt;&gt;"",VLOOKUP($B165,'B-EmEC'!$A:$DC,MATCH(P$1,'B-EmEC'!$A$1:$DC$1,0),FALSE),NA())</f>
        <v>8.8070000000000004</v>
      </c>
      <c r="Q165" s="161" t="str" cm="1">
        <f t="array" ref="Q165">SUBSTITUTE(SUBSTITUTE(INDEX(E$1:P$1,0,MATCH(_xlfn.AGGREGATE(4,6,E165:P165),E165:P165,0)),"B-pEC50",""),"&gt;1.4SD","")</f>
        <v xml:space="preserve">
G13</v>
      </c>
      <c r="R165" s="159"/>
      <c r="S165" s="162" t="e">
        <f>IF(VLOOKUP($B165,'I-EmEC'!$A:$DD,MATCH(S$1,'I-EmEC'!$A$1:$DD$1,0),FALSE)&lt;&gt;"",VLOOKUP($B165,'I-EmEC'!$A:$DD,MATCH(S$1,'I-EmEC'!$A$1:$DD$1,0),FALSE),NA())</f>
        <v>#N/A</v>
      </c>
      <c r="T165" s="159" t="e">
        <f>IF(VLOOKUP($B165,'I-EmEC'!$A:$DD,MATCH(T$1,'I-EmEC'!$A$1:$DD$1,0),FALSE)&lt;&gt;"",VLOOKUP($B165,'I-EmEC'!$A:$DD,MATCH(T$1,'I-EmEC'!$A$1:$DD$1,0),FALSE),NA())</f>
        <v>#N/A</v>
      </c>
      <c r="U165" s="159" t="e">
        <f>IF(VLOOKUP($B165,'I-EmEC'!$A:$DD,MATCH(U$1,'I-EmEC'!$A$1:$DD$1,0),FALSE)&lt;&gt;"",VLOOKUP($B165,'I-EmEC'!$A:$DD,MATCH(U$1,'I-EmEC'!$A$1:$DD$1,0),FALSE),NA())</f>
        <v>#N/A</v>
      </c>
      <c r="V165" s="159" t="e">
        <f>IF(VLOOKUP($B165,'I-EmEC'!$A:$DD,MATCH(V$1,'I-EmEC'!$A$1:$DD$1,0),FALSE)&lt;&gt;"",VLOOKUP($B165,'I-EmEC'!$A:$DD,MATCH(V$1,'I-EmEC'!$A$1:$DD$1,0),FALSE),NA())</f>
        <v>#N/A</v>
      </c>
      <c r="W165" s="159" t="e">
        <f>IF(VLOOKUP($B165,'I-EmEC'!$A:$DD,MATCH(W$1,'I-EmEC'!$A$1:$DD$1,0),FALSE)&lt;&gt;"",VLOOKUP($B165,'I-EmEC'!$A:$DD,MATCH(W$1,'I-EmEC'!$A$1:$DD$1,0),FALSE),NA())</f>
        <v>#N/A</v>
      </c>
      <c r="X165" s="159" t="e">
        <f>IF(VLOOKUP($B165,'I-EmEC'!$A:$DD,MATCH(X$1,'I-EmEC'!$A$1:$DD$1,0),FALSE)&lt;&gt;"",VLOOKUP($B165,'I-EmEC'!$A:$DD,MATCH(X$1,'I-EmEC'!$A$1:$DD$1,0),FALSE),NA())</f>
        <v>#N/A</v>
      </c>
      <c r="Y165" s="159" t="e">
        <f>IF(VLOOKUP($B165,'I-EmEC'!$A:$DD,MATCH(Y$1,'I-EmEC'!$A$1:$DD$1,0),FALSE)&lt;&gt;"",VLOOKUP($B165,'I-EmEC'!$A:$DD,MATCH(Y$1,'I-EmEC'!$A$1:$DD$1,0),FALSE),NA())</f>
        <v>#N/A</v>
      </c>
      <c r="Z165" s="159" t="e">
        <f>IF(VLOOKUP($B165,'I-EmEC'!$A:$DD,MATCH(Z$1,'I-EmEC'!$A$1:$DD$1,0),FALSE)&lt;&gt;"",VLOOKUP($B165,'I-EmEC'!$A:$DD,MATCH(Z$1,'I-EmEC'!$A$1:$DD$1,0),FALSE),NA())</f>
        <v>#N/A</v>
      </c>
      <c r="AA165" s="159" t="e">
        <f>IF(VLOOKUP($B165,'I-EmEC'!$A:$DD,MATCH(AA$1,'I-EmEC'!$A$1:$DD$1,0),FALSE)&lt;&gt;"",VLOOKUP($B165,'I-EmEC'!$A:$DD,MATCH(AA$1,'I-EmEC'!$A$1:$DD$1,0),FALSE),NA())</f>
        <v>#N/A</v>
      </c>
      <c r="AB165" s="159" t="e">
        <f>IF(VLOOKUP($B165,'I-EmEC'!$A:$DD,MATCH(AB$1,'I-EmEC'!$A$1:$DD$1,0),FALSE)&lt;&gt;"",VLOOKUP($B165,'I-EmEC'!$A:$DD,MATCH(AB$1,'I-EmEC'!$A$1:$DD$1,0),FALSE),NA())</f>
        <v>#N/A</v>
      </c>
      <c r="AC165" s="159" t="e">
        <f>IF(VLOOKUP($B165,'I-EmEC'!$A:$DD,MATCH(AC$1,'I-EmEC'!$A$1:$DD$1,0),FALSE)&lt;&gt;"",VLOOKUP($B165,'I-EmEC'!$A:$DD,MATCH(AC$1,'I-EmEC'!$A$1:$DD$1,0),FALSE),NA())</f>
        <v>#N/A</v>
      </c>
      <c r="AD165" s="159" t="e">
        <f>IF(VLOOKUP($B165,'I-EmEC'!$A:$DD,MATCH(AD$1,'I-EmEC'!$A$1:$DD$1,0),FALSE)&lt;&gt;"",VLOOKUP($B165,'I-EmEC'!$A:$DD,MATCH(AD$1,'I-EmEC'!$A$1:$DD$1,0),FALSE),NA())</f>
        <v>#N/A</v>
      </c>
      <c r="AE165" s="161" t="e" cm="1">
        <f t="array" ref="AE165">SUBSTITUTE(SUBSTITUTE(INDEX(S$1:AD$1,0,MATCH(_xlfn.AGGREGATE(4,6,S165:AD165),S165:AD165,0)),"I-pEC50",""),"&gt;1.4SD","")</f>
        <v>#N/A</v>
      </c>
      <c r="AF165" s="159"/>
      <c r="AG165" s="163">
        <f>IF(VLOOKUP($B165,'B-EmEC'!$A:$DC,MATCH(AG$1,'B-EmEC'!$A$1:$DC$1,0),FALSE)&lt;&gt;"",VLOOKUP($B165,'B-EmEC'!$A:$DC,MATCH(AG$1,'B-EmEC'!$A$1:$DC$1,0),FALSE),NA())</f>
        <v>25.53</v>
      </c>
      <c r="AH165" s="164">
        <f>IF(VLOOKUP($B165,'B-EmEC'!$A:$DC,MATCH(AH$1,'B-EmEC'!$A$1:$DC$1,0),FALSE)&lt;&gt;"",VLOOKUP($B165,'B-EmEC'!$A:$DC,MATCH(AH$1,'B-EmEC'!$A$1:$DC$1,0),FALSE),NA())</f>
        <v>28.95</v>
      </c>
      <c r="AI165" s="164">
        <f>IF(VLOOKUP($B165,'B-EmEC'!$A:$DC,MATCH(AI$1,'B-EmEC'!$A$1:$DC$1,0),FALSE)&lt;&gt;"",VLOOKUP($B165,'B-EmEC'!$A:$DC,MATCH(AI$1,'B-EmEC'!$A$1:$DC$1,0),FALSE),NA())</f>
        <v>42.7</v>
      </c>
      <c r="AJ165" s="164" t="e">
        <f>IF(VLOOKUP($B165,'B-EmEC'!$A:$DC,MATCH(AJ$1,'B-EmEC'!$A$1:$DC$1,0),FALSE)&lt;&gt;"",VLOOKUP($B165,'B-EmEC'!$A:$DC,MATCH(AJ$1,'B-EmEC'!$A$1:$DC$1,0),FALSE),NA())</f>
        <v>#N/A</v>
      </c>
      <c r="AK165" s="164">
        <f>IF(VLOOKUP($B165,'B-EmEC'!$A:$DC,MATCH(AK$1,'B-EmEC'!$A$1:$DC$1,0),FALSE)&lt;&gt;"",VLOOKUP($B165,'B-EmEC'!$A:$DC,MATCH(AK$1,'B-EmEC'!$A$1:$DC$1,0),FALSE),NA())</f>
        <v>31.23</v>
      </c>
      <c r="AL165" s="164">
        <f>IF(VLOOKUP($B165,'B-EmEC'!$A:$DC,MATCH(AL$1,'B-EmEC'!$A$1:$DC$1,0),FALSE)&lt;&gt;"",VLOOKUP($B165,'B-EmEC'!$A:$DC,MATCH(AL$1,'B-EmEC'!$A$1:$DC$1,0),FALSE),NA())</f>
        <v>64.05</v>
      </c>
      <c r="AM165" s="164" t="e">
        <f>IF(VLOOKUP($B165,'B-EmEC'!$A:$DC,MATCH(AM$1,'B-EmEC'!$A$1:$DC$1,0),FALSE)&lt;&gt;"",VLOOKUP($B165,'B-EmEC'!$A:$DC,MATCH(AM$1,'B-EmEC'!$A$1:$DC$1,0),FALSE),NA())</f>
        <v>#N/A</v>
      </c>
      <c r="AN165" s="164" t="e">
        <f>IF(VLOOKUP($B165,'B-EmEC'!$A:$DC,MATCH(AN$1,'B-EmEC'!$A$1:$DC$1,0),FALSE)&lt;&gt;"",VLOOKUP($B165,'B-EmEC'!$A:$DC,MATCH(AN$1,'B-EmEC'!$A$1:$DC$1,0),FALSE),NA())</f>
        <v>#N/A</v>
      </c>
      <c r="AO165" s="164" t="e">
        <f>IF(VLOOKUP($B165,'B-EmEC'!$A:$DC,MATCH(AO$1,'B-EmEC'!$A$1:$DC$1,0),FALSE)&lt;&gt;"",VLOOKUP($B165,'B-EmEC'!$A:$DC,MATCH(AO$1,'B-EmEC'!$A$1:$DC$1,0),FALSE),NA())</f>
        <v>#N/A</v>
      </c>
      <c r="AP165" s="164">
        <f>IF(VLOOKUP($B165,'B-EmEC'!$A:$DC,MATCH(AP$1,'B-EmEC'!$A$1:$DC$1,0),FALSE)&lt;&gt;"",VLOOKUP($B165,'B-EmEC'!$A:$DC,MATCH(AP$1,'B-EmEC'!$A$1:$DC$1,0),FALSE),NA())</f>
        <v>171</v>
      </c>
      <c r="AQ165" s="164">
        <f>IF(VLOOKUP($B165,'B-EmEC'!$A:$DC,MATCH(AQ$1,'B-EmEC'!$A$1:$DC$1,0),FALSE)&lt;&gt;"",VLOOKUP($B165,'B-EmEC'!$A:$DC,MATCH(AQ$1,'B-EmEC'!$A$1:$DC$1,0),FALSE),NA())</f>
        <v>105.2</v>
      </c>
      <c r="AR165" s="164">
        <f>IF(VLOOKUP($B165,'B-EmEC'!$A:$DC,MATCH(AR$1,'B-EmEC'!$A$1:$DC$1,0),FALSE)&lt;&gt;"",VLOOKUP($B165,'B-EmEC'!$A:$DC,MATCH(AR$1,'B-EmEC'!$A$1:$DC$1,0),FALSE),NA())</f>
        <v>363.9</v>
      </c>
      <c r="AS165" s="169" t="str" cm="1">
        <f t="array" ref="AS165">SUBSTITUTE(SUBSTITUTE(INDEX(AG$1:AR$1,0,MATCH(_xlfn.AGGREGATE(4,6,AG165:AR165),AG165:AR165,0)),"B-Emax",""),"&gt;1.4SD","")</f>
        <v xml:space="preserve">
G13</v>
      </c>
      <c r="AT165" s="164"/>
      <c r="AU165" s="165" t="e">
        <f>IF(VLOOKUP($B165,'I-EmEC'!$A:$DD,MATCH(AU$1,'I-EmEC'!$A$1:$DD$1,0),FALSE)&lt;&gt;"",VLOOKUP($B165,'I-EmEC'!$A:$DD,MATCH(AU$1,'I-EmEC'!$A$1:$DD$1,0),FALSE),NA())</f>
        <v>#N/A</v>
      </c>
      <c r="AV165" s="166" t="e">
        <f>IF(VLOOKUP($B165,'I-EmEC'!$A:$DD,MATCH(AV$1,'I-EmEC'!$A$1:$DD$1,0),FALSE)&lt;&gt;"",VLOOKUP($B165,'I-EmEC'!$A:$DD,MATCH(AV$1,'I-EmEC'!$A$1:$DD$1,0),FALSE),NA())</f>
        <v>#N/A</v>
      </c>
      <c r="AW165" s="166" t="e">
        <f>IF(VLOOKUP($B165,'I-EmEC'!$A:$DD,MATCH(AW$1,'I-EmEC'!$A$1:$DD$1,0),FALSE)&lt;&gt;"",VLOOKUP($B165,'I-EmEC'!$A:$DD,MATCH(AW$1,'I-EmEC'!$A$1:$DD$1,0),FALSE),NA())</f>
        <v>#N/A</v>
      </c>
      <c r="AX165" s="166" t="e">
        <f>IF(VLOOKUP($B165,'I-EmEC'!$A:$DD,MATCH(AX$1,'I-EmEC'!$A$1:$DD$1,0),FALSE)&lt;&gt;"",VLOOKUP($B165,'I-EmEC'!$A:$DD,MATCH(AX$1,'I-EmEC'!$A$1:$DD$1,0),FALSE),NA())</f>
        <v>#N/A</v>
      </c>
      <c r="AY165" s="166" t="e">
        <f>IF(VLOOKUP($B165,'I-EmEC'!$A:$DD,MATCH(AY$1,'I-EmEC'!$A$1:$DD$1,0),FALSE)&lt;&gt;"",VLOOKUP($B165,'I-EmEC'!$A:$DD,MATCH(AY$1,'I-EmEC'!$A$1:$DD$1,0),FALSE),NA())</f>
        <v>#N/A</v>
      </c>
      <c r="AZ165" s="166" t="e">
        <f>IF(VLOOKUP($B165,'I-EmEC'!$A:$DD,MATCH(AZ$1,'I-EmEC'!$A$1:$DD$1,0),FALSE)&lt;&gt;"",VLOOKUP($B165,'I-EmEC'!$A:$DD,MATCH(AZ$1,'I-EmEC'!$A$1:$DD$1,0),FALSE),NA())</f>
        <v>#N/A</v>
      </c>
      <c r="BA165" s="166" t="e">
        <f>IF(VLOOKUP($B165,'I-EmEC'!$A:$DD,MATCH(BA$1,'I-EmEC'!$A$1:$DD$1,0),FALSE)&lt;&gt;"",VLOOKUP($B165,'I-EmEC'!$A:$DD,MATCH(BA$1,'I-EmEC'!$A$1:$DD$1,0),FALSE),NA())</f>
        <v>#N/A</v>
      </c>
      <c r="BB165" s="166" t="e">
        <f>IF(VLOOKUP($B165,'I-EmEC'!$A:$DD,MATCH(BB$1,'I-EmEC'!$A$1:$DD$1,0),FALSE)&lt;&gt;"",VLOOKUP($B165,'I-EmEC'!$A:$DD,MATCH(BB$1,'I-EmEC'!$A$1:$DD$1,0),FALSE),NA())</f>
        <v>#N/A</v>
      </c>
      <c r="BC165" s="166" t="e">
        <f>IF(VLOOKUP($B165,'I-EmEC'!$A:$DD,MATCH(BC$1,'I-EmEC'!$A$1:$DD$1,0),FALSE)&lt;&gt;"",VLOOKUP($B165,'I-EmEC'!$A:$DD,MATCH(BC$1,'I-EmEC'!$A$1:$DD$1,0),FALSE),NA())</f>
        <v>#N/A</v>
      </c>
      <c r="BD165" s="166" t="e">
        <f>IF(VLOOKUP($B165,'I-EmEC'!$A:$DD,MATCH(BD$1,'I-EmEC'!$A$1:$DD$1,0),FALSE)&lt;&gt;"",VLOOKUP($B165,'I-EmEC'!$A:$DD,MATCH(BD$1,'I-EmEC'!$A$1:$DD$1,0),FALSE),NA())</f>
        <v>#N/A</v>
      </c>
      <c r="BE165" s="166" t="e">
        <f>IF(VLOOKUP($B165,'I-EmEC'!$A:$DD,MATCH(BE$1,'I-EmEC'!$A$1:$DD$1,0),FALSE)&lt;&gt;"",VLOOKUP($B165,'I-EmEC'!$A:$DD,MATCH(BE$1,'I-EmEC'!$A$1:$DD$1,0),FALSE),NA())</f>
        <v>#N/A</v>
      </c>
      <c r="BF165" s="166" t="e">
        <f>IF(VLOOKUP($B165,'I-EmEC'!$A:$DD,MATCH(BF$1,'I-EmEC'!$A$1:$DD$1,0),FALSE)&lt;&gt;"",VLOOKUP($B165,'I-EmEC'!$A:$DD,MATCH(BF$1,'I-EmEC'!$A$1:$DD$1,0),FALSE),NA())</f>
        <v>#N/A</v>
      </c>
      <c r="BG165" s="161" t="e" cm="1">
        <f t="array" ref="BG165">SUBSTITUTE(SUBSTITUTE(INDEX(AU$1:BF$1,0,MATCH(_xlfn.AGGREGATE(4,6,AU165:BF165),AU165:BF165,0)),"I-Emax",""),"&gt;1.4SD","")</f>
        <v>#N/A</v>
      </c>
      <c r="BH165" s="159"/>
      <c r="BI165" s="167">
        <f>IF(VLOOKUP($B165,'B-EmEC'!$A:$DC,MATCH(BI$1,'B-EmEC'!$A$1:$DC$1,0),FALSE)="",NA(),VLOOKUP($B165,'B-EmEC'!$A:$DC,MATCH(BI$1,'B-EmEC'!$A$1:$DC$1,0),FALSE))</f>
        <v>39.084507042253527</v>
      </c>
      <c r="BJ165" s="168">
        <f>IF(VLOOKUP($B165,'B-EmEC'!$A:$DC,MATCH(BJ$1,'B-EmEC'!$A$1:$DC$1,0),FALSE)="",NA(),VLOOKUP($B165,'B-EmEC'!$A:$DC,MATCH(BJ$1,'B-EmEC'!$A$1:$DC$1,0),FALSE))</f>
        <v>3.1365113759479955</v>
      </c>
      <c r="BK165" s="168">
        <f>IF(VLOOKUP($B165,'B-EmEC'!$A:$DC,MATCH(BK$1,'B-EmEC'!$A$1:$DC$1,0),FALSE)="",NA(),VLOOKUP($B165,'B-EmEC'!$A:$DC,MATCH(BK$1,'B-EmEC'!$A$1:$DC$1,0),FALSE))</f>
        <v>6.2372188139059306</v>
      </c>
      <c r="BL165" s="168" t="e">
        <f>IF(VLOOKUP($B165,'B-EmEC'!$A:$DC,MATCH(BL$1,'B-EmEC'!$A$1:$DC$1,0),FALSE)="",NA(),VLOOKUP($B165,'B-EmEC'!$A:$DC,MATCH(BL$1,'B-EmEC'!$A$1:$DC$1,0),FALSE))</f>
        <v>#N/A</v>
      </c>
      <c r="BM165" s="168">
        <f>IF(VLOOKUP($B165,'B-EmEC'!$A:$DC,MATCH(BM$1,'B-EmEC'!$A$1:$DC$1,0),FALSE)="",NA(),VLOOKUP($B165,'B-EmEC'!$A:$DC,MATCH(BM$1,'B-EmEC'!$A$1:$DC$1,0),FALSE))</f>
        <v>6.316747572815534</v>
      </c>
      <c r="BN165" s="168">
        <f>IF(VLOOKUP($B165,'B-EmEC'!$A:$DC,MATCH(BN$1,'B-EmEC'!$A$1:$DC$1,0),FALSE)="",NA(),VLOOKUP($B165,'B-EmEC'!$A:$DC,MATCH(BN$1,'B-EmEC'!$A$1:$DC$1,0),FALSE))</f>
        <v>18.575986078886309</v>
      </c>
      <c r="BO165" s="168" t="e">
        <f>IF(VLOOKUP($B165,'B-EmEC'!$A:$DC,MATCH(BO$1,'B-EmEC'!$A$1:$DC$1,0),FALSE)="",NA(),VLOOKUP($B165,'B-EmEC'!$A:$DC,MATCH(BO$1,'B-EmEC'!$A$1:$DC$1,0),FALSE))</f>
        <v>#N/A</v>
      </c>
      <c r="BP165" s="168" t="e">
        <f>IF(VLOOKUP($B165,'B-EmEC'!$A:$DC,MATCH(BP$1,'B-EmEC'!$A$1:$DC$1,0),FALSE)="",NA(),VLOOKUP($B165,'B-EmEC'!$A:$DC,MATCH(BP$1,'B-EmEC'!$A$1:$DC$1,0),FALSE))</f>
        <v>#N/A</v>
      </c>
      <c r="BQ165" s="168" t="e">
        <f>IF(VLOOKUP($B165,'B-EmEC'!$A:$DC,MATCH(BQ$1,'B-EmEC'!$A$1:$DC$1,0),FALSE)="",NA(),VLOOKUP($B165,'B-EmEC'!$A:$DC,MATCH(BQ$1,'B-EmEC'!$A$1:$DC$1,0),FALSE))</f>
        <v>#N/A</v>
      </c>
      <c r="BR165" s="168">
        <f>IF(VLOOKUP($B165,'B-EmEC'!$A:$DC,MATCH(BR$1,'B-EmEC'!$A$1:$DC$1,0),FALSE)="",NA(),VLOOKUP($B165,'B-EmEC'!$A:$DC,MATCH(BR$1,'B-EmEC'!$A$1:$DC$1,0),FALSE))</f>
        <v>16.026241799437674</v>
      </c>
      <c r="BS165" s="168">
        <f>IF(VLOOKUP($B165,'B-EmEC'!$A:$DC,MATCH(BS$1,'B-EmEC'!$A$1:$DC$1,0),FALSE)="",NA(),VLOOKUP($B165,'B-EmEC'!$A:$DC,MATCH(BS$1,'B-EmEC'!$A$1:$DC$1,0),FALSE))</f>
        <v>86.229508196721312</v>
      </c>
      <c r="BT165" s="168">
        <f>IF(VLOOKUP($B165,'B-EmEC'!$A:$DC,MATCH(BT$1,'B-EmEC'!$A$1:$DC$1,0),FALSE)="",NA(),VLOOKUP($B165,'B-EmEC'!$A:$DC,MATCH(BT$1,'B-EmEC'!$A$1:$DC$1,0),FALSE))</f>
        <v>51.529311809685638</v>
      </c>
      <c r="BU165" s="161" t="str" cm="1">
        <f t="array" ref="BU165">SUBSTITUTE(SUBSTITUTE(SUBSTITUTE(INDEX(BI$1:BT$1,0,MATCH(_xlfn.AGGREGATE(4,6,BI165:BT165),BI165:BT165,0)),"B-Emax",""),"Min",""),"Max","")</f>
        <v xml:space="preserve">
G12</v>
      </c>
      <c r="BV165" s="168"/>
      <c r="BW165" s="165" t="e">
        <f>IF(VLOOKUP($B165,'I-EmEC'!$A:$DD,MATCH(BW$1,'I-EmEC'!$A$1:$DD$1,0),FALSE)&lt;&gt;"",VLOOKUP($B165,'I-EmEC'!$A:$DD,MATCH(BW$1,'I-EmEC'!$A$1:$DD$1,0),FALSE),NA())</f>
        <v>#N/A</v>
      </c>
      <c r="BX165" s="166" t="e">
        <f>IF(VLOOKUP($B165,'I-EmEC'!$A:$DD,MATCH(BX$1,'I-EmEC'!$A$1:$DD$1,0),FALSE)&lt;&gt;"",VLOOKUP($B165,'I-EmEC'!$A:$DD,MATCH(BX$1,'I-EmEC'!$A$1:$DD$1,0),FALSE),NA())</f>
        <v>#N/A</v>
      </c>
      <c r="BY165" s="166" t="e">
        <f>IF(VLOOKUP($B165,'I-EmEC'!$A:$DD,MATCH(BY$1,'I-EmEC'!$A$1:$DD$1,0),FALSE)&lt;&gt;"",VLOOKUP($B165,'I-EmEC'!$A:$DD,MATCH(BY$1,'I-EmEC'!$A$1:$DD$1,0),FALSE),NA())</f>
        <v>#N/A</v>
      </c>
      <c r="BZ165" s="166" t="e">
        <f>IF(VLOOKUP($B165,'I-EmEC'!$A:$DD,MATCH(BZ$1,'I-EmEC'!$A$1:$DD$1,0),FALSE)&lt;&gt;"",VLOOKUP($B165,'I-EmEC'!$A:$DD,MATCH(BZ$1,'I-EmEC'!$A$1:$DD$1,0),FALSE),NA())</f>
        <v>#N/A</v>
      </c>
      <c r="CA165" s="166" t="e">
        <f>IF(VLOOKUP($B165,'I-EmEC'!$A:$DD,MATCH(CA$1,'I-EmEC'!$A$1:$DD$1,0),FALSE)&lt;&gt;"",VLOOKUP($B165,'I-EmEC'!$A:$DD,MATCH(CA$1,'I-EmEC'!$A$1:$DD$1,0),FALSE),NA())</f>
        <v>#N/A</v>
      </c>
      <c r="CB165" s="166" t="e">
        <f>IF(VLOOKUP($B165,'I-EmEC'!$A:$DD,MATCH(CB$1,'I-EmEC'!$A$1:$DD$1,0),FALSE)&lt;&gt;"",VLOOKUP($B165,'I-EmEC'!$A:$DD,MATCH(CB$1,'I-EmEC'!$A$1:$DD$1,0),FALSE),NA())</f>
        <v>#N/A</v>
      </c>
      <c r="CC165" s="166" t="e">
        <f>IF(VLOOKUP($B165,'I-EmEC'!$A:$DD,MATCH(CC$1,'I-EmEC'!$A$1:$DD$1,0),FALSE)&lt;&gt;"",VLOOKUP($B165,'I-EmEC'!$A:$DD,MATCH(CC$1,'I-EmEC'!$A$1:$DD$1,0),FALSE),NA())</f>
        <v>#N/A</v>
      </c>
      <c r="CD165" s="166" t="e">
        <f>IF(VLOOKUP($B165,'I-EmEC'!$A:$DD,MATCH(CD$1,'I-EmEC'!$A$1:$DD$1,0),FALSE)&lt;&gt;"",VLOOKUP($B165,'I-EmEC'!$A:$DD,MATCH(CD$1,'I-EmEC'!$A$1:$DD$1,0),FALSE),NA())</f>
        <v>#N/A</v>
      </c>
      <c r="CE165" s="166" t="e">
        <f>IF(VLOOKUP($B165,'I-EmEC'!$A:$DD,MATCH(CE$1,'I-EmEC'!$A$1:$DD$1,0),FALSE)&lt;&gt;"",VLOOKUP($B165,'I-EmEC'!$A:$DD,MATCH(CE$1,'I-EmEC'!$A$1:$DD$1,0),FALSE),NA())</f>
        <v>#N/A</v>
      </c>
      <c r="CF165" s="166" t="e">
        <f>IF(VLOOKUP($B165,'I-EmEC'!$A:$DD,MATCH(CF$1,'I-EmEC'!$A$1:$DD$1,0),FALSE)&lt;&gt;"",VLOOKUP($B165,'I-EmEC'!$A:$DD,MATCH(CF$1,'I-EmEC'!$A$1:$DD$1,0),FALSE),NA())</f>
        <v>#N/A</v>
      </c>
      <c r="CG165" s="166" t="e">
        <f>IF(VLOOKUP($B165,'I-EmEC'!$A:$DD,MATCH(CG$1,'I-EmEC'!$A$1:$DD$1,0),FALSE)&lt;&gt;"",VLOOKUP($B165,'I-EmEC'!$A:$DD,MATCH(CG$1,'I-EmEC'!$A$1:$DD$1,0),FALSE),NA())</f>
        <v>#N/A</v>
      </c>
      <c r="CH165" s="166" t="e">
        <f>IF(VLOOKUP($B165,'I-EmEC'!$A:$DD,MATCH(CH$1,'I-EmEC'!$A$1:$DD$1,0),FALSE)&lt;&gt;"",VLOOKUP($B165,'I-EmEC'!$A:$DD,MATCH(CH$1,'I-EmEC'!$A$1:$DD$1,0),FALSE),NA())</f>
        <v>#N/A</v>
      </c>
      <c r="CI165" s="161" t="e" cm="1">
        <f t="array" ref="CI165">SUBSTITUTE(SUBSTITUTE(SUBSTITUTE(INDEX(BW$1:CH$1,0,MATCH(_xlfn.AGGREGATE(4,6,BW165:CH165),BW165:CH165,0)),"I-Emax",""),"Min",""),"Max","")</f>
        <v>#N/A</v>
      </c>
      <c r="CJ165" s="155"/>
      <c r="CK165" s="155"/>
      <c r="CL165" s="155"/>
      <c r="CM165" s="155"/>
      <c r="CN165" s="155"/>
      <c r="CO165" s="155"/>
      <c r="CP165" s="155"/>
      <c r="CQ165" s="155"/>
      <c r="CR165" s="155"/>
      <c r="CS165" s="155"/>
      <c r="CT165" s="155"/>
      <c r="CU165" s="155"/>
      <c r="CV165" s="155"/>
      <c r="CW165" s="155"/>
      <c r="CX165" s="155"/>
      <c r="CY165" s="155"/>
      <c r="CZ165" s="155"/>
      <c r="DA165" s="155"/>
      <c r="DB165" s="155"/>
      <c r="DC165" s="155"/>
      <c r="DD165" s="155"/>
      <c r="DE165" s="155"/>
      <c r="DF165" s="155"/>
      <c r="DG165" s="155"/>
    </row>
    <row r="166" spans="1:111" s="170" customFormat="1" x14ac:dyDescent="0.15">
      <c r="A166" s="155" t="str" cm="1">
        <f t="array" ref="A166">_xlfn.IFS(AND(SUMIF(E166:P166,"&lt;&gt;#N/A",E166:P166)&gt;0,SUMIF(S166:AD166,"&lt;&gt;#N/A",S166:AD166)&gt;0),"BI",AND(SUMIF(E166:P166,"&lt;&gt;#N/A",E166:P166)&gt;0,SUMIF(S166:AD166,"&lt;&gt;#N/A",S166:AD166)=0),"-B",AND(SUMIF(E166:P166,"&lt;&gt;#N/A",E166:P166)=0,SUMIF(S166:AD166,"&lt;&gt;#N/A",S166:AD166)&gt;0),"-I")</f>
        <v>-B</v>
      </c>
      <c r="B166" s="90" t="s">
        <v>8</v>
      </c>
      <c r="C166" s="156" t="str">
        <f>VLOOKUP(B166,RecNamesAll!A:E,5,FALSE)</f>
        <v>B1</v>
      </c>
      <c r="D166" s="157" t="b">
        <f>VLOOKUP(B166,Ligands!A:B,2,FALSE)</f>
        <v>0</v>
      </c>
      <c r="E166" s="158">
        <f>IF(VLOOKUP($B166,'B-EmEC'!$A:$DC,MATCH(E$1,'B-EmEC'!$A$1:$DC$1,0),FALSE)&lt;&gt;"",VLOOKUP($B166,'B-EmEC'!$A:$DC,MATCH(E$1,'B-EmEC'!$A$1:$DC$1,0),FALSE),NA())</f>
        <v>10.35</v>
      </c>
      <c r="F166" s="159">
        <f>IF(VLOOKUP($B166,'B-EmEC'!$A:$DC,MATCH(F$1,'B-EmEC'!$A$1:$DC$1,0),FALSE)&lt;&gt;"",VLOOKUP($B166,'B-EmEC'!$A:$DC,MATCH(F$1,'B-EmEC'!$A$1:$DC$1,0),FALSE),NA())</f>
        <v>8.1959999999999997</v>
      </c>
      <c r="G166" s="159">
        <f>IF(VLOOKUP($B166,'B-EmEC'!$A:$DC,MATCH(G$1,'B-EmEC'!$A$1:$DC$1,0),FALSE)&lt;&gt;"",VLOOKUP($B166,'B-EmEC'!$A:$DC,MATCH(G$1,'B-EmEC'!$A$1:$DC$1,0),FALSE),NA())</f>
        <v>8.2799999999999994</v>
      </c>
      <c r="H166" s="159">
        <f>IF(VLOOKUP($B166,'B-EmEC'!$A:$DC,MATCH(H$1,'B-EmEC'!$A$1:$DC$1,0),FALSE)&lt;&gt;"",VLOOKUP($B166,'B-EmEC'!$A:$DC,MATCH(H$1,'B-EmEC'!$A$1:$DC$1,0),FALSE),NA())</f>
        <v>8.327</v>
      </c>
      <c r="I166" s="159">
        <f>IF(VLOOKUP($B166,'B-EmEC'!$A:$DC,MATCH(I$1,'B-EmEC'!$A$1:$DC$1,0),FALSE)&lt;&gt;"",VLOOKUP($B166,'B-EmEC'!$A:$DC,MATCH(I$1,'B-EmEC'!$A$1:$DC$1,0),FALSE),NA())</f>
        <v>8.3670000000000009</v>
      </c>
      <c r="J166" s="159">
        <f>IF(VLOOKUP($B166,'B-EmEC'!$A:$DC,MATCH(J$1,'B-EmEC'!$A$1:$DC$1,0),FALSE)&lt;&gt;"",VLOOKUP($B166,'B-EmEC'!$A:$DC,MATCH(J$1,'B-EmEC'!$A$1:$DC$1,0),FALSE),NA())</f>
        <v>8.1989999999999998</v>
      </c>
      <c r="K166" s="160" t="e">
        <f>IF(VLOOKUP($B166,'B-EmEC'!$A:$DC,MATCH(K$1,'B-EmEC'!$A$1:$DC$1,0),FALSE)&lt;&gt;"",VLOOKUP($B166,'B-EmEC'!$A:$DC,MATCH(K$1,'B-EmEC'!$A$1:$DC$1,0),FALSE),NA())</f>
        <v>#N/A</v>
      </c>
      <c r="L166" s="160" t="e">
        <f>IF(VLOOKUP($B166,'B-EmEC'!$A:$DC,MATCH(L$1,'B-EmEC'!$A$1:$DC$1,0),FALSE)&lt;&gt;"",VLOOKUP($B166,'B-EmEC'!$A:$DC,MATCH(L$1,'B-EmEC'!$A$1:$DC$1,0),FALSE),NA())</f>
        <v>#N/A</v>
      </c>
      <c r="M166" s="160">
        <f>IF(VLOOKUP($B166,'B-EmEC'!$A:$DC,MATCH(M$1,'B-EmEC'!$A$1:$DC$1,0),FALSE)&lt;&gt;"",VLOOKUP($B166,'B-EmEC'!$A:$DC,MATCH(M$1,'B-EmEC'!$A$1:$DC$1,0),FALSE),NA())</f>
        <v>7.7270000000000003</v>
      </c>
      <c r="N166" s="159">
        <f>IF(VLOOKUP($B166,'B-EmEC'!$A:$DC,MATCH(N$1,'B-EmEC'!$A$1:$DC$1,0),FALSE)&lt;&gt;"",VLOOKUP($B166,'B-EmEC'!$A:$DC,MATCH(N$1,'B-EmEC'!$A$1:$DC$1,0),FALSE),NA())</f>
        <v>8.77</v>
      </c>
      <c r="O166" s="160" t="e">
        <f>IF(VLOOKUP($B166,'B-EmEC'!$A:$DC,MATCH(O$1,'B-EmEC'!$A$1:$DC$1,0),FALSE)&lt;&gt;"",VLOOKUP($B166,'B-EmEC'!$A:$DC,MATCH(O$1,'B-EmEC'!$A$1:$DC$1,0),FALSE),NA())</f>
        <v>#N/A</v>
      </c>
      <c r="P166" s="160" t="e">
        <f>IF(VLOOKUP($B166,'B-EmEC'!$A:$DC,MATCH(P$1,'B-EmEC'!$A$1:$DC$1,0),FALSE)&lt;&gt;"",VLOOKUP($B166,'B-EmEC'!$A:$DC,MATCH(P$1,'B-EmEC'!$A$1:$DC$1,0),FALSE),NA())</f>
        <v>#N/A</v>
      </c>
      <c r="Q166" s="161" t="str" cm="1">
        <f t="array" ref="Q166">SUBSTITUTE(SUBSTITUTE(INDEX(E$1:P$1,0,MATCH(_xlfn.AGGREGATE(4,6,E166:P166),E166:P166,0)),"B-pEC50",""),"&gt;1.4SD","")</f>
        <v xml:space="preserve">
Gs</v>
      </c>
      <c r="R166" s="159"/>
      <c r="S166" s="162" t="e">
        <f>IF(VLOOKUP($B166,'I-EmEC'!$A:$DD,MATCH(S$1,'I-EmEC'!$A$1:$DD$1,0),FALSE)&lt;&gt;"",VLOOKUP($B166,'I-EmEC'!$A:$DD,MATCH(S$1,'I-EmEC'!$A$1:$DD$1,0),FALSE),NA())</f>
        <v>#N/A</v>
      </c>
      <c r="T166" s="159" t="e">
        <f>IF(VLOOKUP($B166,'I-EmEC'!$A:$DD,MATCH(T$1,'I-EmEC'!$A$1:$DD$1,0),FALSE)&lt;&gt;"",VLOOKUP($B166,'I-EmEC'!$A:$DD,MATCH(T$1,'I-EmEC'!$A$1:$DD$1,0),FALSE),NA())</f>
        <v>#N/A</v>
      </c>
      <c r="U166" s="159" t="e">
        <f>IF(VLOOKUP($B166,'I-EmEC'!$A:$DD,MATCH(U$1,'I-EmEC'!$A$1:$DD$1,0),FALSE)&lt;&gt;"",VLOOKUP($B166,'I-EmEC'!$A:$DD,MATCH(U$1,'I-EmEC'!$A$1:$DD$1,0),FALSE),NA())</f>
        <v>#N/A</v>
      </c>
      <c r="V166" s="159" t="e">
        <f>IF(VLOOKUP($B166,'I-EmEC'!$A:$DD,MATCH(V$1,'I-EmEC'!$A$1:$DD$1,0),FALSE)&lt;&gt;"",VLOOKUP($B166,'I-EmEC'!$A:$DD,MATCH(V$1,'I-EmEC'!$A$1:$DD$1,0),FALSE),NA())</f>
        <v>#N/A</v>
      </c>
      <c r="W166" s="159" t="e">
        <f>IF(VLOOKUP($B166,'I-EmEC'!$A:$DD,MATCH(W$1,'I-EmEC'!$A$1:$DD$1,0),FALSE)&lt;&gt;"",VLOOKUP($B166,'I-EmEC'!$A:$DD,MATCH(W$1,'I-EmEC'!$A$1:$DD$1,0),FALSE),NA())</f>
        <v>#N/A</v>
      </c>
      <c r="X166" s="159" t="e">
        <f>IF(VLOOKUP($B166,'I-EmEC'!$A:$DD,MATCH(X$1,'I-EmEC'!$A$1:$DD$1,0),FALSE)&lt;&gt;"",VLOOKUP($B166,'I-EmEC'!$A:$DD,MATCH(X$1,'I-EmEC'!$A$1:$DD$1,0),FALSE),NA())</f>
        <v>#N/A</v>
      </c>
      <c r="Y166" s="159" t="e">
        <f>IF(VLOOKUP($B166,'I-EmEC'!$A:$DD,MATCH(Y$1,'I-EmEC'!$A$1:$DD$1,0),FALSE)&lt;&gt;"",VLOOKUP($B166,'I-EmEC'!$A:$DD,MATCH(Y$1,'I-EmEC'!$A$1:$DD$1,0),FALSE),NA())</f>
        <v>#N/A</v>
      </c>
      <c r="Z166" s="159" t="e">
        <f>IF(VLOOKUP($B166,'I-EmEC'!$A:$DD,MATCH(Z$1,'I-EmEC'!$A$1:$DD$1,0),FALSE)&lt;&gt;"",VLOOKUP($B166,'I-EmEC'!$A:$DD,MATCH(Z$1,'I-EmEC'!$A$1:$DD$1,0),FALSE),NA())</f>
        <v>#N/A</v>
      </c>
      <c r="AA166" s="159" t="e">
        <f>IF(VLOOKUP($B166,'I-EmEC'!$A:$DD,MATCH(AA$1,'I-EmEC'!$A$1:$DD$1,0),FALSE)&lt;&gt;"",VLOOKUP($B166,'I-EmEC'!$A:$DD,MATCH(AA$1,'I-EmEC'!$A$1:$DD$1,0),FALSE),NA())</f>
        <v>#N/A</v>
      </c>
      <c r="AB166" s="159" t="e">
        <f>IF(VLOOKUP($B166,'I-EmEC'!$A:$DD,MATCH(AB$1,'I-EmEC'!$A$1:$DD$1,0),FALSE)&lt;&gt;"",VLOOKUP($B166,'I-EmEC'!$A:$DD,MATCH(AB$1,'I-EmEC'!$A$1:$DD$1,0),FALSE),NA())</f>
        <v>#N/A</v>
      </c>
      <c r="AC166" s="159" t="e">
        <f>IF(VLOOKUP($B166,'I-EmEC'!$A:$DD,MATCH(AC$1,'I-EmEC'!$A$1:$DD$1,0),FALSE)&lt;&gt;"",VLOOKUP($B166,'I-EmEC'!$A:$DD,MATCH(AC$1,'I-EmEC'!$A$1:$DD$1,0),FALSE),NA())</f>
        <v>#N/A</v>
      </c>
      <c r="AD166" s="159" t="e">
        <f>IF(VLOOKUP($B166,'I-EmEC'!$A:$DD,MATCH(AD$1,'I-EmEC'!$A$1:$DD$1,0),FALSE)&lt;&gt;"",VLOOKUP($B166,'I-EmEC'!$A:$DD,MATCH(AD$1,'I-EmEC'!$A$1:$DD$1,0),FALSE),NA())</f>
        <v>#N/A</v>
      </c>
      <c r="AE166" s="161" t="e" cm="1">
        <f t="array" ref="AE166">SUBSTITUTE(SUBSTITUTE(INDEX(S$1:AD$1,0,MATCH(_xlfn.AGGREGATE(4,6,S166:AD166),S166:AD166,0)),"I-pEC50",""),"&gt;1.4SD","")</f>
        <v>#N/A</v>
      </c>
      <c r="AF166" s="159"/>
      <c r="AG166" s="163">
        <f>IF(VLOOKUP($B166,'B-EmEC'!$A:$DC,MATCH(AG$1,'B-EmEC'!$A$1:$DC$1,0),FALSE)&lt;&gt;"",VLOOKUP($B166,'B-EmEC'!$A:$DC,MATCH(AG$1,'B-EmEC'!$A$1:$DC$1,0),FALSE),NA())</f>
        <v>57.32</v>
      </c>
      <c r="AH166" s="164">
        <f>IF(VLOOKUP($B166,'B-EmEC'!$A:$DC,MATCH(AH$1,'B-EmEC'!$A$1:$DC$1,0),FALSE)&lt;&gt;"",VLOOKUP($B166,'B-EmEC'!$A:$DC,MATCH(AH$1,'B-EmEC'!$A$1:$DC$1,0),FALSE),NA())</f>
        <v>442.2</v>
      </c>
      <c r="AI166" s="164">
        <f>IF(VLOOKUP($B166,'B-EmEC'!$A:$DC,MATCH(AI$1,'B-EmEC'!$A$1:$DC$1,0),FALSE)&lt;&gt;"",VLOOKUP($B166,'B-EmEC'!$A:$DC,MATCH(AI$1,'B-EmEC'!$A$1:$DC$1,0),FALSE),NA())</f>
        <v>206.1</v>
      </c>
      <c r="AJ166" s="164">
        <f>IF(VLOOKUP($B166,'B-EmEC'!$A:$DC,MATCH(AJ$1,'B-EmEC'!$A$1:$DC$1,0),FALSE)&lt;&gt;"",VLOOKUP($B166,'B-EmEC'!$A:$DC,MATCH(AJ$1,'B-EmEC'!$A$1:$DC$1,0),FALSE),NA())</f>
        <v>158.9</v>
      </c>
      <c r="AK166" s="164">
        <f>IF(VLOOKUP($B166,'B-EmEC'!$A:$DC,MATCH(AK$1,'B-EmEC'!$A$1:$DC$1,0),FALSE)&lt;&gt;"",VLOOKUP($B166,'B-EmEC'!$A:$DC,MATCH(AK$1,'B-EmEC'!$A$1:$DC$1,0),FALSE),NA())</f>
        <v>262.60000000000002</v>
      </c>
      <c r="AL166" s="164">
        <f>IF(VLOOKUP($B166,'B-EmEC'!$A:$DC,MATCH(AL$1,'B-EmEC'!$A$1:$DC$1,0),FALSE)&lt;&gt;"",VLOOKUP($B166,'B-EmEC'!$A:$DC,MATCH(AL$1,'B-EmEC'!$A$1:$DC$1,0),FALSE),NA())</f>
        <v>72.849999999999994</v>
      </c>
      <c r="AM166" s="164" t="e">
        <f>IF(VLOOKUP($B166,'B-EmEC'!$A:$DC,MATCH(AM$1,'B-EmEC'!$A$1:$DC$1,0),FALSE)&lt;&gt;"",VLOOKUP($B166,'B-EmEC'!$A:$DC,MATCH(AM$1,'B-EmEC'!$A$1:$DC$1,0),FALSE),NA())</f>
        <v>#N/A</v>
      </c>
      <c r="AN166" s="164" t="e">
        <f>IF(VLOOKUP($B166,'B-EmEC'!$A:$DC,MATCH(AN$1,'B-EmEC'!$A$1:$DC$1,0),FALSE)&lt;&gt;"",VLOOKUP($B166,'B-EmEC'!$A:$DC,MATCH(AN$1,'B-EmEC'!$A$1:$DC$1,0),FALSE),NA())</f>
        <v>#N/A</v>
      </c>
      <c r="AO166" s="164">
        <f>IF(VLOOKUP($B166,'B-EmEC'!$A:$DC,MATCH(AO$1,'B-EmEC'!$A$1:$DC$1,0),FALSE)&lt;&gt;"",VLOOKUP($B166,'B-EmEC'!$A:$DC,MATCH(AO$1,'B-EmEC'!$A$1:$DC$1,0),FALSE),NA())</f>
        <v>13.48</v>
      </c>
      <c r="AP166" s="164">
        <f>IF(VLOOKUP($B166,'B-EmEC'!$A:$DC,MATCH(AP$1,'B-EmEC'!$A$1:$DC$1,0),FALSE)&lt;&gt;"",VLOOKUP($B166,'B-EmEC'!$A:$DC,MATCH(AP$1,'B-EmEC'!$A$1:$DC$1,0),FALSE),NA())</f>
        <v>725.2</v>
      </c>
      <c r="AQ166" s="164" t="e">
        <f>IF(VLOOKUP($B166,'B-EmEC'!$A:$DC,MATCH(AQ$1,'B-EmEC'!$A$1:$DC$1,0),FALSE)&lt;&gt;"",VLOOKUP($B166,'B-EmEC'!$A:$DC,MATCH(AQ$1,'B-EmEC'!$A$1:$DC$1,0),FALSE),NA())</f>
        <v>#N/A</v>
      </c>
      <c r="AR166" s="164" t="e">
        <f>IF(VLOOKUP($B166,'B-EmEC'!$A:$DC,MATCH(AR$1,'B-EmEC'!$A$1:$DC$1,0),FALSE)&lt;&gt;"",VLOOKUP($B166,'B-EmEC'!$A:$DC,MATCH(AR$1,'B-EmEC'!$A$1:$DC$1,0),FALSE),NA())</f>
        <v>#N/A</v>
      </c>
      <c r="AS166" s="169" t="str" cm="1">
        <f t="array" ref="AS166">SUBSTITUTE(SUBSTITUTE(INDEX(AG$1:AR$1,0,MATCH(_xlfn.AGGREGATE(4,6,AG166:AR166),AG166:AR166,0)),"B-Emax",""),"&gt;1.4SD","")</f>
        <v xml:space="preserve">
G15</v>
      </c>
      <c r="AT166" s="164"/>
      <c r="AU166" s="165" t="e">
        <f>IF(VLOOKUP($B166,'I-EmEC'!$A:$DD,MATCH(AU$1,'I-EmEC'!$A$1:$DD$1,0),FALSE)&lt;&gt;"",VLOOKUP($B166,'I-EmEC'!$A:$DD,MATCH(AU$1,'I-EmEC'!$A$1:$DD$1,0),FALSE),NA())</f>
        <v>#N/A</v>
      </c>
      <c r="AV166" s="166" t="e">
        <f>IF(VLOOKUP($B166,'I-EmEC'!$A:$DD,MATCH(AV$1,'I-EmEC'!$A$1:$DD$1,0),FALSE)&lt;&gt;"",VLOOKUP($B166,'I-EmEC'!$A:$DD,MATCH(AV$1,'I-EmEC'!$A$1:$DD$1,0),FALSE),NA())</f>
        <v>#N/A</v>
      </c>
      <c r="AW166" s="166" t="e">
        <f>IF(VLOOKUP($B166,'I-EmEC'!$A:$DD,MATCH(AW$1,'I-EmEC'!$A$1:$DD$1,0),FALSE)&lt;&gt;"",VLOOKUP($B166,'I-EmEC'!$A:$DD,MATCH(AW$1,'I-EmEC'!$A$1:$DD$1,0),FALSE),NA())</f>
        <v>#N/A</v>
      </c>
      <c r="AX166" s="166" t="e">
        <f>IF(VLOOKUP($B166,'I-EmEC'!$A:$DD,MATCH(AX$1,'I-EmEC'!$A$1:$DD$1,0),FALSE)&lt;&gt;"",VLOOKUP($B166,'I-EmEC'!$A:$DD,MATCH(AX$1,'I-EmEC'!$A$1:$DD$1,0),FALSE),NA())</f>
        <v>#N/A</v>
      </c>
      <c r="AY166" s="166" t="e">
        <f>IF(VLOOKUP($B166,'I-EmEC'!$A:$DD,MATCH(AY$1,'I-EmEC'!$A$1:$DD$1,0),FALSE)&lt;&gt;"",VLOOKUP($B166,'I-EmEC'!$A:$DD,MATCH(AY$1,'I-EmEC'!$A$1:$DD$1,0),FALSE),NA())</f>
        <v>#N/A</v>
      </c>
      <c r="AZ166" s="166" t="e">
        <f>IF(VLOOKUP($B166,'I-EmEC'!$A:$DD,MATCH(AZ$1,'I-EmEC'!$A$1:$DD$1,0),FALSE)&lt;&gt;"",VLOOKUP($B166,'I-EmEC'!$A:$DD,MATCH(AZ$1,'I-EmEC'!$A$1:$DD$1,0),FALSE),NA())</f>
        <v>#N/A</v>
      </c>
      <c r="BA166" s="166" t="e">
        <f>IF(VLOOKUP($B166,'I-EmEC'!$A:$DD,MATCH(BA$1,'I-EmEC'!$A$1:$DD$1,0),FALSE)&lt;&gt;"",VLOOKUP($B166,'I-EmEC'!$A:$DD,MATCH(BA$1,'I-EmEC'!$A$1:$DD$1,0),FALSE),NA())</f>
        <v>#N/A</v>
      </c>
      <c r="BB166" s="166" t="e">
        <f>IF(VLOOKUP($B166,'I-EmEC'!$A:$DD,MATCH(BB$1,'I-EmEC'!$A$1:$DD$1,0),FALSE)&lt;&gt;"",VLOOKUP($B166,'I-EmEC'!$A:$DD,MATCH(BB$1,'I-EmEC'!$A$1:$DD$1,0),FALSE),NA())</f>
        <v>#N/A</v>
      </c>
      <c r="BC166" s="166" t="e">
        <f>IF(VLOOKUP($B166,'I-EmEC'!$A:$DD,MATCH(BC$1,'I-EmEC'!$A$1:$DD$1,0),FALSE)&lt;&gt;"",VLOOKUP($B166,'I-EmEC'!$A:$DD,MATCH(BC$1,'I-EmEC'!$A$1:$DD$1,0),FALSE),NA())</f>
        <v>#N/A</v>
      </c>
      <c r="BD166" s="166" t="e">
        <f>IF(VLOOKUP($B166,'I-EmEC'!$A:$DD,MATCH(BD$1,'I-EmEC'!$A$1:$DD$1,0),FALSE)&lt;&gt;"",VLOOKUP($B166,'I-EmEC'!$A:$DD,MATCH(BD$1,'I-EmEC'!$A$1:$DD$1,0),FALSE),NA())</f>
        <v>#N/A</v>
      </c>
      <c r="BE166" s="166" t="e">
        <f>IF(VLOOKUP($B166,'I-EmEC'!$A:$DD,MATCH(BE$1,'I-EmEC'!$A$1:$DD$1,0),FALSE)&lt;&gt;"",VLOOKUP($B166,'I-EmEC'!$A:$DD,MATCH(BE$1,'I-EmEC'!$A$1:$DD$1,0),FALSE),NA())</f>
        <v>#N/A</v>
      </c>
      <c r="BF166" s="166" t="e">
        <f>IF(VLOOKUP($B166,'I-EmEC'!$A:$DD,MATCH(BF$1,'I-EmEC'!$A$1:$DD$1,0),FALSE)&lt;&gt;"",VLOOKUP($B166,'I-EmEC'!$A:$DD,MATCH(BF$1,'I-EmEC'!$A$1:$DD$1,0),FALSE),NA())</f>
        <v>#N/A</v>
      </c>
      <c r="BG166" s="161" t="e" cm="1">
        <f t="array" ref="BG166">SUBSTITUTE(SUBSTITUTE(INDEX(AU$1:BF$1,0,MATCH(_xlfn.AGGREGATE(4,6,AU166:BF166),AU166:BF166,0)),"I-Emax",""),"&gt;1.4SD","")</f>
        <v>#N/A</v>
      </c>
      <c r="BH166" s="159"/>
      <c r="BI166" s="167">
        <f>IF(VLOOKUP($B166,'B-EmEC'!$A:$DC,MATCH(BI$1,'B-EmEC'!$A$1:$DC$1,0),FALSE)="",NA(),VLOOKUP($B166,'B-EmEC'!$A:$DC,MATCH(BI$1,'B-EmEC'!$A$1:$DC$1,0),FALSE))</f>
        <v>87.752602571953474</v>
      </c>
      <c r="BJ166" s="168">
        <f>IF(VLOOKUP($B166,'B-EmEC'!$A:$DC,MATCH(BJ$1,'B-EmEC'!$A$1:$DC$1,0),FALSE)="",NA(),VLOOKUP($B166,'B-EmEC'!$A:$DC,MATCH(BJ$1,'B-EmEC'!$A$1:$DC$1,0),FALSE))</f>
        <v>47.908992416034671</v>
      </c>
      <c r="BK166" s="168">
        <f>IF(VLOOKUP($B166,'B-EmEC'!$A:$DC,MATCH(BK$1,'B-EmEC'!$A$1:$DC$1,0),FALSE)="",NA(),VLOOKUP($B166,'B-EmEC'!$A:$DC,MATCH(BK$1,'B-EmEC'!$A$1:$DC$1,0),FALSE))</f>
        <v>30.105170902716914</v>
      </c>
      <c r="BL166" s="168">
        <f>IF(VLOOKUP($B166,'B-EmEC'!$A:$DC,MATCH(BL$1,'B-EmEC'!$A$1:$DC$1,0),FALSE)="",NA(),VLOOKUP($B166,'B-EmEC'!$A:$DC,MATCH(BL$1,'B-EmEC'!$A$1:$DC$1,0),FALSE))</f>
        <v>42.715053763440864</v>
      </c>
      <c r="BM166" s="168">
        <f>IF(VLOOKUP($B166,'B-EmEC'!$A:$DC,MATCH(BM$1,'B-EmEC'!$A$1:$DC$1,0),FALSE)="",NA(),VLOOKUP($B166,'B-EmEC'!$A:$DC,MATCH(BM$1,'B-EmEC'!$A$1:$DC$1,0),FALSE))</f>
        <v>53.114886731391593</v>
      </c>
      <c r="BN166" s="168">
        <f>IF(VLOOKUP($B166,'B-EmEC'!$A:$DC,MATCH(BN$1,'B-EmEC'!$A$1:$DC$1,0),FALSE)="",NA(),VLOOKUP($B166,'B-EmEC'!$A:$DC,MATCH(BN$1,'B-EmEC'!$A$1:$DC$1,0),FALSE))</f>
        <v>21.128190255220414</v>
      </c>
      <c r="BO166" s="168" t="e">
        <f>IF(VLOOKUP($B166,'B-EmEC'!$A:$DC,MATCH(BO$1,'B-EmEC'!$A$1:$DC$1,0),FALSE)="",NA(),VLOOKUP($B166,'B-EmEC'!$A:$DC,MATCH(BO$1,'B-EmEC'!$A$1:$DC$1,0),FALSE))</f>
        <v>#N/A</v>
      </c>
      <c r="BP166" s="168" t="e">
        <f>IF(VLOOKUP($B166,'B-EmEC'!$A:$DC,MATCH(BP$1,'B-EmEC'!$A$1:$DC$1,0),FALSE)="",NA(),VLOOKUP($B166,'B-EmEC'!$A:$DC,MATCH(BP$1,'B-EmEC'!$A$1:$DC$1,0),FALSE))</f>
        <v>#N/A</v>
      </c>
      <c r="BQ166" s="168">
        <f>IF(VLOOKUP($B166,'B-EmEC'!$A:$DC,MATCH(BQ$1,'B-EmEC'!$A$1:$DC$1,0),FALSE)="",NA(),VLOOKUP($B166,'B-EmEC'!$A:$DC,MATCH(BQ$1,'B-EmEC'!$A$1:$DC$1,0),FALSE))</f>
        <v>1.4587165891137321</v>
      </c>
      <c r="BR166" s="168">
        <f>IF(VLOOKUP($B166,'B-EmEC'!$A:$DC,MATCH(BR$1,'B-EmEC'!$A$1:$DC$1,0),FALSE)="",NA(),VLOOKUP($B166,'B-EmEC'!$A:$DC,MATCH(BR$1,'B-EmEC'!$A$1:$DC$1,0),FALSE))</f>
        <v>67.966260543580134</v>
      </c>
      <c r="BS166" s="168" t="e">
        <f>IF(VLOOKUP($B166,'B-EmEC'!$A:$DC,MATCH(BS$1,'B-EmEC'!$A$1:$DC$1,0),FALSE)="",NA(),VLOOKUP($B166,'B-EmEC'!$A:$DC,MATCH(BS$1,'B-EmEC'!$A$1:$DC$1,0),FALSE))</f>
        <v>#N/A</v>
      </c>
      <c r="BT166" s="168" t="e">
        <f>IF(VLOOKUP($B166,'B-EmEC'!$A:$DC,MATCH(BT$1,'B-EmEC'!$A$1:$DC$1,0),FALSE)="",NA(),VLOOKUP($B166,'B-EmEC'!$A:$DC,MATCH(BT$1,'B-EmEC'!$A$1:$DC$1,0),FALSE))</f>
        <v>#N/A</v>
      </c>
      <c r="BU166" s="161" t="str" cm="1">
        <f t="array" ref="BU166">SUBSTITUTE(SUBSTITUTE(SUBSTITUTE(INDEX(BI$1:BT$1,0,MATCH(_xlfn.AGGREGATE(4,6,BI166:BT166),BI166:BT166,0)),"B-Emax",""),"Min",""),"Max","")</f>
        <v xml:space="preserve">
Gs</v>
      </c>
      <c r="BV166" s="168"/>
      <c r="BW166" s="165" t="e">
        <f>IF(VLOOKUP($B166,'I-EmEC'!$A:$DD,MATCH(BW$1,'I-EmEC'!$A$1:$DD$1,0),FALSE)&lt;&gt;"",VLOOKUP($B166,'I-EmEC'!$A:$DD,MATCH(BW$1,'I-EmEC'!$A$1:$DD$1,0),FALSE),NA())</f>
        <v>#N/A</v>
      </c>
      <c r="BX166" s="166" t="e">
        <f>IF(VLOOKUP($B166,'I-EmEC'!$A:$DD,MATCH(BX$1,'I-EmEC'!$A$1:$DD$1,0),FALSE)&lt;&gt;"",VLOOKUP($B166,'I-EmEC'!$A:$DD,MATCH(BX$1,'I-EmEC'!$A$1:$DD$1,0),FALSE),NA())</f>
        <v>#N/A</v>
      </c>
      <c r="BY166" s="166" t="e">
        <f>IF(VLOOKUP($B166,'I-EmEC'!$A:$DD,MATCH(BY$1,'I-EmEC'!$A$1:$DD$1,0),FALSE)&lt;&gt;"",VLOOKUP($B166,'I-EmEC'!$A:$DD,MATCH(BY$1,'I-EmEC'!$A$1:$DD$1,0),FALSE),NA())</f>
        <v>#N/A</v>
      </c>
      <c r="BZ166" s="166" t="e">
        <f>IF(VLOOKUP($B166,'I-EmEC'!$A:$DD,MATCH(BZ$1,'I-EmEC'!$A$1:$DD$1,0),FALSE)&lt;&gt;"",VLOOKUP($B166,'I-EmEC'!$A:$DD,MATCH(BZ$1,'I-EmEC'!$A$1:$DD$1,0),FALSE),NA())</f>
        <v>#N/A</v>
      </c>
      <c r="CA166" s="166" t="e">
        <f>IF(VLOOKUP($B166,'I-EmEC'!$A:$DD,MATCH(CA$1,'I-EmEC'!$A$1:$DD$1,0),FALSE)&lt;&gt;"",VLOOKUP($B166,'I-EmEC'!$A:$DD,MATCH(CA$1,'I-EmEC'!$A$1:$DD$1,0),FALSE),NA())</f>
        <v>#N/A</v>
      </c>
      <c r="CB166" s="166" t="e">
        <f>IF(VLOOKUP($B166,'I-EmEC'!$A:$DD,MATCH(CB$1,'I-EmEC'!$A$1:$DD$1,0),FALSE)&lt;&gt;"",VLOOKUP($B166,'I-EmEC'!$A:$DD,MATCH(CB$1,'I-EmEC'!$A$1:$DD$1,0),FALSE),NA())</f>
        <v>#N/A</v>
      </c>
      <c r="CC166" s="166" t="e">
        <f>IF(VLOOKUP($B166,'I-EmEC'!$A:$DD,MATCH(CC$1,'I-EmEC'!$A$1:$DD$1,0),FALSE)&lt;&gt;"",VLOOKUP($B166,'I-EmEC'!$A:$DD,MATCH(CC$1,'I-EmEC'!$A$1:$DD$1,0),FALSE),NA())</f>
        <v>#N/A</v>
      </c>
      <c r="CD166" s="166" t="e">
        <f>IF(VLOOKUP($B166,'I-EmEC'!$A:$DD,MATCH(CD$1,'I-EmEC'!$A$1:$DD$1,0),FALSE)&lt;&gt;"",VLOOKUP($B166,'I-EmEC'!$A:$DD,MATCH(CD$1,'I-EmEC'!$A$1:$DD$1,0),FALSE),NA())</f>
        <v>#N/A</v>
      </c>
      <c r="CE166" s="166" t="e">
        <f>IF(VLOOKUP($B166,'I-EmEC'!$A:$DD,MATCH(CE$1,'I-EmEC'!$A$1:$DD$1,0),FALSE)&lt;&gt;"",VLOOKUP($B166,'I-EmEC'!$A:$DD,MATCH(CE$1,'I-EmEC'!$A$1:$DD$1,0),FALSE),NA())</f>
        <v>#N/A</v>
      </c>
      <c r="CF166" s="166" t="e">
        <f>IF(VLOOKUP($B166,'I-EmEC'!$A:$DD,MATCH(CF$1,'I-EmEC'!$A$1:$DD$1,0),FALSE)&lt;&gt;"",VLOOKUP($B166,'I-EmEC'!$A:$DD,MATCH(CF$1,'I-EmEC'!$A$1:$DD$1,0),FALSE),NA())</f>
        <v>#N/A</v>
      </c>
      <c r="CG166" s="166" t="e">
        <f>IF(VLOOKUP($B166,'I-EmEC'!$A:$DD,MATCH(CG$1,'I-EmEC'!$A$1:$DD$1,0),FALSE)&lt;&gt;"",VLOOKUP($B166,'I-EmEC'!$A:$DD,MATCH(CG$1,'I-EmEC'!$A$1:$DD$1,0),FALSE),NA())</f>
        <v>#N/A</v>
      </c>
      <c r="CH166" s="166" t="e">
        <f>IF(VLOOKUP($B166,'I-EmEC'!$A:$DD,MATCH(CH$1,'I-EmEC'!$A$1:$DD$1,0),FALSE)&lt;&gt;"",VLOOKUP($B166,'I-EmEC'!$A:$DD,MATCH(CH$1,'I-EmEC'!$A$1:$DD$1,0),FALSE),NA())</f>
        <v>#N/A</v>
      </c>
      <c r="CI166" s="161" t="e" cm="1">
        <f t="array" ref="CI166">SUBSTITUTE(SUBSTITUTE(SUBSTITUTE(INDEX(BW$1:CH$1,0,MATCH(_xlfn.AGGREGATE(4,6,BW166:CH166),BW166:CH166,0)),"I-Emax",""),"Min",""),"Max","")</f>
        <v>#N/A</v>
      </c>
      <c r="CJ166" s="155"/>
      <c r="CK166" s="155"/>
      <c r="CL166" s="155"/>
      <c r="CM166" s="155"/>
      <c r="CN166" s="155"/>
      <c r="CO166" s="155"/>
      <c r="CP166" s="155"/>
      <c r="CQ166" s="155"/>
      <c r="CR166" s="155"/>
      <c r="CS166" s="155"/>
      <c r="CT166" s="155"/>
      <c r="CU166" s="155"/>
      <c r="CV166" s="155"/>
      <c r="CW166" s="155"/>
      <c r="CX166" s="155"/>
      <c r="CY166" s="155"/>
      <c r="CZ166" s="155"/>
      <c r="DA166" s="155"/>
      <c r="DB166" s="155"/>
      <c r="DC166" s="155"/>
      <c r="DD166" s="155"/>
      <c r="DE166" s="155"/>
      <c r="DF166" s="155"/>
      <c r="DG166" s="155"/>
    </row>
    <row r="167" spans="1:111" s="170" customFormat="1" x14ac:dyDescent="0.15">
      <c r="A167" s="155" t="str" cm="1">
        <f t="array" ref="A167">_xlfn.IFS(AND(SUMIF(E167:P167,"&lt;&gt;#N/A",E167:P167)&gt;0,SUMIF(S167:AD167,"&lt;&gt;#N/A",S167:AD167)&gt;0),"BI",AND(SUMIF(E167:P167,"&lt;&gt;#N/A",E167:P167)&gt;0,SUMIF(S167:AD167,"&lt;&gt;#N/A",S167:AD167)=0),"-B",AND(SUMIF(E167:P167,"&lt;&gt;#N/A",E167:P167)=0,SUMIF(S167:AD167,"&lt;&gt;#N/A",S167:AD167)&gt;0),"-I")</f>
        <v>-B</v>
      </c>
      <c r="B167" s="90" t="s">
        <v>486</v>
      </c>
      <c r="C167" s="156" t="str">
        <f>VLOOKUP(B167,RecNamesAll!A:E,5,FALSE)</f>
        <v>B1</v>
      </c>
      <c r="D167" s="157" t="b">
        <f>VLOOKUP(B167,Ligands!A:B,2,FALSE)</f>
        <v>0</v>
      </c>
      <c r="E167" s="158">
        <f>IF(VLOOKUP($B167,'B-EmEC'!$A:$DC,MATCH(E$1,'B-EmEC'!$A$1:$DC$1,0),FALSE)&lt;&gt;"",VLOOKUP($B167,'B-EmEC'!$A:$DC,MATCH(E$1,'B-EmEC'!$A$1:$DC$1,0),FALSE),NA())</f>
        <v>10.62</v>
      </c>
      <c r="F167" s="159">
        <f>IF(VLOOKUP($B167,'B-EmEC'!$A:$DC,MATCH(F$1,'B-EmEC'!$A$1:$DC$1,0),FALSE)&lt;&gt;"",VLOOKUP($B167,'B-EmEC'!$A:$DC,MATCH(F$1,'B-EmEC'!$A$1:$DC$1,0),FALSE),NA())</f>
        <v>8.3450000000000006</v>
      </c>
      <c r="G167" s="159">
        <f>IF(VLOOKUP($B167,'B-EmEC'!$A:$DC,MATCH(G$1,'B-EmEC'!$A$1:$DC$1,0),FALSE)&lt;&gt;"",VLOOKUP($B167,'B-EmEC'!$A:$DC,MATCH(G$1,'B-EmEC'!$A$1:$DC$1,0),FALSE),NA())</f>
        <v>8.4260000000000002</v>
      </c>
      <c r="H167" s="159">
        <f>IF(VLOOKUP($B167,'B-EmEC'!$A:$DC,MATCH(H$1,'B-EmEC'!$A$1:$DC$1,0),FALSE)&lt;&gt;"",VLOOKUP($B167,'B-EmEC'!$A:$DC,MATCH(H$1,'B-EmEC'!$A$1:$DC$1,0),FALSE),NA())</f>
        <v>8.516</v>
      </c>
      <c r="I167" s="159">
        <f>IF(VLOOKUP($B167,'B-EmEC'!$A:$DC,MATCH(I$1,'B-EmEC'!$A$1:$DC$1,0),FALSE)&lt;&gt;"",VLOOKUP($B167,'B-EmEC'!$A:$DC,MATCH(I$1,'B-EmEC'!$A$1:$DC$1,0),FALSE),NA())</f>
        <v>8.843</v>
      </c>
      <c r="J167" s="159">
        <f>IF(VLOOKUP($B167,'B-EmEC'!$A:$DC,MATCH(J$1,'B-EmEC'!$A$1:$DC$1,0),FALSE)&lt;&gt;"",VLOOKUP($B167,'B-EmEC'!$A:$DC,MATCH(J$1,'B-EmEC'!$A$1:$DC$1,0),FALSE),NA())</f>
        <v>10.220000000000001</v>
      </c>
      <c r="K167" s="160" t="e">
        <f>IF(VLOOKUP($B167,'B-EmEC'!$A:$DC,MATCH(K$1,'B-EmEC'!$A$1:$DC$1,0),FALSE)&lt;&gt;"",VLOOKUP($B167,'B-EmEC'!$A:$DC,MATCH(K$1,'B-EmEC'!$A$1:$DC$1,0),FALSE),NA())</f>
        <v>#N/A</v>
      </c>
      <c r="L167" s="160" t="e">
        <f>IF(VLOOKUP($B167,'B-EmEC'!$A:$DC,MATCH(L$1,'B-EmEC'!$A$1:$DC$1,0),FALSE)&lt;&gt;"",VLOOKUP($B167,'B-EmEC'!$A:$DC,MATCH(L$1,'B-EmEC'!$A$1:$DC$1,0),FALSE),NA())</f>
        <v>#N/A</v>
      </c>
      <c r="M167" s="160" t="e">
        <f>IF(VLOOKUP($B167,'B-EmEC'!$A:$DC,MATCH(M$1,'B-EmEC'!$A$1:$DC$1,0),FALSE)&lt;&gt;"",VLOOKUP($B167,'B-EmEC'!$A:$DC,MATCH(M$1,'B-EmEC'!$A$1:$DC$1,0),FALSE),NA())</f>
        <v>#N/A</v>
      </c>
      <c r="N167" s="159">
        <f>IF(VLOOKUP($B167,'B-EmEC'!$A:$DC,MATCH(N$1,'B-EmEC'!$A$1:$DC$1,0),FALSE)&lt;&gt;"",VLOOKUP($B167,'B-EmEC'!$A:$DC,MATCH(N$1,'B-EmEC'!$A$1:$DC$1,0),FALSE),NA())</f>
        <v>8.577</v>
      </c>
      <c r="O167" s="160" t="e">
        <f>IF(VLOOKUP($B167,'B-EmEC'!$A:$DC,MATCH(O$1,'B-EmEC'!$A$1:$DC$1,0),FALSE)&lt;&gt;"",VLOOKUP($B167,'B-EmEC'!$A:$DC,MATCH(O$1,'B-EmEC'!$A$1:$DC$1,0),FALSE),NA())</f>
        <v>#N/A</v>
      </c>
      <c r="P167" s="160">
        <f>IF(VLOOKUP($B167,'B-EmEC'!$A:$DC,MATCH(P$1,'B-EmEC'!$A$1:$DC$1,0),FALSE)&lt;&gt;"",VLOOKUP($B167,'B-EmEC'!$A:$DC,MATCH(P$1,'B-EmEC'!$A$1:$DC$1,0),FALSE),NA())</f>
        <v>8.4619999999999997</v>
      </c>
      <c r="Q167" s="161" t="str" cm="1">
        <f t="array" ref="Q167">SUBSTITUTE(SUBSTITUTE(INDEX(E$1:P$1,0,MATCH(_xlfn.AGGREGATE(4,6,E167:P167),E167:P167,0)),"B-pEC50",""),"&gt;1.4SD","")</f>
        <v xml:space="preserve">
Gs</v>
      </c>
      <c r="R167" s="159"/>
      <c r="S167" s="162" t="e">
        <f>IF(VLOOKUP($B167,'I-EmEC'!$A:$DD,MATCH(S$1,'I-EmEC'!$A$1:$DD$1,0),FALSE)&lt;&gt;"",VLOOKUP($B167,'I-EmEC'!$A:$DD,MATCH(S$1,'I-EmEC'!$A$1:$DD$1,0),FALSE),NA())</f>
        <v>#N/A</v>
      </c>
      <c r="T167" s="159" t="e">
        <f>IF(VLOOKUP($B167,'I-EmEC'!$A:$DD,MATCH(T$1,'I-EmEC'!$A$1:$DD$1,0),FALSE)&lt;&gt;"",VLOOKUP($B167,'I-EmEC'!$A:$DD,MATCH(T$1,'I-EmEC'!$A$1:$DD$1,0),FALSE),NA())</f>
        <v>#N/A</v>
      </c>
      <c r="U167" s="159" t="e">
        <f>IF(VLOOKUP($B167,'I-EmEC'!$A:$DD,MATCH(U$1,'I-EmEC'!$A$1:$DD$1,0),FALSE)&lt;&gt;"",VLOOKUP($B167,'I-EmEC'!$A:$DD,MATCH(U$1,'I-EmEC'!$A$1:$DD$1,0),FALSE),NA())</f>
        <v>#N/A</v>
      </c>
      <c r="V167" s="159" t="e">
        <f>IF(VLOOKUP($B167,'I-EmEC'!$A:$DD,MATCH(V$1,'I-EmEC'!$A$1:$DD$1,0),FALSE)&lt;&gt;"",VLOOKUP($B167,'I-EmEC'!$A:$DD,MATCH(V$1,'I-EmEC'!$A$1:$DD$1,0),FALSE),NA())</f>
        <v>#N/A</v>
      </c>
      <c r="W167" s="159" t="e">
        <f>IF(VLOOKUP($B167,'I-EmEC'!$A:$DD,MATCH(W$1,'I-EmEC'!$A$1:$DD$1,0),FALSE)&lt;&gt;"",VLOOKUP($B167,'I-EmEC'!$A:$DD,MATCH(W$1,'I-EmEC'!$A$1:$DD$1,0),FALSE),NA())</f>
        <v>#N/A</v>
      </c>
      <c r="X167" s="159" t="e">
        <f>IF(VLOOKUP($B167,'I-EmEC'!$A:$DD,MATCH(X$1,'I-EmEC'!$A$1:$DD$1,0),FALSE)&lt;&gt;"",VLOOKUP($B167,'I-EmEC'!$A:$DD,MATCH(X$1,'I-EmEC'!$A$1:$DD$1,0),FALSE),NA())</f>
        <v>#N/A</v>
      </c>
      <c r="Y167" s="159" t="e">
        <f>IF(VLOOKUP($B167,'I-EmEC'!$A:$DD,MATCH(Y$1,'I-EmEC'!$A$1:$DD$1,0),FALSE)&lt;&gt;"",VLOOKUP($B167,'I-EmEC'!$A:$DD,MATCH(Y$1,'I-EmEC'!$A$1:$DD$1,0),FALSE),NA())</f>
        <v>#N/A</v>
      </c>
      <c r="Z167" s="159" t="e">
        <f>IF(VLOOKUP($B167,'I-EmEC'!$A:$DD,MATCH(Z$1,'I-EmEC'!$A$1:$DD$1,0),FALSE)&lt;&gt;"",VLOOKUP($B167,'I-EmEC'!$A:$DD,MATCH(Z$1,'I-EmEC'!$A$1:$DD$1,0),FALSE),NA())</f>
        <v>#N/A</v>
      </c>
      <c r="AA167" s="159" t="e">
        <f>IF(VLOOKUP($B167,'I-EmEC'!$A:$DD,MATCH(AA$1,'I-EmEC'!$A$1:$DD$1,0),FALSE)&lt;&gt;"",VLOOKUP($B167,'I-EmEC'!$A:$DD,MATCH(AA$1,'I-EmEC'!$A$1:$DD$1,0),FALSE),NA())</f>
        <v>#N/A</v>
      </c>
      <c r="AB167" s="159" t="e">
        <f>IF(VLOOKUP($B167,'I-EmEC'!$A:$DD,MATCH(AB$1,'I-EmEC'!$A$1:$DD$1,0),FALSE)&lt;&gt;"",VLOOKUP($B167,'I-EmEC'!$A:$DD,MATCH(AB$1,'I-EmEC'!$A$1:$DD$1,0),FALSE),NA())</f>
        <v>#N/A</v>
      </c>
      <c r="AC167" s="159" t="e">
        <f>IF(VLOOKUP($B167,'I-EmEC'!$A:$DD,MATCH(AC$1,'I-EmEC'!$A$1:$DD$1,0),FALSE)&lt;&gt;"",VLOOKUP($B167,'I-EmEC'!$A:$DD,MATCH(AC$1,'I-EmEC'!$A$1:$DD$1,0),FALSE),NA())</f>
        <v>#N/A</v>
      </c>
      <c r="AD167" s="159" t="e">
        <f>IF(VLOOKUP($B167,'I-EmEC'!$A:$DD,MATCH(AD$1,'I-EmEC'!$A$1:$DD$1,0),FALSE)&lt;&gt;"",VLOOKUP($B167,'I-EmEC'!$A:$DD,MATCH(AD$1,'I-EmEC'!$A$1:$DD$1,0),FALSE),NA())</f>
        <v>#N/A</v>
      </c>
      <c r="AE167" s="161" t="e" cm="1">
        <f t="array" ref="AE167">SUBSTITUTE(SUBSTITUTE(INDEX(S$1:AD$1,0,MATCH(_xlfn.AGGREGATE(4,6,S167:AD167),S167:AD167,0)),"I-pEC50",""),"&gt;1.4SD","")</f>
        <v>#N/A</v>
      </c>
      <c r="AF167" s="159"/>
      <c r="AG167" s="163">
        <f>IF(VLOOKUP($B167,'B-EmEC'!$A:$DC,MATCH(AG$1,'B-EmEC'!$A$1:$DC$1,0),FALSE)&lt;&gt;"",VLOOKUP($B167,'B-EmEC'!$A:$DC,MATCH(AG$1,'B-EmEC'!$A$1:$DC$1,0),FALSE),NA())</f>
        <v>60.28</v>
      </c>
      <c r="AH167" s="164">
        <f>IF(VLOOKUP($B167,'B-EmEC'!$A:$DC,MATCH(AH$1,'B-EmEC'!$A$1:$DC$1,0),FALSE)&lt;&gt;"",VLOOKUP($B167,'B-EmEC'!$A:$DC,MATCH(AH$1,'B-EmEC'!$A$1:$DC$1,0),FALSE),NA())</f>
        <v>45.84</v>
      </c>
      <c r="AI167" s="164">
        <f>IF(VLOOKUP($B167,'B-EmEC'!$A:$DC,MATCH(AI$1,'B-EmEC'!$A$1:$DC$1,0),FALSE)&lt;&gt;"",VLOOKUP($B167,'B-EmEC'!$A:$DC,MATCH(AI$1,'B-EmEC'!$A$1:$DC$1,0),FALSE),NA())</f>
        <v>18.7</v>
      </c>
      <c r="AJ167" s="164">
        <f>IF(VLOOKUP($B167,'B-EmEC'!$A:$DC,MATCH(AJ$1,'B-EmEC'!$A$1:$DC$1,0),FALSE)&lt;&gt;"",VLOOKUP($B167,'B-EmEC'!$A:$DC,MATCH(AJ$1,'B-EmEC'!$A$1:$DC$1,0),FALSE),NA())</f>
        <v>90.96</v>
      </c>
      <c r="AK167" s="164">
        <f>IF(VLOOKUP($B167,'B-EmEC'!$A:$DC,MATCH(AK$1,'B-EmEC'!$A$1:$DC$1,0),FALSE)&lt;&gt;"",VLOOKUP($B167,'B-EmEC'!$A:$DC,MATCH(AK$1,'B-EmEC'!$A$1:$DC$1,0),FALSE),NA())</f>
        <v>173.1</v>
      </c>
      <c r="AL167" s="164">
        <f>IF(VLOOKUP($B167,'B-EmEC'!$A:$DC,MATCH(AL$1,'B-EmEC'!$A$1:$DC$1,0),FALSE)&lt;&gt;"",VLOOKUP($B167,'B-EmEC'!$A:$DC,MATCH(AL$1,'B-EmEC'!$A$1:$DC$1,0),FALSE),NA())</f>
        <v>25.07</v>
      </c>
      <c r="AM167" s="164" t="e">
        <f>IF(VLOOKUP($B167,'B-EmEC'!$A:$DC,MATCH(AM$1,'B-EmEC'!$A$1:$DC$1,0),FALSE)&lt;&gt;"",VLOOKUP($B167,'B-EmEC'!$A:$DC,MATCH(AM$1,'B-EmEC'!$A$1:$DC$1,0),FALSE),NA())</f>
        <v>#N/A</v>
      </c>
      <c r="AN167" s="164" t="e">
        <f>IF(VLOOKUP($B167,'B-EmEC'!$A:$DC,MATCH(AN$1,'B-EmEC'!$A$1:$DC$1,0),FALSE)&lt;&gt;"",VLOOKUP($B167,'B-EmEC'!$A:$DC,MATCH(AN$1,'B-EmEC'!$A$1:$DC$1,0),FALSE),NA())</f>
        <v>#N/A</v>
      </c>
      <c r="AO167" s="164" t="e">
        <f>IF(VLOOKUP($B167,'B-EmEC'!$A:$DC,MATCH(AO$1,'B-EmEC'!$A$1:$DC$1,0),FALSE)&lt;&gt;"",VLOOKUP($B167,'B-EmEC'!$A:$DC,MATCH(AO$1,'B-EmEC'!$A$1:$DC$1,0),FALSE),NA())</f>
        <v>#N/A</v>
      </c>
      <c r="AP167" s="164">
        <f>IF(VLOOKUP($B167,'B-EmEC'!$A:$DC,MATCH(AP$1,'B-EmEC'!$A$1:$DC$1,0),FALSE)&lt;&gt;"",VLOOKUP($B167,'B-EmEC'!$A:$DC,MATCH(AP$1,'B-EmEC'!$A$1:$DC$1,0),FALSE),NA())</f>
        <v>459.6</v>
      </c>
      <c r="AQ167" s="164" t="e">
        <f>IF(VLOOKUP($B167,'B-EmEC'!$A:$DC,MATCH(AQ$1,'B-EmEC'!$A$1:$DC$1,0),FALSE)&lt;&gt;"",VLOOKUP($B167,'B-EmEC'!$A:$DC,MATCH(AQ$1,'B-EmEC'!$A$1:$DC$1,0),FALSE),NA())</f>
        <v>#N/A</v>
      </c>
      <c r="AR167" s="164">
        <f>IF(VLOOKUP($B167,'B-EmEC'!$A:$DC,MATCH(AR$1,'B-EmEC'!$A$1:$DC$1,0),FALSE)&lt;&gt;"",VLOOKUP($B167,'B-EmEC'!$A:$DC,MATCH(AR$1,'B-EmEC'!$A$1:$DC$1,0),FALSE),NA())</f>
        <v>88.68</v>
      </c>
      <c r="AS167" s="169" t="str" cm="1">
        <f t="array" ref="AS167">SUBSTITUTE(SUBSTITUTE(INDEX(AG$1:AR$1,0,MATCH(_xlfn.AGGREGATE(4,6,AG167:AR167),AG167:AR167,0)),"B-Emax",""),"&gt;1.4SD","")</f>
        <v xml:space="preserve">
G15</v>
      </c>
      <c r="AT167" s="164"/>
      <c r="AU167" s="165" t="e">
        <f>IF(VLOOKUP($B167,'I-EmEC'!$A:$DD,MATCH(AU$1,'I-EmEC'!$A$1:$DD$1,0),FALSE)&lt;&gt;"",VLOOKUP($B167,'I-EmEC'!$A:$DD,MATCH(AU$1,'I-EmEC'!$A$1:$DD$1,0),FALSE),NA())</f>
        <v>#N/A</v>
      </c>
      <c r="AV167" s="166" t="e">
        <f>IF(VLOOKUP($B167,'I-EmEC'!$A:$DD,MATCH(AV$1,'I-EmEC'!$A$1:$DD$1,0),FALSE)&lt;&gt;"",VLOOKUP($B167,'I-EmEC'!$A:$DD,MATCH(AV$1,'I-EmEC'!$A$1:$DD$1,0),FALSE),NA())</f>
        <v>#N/A</v>
      </c>
      <c r="AW167" s="166" t="e">
        <f>IF(VLOOKUP($B167,'I-EmEC'!$A:$DD,MATCH(AW$1,'I-EmEC'!$A$1:$DD$1,0),FALSE)&lt;&gt;"",VLOOKUP($B167,'I-EmEC'!$A:$DD,MATCH(AW$1,'I-EmEC'!$A$1:$DD$1,0),FALSE),NA())</f>
        <v>#N/A</v>
      </c>
      <c r="AX167" s="166" t="e">
        <f>IF(VLOOKUP($B167,'I-EmEC'!$A:$DD,MATCH(AX$1,'I-EmEC'!$A$1:$DD$1,0),FALSE)&lt;&gt;"",VLOOKUP($B167,'I-EmEC'!$A:$DD,MATCH(AX$1,'I-EmEC'!$A$1:$DD$1,0),FALSE),NA())</f>
        <v>#N/A</v>
      </c>
      <c r="AY167" s="166" t="e">
        <f>IF(VLOOKUP($B167,'I-EmEC'!$A:$DD,MATCH(AY$1,'I-EmEC'!$A$1:$DD$1,0),FALSE)&lt;&gt;"",VLOOKUP($B167,'I-EmEC'!$A:$DD,MATCH(AY$1,'I-EmEC'!$A$1:$DD$1,0),FALSE),NA())</f>
        <v>#N/A</v>
      </c>
      <c r="AZ167" s="166" t="e">
        <f>IF(VLOOKUP($B167,'I-EmEC'!$A:$DD,MATCH(AZ$1,'I-EmEC'!$A$1:$DD$1,0),FALSE)&lt;&gt;"",VLOOKUP($B167,'I-EmEC'!$A:$DD,MATCH(AZ$1,'I-EmEC'!$A$1:$DD$1,0),FALSE),NA())</f>
        <v>#N/A</v>
      </c>
      <c r="BA167" s="166" t="e">
        <f>IF(VLOOKUP($B167,'I-EmEC'!$A:$DD,MATCH(BA$1,'I-EmEC'!$A$1:$DD$1,0),FALSE)&lt;&gt;"",VLOOKUP($B167,'I-EmEC'!$A:$DD,MATCH(BA$1,'I-EmEC'!$A$1:$DD$1,0),FALSE),NA())</f>
        <v>#N/A</v>
      </c>
      <c r="BB167" s="166" t="e">
        <f>IF(VLOOKUP($B167,'I-EmEC'!$A:$DD,MATCH(BB$1,'I-EmEC'!$A$1:$DD$1,0),FALSE)&lt;&gt;"",VLOOKUP($B167,'I-EmEC'!$A:$DD,MATCH(BB$1,'I-EmEC'!$A$1:$DD$1,0),FALSE),NA())</f>
        <v>#N/A</v>
      </c>
      <c r="BC167" s="166" t="e">
        <f>IF(VLOOKUP($B167,'I-EmEC'!$A:$DD,MATCH(BC$1,'I-EmEC'!$A$1:$DD$1,0),FALSE)&lt;&gt;"",VLOOKUP($B167,'I-EmEC'!$A:$DD,MATCH(BC$1,'I-EmEC'!$A$1:$DD$1,0),FALSE),NA())</f>
        <v>#N/A</v>
      </c>
      <c r="BD167" s="166" t="e">
        <f>IF(VLOOKUP($B167,'I-EmEC'!$A:$DD,MATCH(BD$1,'I-EmEC'!$A$1:$DD$1,0),FALSE)&lt;&gt;"",VLOOKUP($B167,'I-EmEC'!$A:$DD,MATCH(BD$1,'I-EmEC'!$A$1:$DD$1,0),FALSE),NA())</f>
        <v>#N/A</v>
      </c>
      <c r="BE167" s="166" t="e">
        <f>IF(VLOOKUP($B167,'I-EmEC'!$A:$DD,MATCH(BE$1,'I-EmEC'!$A$1:$DD$1,0),FALSE)&lt;&gt;"",VLOOKUP($B167,'I-EmEC'!$A:$DD,MATCH(BE$1,'I-EmEC'!$A$1:$DD$1,0),FALSE),NA())</f>
        <v>#N/A</v>
      </c>
      <c r="BF167" s="166" t="e">
        <f>IF(VLOOKUP($B167,'I-EmEC'!$A:$DD,MATCH(BF$1,'I-EmEC'!$A$1:$DD$1,0),FALSE)&lt;&gt;"",VLOOKUP($B167,'I-EmEC'!$A:$DD,MATCH(BF$1,'I-EmEC'!$A$1:$DD$1,0),FALSE),NA())</f>
        <v>#N/A</v>
      </c>
      <c r="BG167" s="161" t="e" cm="1">
        <f t="array" ref="BG167">SUBSTITUTE(SUBSTITUTE(INDEX(AU$1:BF$1,0,MATCH(_xlfn.AGGREGATE(4,6,AU167:BF167),AU167:BF167,0)),"I-Emax",""),"&gt;1.4SD","")</f>
        <v>#N/A</v>
      </c>
      <c r="BH167" s="159"/>
      <c r="BI167" s="167">
        <f>IF(VLOOKUP($B167,'B-EmEC'!$A:$DC,MATCH(BI$1,'B-EmEC'!$A$1:$DC$1,0),FALSE)="",NA(),VLOOKUP($B167,'B-EmEC'!$A:$DC,MATCH(BI$1,'B-EmEC'!$A$1:$DC$1,0),FALSE))</f>
        <v>92.284139620330691</v>
      </c>
      <c r="BJ167" s="168">
        <f>IF(VLOOKUP($B167,'B-EmEC'!$A:$DC,MATCH(BJ$1,'B-EmEC'!$A$1:$DC$1,0),FALSE)="",NA(),VLOOKUP($B167,'B-EmEC'!$A:$DC,MATCH(BJ$1,'B-EmEC'!$A$1:$DC$1,0),FALSE))</f>
        <v>4.9664138678223182</v>
      </c>
      <c r="BK167" s="168">
        <f>IF(VLOOKUP($B167,'B-EmEC'!$A:$DC,MATCH(BK$1,'B-EmEC'!$A$1:$DC$1,0),FALSE)="",NA(),VLOOKUP($B167,'B-EmEC'!$A:$DC,MATCH(BK$1,'B-EmEC'!$A$1:$DC$1,0),FALSE))</f>
        <v>2.731522056675431</v>
      </c>
      <c r="BL167" s="168">
        <f>IF(VLOOKUP($B167,'B-EmEC'!$A:$DC,MATCH(BL$1,'B-EmEC'!$A$1:$DC$1,0),FALSE)="",NA(),VLOOKUP($B167,'B-EmEC'!$A:$DC,MATCH(BL$1,'B-EmEC'!$A$1:$DC$1,0),FALSE))</f>
        <v>24.451612903225808</v>
      </c>
      <c r="BM167" s="168">
        <f>IF(VLOOKUP($B167,'B-EmEC'!$A:$DC,MATCH(BM$1,'B-EmEC'!$A$1:$DC$1,0),FALSE)="",NA(),VLOOKUP($B167,'B-EmEC'!$A:$DC,MATCH(BM$1,'B-EmEC'!$A$1:$DC$1,0),FALSE))</f>
        <v>35.012135922330096</v>
      </c>
      <c r="BN167" s="168">
        <f>IF(VLOOKUP($B167,'B-EmEC'!$A:$DC,MATCH(BN$1,'B-EmEC'!$A$1:$DC$1,0),FALSE)="",NA(),VLOOKUP($B167,'B-EmEC'!$A:$DC,MATCH(BN$1,'B-EmEC'!$A$1:$DC$1,0),FALSE))</f>
        <v>7.2708816705336421</v>
      </c>
      <c r="BO167" s="168" t="e">
        <f>IF(VLOOKUP($B167,'B-EmEC'!$A:$DC,MATCH(BO$1,'B-EmEC'!$A$1:$DC$1,0),FALSE)="",NA(),VLOOKUP($B167,'B-EmEC'!$A:$DC,MATCH(BO$1,'B-EmEC'!$A$1:$DC$1,0),FALSE))</f>
        <v>#N/A</v>
      </c>
      <c r="BP167" s="168" t="e">
        <f>IF(VLOOKUP($B167,'B-EmEC'!$A:$DC,MATCH(BP$1,'B-EmEC'!$A$1:$DC$1,0),FALSE)="",NA(),VLOOKUP($B167,'B-EmEC'!$A:$DC,MATCH(BP$1,'B-EmEC'!$A$1:$DC$1,0),FALSE))</f>
        <v>#N/A</v>
      </c>
      <c r="BQ167" s="168" t="e">
        <f>IF(VLOOKUP($B167,'B-EmEC'!$A:$DC,MATCH(BQ$1,'B-EmEC'!$A$1:$DC$1,0),FALSE)="",NA(),VLOOKUP($B167,'B-EmEC'!$A:$DC,MATCH(BQ$1,'B-EmEC'!$A$1:$DC$1,0),FALSE))</f>
        <v>#N/A</v>
      </c>
      <c r="BR167" s="168">
        <f>IF(VLOOKUP($B167,'B-EmEC'!$A:$DC,MATCH(BR$1,'B-EmEC'!$A$1:$DC$1,0),FALSE)="",NA(),VLOOKUP($B167,'B-EmEC'!$A:$DC,MATCH(BR$1,'B-EmEC'!$A$1:$DC$1,0),FALSE))</f>
        <v>43.074039362699153</v>
      </c>
      <c r="BS167" s="168" t="e">
        <f>IF(VLOOKUP($B167,'B-EmEC'!$A:$DC,MATCH(BS$1,'B-EmEC'!$A$1:$DC$1,0),FALSE)="",NA(),VLOOKUP($B167,'B-EmEC'!$A:$DC,MATCH(BS$1,'B-EmEC'!$A$1:$DC$1,0),FALSE))</f>
        <v>#N/A</v>
      </c>
      <c r="BT167" s="168">
        <f>IF(VLOOKUP($B167,'B-EmEC'!$A:$DC,MATCH(BT$1,'B-EmEC'!$A$1:$DC$1,0),FALSE)="",NA(),VLOOKUP($B167,'B-EmEC'!$A:$DC,MATCH(BT$1,'B-EmEC'!$A$1:$DC$1,0),FALSE))</f>
        <v>12.55734919286321</v>
      </c>
      <c r="BU167" s="161" t="str" cm="1">
        <f t="array" ref="BU167">SUBSTITUTE(SUBSTITUTE(SUBSTITUTE(INDEX(BI$1:BT$1,0,MATCH(_xlfn.AGGREGATE(4,6,BI167:BT167),BI167:BT167,0)),"B-Emax",""),"Min",""),"Max","")</f>
        <v xml:space="preserve">
Gs</v>
      </c>
      <c r="BV167" s="168"/>
      <c r="BW167" s="165" t="e">
        <f>IF(VLOOKUP($B167,'I-EmEC'!$A:$DD,MATCH(BW$1,'I-EmEC'!$A$1:$DD$1,0),FALSE)&lt;&gt;"",VLOOKUP($B167,'I-EmEC'!$A:$DD,MATCH(BW$1,'I-EmEC'!$A$1:$DD$1,0),FALSE),NA())</f>
        <v>#N/A</v>
      </c>
      <c r="BX167" s="166" t="e">
        <f>IF(VLOOKUP($B167,'I-EmEC'!$A:$DD,MATCH(BX$1,'I-EmEC'!$A$1:$DD$1,0),FALSE)&lt;&gt;"",VLOOKUP($B167,'I-EmEC'!$A:$DD,MATCH(BX$1,'I-EmEC'!$A$1:$DD$1,0),FALSE),NA())</f>
        <v>#N/A</v>
      </c>
      <c r="BY167" s="166" t="e">
        <f>IF(VLOOKUP($B167,'I-EmEC'!$A:$DD,MATCH(BY$1,'I-EmEC'!$A$1:$DD$1,0),FALSE)&lt;&gt;"",VLOOKUP($B167,'I-EmEC'!$A:$DD,MATCH(BY$1,'I-EmEC'!$A$1:$DD$1,0),FALSE),NA())</f>
        <v>#N/A</v>
      </c>
      <c r="BZ167" s="166" t="e">
        <f>IF(VLOOKUP($B167,'I-EmEC'!$A:$DD,MATCH(BZ$1,'I-EmEC'!$A$1:$DD$1,0),FALSE)&lt;&gt;"",VLOOKUP($B167,'I-EmEC'!$A:$DD,MATCH(BZ$1,'I-EmEC'!$A$1:$DD$1,0),FALSE),NA())</f>
        <v>#N/A</v>
      </c>
      <c r="CA167" s="166" t="e">
        <f>IF(VLOOKUP($B167,'I-EmEC'!$A:$DD,MATCH(CA$1,'I-EmEC'!$A$1:$DD$1,0),FALSE)&lt;&gt;"",VLOOKUP($B167,'I-EmEC'!$A:$DD,MATCH(CA$1,'I-EmEC'!$A$1:$DD$1,0),FALSE),NA())</f>
        <v>#N/A</v>
      </c>
      <c r="CB167" s="166" t="e">
        <f>IF(VLOOKUP($B167,'I-EmEC'!$A:$DD,MATCH(CB$1,'I-EmEC'!$A$1:$DD$1,0),FALSE)&lt;&gt;"",VLOOKUP($B167,'I-EmEC'!$A:$DD,MATCH(CB$1,'I-EmEC'!$A$1:$DD$1,0),FALSE),NA())</f>
        <v>#N/A</v>
      </c>
      <c r="CC167" s="166" t="e">
        <f>IF(VLOOKUP($B167,'I-EmEC'!$A:$DD,MATCH(CC$1,'I-EmEC'!$A$1:$DD$1,0),FALSE)&lt;&gt;"",VLOOKUP($B167,'I-EmEC'!$A:$DD,MATCH(CC$1,'I-EmEC'!$A$1:$DD$1,0),FALSE),NA())</f>
        <v>#N/A</v>
      </c>
      <c r="CD167" s="166" t="e">
        <f>IF(VLOOKUP($B167,'I-EmEC'!$A:$DD,MATCH(CD$1,'I-EmEC'!$A$1:$DD$1,0),FALSE)&lt;&gt;"",VLOOKUP($B167,'I-EmEC'!$A:$DD,MATCH(CD$1,'I-EmEC'!$A$1:$DD$1,0),FALSE),NA())</f>
        <v>#N/A</v>
      </c>
      <c r="CE167" s="166" t="e">
        <f>IF(VLOOKUP($B167,'I-EmEC'!$A:$DD,MATCH(CE$1,'I-EmEC'!$A$1:$DD$1,0),FALSE)&lt;&gt;"",VLOOKUP($B167,'I-EmEC'!$A:$DD,MATCH(CE$1,'I-EmEC'!$A$1:$DD$1,0),FALSE),NA())</f>
        <v>#N/A</v>
      </c>
      <c r="CF167" s="166" t="e">
        <f>IF(VLOOKUP($B167,'I-EmEC'!$A:$DD,MATCH(CF$1,'I-EmEC'!$A$1:$DD$1,0),FALSE)&lt;&gt;"",VLOOKUP($B167,'I-EmEC'!$A:$DD,MATCH(CF$1,'I-EmEC'!$A$1:$DD$1,0),FALSE),NA())</f>
        <v>#N/A</v>
      </c>
      <c r="CG167" s="166" t="e">
        <f>IF(VLOOKUP($B167,'I-EmEC'!$A:$DD,MATCH(CG$1,'I-EmEC'!$A$1:$DD$1,0),FALSE)&lt;&gt;"",VLOOKUP($B167,'I-EmEC'!$A:$DD,MATCH(CG$1,'I-EmEC'!$A$1:$DD$1,0),FALSE),NA())</f>
        <v>#N/A</v>
      </c>
      <c r="CH167" s="166" t="e">
        <f>IF(VLOOKUP($B167,'I-EmEC'!$A:$DD,MATCH(CH$1,'I-EmEC'!$A$1:$DD$1,0),FALSE)&lt;&gt;"",VLOOKUP($B167,'I-EmEC'!$A:$DD,MATCH(CH$1,'I-EmEC'!$A$1:$DD$1,0),FALSE),NA())</f>
        <v>#N/A</v>
      </c>
      <c r="CI167" s="161" t="e" cm="1">
        <f t="array" ref="CI167">SUBSTITUTE(SUBSTITUTE(SUBSTITUTE(INDEX(BW$1:CH$1,0,MATCH(_xlfn.AGGREGATE(4,6,BW167:CH167),BW167:CH167,0)),"I-Emax",""),"Min",""),"Max","")</f>
        <v>#N/A</v>
      </c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</row>
    <row r="168" spans="1:111" s="170" customFormat="1" x14ac:dyDescent="0.15">
      <c r="A168" s="155" t="str" cm="1">
        <f t="array" ref="A168">_xlfn.IFS(AND(SUMIF(E168:P168,"&lt;&gt;#N/A",E168:P168)&gt;0,SUMIF(S168:AD168,"&lt;&gt;#N/A",S168:AD168)&gt;0),"BI",AND(SUMIF(E168:P168,"&lt;&gt;#N/A",E168:P168)&gt;0,SUMIF(S168:AD168,"&lt;&gt;#N/A",S168:AD168)=0),"-B",AND(SUMIF(E168:P168,"&lt;&gt;#N/A",E168:P168)=0,SUMIF(S168:AD168,"&lt;&gt;#N/A",S168:AD168)&gt;0),"-I")</f>
        <v>-B</v>
      </c>
      <c r="B168" s="90" t="s">
        <v>488</v>
      </c>
      <c r="C168" s="156" t="str">
        <f>VLOOKUP(B168,RecNamesAll!A:E,5,FALSE)</f>
        <v>B1</v>
      </c>
      <c r="D168" s="157" t="b">
        <f>VLOOKUP(B168,Ligands!A:B,2,FALSE)</f>
        <v>0</v>
      </c>
      <c r="E168" s="158">
        <f>IF(VLOOKUP($B168,'B-EmEC'!$A:$DC,MATCH(E$1,'B-EmEC'!$A$1:$DC$1,0),FALSE)&lt;&gt;"",VLOOKUP($B168,'B-EmEC'!$A:$DC,MATCH(E$1,'B-EmEC'!$A$1:$DC$1,0),FALSE),NA())</f>
        <v>10.1</v>
      </c>
      <c r="F168" s="159">
        <f>IF(VLOOKUP($B168,'B-EmEC'!$A:$DC,MATCH(F$1,'B-EmEC'!$A$1:$DC$1,0),FALSE)&lt;&gt;"",VLOOKUP($B168,'B-EmEC'!$A:$DC,MATCH(F$1,'B-EmEC'!$A$1:$DC$1,0),FALSE),NA())</f>
        <v>8.6859999999999999</v>
      </c>
      <c r="G168" s="159">
        <f>IF(VLOOKUP($B168,'B-EmEC'!$A:$DC,MATCH(G$1,'B-EmEC'!$A$1:$DC$1,0),FALSE)&lt;&gt;"",VLOOKUP($B168,'B-EmEC'!$A:$DC,MATCH(G$1,'B-EmEC'!$A$1:$DC$1,0),FALSE),NA())</f>
        <v>8.6219999999999999</v>
      </c>
      <c r="H168" s="159">
        <f>IF(VLOOKUP($B168,'B-EmEC'!$A:$DC,MATCH(H$1,'B-EmEC'!$A$1:$DC$1,0),FALSE)&lt;&gt;"",VLOOKUP($B168,'B-EmEC'!$A:$DC,MATCH(H$1,'B-EmEC'!$A$1:$DC$1,0),FALSE),NA())</f>
        <v>9.2349999999999994</v>
      </c>
      <c r="I168" s="159">
        <f>IF(VLOOKUP($B168,'B-EmEC'!$A:$DC,MATCH(I$1,'B-EmEC'!$A$1:$DC$1,0),FALSE)&lt;&gt;"",VLOOKUP($B168,'B-EmEC'!$A:$DC,MATCH(I$1,'B-EmEC'!$A$1:$DC$1,0),FALSE),NA())</f>
        <v>9.1980000000000004</v>
      </c>
      <c r="J168" s="159">
        <f>IF(VLOOKUP($B168,'B-EmEC'!$A:$DC,MATCH(J$1,'B-EmEC'!$A$1:$DC$1,0),FALSE)&lt;&gt;"",VLOOKUP($B168,'B-EmEC'!$A:$DC,MATCH(J$1,'B-EmEC'!$A$1:$DC$1,0),FALSE),NA())</f>
        <v>9.0329999999999995</v>
      </c>
      <c r="K168" s="160" t="e">
        <f>IF(VLOOKUP($B168,'B-EmEC'!$A:$DC,MATCH(K$1,'B-EmEC'!$A$1:$DC$1,0),FALSE)&lt;&gt;"",VLOOKUP($B168,'B-EmEC'!$A:$DC,MATCH(K$1,'B-EmEC'!$A$1:$DC$1,0),FALSE),NA())</f>
        <v>#N/A</v>
      </c>
      <c r="L168" s="160" t="e">
        <f>IF(VLOOKUP($B168,'B-EmEC'!$A:$DC,MATCH(L$1,'B-EmEC'!$A$1:$DC$1,0),FALSE)&lt;&gt;"",VLOOKUP($B168,'B-EmEC'!$A:$DC,MATCH(L$1,'B-EmEC'!$A$1:$DC$1,0),FALSE),NA())</f>
        <v>#N/A</v>
      </c>
      <c r="M168" s="160" t="e">
        <f>IF(VLOOKUP($B168,'B-EmEC'!$A:$DC,MATCH(M$1,'B-EmEC'!$A$1:$DC$1,0),FALSE)&lt;&gt;"",VLOOKUP($B168,'B-EmEC'!$A:$DC,MATCH(M$1,'B-EmEC'!$A$1:$DC$1,0),FALSE),NA())</f>
        <v>#N/A</v>
      </c>
      <c r="N168" s="159">
        <f>IF(VLOOKUP($B168,'B-EmEC'!$A:$DC,MATCH(N$1,'B-EmEC'!$A$1:$DC$1,0),FALSE)&lt;&gt;"",VLOOKUP($B168,'B-EmEC'!$A:$DC,MATCH(N$1,'B-EmEC'!$A$1:$DC$1,0),FALSE),NA())</f>
        <v>8.24</v>
      </c>
      <c r="O168" s="160" t="e">
        <f>IF(VLOOKUP($B168,'B-EmEC'!$A:$DC,MATCH(O$1,'B-EmEC'!$A$1:$DC$1,0),FALSE)&lt;&gt;"",VLOOKUP($B168,'B-EmEC'!$A:$DC,MATCH(O$1,'B-EmEC'!$A$1:$DC$1,0),FALSE),NA())</f>
        <v>#N/A</v>
      </c>
      <c r="P168" s="160" t="e">
        <f>IF(VLOOKUP($B168,'B-EmEC'!$A:$DC,MATCH(P$1,'B-EmEC'!$A$1:$DC$1,0),FALSE)&lt;&gt;"",VLOOKUP($B168,'B-EmEC'!$A:$DC,MATCH(P$1,'B-EmEC'!$A$1:$DC$1,0),FALSE),NA())</f>
        <v>#N/A</v>
      </c>
      <c r="Q168" s="161" t="str" cm="1">
        <f t="array" ref="Q168">SUBSTITUTE(SUBSTITUTE(INDEX(E$1:P$1,0,MATCH(_xlfn.AGGREGATE(4,6,E168:P168),E168:P168,0)),"B-pEC50",""),"&gt;1.4SD","")</f>
        <v xml:space="preserve">
Gs</v>
      </c>
      <c r="R168" s="159"/>
      <c r="S168" s="162" t="e">
        <f>IF(VLOOKUP($B168,'I-EmEC'!$A:$DD,MATCH(S$1,'I-EmEC'!$A$1:$DD$1,0),FALSE)&lt;&gt;"",VLOOKUP($B168,'I-EmEC'!$A:$DD,MATCH(S$1,'I-EmEC'!$A$1:$DD$1,0),FALSE),NA())</f>
        <v>#N/A</v>
      </c>
      <c r="T168" s="159" t="e">
        <f>IF(VLOOKUP($B168,'I-EmEC'!$A:$DD,MATCH(T$1,'I-EmEC'!$A$1:$DD$1,0),FALSE)&lt;&gt;"",VLOOKUP($B168,'I-EmEC'!$A:$DD,MATCH(T$1,'I-EmEC'!$A$1:$DD$1,0),FALSE),NA())</f>
        <v>#N/A</v>
      </c>
      <c r="U168" s="159" t="e">
        <f>IF(VLOOKUP($B168,'I-EmEC'!$A:$DD,MATCH(U$1,'I-EmEC'!$A$1:$DD$1,0),FALSE)&lt;&gt;"",VLOOKUP($B168,'I-EmEC'!$A:$DD,MATCH(U$1,'I-EmEC'!$A$1:$DD$1,0),FALSE),NA())</f>
        <v>#N/A</v>
      </c>
      <c r="V168" s="159" t="e">
        <f>IF(VLOOKUP($B168,'I-EmEC'!$A:$DD,MATCH(V$1,'I-EmEC'!$A$1:$DD$1,0),FALSE)&lt;&gt;"",VLOOKUP($B168,'I-EmEC'!$A:$DD,MATCH(V$1,'I-EmEC'!$A$1:$DD$1,0),FALSE),NA())</f>
        <v>#N/A</v>
      </c>
      <c r="W168" s="159" t="e">
        <f>IF(VLOOKUP($B168,'I-EmEC'!$A:$DD,MATCH(W$1,'I-EmEC'!$A$1:$DD$1,0),FALSE)&lt;&gt;"",VLOOKUP($B168,'I-EmEC'!$A:$DD,MATCH(W$1,'I-EmEC'!$A$1:$DD$1,0),FALSE),NA())</f>
        <v>#N/A</v>
      </c>
      <c r="X168" s="159" t="e">
        <f>IF(VLOOKUP($B168,'I-EmEC'!$A:$DD,MATCH(X$1,'I-EmEC'!$A$1:$DD$1,0),FALSE)&lt;&gt;"",VLOOKUP($B168,'I-EmEC'!$A:$DD,MATCH(X$1,'I-EmEC'!$A$1:$DD$1,0),FALSE),NA())</f>
        <v>#N/A</v>
      </c>
      <c r="Y168" s="159" t="e">
        <f>IF(VLOOKUP($B168,'I-EmEC'!$A:$DD,MATCH(Y$1,'I-EmEC'!$A$1:$DD$1,0),FALSE)&lt;&gt;"",VLOOKUP($B168,'I-EmEC'!$A:$DD,MATCH(Y$1,'I-EmEC'!$A$1:$DD$1,0),FALSE),NA())</f>
        <v>#N/A</v>
      </c>
      <c r="Z168" s="159" t="e">
        <f>IF(VLOOKUP($B168,'I-EmEC'!$A:$DD,MATCH(Z$1,'I-EmEC'!$A$1:$DD$1,0),FALSE)&lt;&gt;"",VLOOKUP($B168,'I-EmEC'!$A:$DD,MATCH(Z$1,'I-EmEC'!$A$1:$DD$1,0),FALSE),NA())</f>
        <v>#N/A</v>
      </c>
      <c r="AA168" s="159" t="e">
        <f>IF(VLOOKUP($B168,'I-EmEC'!$A:$DD,MATCH(AA$1,'I-EmEC'!$A$1:$DD$1,0),FALSE)&lt;&gt;"",VLOOKUP($B168,'I-EmEC'!$A:$DD,MATCH(AA$1,'I-EmEC'!$A$1:$DD$1,0),FALSE),NA())</f>
        <v>#N/A</v>
      </c>
      <c r="AB168" s="159" t="e">
        <f>IF(VLOOKUP($B168,'I-EmEC'!$A:$DD,MATCH(AB$1,'I-EmEC'!$A$1:$DD$1,0),FALSE)&lt;&gt;"",VLOOKUP($B168,'I-EmEC'!$A:$DD,MATCH(AB$1,'I-EmEC'!$A$1:$DD$1,0),FALSE),NA())</f>
        <v>#N/A</v>
      </c>
      <c r="AC168" s="159" t="e">
        <f>IF(VLOOKUP($B168,'I-EmEC'!$A:$DD,MATCH(AC$1,'I-EmEC'!$A$1:$DD$1,0),FALSE)&lt;&gt;"",VLOOKUP($B168,'I-EmEC'!$A:$DD,MATCH(AC$1,'I-EmEC'!$A$1:$DD$1,0),FALSE),NA())</f>
        <v>#N/A</v>
      </c>
      <c r="AD168" s="159" t="e">
        <f>IF(VLOOKUP($B168,'I-EmEC'!$A:$DD,MATCH(AD$1,'I-EmEC'!$A$1:$DD$1,0),FALSE)&lt;&gt;"",VLOOKUP($B168,'I-EmEC'!$A:$DD,MATCH(AD$1,'I-EmEC'!$A$1:$DD$1,0),FALSE),NA())</f>
        <v>#N/A</v>
      </c>
      <c r="AE168" s="161" t="e" cm="1">
        <f t="array" ref="AE168">SUBSTITUTE(SUBSTITUTE(INDEX(S$1:AD$1,0,MATCH(_xlfn.AGGREGATE(4,6,S168:AD168),S168:AD168,0)),"I-pEC50",""),"&gt;1.4SD","")</f>
        <v>#N/A</v>
      </c>
      <c r="AF168" s="159"/>
      <c r="AG168" s="163">
        <f>IF(VLOOKUP($B168,'B-EmEC'!$A:$DC,MATCH(AG$1,'B-EmEC'!$A$1:$DC$1,0),FALSE)&lt;&gt;"",VLOOKUP($B168,'B-EmEC'!$A:$DC,MATCH(AG$1,'B-EmEC'!$A$1:$DC$1,0),FALSE),NA())</f>
        <v>63.31</v>
      </c>
      <c r="AH168" s="164">
        <f>IF(VLOOKUP($B168,'B-EmEC'!$A:$DC,MATCH(AH$1,'B-EmEC'!$A$1:$DC$1,0),FALSE)&lt;&gt;"",VLOOKUP($B168,'B-EmEC'!$A:$DC,MATCH(AH$1,'B-EmEC'!$A$1:$DC$1,0),FALSE),NA())</f>
        <v>108.4</v>
      </c>
      <c r="AI168" s="164">
        <f>IF(VLOOKUP($B168,'B-EmEC'!$A:$DC,MATCH(AI$1,'B-EmEC'!$A$1:$DC$1,0),FALSE)&lt;&gt;"",VLOOKUP($B168,'B-EmEC'!$A:$DC,MATCH(AI$1,'B-EmEC'!$A$1:$DC$1,0),FALSE),NA())</f>
        <v>46.94</v>
      </c>
      <c r="AJ168" s="164">
        <f>IF(VLOOKUP($B168,'B-EmEC'!$A:$DC,MATCH(AJ$1,'B-EmEC'!$A$1:$DC$1,0),FALSE)&lt;&gt;"",VLOOKUP($B168,'B-EmEC'!$A:$DC,MATCH(AJ$1,'B-EmEC'!$A$1:$DC$1,0),FALSE),NA())</f>
        <v>144.6</v>
      </c>
      <c r="AK168" s="164">
        <f>IF(VLOOKUP($B168,'B-EmEC'!$A:$DC,MATCH(AK$1,'B-EmEC'!$A$1:$DC$1,0),FALSE)&lt;&gt;"",VLOOKUP($B168,'B-EmEC'!$A:$DC,MATCH(AK$1,'B-EmEC'!$A$1:$DC$1,0),FALSE),NA())</f>
        <v>195.7</v>
      </c>
      <c r="AL168" s="164">
        <f>IF(VLOOKUP($B168,'B-EmEC'!$A:$DC,MATCH(AL$1,'B-EmEC'!$A$1:$DC$1,0),FALSE)&lt;&gt;"",VLOOKUP($B168,'B-EmEC'!$A:$DC,MATCH(AL$1,'B-EmEC'!$A$1:$DC$1,0),FALSE),NA())</f>
        <v>47.17</v>
      </c>
      <c r="AM168" s="164" t="e">
        <f>IF(VLOOKUP($B168,'B-EmEC'!$A:$DC,MATCH(AM$1,'B-EmEC'!$A$1:$DC$1,0),FALSE)&lt;&gt;"",VLOOKUP($B168,'B-EmEC'!$A:$DC,MATCH(AM$1,'B-EmEC'!$A$1:$DC$1,0),FALSE),NA())</f>
        <v>#N/A</v>
      </c>
      <c r="AN168" s="164" t="e">
        <f>IF(VLOOKUP($B168,'B-EmEC'!$A:$DC,MATCH(AN$1,'B-EmEC'!$A$1:$DC$1,0),FALSE)&lt;&gt;"",VLOOKUP($B168,'B-EmEC'!$A:$DC,MATCH(AN$1,'B-EmEC'!$A$1:$DC$1,0),FALSE),NA())</f>
        <v>#N/A</v>
      </c>
      <c r="AO168" s="164" t="e">
        <f>IF(VLOOKUP($B168,'B-EmEC'!$A:$DC,MATCH(AO$1,'B-EmEC'!$A$1:$DC$1,0),FALSE)&lt;&gt;"",VLOOKUP($B168,'B-EmEC'!$A:$DC,MATCH(AO$1,'B-EmEC'!$A$1:$DC$1,0),FALSE),NA())</f>
        <v>#N/A</v>
      </c>
      <c r="AP168" s="164">
        <f>IF(VLOOKUP($B168,'B-EmEC'!$A:$DC,MATCH(AP$1,'B-EmEC'!$A$1:$DC$1,0),FALSE)&lt;&gt;"",VLOOKUP($B168,'B-EmEC'!$A:$DC,MATCH(AP$1,'B-EmEC'!$A$1:$DC$1,0),FALSE),NA())</f>
        <v>246.8</v>
      </c>
      <c r="AQ168" s="164" t="e">
        <f>IF(VLOOKUP($B168,'B-EmEC'!$A:$DC,MATCH(AQ$1,'B-EmEC'!$A$1:$DC$1,0),FALSE)&lt;&gt;"",VLOOKUP($B168,'B-EmEC'!$A:$DC,MATCH(AQ$1,'B-EmEC'!$A$1:$DC$1,0),FALSE),NA())</f>
        <v>#N/A</v>
      </c>
      <c r="AR168" s="164" t="e">
        <f>IF(VLOOKUP($B168,'B-EmEC'!$A:$DC,MATCH(AR$1,'B-EmEC'!$A$1:$DC$1,0),FALSE)&lt;&gt;"",VLOOKUP($B168,'B-EmEC'!$A:$DC,MATCH(AR$1,'B-EmEC'!$A$1:$DC$1,0),FALSE),NA())</f>
        <v>#N/A</v>
      </c>
      <c r="AS168" s="169" t="str" cm="1">
        <f t="array" ref="AS168">SUBSTITUTE(SUBSTITUTE(INDEX(AG$1:AR$1,0,MATCH(_xlfn.AGGREGATE(4,6,AG168:AR168),AG168:AR168,0)),"B-Emax",""),"&gt;1.4SD","")</f>
        <v xml:space="preserve">
G15</v>
      </c>
      <c r="AT168" s="164"/>
      <c r="AU168" s="165" t="e">
        <f>IF(VLOOKUP($B168,'I-EmEC'!$A:$DD,MATCH(AU$1,'I-EmEC'!$A$1:$DD$1,0),FALSE)&lt;&gt;"",VLOOKUP($B168,'I-EmEC'!$A:$DD,MATCH(AU$1,'I-EmEC'!$A$1:$DD$1,0),FALSE),NA())</f>
        <v>#N/A</v>
      </c>
      <c r="AV168" s="166" t="e">
        <f>IF(VLOOKUP($B168,'I-EmEC'!$A:$DD,MATCH(AV$1,'I-EmEC'!$A$1:$DD$1,0),FALSE)&lt;&gt;"",VLOOKUP($B168,'I-EmEC'!$A:$DD,MATCH(AV$1,'I-EmEC'!$A$1:$DD$1,0),FALSE),NA())</f>
        <v>#N/A</v>
      </c>
      <c r="AW168" s="166" t="e">
        <f>IF(VLOOKUP($B168,'I-EmEC'!$A:$DD,MATCH(AW$1,'I-EmEC'!$A$1:$DD$1,0),FALSE)&lt;&gt;"",VLOOKUP($B168,'I-EmEC'!$A:$DD,MATCH(AW$1,'I-EmEC'!$A$1:$DD$1,0),FALSE),NA())</f>
        <v>#N/A</v>
      </c>
      <c r="AX168" s="166" t="e">
        <f>IF(VLOOKUP($B168,'I-EmEC'!$A:$DD,MATCH(AX$1,'I-EmEC'!$A$1:$DD$1,0),FALSE)&lt;&gt;"",VLOOKUP($B168,'I-EmEC'!$A:$DD,MATCH(AX$1,'I-EmEC'!$A$1:$DD$1,0),FALSE),NA())</f>
        <v>#N/A</v>
      </c>
      <c r="AY168" s="166" t="e">
        <f>IF(VLOOKUP($B168,'I-EmEC'!$A:$DD,MATCH(AY$1,'I-EmEC'!$A$1:$DD$1,0),FALSE)&lt;&gt;"",VLOOKUP($B168,'I-EmEC'!$A:$DD,MATCH(AY$1,'I-EmEC'!$A$1:$DD$1,0),FALSE),NA())</f>
        <v>#N/A</v>
      </c>
      <c r="AZ168" s="166" t="e">
        <f>IF(VLOOKUP($B168,'I-EmEC'!$A:$DD,MATCH(AZ$1,'I-EmEC'!$A$1:$DD$1,0),FALSE)&lt;&gt;"",VLOOKUP($B168,'I-EmEC'!$A:$DD,MATCH(AZ$1,'I-EmEC'!$A$1:$DD$1,0),FALSE),NA())</f>
        <v>#N/A</v>
      </c>
      <c r="BA168" s="166" t="e">
        <f>IF(VLOOKUP($B168,'I-EmEC'!$A:$DD,MATCH(BA$1,'I-EmEC'!$A$1:$DD$1,0),FALSE)&lt;&gt;"",VLOOKUP($B168,'I-EmEC'!$A:$DD,MATCH(BA$1,'I-EmEC'!$A$1:$DD$1,0),FALSE),NA())</f>
        <v>#N/A</v>
      </c>
      <c r="BB168" s="166" t="e">
        <f>IF(VLOOKUP($B168,'I-EmEC'!$A:$DD,MATCH(BB$1,'I-EmEC'!$A$1:$DD$1,0),FALSE)&lt;&gt;"",VLOOKUP($B168,'I-EmEC'!$A:$DD,MATCH(BB$1,'I-EmEC'!$A$1:$DD$1,0),FALSE),NA())</f>
        <v>#N/A</v>
      </c>
      <c r="BC168" s="166" t="e">
        <f>IF(VLOOKUP($B168,'I-EmEC'!$A:$DD,MATCH(BC$1,'I-EmEC'!$A$1:$DD$1,0),FALSE)&lt;&gt;"",VLOOKUP($B168,'I-EmEC'!$A:$DD,MATCH(BC$1,'I-EmEC'!$A$1:$DD$1,0),FALSE),NA())</f>
        <v>#N/A</v>
      </c>
      <c r="BD168" s="166" t="e">
        <f>IF(VLOOKUP($B168,'I-EmEC'!$A:$DD,MATCH(BD$1,'I-EmEC'!$A$1:$DD$1,0),FALSE)&lt;&gt;"",VLOOKUP($B168,'I-EmEC'!$A:$DD,MATCH(BD$1,'I-EmEC'!$A$1:$DD$1,0),FALSE),NA())</f>
        <v>#N/A</v>
      </c>
      <c r="BE168" s="166" t="e">
        <f>IF(VLOOKUP($B168,'I-EmEC'!$A:$DD,MATCH(BE$1,'I-EmEC'!$A$1:$DD$1,0),FALSE)&lt;&gt;"",VLOOKUP($B168,'I-EmEC'!$A:$DD,MATCH(BE$1,'I-EmEC'!$A$1:$DD$1,0),FALSE),NA())</f>
        <v>#N/A</v>
      </c>
      <c r="BF168" s="166" t="e">
        <f>IF(VLOOKUP($B168,'I-EmEC'!$A:$DD,MATCH(BF$1,'I-EmEC'!$A$1:$DD$1,0),FALSE)&lt;&gt;"",VLOOKUP($B168,'I-EmEC'!$A:$DD,MATCH(BF$1,'I-EmEC'!$A$1:$DD$1,0),FALSE),NA())</f>
        <v>#N/A</v>
      </c>
      <c r="BG168" s="161" t="e" cm="1">
        <f t="array" ref="BG168">SUBSTITUTE(SUBSTITUTE(INDEX(AU$1:BF$1,0,MATCH(_xlfn.AGGREGATE(4,6,AU168:BF168),AU168:BF168,0)),"I-Emax",""),"&gt;1.4SD","")</f>
        <v>#N/A</v>
      </c>
      <c r="BH168" s="159"/>
      <c r="BI168" s="167">
        <f>IF(VLOOKUP($B168,'B-EmEC'!$A:$DC,MATCH(BI$1,'B-EmEC'!$A$1:$DC$1,0),FALSE)="",NA(),VLOOKUP($B168,'B-EmEC'!$A:$DC,MATCH(BI$1,'B-EmEC'!$A$1:$DC$1,0),FALSE))</f>
        <v>96.92284139620331</v>
      </c>
      <c r="BJ168" s="168">
        <f>IF(VLOOKUP($B168,'B-EmEC'!$A:$DC,MATCH(BJ$1,'B-EmEC'!$A$1:$DC$1,0),FALSE)="",NA(),VLOOKUP($B168,'B-EmEC'!$A:$DC,MATCH(BJ$1,'B-EmEC'!$A$1:$DC$1,0),FALSE))</f>
        <v>11.744312026002167</v>
      </c>
      <c r="BK168" s="168">
        <f>IF(VLOOKUP($B168,'B-EmEC'!$A:$DC,MATCH(BK$1,'B-EmEC'!$A$1:$DC$1,0),FALSE)="",NA(),VLOOKUP($B168,'B-EmEC'!$A:$DC,MATCH(BK$1,'B-EmEC'!$A$1:$DC$1,0),FALSE))</f>
        <v>6.8565585743499851</v>
      </c>
      <c r="BL168" s="168">
        <f>IF(VLOOKUP($B168,'B-EmEC'!$A:$DC,MATCH(BL$1,'B-EmEC'!$A$1:$DC$1,0),FALSE)="",NA(),VLOOKUP($B168,'B-EmEC'!$A:$DC,MATCH(BL$1,'B-EmEC'!$A$1:$DC$1,0),FALSE))</f>
        <v>38.87096774193548</v>
      </c>
      <c r="BM168" s="168">
        <f>IF(VLOOKUP($B168,'B-EmEC'!$A:$DC,MATCH(BM$1,'B-EmEC'!$A$1:$DC$1,0),FALSE)="",NA(),VLOOKUP($B168,'B-EmEC'!$A:$DC,MATCH(BM$1,'B-EmEC'!$A$1:$DC$1,0),FALSE))</f>
        <v>39.583333333333336</v>
      </c>
      <c r="BN168" s="168">
        <f>IF(VLOOKUP($B168,'B-EmEC'!$A:$DC,MATCH(BN$1,'B-EmEC'!$A$1:$DC$1,0),FALSE)="",NA(),VLOOKUP($B168,'B-EmEC'!$A:$DC,MATCH(BN$1,'B-EmEC'!$A$1:$DC$1,0),FALSE))</f>
        <v>13.680394431554523</v>
      </c>
      <c r="BO168" s="168" t="e">
        <f>IF(VLOOKUP($B168,'B-EmEC'!$A:$DC,MATCH(BO$1,'B-EmEC'!$A$1:$DC$1,0),FALSE)="",NA(),VLOOKUP($B168,'B-EmEC'!$A:$DC,MATCH(BO$1,'B-EmEC'!$A$1:$DC$1,0),FALSE))</f>
        <v>#N/A</v>
      </c>
      <c r="BP168" s="168" t="e">
        <f>IF(VLOOKUP($B168,'B-EmEC'!$A:$DC,MATCH(BP$1,'B-EmEC'!$A$1:$DC$1,0),FALSE)="",NA(),VLOOKUP($B168,'B-EmEC'!$A:$DC,MATCH(BP$1,'B-EmEC'!$A$1:$DC$1,0),FALSE))</f>
        <v>#N/A</v>
      </c>
      <c r="BQ168" s="168" t="e">
        <f>IF(VLOOKUP($B168,'B-EmEC'!$A:$DC,MATCH(BQ$1,'B-EmEC'!$A$1:$DC$1,0),FALSE)="",NA(),VLOOKUP($B168,'B-EmEC'!$A:$DC,MATCH(BQ$1,'B-EmEC'!$A$1:$DC$1,0),FALSE))</f>
        <v>#N/A</v>
      </c>
      <c r="BR168" s="168">
        <f>IF(VLOOKUP($B168,'B-EmEC'!$A:$DC,MATCH(BR$1,'B-EmEC'!$A$1:$DC$1,0),FALSE)="",NA(),VLOOKUP($B168,'B-EmEC'!$A:$DC,MATCH(BR$1,'B-EmEC'!$A$1:$DC$1,0),FALSE))</f>
        <v>23.130271790065603</v>
      </c>
      <c r="BS168" s="168" t="e">
        <f>IF(VLOOKUP($B168,'B-EmEC'!$A:$DC,MATCH(BS$1,'B-EmEC'!$A$1:$DC$1,0),FALSE)="",NA(),VLOOKUP($B168,'B-EmEC'!$A:$DC,MATCH(BS$1,'B-EmEC'!$A$1:$DC$1,0),FALSE))</f>
        <v>#N/A</v>
      </c>
      <c r="BT168" s="168" t="e">
        <f>IF(VLOOKUP($B168,'B-EmEC'!$A:$DC,MATCH(BT$1,'B-EmEC'!$A$1:$DC$1,0),FALSE)="",NA(),VLOOKUP($B168,'B-EmEC'!$A:$DC,MATCH(BT$1,'B-EmEC'!$A$1:$DC$1,0),FALSE))</f>
        <v>#N/A</v>
      </c>
      <c r="BU168" s="161" t="str" cm="1">
        <f t="array" ref="BU168">SUBSTITUTE(SUBSTITUTE(SUBSTITUTE(INDEX(BI$1:BT$1,0,MATCH(_xlfn.AGGREGATE(4,6,BI168:BT168),BI168:BT168,0)),"B-Emax",""),"Min",""),"Max","")</f>
        <v xml:space="preserve">
Gs</v>
      </c>
      <c r="BV168" s="168"/>
      <c r="BW168" s="165" t="e">
        <f>IF(VLOOKUP($B168,'I-EmEC'!$A:$DD,MATCH(BW$1,'I-EmEC'!$A$1:$DD$1,0),FALSE)&lt;&gt;"",VLOOKUP($B168,'I-EmEC'!$A:$DD,MATCH(BW$1,'I-EmEC'!$A$1:$DD$1,0),FALSE),NA())</f>
        <v>#N/A</v>
      </c>
      <c r="BX168" s="166" t="e">
        <f>IF(VLOOKUP($B168,'I-EmEC'!$A:$DD,MATCH(BX$1,'I-EmEC'!$A$1:$DD$1,0),FALSE)&lt;&gt;"",VLOOKUP($B168,'I-EmEC'!$A:$DD,MATCH(BX$1,'I-EmEC'!$A$1:$DD$1,0),FALSE),NA())</f>
        <v>#N/A</v>
      </c>
      <c r="BY168" s="166" t="e">
        <f>IF(VLOOKUP($B168,'I-EmEC'!$A:$DD,MATCH(BY$1,'I-EmEC'!$A$1:$DD$1,0),FALSE)&lt;&gt;"",VLOOKUP($B168,'I-EmEC'!$A:$DD,MATCH(BY$1,'I-EmEC'!$A$1:$DD$1,0),FALSE),NA())</f>
        <v>#N/A</v>
      </c>
      <c r="BZ168" s="166" t="e">
        <f>IF(VLOOKUP($B168,'I-EmEC'!$A:$DD,MATCH(BZ$1,'I-EmEC'!$A$1:$DD$1,0),FALSE)&lt;&gt;"",VLOOKUP($B168,'I-EmEC'!$A:$DD,MATCH(BZ$1,'I-EmEC'!$A$1:$DD$1,0),FALSE),NA())</f>
        <v>#N/A</v>
      </c>
      <c r="CA168" s="166" t="e">
        <f>IF(VLOOKUP($B168,'I-EmEC'!$A:$DD,MATCH(CA$1,'I-EmEC'!$A$1:$DD$1,0),FALSE)&lt;&gt;"",VLOOKUP($B168,'I-EmEC'!$A:$DD,MATCH(CA$1,'I-EmEC'!$A$1:$DD$1,0),FALSE),NA())</f>
        <v>#N/A</v>
      </c>
      <c r="CB168" s="166" t="e">
        <f>IF(VLOOKUP($B168,'I-EmEC'!$A:$DD,MATCH(CB$1,'I-EmEC'!$A$1:$DD$1,0),FALSE)&lt;&gt;"",VLOOKUP($B168,'I-EmEC'!$A:$DD,MATCH(CB$1,'I-EmEC'!$A$1:$DD$1,0),FALSE),NA())</f>
        <v>#N/A</v>
      </c>
      <c r="CC168" s="166" t="e">
        <f>IF(VLOOKUP($B168,'I-EmEC'!$A:$DD,MATCH(CC$1,'I-EmEC'!$A$1:$DD$1,0),FALSE)&lt;&gt;"",VLOOKUP($B168,'I-EmEC'!$A:$DD,MATCH(CC$1,'I-EmEC'!$A$1:$DD$1,0),FALSE),NA())</f>
        <v>#N/A</v>
      </c>
      <c r="CD168" s="166" t="e">
        <f>IF(VLOOKUP($B168,'I-EmEC'!$A:$DD,MATCH(CD$1,'I-EmEC'!$A$1:$DD$1,0),FALSE)&lt;&gt;"",VLOOKUP($B168,'I-EmEC'!$A:$DD,MATCH(CD$1,'I-EmEC'!$A$1:$DD$1,0),FALSE),NA())</f>
        <v>#N/A</v>
      </c>
      <c r="CE168" s="166" t="e">
        <f>IF(VLOOKUP($B168,'I-EmEC'!$A:$DD,MATCH(CE$1,'I-EmEC'!$A$1:$DD$1,0),FALSE)&lt;&gt;"",VLOOKUP($B168,'I-EmEC'!$A:$DD,MATCH(CE$1,'I-EmEC'!$A$1:$DD$1,0),FALSE),NA())</f>
        <v>#N/A</v>
      </c>
      <c r="CF168" s="166" t="e">
        <f>IF(VLOOKUP($B168,'I-EmEC'!$A:$DD,MATCH(CF$1,'I-EmEC'!$A$1:$DD$1,0),FALSE)&lt;&gt;"",VLOOKUP($B168,'I-EmEC'!$A:$DD,MATCH(CF$1,'I-EmEC'!$A$1:$DD$1,0),FALSE),NA())</f>
        <v>#N/A</v>
      </c>
      <c r="CG168" s="166" t="e">
        <f>IF(VLOOKUP($B168,'I-EmEC'!$A:$DD,MATCH(CG$1,'I-EmEC'!$A$1:$DD$1,0),FALSE)&lt;&gt;"",VLOOKUP($B168,'I-EmEC'!$A:$DD,MATCH(CG$1,'I-EmEC'!$A$1:$DD$1,0),FALSE),NA())</f>
        <v>#N/A</v>
      </c>
      <c r="CH168" s="166" t="e">
        <f>IF(VLOOKUP($B168,'I-EmEC'!$A:$DD,MATCH(CH$1,'I-EmEC'!$A$1:$DD$1,0),FALSE)&lt;&gt;"",VLOOKUP($B168,'I-EmEC'!$A:$DD,MATCH(CH$1,'I-EmEC'!$A$1:$DD$1,0),FALSE),NA())</f>
        <v>#N/A</v>
      </c>
      <c r="CI168" s="161" t="e" cm="1">
        <f t="array" ref="CI168">SUBSTITUTE(SUBSTITUTE(SUBSTITUTE(INDEX(BW$1:CH$1,0,MATCH(_xlfn.AGGREGATE(4,6,BW168:CH168),BW168:CH168,0)),"I-Emax",""),"Min",""),"Max","")</f>
        <v>#N/A</v>
      </c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</row>
    <row r="169" spans="1:111" s="170" customFormat="1" x14ac:dyDescent="0.15">
      <c r="A169" s="155" t="str" cm="1">
        <f t="array" ref="A169">_xlfn.IFS(AND(SUMIF(E169:P169,"&lt;&gt;#N/A",E169:P169)&gt;0,SUMIF(S169:AD169,"&lt;&gt;#N/A",S169:AD169)&gt;0),"BI",AND(SUMIF(E169:P169,"&lt;&gt;#N/A",E169:P169)&gt;0,SUMIF(S169:AD169,"&lt;&gt;#N/A",S169:AD169)=0),"-B",AND(SUMIF(E169:P169,"&lt;&gt;#N/A",E169:P169)=0,SUMIF(S169:AD169,"&lt;&gt;#N/A",S169:AD169)&gt;0),"-I")</f>
        <v>-B</v>
      </c>
      <c r="B169" s="90" t="s">
        <v>490</v>
      </c>
      <c r="C169" s="156" t="str">
        <f>VLOOKUP(B169,RecNamesAll!A:E,5,FALSE)</f>
        <v>B1</v>
      </c>
      <c r="D169" s="157" t="b">
        <f>VLOOKUP(B169,Ligands!A:B,2,FALSE)</f>
        <v>0</v>
      </c>
      <c r="E169" s="158">
        <f>IF(VLOOKUP($B169,'B-EmEC'!$A:$DC,MATCH(E$1,'B-EmEC'!$A$1:$DC$1,0),FALSE)&lt;&gt;"",VLOOKUP($B169,'B-EmEC'!$A:$DC,MATCH(E$1,'B-EmEC'!$A$1:$DC$1,0),FALSE),NA())</f>
        <v>11.1</v>
      </c>
      <c r="F169" s="159">
        <f>IF(VLOOKUP($B169,'B-EmEC'!$A:$DC,MATCH(F$1,'B-EmEC'!$A$1:$DC$1,0),FALSE)&lt;&gt;"",VLOOKUP($B169,'B-EmEC'!$A:$DC,MATCH(F$1,'B-EmEC'!$A$1:$DC$1,0),FALSE),NA())</f>
        <v>8.1539999999999999</v>
      </c>
      <c r="G169" s="159">
        <f>IF(VLOOKUP($B169,'B-EmEC'!$A:$DC,MATCH(G$1,'B-EmEC'!$A$1:$DC$1,0),FALSE)&lt;&gt;"",VLOOKUP($B169,'B-EmEC'!$A:$DC,MATCH(G$1,'B-EmEC'!$A$1:$DC$1,0),FALSE),NA())</f>
        <v>8.0739999999999998</v>
      </c>
      <c r="H169" s="159">
        <f>IF(VLOOKUP($B169,'B-EmEC'!$A:$DC,MATCH(H$1,'B-EmEC'!$A$1:$DC$1,0),FALSE)&lt;&gt;"",VLOOKUP($B169,'B-EmEC'!$A:$DC,MATCH(H$1,'B-EmEC'!$A$1:$DC$1,0),FALSE),NA())</f>
        <v>8.8450000000000006</v>
      </c>
      <c r="I169" s="159">
        <f>IF(VLOOKUP($B169,'B-EmEC'!$A:$DC,MATCH(I$1,'B-EmEC'!$A$1:$DC$1,0),FALSE)&lt;&gt;"",VLOOKUP($B169,'B-EmEC'!$A:$DC,MATCH(I$1,'B-EmEC'!$A$1:$DC$1,0),FALSE),NA())</f>
        <v>9.0220000000000002</v>
      </c>
      <c r="J169" s="159">
        <f>IF(VLOOKUP($B169,'B-EmEC'!$A:$DC,MATCH(J$1,'B-EmEC'!$A$1:$DC$1,0),FALSE)&lt;&gt;"",VLOOKUP($B169,'B-EmEC'!$A:$DC,MATCH(J$1,'B-EmEC'!$A$1:$DC$1,0),FALSE),NA())</f>
        <v>8.6120000000000001</v>
      </c>
      <c r="K169" s="160">
        <f>IF(VLOOKUP($B169,'B-EmEC'!$A:$DC,MATCH(K$1,'B-EmEC'!$A$1:$DC$1,0),FALSE)&lt;&gt;"",VLOOKUP($B169,'B-EmEC'!$A:$DC,MATCH(K$1,'B-EmEC'!$A$1:$DC$1,0),FALSE),NA())</f>
        <v>7.3239999999999998</v>
      </c>
      <c r="L169" s="160">
        <f>IF(VLOOKUP($B169,'B-EmEC'!$A:$DC,MATCH(L$1,'B-EmEC'!$A$1:$DC$1,0),FALSE)&lt;&gt;"",VLOOKUP($B169,'B-EmEC'!$A:$DC,MATCH(L$1,'B-EmEC'!$A$1:$DC$1,0),FALSE),NA())</f>
        <v>7.4690000000000003</v>
      </c>
      <c r="M169" s="160">
        <f>IF(VLOOKUP($B169,'B-EmEC'!$A:$DC,MATCH(M$1,'B-EmEC'!$A$1:$DC$1,0),FALSE)&lt;&gt;"",VLOOKUP($B169,'B-EmEC'!$A:$DC,MATCH(M$1,'B-EmEC'!$A$1:$DC$1,0),FALSE),NA())</f>
        <v>7.4240000000000004</v>
      </c>
      <c r="N169" s="159">
        <f>IF(VLOOKUP($B169,'B-EmEC'!$A:$DC,MATCH(N$1,'B-EmEC'!$A$1:$DC$1,0),FALSE)&lt;&gt;"",VLOOKUP($B169,'B-EmEC'!$A:$DC,MATCH(N$1,'B-EmEC'!$A$1:$DC$1,0),FALSE),NA())</f>
        <v>9.1219999999999999</v>
      </c>
      <c r="O169" s="160" t="e">
        <f>IF(VLOOKUP($B169,'B-EmEC'!$A:$DC,MATCH(O$1,'B-EmEC'!$A$1:$DC$1,0),FALSE)&lt;&gt;"",VLOOKUP($B169,'B-EmEC'!$A:$DC,MATCH(O$1,'B-EmEC'!$A$1:$DC$1,0),FALSE),NA())</f>
        <v>#N/A</v>
      </c>
      <c r="P169" s="160">
        <f>IF(VLOOKUP($B169,'B-EmEC'!$A:$DC,MATCH(P$1,'B-EmEC'!$A$1:$DC$1,0),FALSE)&lt;&gt;"",VLOOKUP($B169,'B-EmEC'!$A:$DC,MATCH(P$1,'B-EmEC'!$A$1:$DC$1,0),FALSE),NA())</f>
        <v>7.8470000000000004</v>
      </c>
      <c r="Q169" s="161" t="str" cm="1">
        <f t="array" ref="Q169">SUBSTITUTE(SUBSTITUTE(INDEX(E$1:P$1,0,MATCH(_xlfn.AGGREGATE(4,6,E169:P169),E169:P169,0)),"B-pEC50",""),"&gt;1.4SD","")</f>
        <v xml:space="preserve">
Gs</v>
      </c>
      <c r="R169" s="159"/>
      <c r="S169" s="162" t="e">
        <f>IF(VLOOKUP($B169,'I-EmEC'!$A:$DD,MATCH(S$1,'I-EmEC'!$A$1:$DD$1,0),FALSE)&lt;&gt;"",VLOOKUP($B169,'I-EmEC'!$A:$DD,MATCH(S$1,'I-EmEC'!$A$1:$DD$1,0),FALSE),NA())</f>
        <v>#N/A</v>
      </c>
      <c r="T169" s="159" t="e">
        <f>IF(VLOOKUP($B169,'I-EmEC'!$A:$DD,MATCH(T$1,'I-EmEC'!$A$1:$DD$1,0),FALSE)&lt;&gt;"",VLOOKUP($B169,'I-EmEC'!$A:$DD,MATCH(T$1,'I-EmEC'!$A$1:$DD$1,0),FALSE),NA())</f>
        <v>#N/A</v>
      </c>
      <c r="U169" s="159" t="e">
        <f>IF(VLOOKUP($B169,'I-EmEC'!$A:$DD,MATCH(U$1,'I-EmEC'!$A$1:$DD$1,0),FALSE)&lt;&gt;"",VLOOKUP($B169,'I-EmEC'!$A:$DD,MATCH(U$1,'I-EmEC'!$A$1:$DD$1,0),FALSE),NA())</f>
        <v>#N/A</v>
      </c>
      <c r="V169" s="159" t="e">
        <f>IF(VLOOKUP($B169,'I-EmEC'!$A:$DD,MATCH(V$1,'I-EmEC'!$A$1:$DD$1,0),FALSE)&lt;&gt;"",VLOOKUP($B169,'I-EmEC'!$A:$DD,MATCH(V$1,'I-EmEC'!$A$1:$DD$1,0),FALSE),NA())</f>
        <v>#N/A</v>
      </c>
      <c r="W169" s="159" t="e">
        <f>IF(VLOOKUP($B169,'I-EmEC'!$A:$DD,MATCH(W$1,'I-EmEC'!$A$1:$DD$1,0),FALSE)&lt;&gt;"",VLOOKUP($B169,'I-EmEC'!$A:$DD,MATCH(W$1,'I-EmEC'!$A$1:$DD$1,0),FALSE),NA())</f>
        <v>#N/A</v>
      </c>
      <c r="X169" s="159" t="e">
        <f>IF(VLOOKUP($B169,'I-EmEC'!$A:$DD,MATCH(X$1,'I-EmEC'!$A$1:$DD$1,0),FALSE)&lt;&gt;"",VLOOKUP($B169,'I-EmEC'!$A:$DD,MATCH(X$1,'I-EmEC'!$A$1:$DD$1,0),FALSE),NA())</f>
        <v>#N/A</v>
      </c>
      <c r="Y169" s="159" t="e">
        <f>IF(VLOOKUP($B169,'I-EmEC'!$A:$DD,MATCH(Y$1,'I-EmEC'!$A$1:$DD$1,0),FALSE)&lt;&gt;"",VLOOKUP($B169,'I-EmEC'!$A:$DD,MATCH(Y$1,'I-EmEC'!$A$1:$DD$1,0),FALSE),NA())</f>
        <v>#N/A</v>
      </c>
      <c r="Z169" s="159" t="e">
        <f>IF(VLOOKUP($B169,'I-EmEC'!$A:$DD,MATCH(Z$1,'I-EmEC'!$A$1:$DD$1,0),FALSE)&lt;&gt;"",VLOOKUP($B169,'I-EmEC'!$A:$DD,MATCH(Z$1,'I-EmEC'!$A$1:$DD$1,0),FALSE),NA())</f>
        <v>#N/A</v>
      </c>
      <c r="AA169" s="159" t="e">
        <f>IF(VLOOKUP($B169,'I-EmEC'!$A:$DD,MATCH(AA$1,'I-EmEC'!$A$1:$DD$1,0),FALSE)&lt;&gt;"",VLOOKUP($B169,'I-EmEC'!$A:$DD,MATCH(AA$1,'I-EmEC'!$A$1:$DD$1,0),FALSE),NA())</f>
        <v>#N/A</v>
      </c>
      <c r="AB169" s="159" t="e">
        <f>IF(VLOOKUP($B169,'I-EmEC'!$A:$DD,MATCH(AB$1,'I-EmEC'!$A$1:$DD$1,0),FALSE)&lt;&gt;"",VLOOKUP($B169,'I-EmEC'!$A:$DD,MATCH(AB$1,'I-EmEC'!$A$1:$DD$1,0),FALSE),NA())</f>
        <v>#N/A</v>
      </c>
      <c r="AC169" s="159" t="e">
        <f>IF(VLOOKUP($B169,'I-EmEC'!$A:$DD,MATCH(AC$1,'I-EmEC'!$A$1:$DD$1,0),FALSE)&lt;&gt;"",VLOOKUP($B169,'I-EmEC'!$A:$DD,MATCH(AC$1,'I-EmEC'!$A$1:$DD$1,0),FALSE),NA())</f>
        <v>#N/A</v>
      </c>
      <c r="AD169" s="159" t="e">
        <f>IF(VLOOKUP($B169,'I-EmEC'!$A:$DD,MATCH(AD$1,'I-EmEC'!$A$1:$DD$1,0),FALSE)&lt;&gt;"",VLOOKUP($B169,'I-EmEC'!$A:$DD,MATCH(AD$1,'I-EmEC'!$A$1:$DD$1,0),FALSE),NA())</f>
        <v>#N/A</v>
      </c>
      <c r="AE169" s="161" t="e" cm="1">
        <f t="array" ref="AE169">SUBSTITUTE(SUBSTITUTE(INDEX(S$1:AD$1,0,MATCH(_xlfn.AGGREGATE(4,6,S169:AD169),S169:AD169,0)),"I-pEC50",""),"&gt;1.4SD","")</f>
        <v>#N/A</v>
      </c>
      <c r="AF169" s="159"/>
      <c r="AG169" s="163">
        <f>IF(VLOOKUP($B169,'B-EmEC'!$A:$DC,MATCH(AG$1,'B-EmEC'!$A$1:$DC$1,0),FALSE)&lt;&gt;"",VLOOKUP($B169,'B-EmEC'!$A:$DC,MATCH(AG$1,'B-EmEC'!$A$1:$DC$1,0),FALSE),NA())</f>
        <v>46.39</v>
      </c>
      <c r="AH169" s="164">
        <f>IF(VLOOKUP($B169,'B-EmEC'!$A:$DC,MATCH(AH$1,'B-EmEC'!$A$1:$DC$1,0),FALSE)&lt;&gt;"",VLOOKUP($B169,'B-EmEC'!$A:$DC,MATCH(AH$1,'B-EmEC'!$A$1:$DC$1,0),FALSE),NA())</f>
        <v>564.79999999999995</v>
      </c>
      <c r="AI169" s="164">
        <f>IF(VLOOKUP($B169,'B-EmEC'!$A:$DC,MATCH(AI$1,'B-EmEC'!$A$1:$DC$1,0),FALSE)&lt;&gt;"",VLOOKUP($B169,'B-EmEC'!$A:$DC,MATCH(AI$1,'B-EmEC'!$A$1:$DC$1,0),FALSE),NA())</f>
        <v>324.2</v>
      </c>
      <c r="AJ169" s="164">
        <f>IF(VLOOKUP($B169,'B-EmEC'!$A:$DC,MATCH(AJ$1,'B-EmEC'!$A$1:$DC$1,0),FALSE)&lt;&gt;"",VLOOKUP($B169,'B-EmEC'!$A:$DC,MATCH(AJ$1,'B-EmEC'!$A$1:$DC$1,0),FALSE),NA())</f>
        <v>210.4</v>
      </c>
      <c r="AK169" s="164">
        <f>IF(VLOOKUP($B169,'B-EmEC'!$A:$DC,MATCH(AK$1,'B-EmEC'!$A$1:$DC$1,0),FALSE)&lt;&gt;"",VLOOKUP($B169,'B-EmEC'!$A:$DC,MATCH(AK$1,'B-EmEC'!$A$1:$DC$1,0),FALSE),NA())</f>
        <v>381.8</v>
      </c>
      <c r="AL169" s="164">
        <f>IF(VLOOKUP($B169,'B-EmEC'!$A:$DC,MATCH(AL$1,'B-EmEC'!$A$1:$DC$1,0),FALSE)&lt;&gt;"",VLOOKUP($B169,'B-EmEC'!$A:$DC,MATCH(AL$1,'B-EmEC'!$A$1:$DC$1,0),FALSE),NA())</f>
        <v>195.6</v>
      </c>
      <c r="AM169" s="164">
        <f>IF(VLOOKUP($B169,'B-EmEC'!$A:$DC,MATCH(AM$1,'B-EmEC'!$A$1:$DC$1,0),FALSE)&lt;&gt;"",VLOOKUP($B169,'B-EmEC'!$A:$DC,MATCH(AM$1,'B-EmEC'!$A$1:$DC$1,0),FALSE),NA())</f>
        <v>89.88</v>
      </c>
      <c r="AN169" s="164">
        <f>IF(VLOOKUP($B169,'B-EmEC'!$A:$DC,MATCH(AN$1,'B-EmEC'!$A$1:$DC$1,0),FALSE)&lt;&gt;"",VLOOKUP($B169,'B-EmEC'!$A:$DC,MATCH(AN$1,'B-EmEC'!$A$1:$DC$1,0),FALSE),NA())</f>
        <v>53.62</v>
      </c>
      <c r="AO169" s="164">
        <f>IF(VLOOKUP($B169,'B-EmEC'!$A:$DC,MATCH(AO$1,'B-EmEC'!$A$1:$DC$1,0),FALSE)&lt;&gt;"",VLOOKUP($B169,'B-EmEC'!$A:$DC,MATCH(AO$1,'B-EmEC'!$A$1:$DC$1,0),FALSE),NA())</f>
        <v>58.27</v>
      </c>
      <c r="AP169" s="164">
        <f>IF(VLOOKUP($B169,'B-EmEC'!$A:$DC,MATCH(AP$1,'B-EmEC'!$A$1:$DC$1,0),FALSE)&lt;&gt;"",VLOOKUP($B169,'B-EmEC'!$A:$DC,MATCH(AP$1,'B-EmEC'!$A$1:$DC$1,0),FALSE),NA())</f>
        <v>606.1</v>
      </c>
      <c r="AQ169" s="164" t="e">
        <f>IF(VLOOKUP($B169,'B-EmEC'!$A:$DC,MATCH(AQ$1,'B-EmEC'!$A$1:$DC$1,0),FALSE)&lt;&gt;"",VLOOKUP($B169,'B-EmEC'!$A:$DC,MATCH(AQ$1,'B-EmEC'!$A$1:$DC$1,0),FALSE),NA())</f>
        <v>#N/A</v>
      </c>
      <c r="AR169" s="164">
        <f>IF(VLOOKUP($B169,'B-EmEC'!$A:$DC,MATCH(AR$1,'B-EmEC'!$A$1:$DC$1,0),FALSE)&lt;&gt;"",VLOOKUP($B169,'B-EmEC'!$A:$DC,MATCH(AR$1,'B-EmEC'!$A$1:$DC$1,0),FALSE),NA())</f>
        <v>175.4</v>
      </c>
      <c r="AS169" s="169" t="str" cm="1">
        <f t="array" ref="AS169">SUBSTITUTE(SUBSTITUTE(INDEX(AG$1:AR$1,0,MATCH(_xlfn.AGGREGATE(4,6,AG169:AR169),AG169:AR169,0)),"B-Emax",""),"&gt;1.4SD","")</f>
        <v xml:space="preserve">
G15</v>
      </c>
      <c r="AT169" s="164"/>
      <c r="AU169" s="165" t="e">
        <f>IF(VLOOKUP($B169,'I-EmEC'!$A:$DD,MATCH(AU$1,'I-EmEC'!$A$1:$DD$1,0),FALSE)&lt;&gt;"",VLOOKUP($B169,'I-EmEC'!$A:$DD,MATCH(AU$1,'I-EmEC'!$A$1:$DD$1,0),FALSE),NA())</f>
        <v>#N/A</v>
      </c>
      <c r="AV169" s="166" t="e">
        <f>IF(VLOOKUP($B169,'I-EmEC'!$A:$DD,MATCH(AV$1,'I-EmEC'!$A$1:$DD$1,0),FALSE)&lt;&gt;"",VLOOKUP($B169,'I-EmEC'!$A:$DD,MATCH(AV$1,'I-EmEC'!$A$1:$DD$1,0),FALSE),NA())</f>
        <v>#N/A</v>
      </c>
      <c r="AW169" s="166" t="e">
        <f>IF(VLOOKUP($B169,'I-EmEC'!$A:$DD,MATCH(AW$1,'I-EmEC'!$A$1:$DD$1,0),FALSE)&lt;&gt;"",VLOOKUP($B169,'I-EmEC'!$A:$DD,MATCH(AW$1,'I-EmEC'!$A$1:$DD$1,0),FALSE),NA())</f>
        <v>#N/A</v>
      </c>
      <c r="AX169" s="166" t="e">
        <f>IF(VLOOKUP($B169,'I-EmEC'!$A:$DD,MATCH(AX$1,'I-EmEC'!$A$1:$DD$1,0),FALSE)&lt;&gt;"",VLOOKUP($B169,'I-EmEC'!$A:$DD,MATCH(AX$1,'I-EmEC'!$A$1:$DD$1,0),FALSE),NA())</f>
        <v>#N/A</v>
      </c>
      <c r="AY169" s="166" t="e">
        <f>IF(VLOOKUP($B169,'I-EmEC'!$A:$DD,MATCH(AY$1,'I-EmEC'!$A$1:$DD$1,0),FALSE)&lt;&gt;"",VLOOKUP($B169,'I-EmEC'!$A:$DD,MATCH(AY$1,'I-EmEC'!$A$1:$DD$1,0),FALSE),NA())</f>
        <v>#N/A</v>
      </c>
      <c r="AZ169" s="166" t="e">
        <f>IF(VLOOKUP($B169,'I-EmEC'!$A:$DD,MATCH(AZ$1,'I-EmEC'!$A$1:$DD$1,0),FALSE)&lt;&gt;"",VLOOKUP($B169,'I-EmEC'!$A:$DD,MATCH(AZ$1,'I-EmEC'!$A$1:$DD$1,0),FALSE),NA())</f>
        <v>#N/A</v>
      </c>
      <c r="BA169" s="166" t="e">
        <f>IF(VLOOKUP($B169,'I-EmEC'!$A:$DD,MATCH(BA$1,'I-EmEC'!$A$1:$DD$1,0),FALSE)&lt;&gt;"",VLOOKUP($B169,'I-EmEC'!$A:$DD,MATCH(BA$1,'I-EmEC'!$A$1:$DD$1,0),FALSE),NA())</f>
        <v>#N/A</v>
      </c>
      <c r="BB169" s="166" t="e">
        <f>IF(VLOOKUP($B169,'I-EmEC'!$A:$DD,MATCH(BB$1,'I-EmEC'!$A$1:$DD$1,0),FALSE)&lt;&gt;"",VLOOKUP($B169,'I-EmEC'!$A:$DD,MATCH(BB$1,'I-EmEC'!$A$1:$DD$1,0),FALSE),NA())</f>
        <v>#N/A</v>
      </c>
      <c r="BC169" s="166" t="e">
        <f>IF(VLOOKUP($B169,'I-EmEC'!$A:$DD,MATCH(BC$1,'I-EmEC'!$A$1:$DD$1,0),FALSE)&lt;&gt;"",VLOOKUP($B169,'I-EmEC'!$A:$DD,MATCH(BC$1,'I-EmEC'!$A$1:$DD$1,0),FALSE),NA())</f>
        <v>#N/A</v>
      </c>
      <c r="BD169" s="166" t="e">
        <f>IF(VLOOKUP($B169,'I-EmEC'!$A:$DD,MATCH(BD$1,'I-EmEC'!$A$1:$DD$1,0),FALSE)&lt;&gt;"",VLOOKUP($B169,'I-EmEC'!$A:$DD,MATCH(BD$1,'I-EmEC'!$A$1:$DD$1,0),FALSE),NA())</f>
        <v>#N/A</v>
      </c>
      <c r="BE169" s="166" t="e">
        <f>IF(VLOOKUP($B169,'I-EmEC'!$A:$DD,MATCH(BE$1,'I-EmEC'!$A$1:$DD$1,0),FALSE)&lt;&gt;"",VLOOKUP($B169,'I-EmEC'!$A:$DD,MATCH(BE$1,'I-EmEC'!$A$1:$DD$1,0),FALSE),NA())</f>
        <v>#N/A</v>
      </c>
      <c r="BF169" s="166" t="e">
        <f>IF(VLOOKUP($B169,'I-EmEC'!$A:$DD,MATCH(BF$1,'I-EmEC'!$A$1:$DD$1,0),FALSE)&lt;&gt;"",VLOOKUP($B169,'I-EmEC'!$A:$DD,MATCH(BF$1,'I-EmEC'!$A$1:$DD$1,0),FALSE),NA())</f>
        <v>#N/A</v>
      </c>
      <c r="BG169" s="161" t="e" cm="1">
        <f t="array" ref="BG169">SUBSTITUTE(SUBSTITUTE(INDEX(AU$1:BF$1,0,MATCH(_xlfn.AGGREGATE(4,6,AU169:BF169),AU169:BF169,0)),"I-Emax",""),"&gt;1.4SD","")</f>
        <v>#N/A</v>
      </c>
      <c r="BH169" s="159"/>
      <c r="BI169" s="167">
        <f>IF(VLOOKUP($B169,'B-EmEC'!$A:$DC,MATCH(BI$1,'B-EmEC'!$A$1:$DC$1,0),FALSE)="",NA(),VLOOKUP($B169,'B-EmEC'!$A:$DC,MATCH(BI$1,'B-EmEC'!$A$1:$DC$1,0),FALSE))</f>
        <v>71.019595835884886</v>
      </c>
      <c r="BJ169" s="168">
        <f>IF(VLOOKUP($B169,'B-EmEC'!$A:$DC,MATCH(BJ$1,'B-EmEC'!$A$1:$DC$1,0),FALSE)="",NA(),VLOOKUP($B169,'B-EmEC'!$A:$DC,MATCH(BJ$1,'B-EmEC'!$A$1:$DC$1,0),FALSE))</f>
        <v>61.191765980498367</v>
      </c>
      <c r="BK169" s="168">
        <f>IF(VLOOKUP($B169,'B-EmEC'!$A:$DC,MATCH(BK$1,'B-EmEC'!$A$1:$DC$1,0),FALSE)="",NA(),VLOOKUP($B169,'B-EmEC'!$A:$DC,MATCH(BK$1,'B-EmEC'!$A$1:$DC$1,0),FALSE))</f>
        <v>47.356120362255332</v>
      </c>
      <c r="BL169" s="168">
        <f>IF(VLOOKUP($B169,'B-EmEC'!$A:$DC,MATCH(BL$1,'B-EmEC'!$A$1:$DC$1,0),FALSE)="",NA(),VLOOKUP($B169,'B-EmEC'!$A:$DC,MATCH(BL$1,'B-EmEC'!$A$1:$DC$1,0),FALSE))</f>
        <v>56.55913978494624</v>
      </c>
      <c r="BM169" s="168">
        <f>IF(VLOOKUP($B169,'B-EmEC'!$A:$DC,MATCH(BM$1,'B-EmEC'!$A$1:$DC$1,0),FALSE)="",NA(),VLOOKUP($B169,'B-EmEC'!$A:$DC,MATCH(BM$1,'B-EmEC'!$A$1:$DC$1,0),FALSE))</f>
        <v>77.224919093851142</v>
      </c>
      <c r="BN169" s="168">
        <f>IF(VLOOKUP($B169,'B-EmEC'!$A:$DC,MATCH(BN$1,'B-EmEC'!$A$1:$DC$1,0),FALSE)="",NA(),VLOOKUP($B169,'B-EmEC'!$A:$DC,MATCH(BN$1,'B-EmEC'!$A$1:$DC$1,0),FALSE))</f>
        <v>56.72853828306264</v>
      </c>
      <c r="BO169" s="168">
        <f>IF(VLOOKUP($B169,'B-EmEC'!$A:$DC,MATCH(BO$1,'B-EmEC'!$A$1:$DC$1,0),FALSE)="",NA(),VLOOKUP($B169,'B-EmEC'!$A:$DC,MATCH(BO$1,'B-EmEC'!$A$1:$DC$1,0),FALSE))</f>
        <v>12.001602350113501</v>
      </c>
      <c r="BP169" s="168">
        <f>IF(VLOOKUP($B169,'B-EmEC'!$A:$DC,MATCH(BP$1,'B-EmEC'!$A$1:$DC$1,0),FALSE)="",NA(),VLOOKUP($B169,'B-EmEC'!$A:$DC,MATCH(BP$1,'B-EmEC'!$A$1:$DC$1,0),FALSE))</f>
        <v>6.3126913115140102</v>
      </c>
      <c r="BQ169" s="168">
        <f>IF(VLOOKUP($B169,'B-EmEC'!$A:$DC,MATCH(BQ$1,'B-EmEC'!$A$1:$DC$1,0),FALSE)="",NA(),VLOOKUP($B169,'B-EmEC'!$A:$DC,MATCH(BQ$1,'B-EmEC'!$A$1:$DC$1,0),FALSE))</f>
        <v>6.3055946326155174</v>
      </c>
      <c r="BR169" s="168">
        <f>IF(VLOOKUP($B169,'B-EmEC'!$A:$DC,MATCH(BR$1,'B-EmEC'!$A$1:$DC$1,0),FALSE)="",NA(),VLOOKUP($B169,'B-EmEC'!$A:$DC,MATCH(BR$1,'B-EmEC'!$A$1:$DC$1,0),FALSE))</f>
        <v>56.804123711340203</v>
      </c>
      <c r="BS169" s="168" t="e">
        <f>IF(VLOOKUP($B169,'B-EmEC'!$A:$DC,MATCH(BS$1,'B-EmEC'!$A$1:$DC$1,0),FALSE)="",NA(),VLOOKUP($B169,'B-EmEC'!$A:$DC,MATCH(BS$1,'B-EmEC'!$A$1:$DC$1,0),FALSE))</f>
        <v>#N/A</v>
      </c>
      <c r="BT169" s="168">
        <f>IF(VLOOKUP($B169,'B-EmEC'!$A:$DC,MATCH(BT$1,'B-EmEC'!$A$1:$DC$1,0),FALSE)="",NA(),VLOOKUP($B169,'B-EmEC'!$A:$DC,MATCH(BT$1,'B-EmEC'!$A$1:$DC$1,0),FALSE))</f>
        <v>24.837156612857545</v>
      </c>
      <c r="BU169" s="161" t="str" cm="1">
        <f t="array" ref="BU169">SUBSTITUTE(SUBSTITUTE(SUBSTITUTE(INDEX(BI$1:BT$1,0,MATCH(_xlfn.AGGREGATE(4,6,BI169:BT169),BI169:BT169,0)),"B-Emax",""),"Min",""),"Max","")</f>
        <v xml:space="preserve">
GoB</v>
      </c>
      <c r="BV169" s="168"/>
      <c r="BW169" s="165" t="e">
        <f>IF(VLOOKUP($B169,'I-EmEC'!$A:$DD,MATCH(BW$1,'I-EmEC'!$A$1:$DD$1,0),FALSE)&lt;&gt;"",VLOOKUP($B169,'I-EmEC'!$A:$DD,MATCH(BW$1,'I-EmEC'!$A$1:$DD$1,0),FALSE),NA())</f>
        <v>#N/A</v>
      </c>
      <c r="BX169" s="166" t="e">
        <f>IF(VLOOKUP($B169,'I-EmEC'!$A:$DD,MATCH(BX$1,'I-EmEC'!$A$1:$DD$1,0),FALSE)&lt;&gt;"",VLOOKUP($B169,'I-EmEC'!$A:$DD,MATCH(BX$1,'I-EmEC'!$A$1:$DD$1,0),FALSE),NA())</f>
        <v>#N/A</v>
      </c>
      <c r="BY169" s="166" t="e">
        <f>IF(VLOOKUP($B169,'I-EmEC'!$A:$DD,MATCH(BY$1,'I-EmEC'!$A$1:$DD$1,0),FALSE)&lt;&gt;"",VLOOKUP($B169,'I-EmEC'!$A:$DD,MATCH(BY$1,'I-EmEC'!$A$1:$DD$1,0),FALSE),NA())</f>
        <v>#N/A</v>
      </c>
      <c r="BZ169" s="166" t="e">
        <f>IF(VLOOKUP($B169,'I-EmEC'!$A:$DD,MATCH(BZ$1,'I-EmEC'!$A$1:$DD$1,0),FALSE)&lt;&gt;"",VLOOKUP($B169,'I-EmEC'!$A:$DD,MATCH(BZ$1,'I-EmEC'!$A$1:$DD$1,0),FALSE),NA())</f>
        <v>#N/A</v>
      </c>
      <c r="CA169" s="166" t="e">
        <f>IF(VLOOKUP($B169,'I-EmEC'!$A:$DD,MATCH(CA$1,'I-EmEC'!$A$1:$DD$1,0),FALSE)&lt;&gt;"",VLOOKUP($B169,'I-EmEC'!$A:$DD,MATCH(CA$1,'I-EmEC'!$A$1:$DD$1,0),FALSE),NA())</f>
        <v>#N/A</v>
      </c>
      <c r="CB169" s="166" t="e">
        <f>IF(VLOOKUP($B169,'I-EmEC'!$A:$DD,MATCH(CB$1,'I-EmEC'!$A$1:$DD$1,0),FALSE)&lt;&gt;"",VLOOKUP($B169,'I-EmEC'!$A:$DD,MATCH(CB$1,'I-EmEC'!$A$1:$DD$1,0),FALSE),NA())</f>
        <v>#N/A</v>
      </c>
      <c r="CC169" s="166" t="e">
        <f>IF(VLOOKUP($B169,'I-EmEC'!$A:$DD,MATCH(CC$1,'I-EmEC'!$A$1:$DD$1,0),FALSE)&lt;&gt;"",VLOOKUP($B169,'I-EmEC'!$A:$DD,MATCH(CC$1,'I-EmEC'!$A$1:$DD$1,0),FALSE),NA())</f>
        <v>#N/A</v>
      </c>
      <c r="CD169" s="166" t="e">
        <f>IF(VLOOKUP($B169,'I-EmEC'!$A:$DD,MATCH(CD$1,'I-EmEC'!$A$1:$DD$1,0),FALSE)&lt;&gt;"",VLOOKUP($B169,'I-EmEC'!$A:$DD,MATCH(CD$1,'I-EmEC'!$A$1:$DD$1,0),FALSE),NA())</f>
        <v>#N/A</v>
      </c>
      <c r="CE169" s="166" t="e">
        <f>IF(VLOOKUP($B169,'I-EmEC'!$A:$DD,MATCH(CE$1,'I-EmEC'!$A$1:$DD$1,0),FALSE)&lt;&gt;"",VLOOKUP($B169,'I-EmEC'!$A:$DD,MATCH(CE$1,'I-EmEC'!$A$1:$DD$1,0),FALSE),NA())</f>
        <v>#N/A</v>
      </c>
      <c r="CF169" s="166" t="e">
        <f>IF(VLOOKUP($B169,'I-EmEC'!$A:$DD,MATCH(CF$1,'I-EmEC'!$A$1:$DD$1,0),FALSE)&lt;&gt;"",VLOOKUP($B169,'I-EmEC'!$A:$DD,MATCH(CF$1,'I-EmEC'!$A$1:$DD$1,0),FALSE),NA())</f>
        <v>#N/A</v>
      </c>
      <c r="CG169" s="166" t="e">
        <f>IF(VLOOKUP($B169,'I-EmEC'!$A:$DD,MATCH(CG$1,'I-EmEC'!$A$1:$DD$1,0),FALSE)&lt;&gt;"",VLOOKUP($B169,'I-EmEC'!$A:$DD,MATCH(CG$1,'I-EmEC'!$A$1:$DD$1,0),FALSE),NA())</f>
        <v>#N/A</v>
      </c>
      <c r="CH169" s="166" t="e">
        <f>IF(VLOOKUP($B169,'I-EmEC'!$A:$DD,MATCH(CH$1,'I-EmEC'!$A$1:$DD$1,0),FALSE)&lt;&gt;"",VLOOKUP($B169,'I-EmEC'!$A:$DD,MATCH(CH$1,'I-EmEC'!$A$1:$DD$1,0),FALSE),NA())</f>
        <v>#N/A</v>
      </c>
      <c r="CI169" s="161" t="e" cm="1">
        <f t="array" ref="CI169">SUBSTITUTE(SUBSTITUTE(SUBSTITUTE(INDEX(BW$1:CH$1,0,MATCH(_xlfn.AGGREGATE(4,6,BW169:CH169),BW169:CH169,0)),"I-Emax",""),"Min",""),"Max","")</f>
        <v>#N/A</v>
      </c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</row>
    <row r="170" spans="1:111" s="170" customFormat="1" x14ac:dyDescent="0.15">
      <c r="A170" s="155" t="str" cm="1">
        <f t="array" ref="A170">_xlfn.IFS(AND(SUMIF(E170:P170,"&lt;&gt;#N/A",E170:P170)&gt;0,SUMIF(S170:AD170,"&lt;&gt;#N/A",S170:AD170)&gt;0),"BI",AND(SUMIF(E170:P170,"&lt;&gt;#N/A",E170:P170)&gt;0,SUMIF(S170:AD170,"&lt;&gt;#N/A",S170:AD170)=0),"-B",AND(SUMIF(E170:P170,"&lt;&gt;#N/A",E170:P170)=0,SUMIF(S170:AD170,"&lt;&gt;#N/A",S170:AD170)&gt;0),"-I")</f>
        <v>-B</v>
      </c>
      <c r="B170" s="90" t="s">
        <v>773</v>
      </c>
      <c r="C170" s="156" t="str">
        <f>VLOOKUP(B170,RecNamesAll!A:E,5,FALSE)</f>
        <v>B1</v>
      </c>
      <c r="D170" s="157" t="b">
        <f>VLOOKUP(B170,Ligands!A:B,2,FALSE)</f>
        <v>0</v>
      </c>
      <c r="E170" s="158">
        <f>IF(VLOOKUP($B170,'B-EmEC'!$A:$DC,MATCH(E$1,'B-EmEC'!$A$1:$DC$1,0),FALSE)&lt;&gt;"",VLOOKUP($B170,'B-EmEC'!$A:$DC,MATCH(E$1,'B-EmEC'!$A$1:$DC$1,0),FALSE),NA())</f>
        <v>11.32</v>
      </c>
      <c r="F170" s="159">
        <f>IF(VLOOKUP($B170,'B-EmEC'!$A:$DC,MATCH(F$1,'B-EmEC'!$A$1:$DC$1,0),FALSE)&lt;&gt;"",VLOOKUP($B170,'B-EmEC'!$A:$DC,MATCH(F$1,'B-EmEC'!$A$1:$DC$1,0),FALSE),NA())</f>
        <v>8.24</v>
      </c>
      <c r="G170" s="159">
        <f>IF(VLOOKUP($B170,'B-EmEC'!$A:$DC,MATCH(G$1,'B-EmEC'!$A$1:$DC$1,0),FALSE)&lt;&gt;"",VLOOKUP($B170,'B-EmEC'!$A:$DC,MATCH(G$1,'B-EmEC'!$A$1:$DC$1,0),FALSE),NA())</f>
        <v>8.5670000000000002</v>
      </c>
      <c r="H170" s="159">
        <f>IF(VLOOKUP($B170,'B-EmEC'!$A:$DC,MATCH(H$1,'B-EmEC'!$A$1:$DC$1,0),FALSE)&lt;&gt;"",VLOOKUP($B170,'B-EmEC'!$A:$DC,MATCH(H$1,'B-EmEC'!$A$1:$DC$1,0),FALSE),NA())</f>
        <v>8.3719999999999999</v>
      </c>
      <c r="I170" s="159">
        <f>IF(VLOOKUP($B170,'B-EmEC'!$A:$DC,MATCH(I$1,'B-EmEC'!$A$1:$DC$1,0),FALSE)&lt;&gt;"",VLOOKUP($B170,'B-EmEC'!$A:$DC,MATCH(I$1,'B-EmEC'!$A$1:$DC$1,0),FALSE),NA())</f>
        <v>8.7040000000000006</v>
      </c>
      <c r="J170" s="159">
        <f>IF(VLOOKUP($B170,'B-EmEC'!$A:$DC,MATCH(J$1,'B-EmEC'!$A$1:$DC$1,0),FALSE)&lt;&gt;"",VLOOKUP($B170,'B-EmEC'!$A:$DC,MATCH(J$1,'B-EmEC'!$A$1:$DC$1,0),FALSE),NA())</f>
        <v>8.202</v>
      </c>
      <c r="K170" s="160">
        <f>IF(VLOOKUP($B170,'B-EmEC'!$A:$DC,MATCH(K$1,'B-EmEC'!$A$1:$DC$1,0),FALSE)&lt;&gt;"",VLOOKUP($B170,'B-EmEC'!$A:$DC,MATCH(K$1,'B-EmEC'!$A$1:$DC$1,0),FALSE),NA())</f>
        <v>8.5510000000000002</v>
      </c>
      <c r="L170" s="160">
        <f>IF(VLOOKUP($B170,'B-EmEC'!$A:$DC,MATCH(L$1,'B-EmEC'!$A$1:$DC$1,0),FALSE)&lt;&gt;"",VLOOKUP($B170,'B-EmEC'!$A:$DC,MATCH(L$1,'B-EmEC'!$A$1:$DC$1,0),FALSE),NA())</f>
        <v>8.1069999999999993</v>
      </c>
      <c r="M170" s="160">
        <f>IF(VLOOKUP($B170,'B-EmEC'!$A:$DC,MATCH(M$1,'B-EmEC'!$A$1:$DC$1,0),FALSE)&lt;&gt;"",VLOOKUP($B170,'B-EmEC'!$A:$DC,MATCH(M$1,'B-EmEC'!$A$1:$DC$1,0),FALSE),NA())</f>
        <v>7.8869999999999996</v>
      </c>
      <c r="N170" s="159">
        <f>IF(VLOOKUP($B170,'B-EmEC'!$A:$DC,MATCH(N$1,'B-EmEC'!$A$1:$DC$1,0),FALSE)&lt;&gt;"",VLOOKUP($B170,'B-EmEC'!$A:$DC,MATCH(N$1,'B-EmEC'!$A$1:$DC$1,0),FALSE),NA())</f>
        <v>9.7240000000000002</v>
      </c>
      <c r="O170" s="160">
        <f>IF(VLOOKUP($B170,'B-EmEC'!$A:$DC,MATCH(O$1,'B-EmEC'!$A$1:$DC$1,0),FALSE)&lt;&gt;"",VLOOKUP($B170,'B-EmEC'!$A:$DC,MATCH(O$1,'B-EmEC'!$A$1:$DC$1,0),FALSE),NA())</f>
        <v>8.593</v>
      </c>
      <c r="P170" s="160">
        <f>IF(VLOOKUP($B170,'B-EmEC'!$A:$DC,MATCH(P$1,'B-EmEC'!$A$1:$DC$1,0),FALSE)&lt;&gt;"",VLOOKUP($B170,'B-EmEC'!$A:$DC,MATCH(P$1,'B-EmEC'!$A$1:$DC$1,0),FALSE),NA())</f>
        <v>8.4410000000000007</v>
      </c>
      <c r="Q170" s="161" t="str" cm="1">
        <f t="array" ref="Q170">SUBSTITUTE(SUBSTITUTE(INDEX(E$1:P$1,0,MATCH(_xlfn.AGGREGATE(4,6,E170:P170),E170:P170,0)),"B-pEC50",""),"&gt;1.4SD","")</f>
        <v xml:space="preserve">
Gs</v>
      </c>
      <c r="R170" s="159"/>
      <c r="S170" s="162" t="e">
        <f>IF(VLOOKUP($B170,'I-EmEC'!$A:$DD,MATCH(S$1,'I-EmEC'!$A$1:$DD$1,0),FALSE)&lt;&gt;"",VLOOKUP($B170,'I-EmEC'!$A:$DD,MATCH(S$1,'I-EmEC'!$A$1:$DD$1,0),FALSE),NA())</f>
        <v>#N/A</v>
      </c>
      <c r="T170" s="159" t="e">
        <f>IF(VLOOKUP($B170,'I-EmEC'!$A:$DD,MATCH(T$1,'I-EmEC'!$A$1:$DD$1,0),FALSE)&lt;&gt;"",VLOOKUP($B170,'I-EmEC'!$A:$DD,MATCH(T$1,'I-EmEC'!$A$1:$DD$1,0),FALSE),NA())</f>
        <v>#N/A</v>
      </c>
      <c r="U170" s="159" t="e">
        <f>IF(VLOOKUP($B170,'I-EmEC'!$A:$DD,MATCH(U$1,'I-EmEC'!$A$1:$DD$1,0),FALSE)&lt;&gt;"",VLOOKUP($B170,'I-EmEC'!$A:$DD,MATCH(U$1,'I-EmEC'!$A$1:$DD$1,0),FALSE),NA())</f>
        <v>#N/A</v>
      </c>
      <c r="V170" s="159" t="e">
        <f>IF(VLOOKUP($B170,'I-EmEC'!$A:$DD,MATCH(V$1,'I-EmEC'!$A$1:$DD$1,0),FALSE)&lt;&gt;"",VLOOKUP($B170,'I-EmEC'!$A:$DD,MATCH(V$1,'I-EmEC'!$A$1:$DD$1,0),FALSE),NA())</f>
        <v>#N/A</v>
      </c>
      <c r="W170" s="159" t="e">
        <f>IF(VLOOKUP($B170,'I-EmEC'!$A:$DD,MATCH(W$1,'I-EmEC'!$A$1:$DD$1,0),FALSE)&lt;&gt;"",VLOOKUP($B170,'I-EmEC'!$A:$DD,MATCH(W$1,'I-EmEC'!$A$1:$DD$1,0),FALSE),NA())</f>
        <v>#N/A</v>
      </c>
      <c r="X170" s="159" t="e">
        <f>IF(VLOOKUP($B170,'I-EmEC'!$A:$DD,MATCH(X$1,'I-EmEC'!$A$1:$DD$1,0),FALSE)&lt;&gt;"",VLOOKUP($B170,'I-EmEC'!$A:$DD,MATCH(X$1,'I-EmEC'!$A$1:$DD$1,0),FALSE),NA())</f>
        <v>#N/A</v>
      </c>
      <c r="Y170" s="159" t="e">
        <f>IF(VLOOKUP($B170,'I-EmEC'!$A:$DD,MATCH(Y$1,'I-EmEC'!$A$1:$DD$1,0),FALSE)&lt;&gt;"",VLOOKUP($B170,'I-EmEC'!$A:$DD,MATCH(Y$1,'I-EmEC'!$A$1:$DD$1,0),FALSE),NA())</f>
        <v>#N/A</v>
      </c>
      <c r="Z170" s="159" t="e">
        <f>IF(VLOOKUP($B170,'I-EmEC'!$A:$DD,MATCH(Z$1,'I-EmEC'!$A$1:$DD$1,0),FALSE)&lt;&gt;"",VLOOKUP($B170,'I-EmEC'!$A:$DD,MATCH(Z$1,'I-EmEC'!$A$1:$DD$1,0),FALSE),NA())</f>
        <v>#N/A</v>
      </c>
      <c r="AA170" s="159" t="e">
        <f>IF(VLOOKUP($B170,'I-EmEC'!$A:$DD,MATCH(AA$1,'I-EmEC'!$A$1:$DD$1,0),FALSE)&lt;&gt;"",VLOOKUP($B170,'I-EmEC'!$A:$DD,MATCH(AA$1,'I-EmEC'!$A$1:$DD$1,0),FALSE),NA())</f>
        <v>#N/A</v>
      </c>
      <c r="AB170" s="159" t="e">
        <f>IF(VLOOKUP($B170,'I-EmEC'!$A:$DD,MATCH(AB$1,'I-EmEC'!$A$1:$DD$1,0),FALSE)&lt;&gt;"",VLOOKUP($B170,'I-EmEC'!$A:$DD,MATCH(AB$1,'I-EmEC'!$A$1:$DD$1,0),FALSE),NA())</f>
        <v>#N/A</v>
      </c>
      <c r="AC170" s="159" t="e">
        <f>IF(VLOOKUP($B170,'I-EmEC'!$A:$DD,MATCH(AC$1,'I-EmEC'!$A$1:$DD$1,0),FALSE)&lt;&gt;"",VLOOKUP($B170,'I-EmEC'!$A:$DD,MATCH(AC$1,'I-EmEC'!$A$1:$DD$1,0),FALSE),NA())</f>
        <v>#N/A</v>
      </c>
      <c r="AD170" s="159" t="e">
        <f>IF(VLOOKUP($B170,'I-EmEC'!$A:$DD,MATCH(AD$1,'I-EmEC'!$A$1:$DD$1,0),FALSE)&lt;&gt;"",VLOOKUP($B170,'I-EmEC'!$A:$DD,MATCH(AD$1,'I-EmEC'!$A$1:$DD$1,0),FALSE),NA())</f>
        <v>#N/A</v>
      </c>
      <c r="AE170" s="161" t="e" cm="1">
        <f t="array" ref="AE170">SUBSTITUTE(SUBSTITUTE(INDEX(S$1:AD$1,0,MATCH(_xlfn.AGGREGATE(4,6,S170:AD170),S170:AD170,0)),"I-pEC50",""),"&gt;1.4SD","")</f>
        <v>#N/A</v>
      </c>
      <c r="AF170" s="159"/>
      <c r="AG170" s="163">
        <f>IF(VLOOKUP($B170,'B-EmEC'!$A:$DC,MATCH(AG$1,'B-EmEC'!$A$1:$DC$1,0),FALSE)&lt;&gt;"",VLOOKUP($B170,'B-EmEC'!$A:$DC,MATCH(AG$1,'B-EmEC'!$A$1:$DC$1,0),FALSE),NA())</f>
        <v>48.1</v>
      </c>
      <c r="AH170" s="164">
        <f>IF(VLOOKUP($B170,'B-EmEC'!$A:$DC,MATCH(AH$1,'B-EmEC'!$A$1:$DC$1,0),FALSE)&lt;&gt;"",VLOOKUP($B170,'B-EmEC'!$A:$DC,MATCH(AH$1,'B-EmEC'!$A$1:$DC$1,0),FALSE),NA())</f>
        <v>189</v>
      </c>
      <c r="AI170" s="164">
        <f>IF(VLOOKUP($B170,'B-EmEC'!$A:$DC,MATCH(AI$1,'B-EmEC'!$A$1:$DC$1,0),FALSE)&lt;&gt;"",VLOOKUP($B170,'B-EmEC'!$A:$DC,MATCH(AI$1,'B-EmEC'!$A$1:$DC$1,0),FALSE),NA())</f>
        <v>95.8</v>
      </c>
      <c r="AJ170" s="164">
        <f>IF(VLOOKUP($B170,'B-EmEC'!$A:$DC,MATCH(AJ$1,'B-EmEC'!$A$1:$DC$1,0),FALSE)&lt;&gt;"",VLOOKUP($B170,'B-EmEC'!$A:$DC,MATCH(AJ$1,'B-EmEC'!$A$1:$DC$1,0),FALSE),NA())</f>
        <v>56.34</v>
      </c>
      <c r="AK170" s="164">
        <f>IF(VLOOKUP($B170,'B-EmEC'!$A:$DC,MATCH(AK$1,'B-EmEC'!$A$1:$DC$1,0),FALSE)&lt;&gt;"",VLOOKUP($B170,'B-EmEC'!$A:$DC,MATCH(AK$1,'B-EmEC'!$A$1:$DC$1,0),FALSE),NA())</f>
        <v>162.80000000000001</v>
      </c>
      <c r="AL170" s="164">
        <f>IF(VLOOKUP($B170,'B-EmEC'!$A:$DC,MATCH(AL$1,'B-EmEC'!$A$1:$DC$1,0),FALSE)&lt;&gt;"",VLOOKUP($B170,'B-EmEC'!$A:$DC,MATCH(AL$1,'B-EmEC'!$A$1:$DC$1,0),FALSE),NA())</f>
        <v>88.32</v>
      </c>
      <c r="AM170" s="164">
        <f>IF(VLOOKUP($B170,'B-EmEC'!$A:$DC,MATCH(AM$1,'B-EmEC'!$A$1:$DC$1,0),FALSE)&lt;&gt;"",VLOOKUP($B170,'B-EmEC'!$A:$DC,MATCH(AM$1,'B-EmEC'!$A$1:$DC$1,0),FALSE),NA())</f>
        <v>260.39999999999998</v>
      </c>
      <c r="AN170" s="164">
        <f>IF(VLOOKUP($B170,'B-EmEC'!$A:$DC,MATCH(AN$1,'B-EmEC'!$A$1:$DC$1,0),FALSE)&lt;&gt;"",VLOOKUP($B170,'B-EmEC'!$A:$DC,MATCH(AN$1,'B-EmEC'!$A$1:$DC$1,0),FALSE),NA())</f>
        <v>153.80000000000001</v>
      </c>
      <c r="AO170" s="164">
        <f>IF(VLOOKUP($B170,'B-EmEC'!$A:$DC,MATCH(AO$1,'B-EmEC'!$A$1:$DC$1,0),FALSE)&lt;&gt;"",VLOOKUP($B170,'B-EmEC'!$A:$DC,MATCH(AO$1,'B-EmEC'!$A$1:$DC$1,0),FALSE),NA())</f>
        <v>46.04</v>
      </c>
      <c r="AP170" s="164">
        <f>IF(VLOOKUP($B170,'B-EmEC'!$A:$DC,MATCH(AP$1,'B-EmEC'!$A$1:$DC$1,0),FALSE)&lt;&gt;"",VLOOKUP($B170,'B-EmEC'!$A:$DC,MATCH(AP$1,'B-EmEC'!$A$1:$DC$1,0),FALSE),NA())</f>
        <v>610.70000000000005</v>
      </c>
      <c r="AQ170" s="164">
        <f>IF(VLOOKUP($B170,'B-EmEC'!$A:$DC,MATCH(AQ$1,'B-EmEC'!$A$1:$DC$1,0),FALSE)&lt;&gt;"",VLOOKUP($B170,'B-EmEC'!$A:$DC,MATCH(AQ$1,'B-EmEC'!$A$1:$DC$1,0),FALSE),NA())</f>
        <v>41.57</v>
      </c>
      <c r="AR170" s="164">
        <f>IF(VLOOKUP($B170,'B-EmEC'!$A:$DC,MATCH(AR$1,'B-EmEC'!$A$1:$DC$1,0),FALSE)&lt;&gt;"",VLOOKUP($B170,'B-EmEC'!$A:$DC,MATCH(AR$1,'B-EmEC'!$A$1:$DC$1,0),FALSE),NA())</f>
        <v>323.2</v>
      </c>
      <c r="AS170" s="169" t="str" cm="1">
        <f t="array" ref="AS170">SUBSTITUTE(SUBSTITUTE(INDEX(AG$1:AR$1,0,MATCH(_xlfn.AGGREGATE(4,6,AG170:AR170),AG170:AR170,0)),"B-Emax",""),"&gt;1.4SD","")</f>
        <v xml:space="preserve">
G15</v>
      </c>
      <c r="AT170" s="164"/>
      <c r="AU170" s="165" t="e">
        <f>IF(VLOOKUP($B170,'I-EmEC'!$A:$DD,MATCH(AU$1,'I-EmEC'!$A$1:$DD$1,0),FALSE)&lt;&gt;"",VLOOKUP($B170,'I-EmEC'!$A:$DD,MATCH(AU$1,'I-EmEC'!$A$1:$DD$1,0),FALSE),NA())</f>
        <v>#N/A</v>
      </c>
      <c r="AV170" s="166" t="e">
        <f>IF(VLOOKUP($B170,'I-EmEC'!$A:$DD,MATCH(AV$1,'I-EmEC'!$A$1:$DD$1,0),FALSE)&lt;&gt;"",VLOOKUP($B170,'I-EmEC'!$A:$DD,MATCH(AV$1,'I-EmEC'!$A$1:$DD$1,0),FALSE),NA())</f>
        <v>#N/A</v>
      </c>
      <c r="AW170" s="166" t="e">
        <f>IF(VLOOKUP($B170,'I-EmEC'!$A:$DD,MATCH(AW$1,'I-EmEC'!$A$1:$DD$1,0),FALSE)&lt;&gt;"",VLOOKUP($B170,'I-EmEC'!$A:$DD,MATCH(AW$1,'I-EmEC'!$A$1:$DD$1,0),FALSE),NA())</f>
        <v>#N/A</v>
      </c>
      <c r="AX170" s="166" t="e">
        <f>IF(VLOOKUP($B170,'I-EmEC'!$A:$DD,MATCH(AX$1,'I-EmEC'!$A$1:$DD$1,0),FALSE)&lt;&gt;"",VLOOKUP($B170,'I-EmEC'!$A:$DD,MATCH(AX$1,'I-EmEC'!$A$1:$DD$1,0),FALSE),NA())</f>
        <v>#N/A</v>
      </c>
      <c r="AY170" s="166" t="e">
        <f>IF(VLOOKUP($B170,'I-EmEC'!$A:$DD,MATCH(AY$1,'I-EmEC'!$A$1:$DD$1,0),FALSE)&lt;&gt;"",VLOOKUP($B170,'I-EmEC'!$A:$DD,MATCH(AY$1,'I-EmEC'!$A$1:$DD$1,0),FALSE),NA())</f>
        <v>#N/A</v>
      </c>
      <c r="AZ170" s="166" t="e">
        <f>IF(VLOOKUP($B170,'I-EmEC'!$A:$DD,MATCH(AZ$1,'I-EmEC'!$A$1:$DD$1,0),FALSE)&lt;&gt;"",VLOOKUP($B170,'I-EmEC'!$A:$DD,MATCH(AZ$1,'I-EmEC'!$A$1:$DD$1,0),FALSE),NA())</f>
        <v>#N/A</v>
      </c>
      <c r="BA170" s="166" t="e">
        <f>IF(VLOOKUP($B170,'I-EmEC'!$A:$DD,MATCH(BA$1,'I-EmEC'!$A$1:$DD$1,0),FALSE)&lt;&gt;"",VLOOKUP($B170,'I-EmEC'!$A:$DD,MATCH(BA$1,'I-EmEC'!$A$1:$DD$1,0),FALSE),NA())</f>
        <v>#N/A</v>
      </c>
      <c r="BB170" s="166" t="e">
        <f>IF(VLOOKUP($B170,'I-EmEC'!$A:$DD,MATCH(BB$1,'I-EmEC'!$A$1:$DD$1,0),FALSE)&lt;&gt;"",VLOOKUP($B170,'I-EmEC'!$A:$DD,MATCH(BB$1,'I-EmEC'!$A$1:$DD$1,0),FALSE),NA())</f>
        <v>#N/A</v>
      </c>
      <c r="BC170" s="166" t="e">
        <f>IF(VLOOKUP($B170,'I-EmEC'!$A:$DD,MATCH(BC$1,'I-EmEC'!$A$1:$DD$1,0),FALSE)&lt;&gt;"",VLOOKUP($B170,'I-EmEC'!$A:$DD,MATCH(BC$1,'I-EmEC'!$A$1:$DD$1,0),FALSE),NA())</f>
        <v>#N/A</v>
      </c>
      <c r="BD170" s="166" t="e">
        <f>IF(VLOOKUP($B170,'I-EmEC'!$A:$DD,MATCH(BD$1,'I-EmEC'!$A$1:$DD$1,0),FALSE)&lt;&gt;"",VLOOKUP($B170,'I-EmEC'!$A:$DD,MATCH(BD$1,'I-EmEC'!$A$1:$DD$1,0),FALSE),NA())</f>
        <v>#N/A</v>
      </c>
      <c r="BE170" s="166" t="e">
        <f>IF(VLOOKUP($B170,'I-EmEC'!$A:$DD,MATCH(BE$1,'I-EmEC'!$A$1:$DD$1,0),FALSE)&lt;&gt;"",VLOOKUP($B170,'I-EmEC'!$A:$DD,MATCH(BE$1,'I-EmEC'!$A$1:$DD$1,0),FALSE),NA())</f>
        <v>#N/A</v>
      </c>
      <c r="BF170" s="166" t="e">
        <f>IF(VLOOKUP($B170,'I-EmEC'!$A:$DD,MATCH(BF$1,'I-EmEC'!$A$1:$DD$1,0),FALSE)&lt;&gt;"",VLOOKUP($B170,'I-EmEC'!$A:$DD,MATCH(BF$1,'I-EmEC'!$A$1:$DD$1,0),FALSE),NA())</f>
        <v>#N/A</v>
      </c>
      <c r="BG170" s="161" t="e" cm="1">
        <f t="array" ref="BG170">SUBSTITUTE(SUBSTITUTE(INDEX(AU$1:BF$1,0,MATCH(_xlfn.AGGREGATE(4,6,AU170:BF170),AU170:BF170,0)),"I-Emax",""),"&gt;1.4SD","")</f>
        <v>#N/A</v>
      </c>
      <c r="BH170" s="159"/>
      <c r="BI170" s="167">
        <f>IF(VLOOKUP($B170,'B-EmEC'!$A:$DC,MATCH(BI$1,'B-EmEC'!$A$1:$DC$1,0),FALSE)="",NA(),VLOOKUP($B170,'B-EmEC'!$A:$DC,MATCH(BI$1,'B-EmEC'!$A$1:$DC$1,0),FALSE))</f>
        <v>73.637477036129823</v>
      </c>
      <c r="BJ170" s="168">
        <f>IF(VLOOKUP($B170,'B-EmEC'!$A:$DC,MATCH(BJ$1,'B-EmEC'!$A$1:$DC$1,0),FALSE)="",NA(),VLOOKUP($B170,'B-EmEC'!$A:$DC,MATCH(BJ$1,'B-EmEC'!$A$1:$DC$1,0),FALSE))</f>
        <v>20.47670639219935</v>
      </c>
      <c r="BK170" s="168">
        <f>IF(VLOOKUP($B170,'B-EmEC'!$A:$DC,MATCH(BK$1,'B-EmEC'!$A$1:$DC$1,0),FALSE)="",NA(),VLOOKUP($B170,'B-EmEC'!$A:$DC,MATCH(BK$1,'B-EmEC'!$A$1:$DC$1,0),FALSE))</f>
        <v>13.993572889278409</v>
      </c>
      <c r="BL170" s="168">
        <f>IF(VLOOKUP($B170,'B-EmEC'!$A:$DC,MATCH(BL$1,'B-EmEC'!$A$1:$DC$1,0),FALSE)="",NA(),VLOOKUP($B170,'B-EmEC'!$A:$DC,MATCH(BL$1,'B-EmEC'!$A$1:$DC$1,0),FALSE))</f>
        <v>15.14516129032258</v>
      </c>
      <c r="BM170" s="168">
        <f>IF(VLOOKUP($B170,'B-EmEC'!$A:$DC,MATCH(BM$1,'B-EmEC'!$A$1:$DC$1,0),FALSE)="",NA(),VLOOKUP($B170,'B-EmEC'!$A:$DC,MATCH(BM$1,'B-EmEC'!$A$1:$DC$1,0),FALSE))</f>
        <v>32.928802588996767</v>
      </c>
      <c r="BN170" s="168">
        <f>IF(VLOOKUP($B170,'B-EmEC'!$A:$DC,MATCH(BN$1,'B-EmEC'!$A$1:$DC$1,0),FALSE)="",NA(),VLOOKUP($B170,'B-EmEC'!$A:$DC,MATCH(BN$1,'B-EmEC'!$A$1:$DC$1,0),FALSE))</f>
        <v>25.614849187935032</v>
      </c>
      <c r="BO170" s="168">
        <f>IF(VLOOKUP($B170,'B-EmEC'!$A:$DC,MATCH(BO$1,'B-EmEC'!$A$1:$DC$1,0),FALSE)="",NA(),VLOOKUP($B170,'B-EmEC'!$A:$DC,MATCH(BO$1,'B-EmEC'!$A$1:$DC$1,0),FALSE))</f>
        <v>34.770997462945651</v>
      </c>
      <c r="BP170" s="168">
        <f>IF(VLOOKUP($B170,'B-EmEC'!$A:$DC,MATCH(BP$1,'B-EmEC'!$A$1:$DC$1,0),FALSE)="",NA(),VLOOKUP($B170,'B-EmEC'!$A:$DC,MATCH(BP$1,'B-EmEC'!$A$1:$DC$1,0),FALSE))</f>
        <v>18.106898987520605</v>
      </c>
      <c r="BQ170" s="168">
        <f>IF(VLOOKUP($B170,'B-EmEC'!$A:$DC,MATCH(BQ$1,'B-EmEC'!$A$1:$DC$1,0),FALSE)="",NA(),VLOOKUP($B170,'B-EmEC'!$A:$DC,MATCH(BQ$1,'B-EmEC'!$A$1:$DC$1,0),FALSE))</f>
        <v>4.9821447895249431</v>
      </c>
      <c r="BR170" s="168">
        <f>IF(VLOOKUP($B170,'B-EmEC'!$A:$DC,MATCH(BR$1,'B-EmEC'!$A$1:$DC$1,0),FALSE)="",NA(),VLOOKUP($B170,'B-EmEC'!$A:$DC,MATCH(BR$1,'B-EmEC'!$A$1:$DC$1,0),FALSE))</f>
        <v>57.235238987816317</v>
      </c>
      <c r="BS170" s="168">
        <f>IF(VLOOKUP($B170,'B-EmEC'!$A:$DC,MATCH(BS$1,'B-EmEC'!$A$1:$DC$1,0),FALSE)="",NA(),VLOOKUP($B170,'B-EmEC'!$A:$DC,MATCH(BS$1,'B-EmEC'!$A$1:$DC$1,0),FALSE))</f>
        <v>34.07377049180328</v>
      </c>
      <c r="BT170" s="168">
        <f>IF(VLOOKUP($B170,'B-EmEC'!$A:$DC,MATCH(BT$1,'B-EmEC'!$A$1:$DC$1,0),FALSE)="",NA(),VLOOKUP($B170,'B-EmEC'!$A:$DC,MATCH(BT$1,'B-EmEC'!$A$1:$DC$1,0),FALSE))</f>
        <v>45.766071934296228</v>
      </c>
      <c r="BU170" s="161" t="str" cm="1">
        <f t="array" ref="BU170">SUBSTITUTE(SUBSTITUTE(SUBSTITUTE(INDEX(BI$1:BT$1,0,MATCH(_xlfn.AGGREGATE(4,6,BI170:BT170),BI170:BT170,0)),"B-Emax",""),"Min",""),"Max","")</f>
        <v xml:space="preserve">
Gs</v>
      </c>
      <c r="BV170" s="168"/>
      <c r="BW170" s="165" t="e">
        <f>IF(VLOOKUP($B170,'I-EmEC'!$A:$DD,MATCH(BW$1,'I-EmEC'!$A$1:$DD$1,0),FALSE)&lt;&gt;"",VLOOKUP($B170,'I-EmEC'!$A:$DD,MATCH(BW$1,'I-EmEC'!$A$1:$DD$1,0),FALSE),NA())</f>
        <v>#N/A</v>
      </c>
      <c r="BX170" s="166" t="e">
        <f>IF(VLOOKUP($B170,'I-EmEC'!$A:$DD,MATCH(BX$1,'I-EmEC'!$A$1:$DD$1,0),FALSE)&lt;&gt;"",VLOOKUP($B170,'I-EmEC'!$A:$DD,MATCH(BX$1,'I-EmEC'!$A$1:$DD$1,0),FALSE),NA())</f>
        <v>#N/A</v>
      </c>
      <c r="BY170" s="166" t="e">
        <f>IF(VLOOKUP($B170,'I-EmEC'!$A:$DD,MATCH(BY$1,'I-EmEC'!$A$1:$DD$1,0),FALSE)&lt;&gt;"",VLOOKUP($B170,'I-EmEC'!$A:$DD,MATCH(BY$1,'I-EmEC'!$A$1:$DD$1,0),FALSE),NA())</f>
        <v>#N/A</v>
      </c>
      <c r="BZ170" s="166" t="e">
        <f>IF(VLOOKUP($B170,'I-EmEC'!$A:$DD,MATCH(BZ$1,'I-EmEC'!$A$1:$DD$1,0),FALSE)&lt;&gt;"",VLOOKUP($B170,'I-EmEC'!$A:$DD,MATCH(BZ$1,'I-EmEC'!$A$1:$DD$1,0),FALSE),NA())</f>
        <v>#N/A</v>
      </c>
      <c r="CA170" s="166" t="e">
        <f>IF(VLOOKUP($B170,'I-EmEC'!$A:$DD,MATCH(CA$1,'I-EmEC'!$A$1:$DD$1,0),FALSE)&lt;&gt;"",VLOOKUP($B170,'I-EmEC'!$A:$DD,MATCH(CA$1,'I-EmEC'!$A$1:$DD$1,0),FALSE),NA())</f>
        <v>#N/A</v>
      </c>
      <c r="CB170" s="166" t="e">
        <f>IF(VLOOKUP($B170,'I-EmEC'!$A:$DD,MATCH(CB$1,'I-EmEC'!$A$1:$DD$1,0),FALSE)&lt;&gt;"",VLOOKUP($B170,'I-EmEC'!$A:$DD,MATCH(CB$1,'I-EmEC'!$A$1:$DD$1,0),FALSE),NA())</f>
        <v>#N/A</v>
      </c>
      <c r="CC170" s="166" t="e">
        <f>IF(VLOOKUP($B170,'I-EmEC'!$A:$DD,MATCH(CC$1,'I-EmEC'!$A$1:$DD$1,0),FALSE)&lt;&gt;"",VLOOKUP($B170,'I-EmEC'!$A:$DD,MATCH(CC$1,'I-EmEC'!$A$1:$DD$1,0),FALSE),NA())</f>
        <v>#N/A</v>
      </c>
      <c r="CD170" s="166" t="e">
        <f>IF(VLOOKUP($B170,'I-EmEC'!$A:$DD,MATCH(CD$1,'I-EmEC'!$A$1:$DD$1,0),FALSE)&lt;&gt;"",VLOOKUP($B170,'I-EmEC'!$A:$DD,MATCH(CD$1,'I-EmEC'!$A$1:$DD$1,0),FALSE),NA())</f>
        <v>#N/A</v>
      </c>
      <c r="CE170" s="166" t="e">
        <f>IF(VLOOKUP($B170,'I-EmEC'!$A:$DD,MATCH(CE$1,'I-EmEC'!$A$1:$DD$1,0),FALSE)&lt;&gt;"",VLOOKUP($B170,'I-EmEC'!$A:$DD,MATCH(CE$1,'I-EmEC'!$A$1:$DD$1,0),FALSE),NA())</f>
        <v>#N/A</v>
      </c>
      <c r="CF170" s="166" t="e">
        <f>IF(VLOOKUP($B170,'I-EmEC'!$A:$DD,MATCH(CF$1,'I-EmEC'!$A$1:$DD$1,0),FALSE)&lt;&gt;"",VLOOKUP($B170,'I-EmEC'!$A:$DD,MATCH(CF$1,'I-EmEC'!$A$1:$DD$1,0),FALSE),NA())</f>
        <v>#N/A</v>
      </c>
      <c r="CG170" s="166" t="e">
        <f>IF(VLOOKUP($B170,'I-EmEC'!$A:$DD,MATCH(CG$1,'I-EmEC'!$A$1:$DD$1,0),FALSE)&lt;&gt;"",VLOOKUP($B170,'I-EmEC'!$A:$DD,MATCH(CG$1,'I-EmEC'!$A$1:$DD$1,0),FALSE),NA())</f>
        <v>#N/A</v>
      </c>
      <c r="CH170" s="166" t="e">
        <f>IF(VLOOKUP($B170,'I-EmEC'!$A:$DD,MATCH(CH$1,'I-EmEC'!$A$1:$DD$1,0),FALSE)&lt;&gt;"",VLOOKUP($B170,'I-EmEC'!$A:$DD,MATCH(CH$1,'I-EmEC'!$A$1:$DD$1,0),FALSE),NA())</f>
        <v>#N/A</v>
      </c>
      <c r="CI170" s="161" t="e" cm="1">
        <f t="array" ref="CI170">SUBSTITUTE(SUBSTITUTE(SUBSTITUTE(INDEX(BW$1:CH$1,0,MATCH(_xlfn.AGGREGATE(4,6,BW170:CH170),BW170:CH170,0)),"I-Emax",""),"Min",""),"Max","")</f>
        <v>#N/A</v>
      </c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</row>
    <row r="171" spans="1:111" s="170" customFormat="1" x14ac:dyDescent="0.15">
      <c r="A171" s="155" t="str" cm="1">
        <f t="array" ref="A171">_xlfn.IFS(AND(SUMIF(E171:P171,"&lt;&gt;#N/A",E171:P171)&gt;0,SUMIF(S171:AD171,"&lt;&gt;#N/A",S171:AD171)&gt;0),"BI",AND(SUMIF(E171:P171,"&lt;&gt;#N/A",E171:P171)&gt;0,SUMIF(S171:AD171,"&lt;&gt;#N/A",S171:AD171)=0),"-B",AND(SUMIF(E171:P171,"&lt;&gt;#N/A",E171:P171)=0,SUMIF(S171:AD171,"&lt;&gt;#N/A",S171:AD171)&gt;0),"-I")</f>
        <v>-B</v>
      </c>
      <c r="B171" s="90" t="s">
        <v>564</v>
      </c>
      <c r="C171" s="156" t="str">
        <f>VLOOKUP(B171,RecNamesAll!A:E,5,FALSE)</f>
        <v>C</v>
      </c>
      <c r="D171" s="157" t="b">
        <f>VLOOKUP(B171,Ligands!A:B,2,FALSE)</f>
        <v>0</v>
      </c>
      <c r="E171" s="158" t="e">
        <f>IF(VLOOKUP($B171,'B-EmEC'!$A:$DC,MATCH(E$1,'B-EmEC'!$A$1:$DC$1,0),FALSE)&lt;&gt;"",VLOOKUP($B171,'B-EmEC'!$A:$DC,MATCH(E$1,'B-EmEC'!$A$1:$DC$1,0),FALSE),NA())</f>
        <v>#N/A</v>
      </c>
      <c r="F171" s="159">
        <f>IF(VLOOKUP($B171,'B-EmEC'!$A:$DC,MATCH(F$1,'B-EmEC'!$A$1:$DC$1,0),FALSE)&lt;&gt;"",VLOOKUP($B171,'B-EmEC'!$A:$DC,MATCH(F$1,'B-EmEC'!$A$1:$DC$1,0),FALSE),NA())</f>
        <v>5.4119999999999999</v>
      </c>
      <c r="G171" s="159">
        <f>IF(VLOOKUP($B171,'B-EmEC'!$A:$DC,MATCH(G$1,'B-EmEC'!$A$1:$DC$1,0),FALSE)&lt;&gt;"",VLOOKUP($B171,'B-EmEC'!$A:$DC,MATCH(G$1,'B-EmEC'!$A$1:$DC$1,0),FALSE),NA())</f>
        <v>5.3570000000000002</v>
      </c>
      <c r="H171" s="159">
        <f>IF(VLOOKUP($B171,'B-EmEC'!$A:$DC,MATCH(H$1,'B-EmEC'!$A$1:$DC$1,0),FALSE)&lt;&gt;"",VLOOKUP($B171,'B-EmEC'!$A:$DC,MATCH(H$1,'B-EmEC'!$A$1:$DC$1,0),FALSE),NA())</f>
        <v>5.9649999999999999</v>
      </c>
      <c r="I171" s="159">
        <f>IF(VLOOKUP($B171,'B-EmEC'!$A:$DC,MATCH(I$1,'B-EmEC'!$A$1:$DC$1,0),FALSE)&lt;&gt;"",VLOOKUP($B171,'B-EmEC'!$A:$DC,MATCH(I$1,'B-EmEC'!$A$1:$DC$1,0),FALSE),NA())</f>
        <v>6.085</v>
      </c>
      <c r="J171" s="159">
        <f>IF(VLOOKUP($B171,'B-EmEC'!$A:$DC,MATCH(J$1,'B-EmEC'!$A$1:$DC$1,0),FALSE)&lt;&gt;"",VLOOKUP($B171,'B-EmEC'!$A:$DC,MATCH(J$1,'B-EmEC'!$A$1:$DC$1,0),FALSE),NA())</f>
        <v>5.5</v>
      </c>
      <c r="K171" s="160" t="e">
        <f>IF(VLOOKUP($B171,'B-EmEC'!$A:$DC,MATCH(K$1,'B-EmEC'!$A$1:$DC$1,0),FALSE)&lt;&gt;"",VLOOKUP($B171,'B-EmEC'!$A:$DC,MATCH(K$1,'B-EmEC'!$A$1:$DC$1,0),FALSE),NA())</f>
        <v>#N/A</v>
      </c>
      <c r="L171" s="160" t="e">
        <f>IF(VLOOKUP($B171,'B-EmEC'!$A:$DC,MATCH(L$1,'B-EmEC'!$A$1:$DC$1,0),FALSE)&lt;&gt;"",VLOOKUP($B171,'B-EmEC'!$A:$DC,MATCH(L$1,'B-EmEC'!$A$1:$DC$1,0),FALSE),NA())</f>
        <v>#N/A</v>
      </c>
      <c r="M171" s="160" t="e">
        <f>IF(VLOOKUP($B171,'B-EmEC'!$A:$DC,MATCH(M$1,'B-EmEC'!$A$1:$DC$1,0),FALSE)&lt;&gt;"",VLOOKUP($B171,'B-EmEC'!$A:$DC,MATCH(M$1,'B-EmEC'!$A$1:$DC$1,0),FALSE),NA())</f>
        <v>#N/A</v>
      </c>
      <c r="N171" s="159">
        <f>IF(VLOOKUP($B171,'B-EmEC'!$A:$DC,MATCH(N$1,'B-EmEC'!$A$1:$DC$1,0),FALSE)&lt;&gt;"",VLOOKUP($B171,'B-EmEC'!$A:$DC,MATCH(N$1,'B-EmEC'!$A$1:$DC$1,0),FALSE),NA())</f>
        <v>4.9850000000000003</v>
      </c>
      <c r="O171" s="160" t="e">
        <f>IF(VLOOKUP($B171,'B-EmEC'!$A:$DC,MATCH(O$1,'B-EmEC'!$A$1:$DC$1,0),FALSE)&lt;&gt;"",VLOOKUP($B171,'B-EmEC'!$A:$DC,MATCH(O$1,'B-EmEC'!$A$1:$DC$1,0),FALSE),NA())</f>
        <v>#N/A</v>
      </c>
      <c r="P171" s="160" t="e">
        <f>IF(VLOOKUP($B171,'B-EmEC'!$A:$DC,MATCH(P$1,'B-EmEC'!$A$1:$DC$1,0),FALSE)&lt;&gt;"",VLOOKUP($B171,'B-EmEC'!$A:$DC,MATCH(P$1,'B-EmEC'!$A$1:$DC$1,0),FALSE),NA())</f>
        <v>#N/A</v>
      </c>
      <c r="Q171" s="161" t="str" cm="1">
        <f t="array" ref="Q171">SUBSTITUTE(SUBSTITUTE(INDEX(E$1:P$1,0,MATCH(_xlfn.AGGREGATE(4,6,E171:P171),E171:P171,0)),"B-pEC50",""),"&gt;1.4SD","")</f>
        <v xml:space="preserve">
GoB</v>
      </c>
      <c r="R171" s="159"/>
      <c r="S171" s="162" t="e">
        <f>IF(VLOOKUP($B171,'I-EmEC'!$A:$DD,MATCH(S$1,'I-EmEC'!$A$1:$DD$1,0),FALSE)&lt;&gt;"",VLOOKUP($B171,'I-EmEC'!$A:$DD,MATCH(S$1,'I-EmEC'!$A$1:$DD$1,0),FALSE),NA())</f>
        <v>#N/A</v>
      </c>
      <c r="T171" s="159" t="e">
        <f>IF(VLOOKUP($B171,'I-EmEC'!$A:$DD,MATCH(T$1,'I-EmEC'!$A$1:$DD$1,0),FALSE)&lt;&gt;"",VLOOKUP($B171,'I-EmEC'!$A:$DD,MATCH(T$1,'I-EmEC'!$A$1:$DD$1,0),FALSE),NA())</f>
        <v>#N/A</v>
      </c>
      <c r="U171" s="159" t="e">
        <f>IF(VLOOKUP($B171,'I-EmEC'!$A:$DD,MATCH(U$1,'I-EmEC'!$A$1:$DD$1,0),FALSE)&lt;&gt;"",VLOOKUP($B171,'I-EmEC'!$A:$DD,MATCH(U$1,'I-EmEC'!$A$1:$DD$1,0),FALSE),NA())</f>
        <v>#N/A</v>
      </c>
      <c r="V171" s="159" t="e">
        <f>IF(VLOOKUP($B171,'I-EmEC'!$A:$DD,MATCH(V$1,'I-EmEC'!$A$1:$DD$1,0),FALSE)&lt;&gt;"",VLOOKUP($B171,'I-EmEC'!$A:$DD,MATCH(V$1,'I-EmEC'!$A$1:$DD$1,0),FALSE),NA())</f>
        <v>#N/A</v>
      </c>
      <c r="W171" s="159" t="e">
        <f>IF(VLOOKUP($B171,'I-EmEC'!$A:$DD,MATCH(W$1,'I-EmEC'!$A$1:$DD$1,0),FALSE)&lt;&gt;"",VLOOKUP($B171,'I-EmEC'!$A:$DD,MATCH(W$1,'I-EmEC'!$A$1:$DD$1,0),FALSE),NA())</f>
        <v>#N/A</v>
      </c>
      <c r="X171" s="159" t="e">
        <f>IF(VLOOKUP($B171,'I-EmEC'!$A:$DD,MATCH(X$1,'I-EmEC'!$A$1:$DD$1,0),FALSE)&lt;&gt;"",VLOOKUP($B171,'I-EmEC'!$A:$DD,MATCH(X$1,'I-EmEC'!$A$1:$DD$1,0),FALSE),NA())</f>
        <v>#N/A</v>
      </c>
      <c r="Y171" s="159" t="e">
        <f>IF(VLOOKUP($B171,'I-EmEC'!$A:$DD,MATCH(Y$1,'I-EmEC'!$A$1:$DD$1,0),FALSE)&lt;&gt;"",VLOOKUP($B171,'I-EmEC'!$A:$DD,MATCH(Y$1,'I-EmEC'!$A$1:$DD$1,0),FALSE),NA())</f>
        <v>#N/A</v>
      </c>
      <c r="Z171" s="159" t="e">
        <f>IF(VLOOKUP($B171,'I-EmEC'!$A:$DD,MATCH(Z$1,'I-EmEC'!$A$1:$DD$1,0),FALSE)&lt;&gt;"",VLOOKUP($B171,'I-EmEC'!$A:$DD,MATCH(Z$1,'I-EmEC'!$A$1:$DD$1,0),FALSE),NA())</f>
        <v>#N/A</v>
      </c>
      <c r="AA171" s="159" t="e">
        <f>IF(VLOOKUP($B171,'I-EmEC'!$A:$DD,MATCH(AA$1,'I-EmEC'!$A$1:$DD$1,0),FALSE)&lt;&gt;"",VLOOKUP($B171,'I-EmEC'!$A:$DD,MATCH(AA$1,'I-EmEC'!$A$1:$DD$1,0),FALSE),NA())</f>
        <v>#N/A</v>
      </c>
      <c r="AB171" s="159" t="e">
        <f>IF(VLOOKUP($B171,'I-EmEC'!$A:$DD,MATCH(AB$1,'I-EmEC'!$A$1:$DD$1,0),FALSE)&lt;&gt;"",VLOOKUP($B171,'I-EmEC'!$A:$DD,MATCH(AB$1,'I-EmEC'!$A$1:$DD$1,0),FALSE),NA())</f>
        <v>#N/A</v>
      </c>
      <c r="AC171" s="159" t="e">
        <f>IF(VLOOKUP($B171,'I-EmEC'!$A:$DD,MATCH(AC$1,'I-EmEC'!$A$1:$DD$1,0),FALSE)&lt;&gt;"",VLOOKUP($B171,'I-EmEC'!$A:$DD,MATCH(AC$1,'I-EmEC'!$A$1:$DD$1,0),FALSE),NA())</f>
        <v>#N/A</v>
      </c>
      <c r="AD171" s="159" t="e">
        <f>IF(VLOOKUP($B171,'I-EmEC'!$A:$DD,MATCH(AD$1,'I-EmEC'!$A$1:$DD$1,0),FALSE)&lt;&gt;"",VLOOKUP($B171,'I-EmEC'!$A:$DD,MATCH(AD$1,'I-EmEC'!$A$1:$DD$1,0),FALSE),NA())</f>
        <v>#N/A</v>
      </c>
      <c r="AE171" s="161" t="e" cm="1">
        <f t="array" ref="AE171">SUBSTITUTE(SUBSTITUTE(INDEX(S$1:AD$1,0,MATCH(_xlfn.AGGREGATE(4,6,S171:AD171),S171:AD171,0)),"I-pEC50",""),"&gt;1.4SD","")</f>
        <v>#N/A</v>
      </c>
      <c r="AF171" s="159"/>
      <c r="AG171" s="163" t="e">
        <f>IF(VLOOKUP($B171,'B-EmEC'!$A:$DC,MATCH(AG$1,'B-EmEC'!$A$1:$DC$1,0),FALSE)&lt;&gt;"",VLOOKUP($B171,'B-EmEC'!$A:$DC,MATCH(AG$1,'B-EmEC'!$A$1:$DC$1,0),FALSE),NA())</f>
        <v>#N/A</v>
      </c>
      <c r="AH171" s="164">
        <f>IF(VLOOKUP($B171,'B-EmEC'!$A:$DC,MATCH(AH$1,'B-EmEC'!$A$1:$DC$1,0),FALSE)&lt;&gt;"",VLOOKUP($B171,'B-EmEC'!$A:$DC,MATCH(AH$1,'B-EmEC'!$A$1:$DC$1,0),FALSE),NA())</f>
        <v>418.9</v>
      </c>
      <c r="AI171" s="164">
        <f>IF(VLOOKUP($B171,'B-EmEC'!$A:$DC,MATCH(AI$1,'B-EmEC'!$A$1:$DC$1,0),FALSE)&lt;&gt;"",VLOOKUP($B171,'B-EmEC'!$A:$DC,MATCH(AI$1,'B-EmEC'!$A$1:$DC$1,0),FALSE),NA())</f>
        <v>158.5</v>
      </c>
      <c r="AJ171" s="164">
        <f>IF(VLOOKUP($B171,'B-EmEC'!$A:$DC,MATCH(AJ$1,'B-EmEC'!$A$1:$DC$1,0),FALSE)&lt;&gt;"",VLOOKUP($B171,'B-EmEC'!$A:$DC,MATCH(AJ$1,'B-EmEC'!$A$1:$DC$1,0),FALSE),NA())</f>
        <v>92.82</v>
      </c>
      <c r="AK171" s="164">
        <f>IF(VLOOKUP($B171,'B-EmEC'!$A:$DC,MATCH(AK$1,'B-EmEC'!$A$1:$DC$1,0),FALSE)&lt;&gt;"",VLOOKUP($B171,'B-EmEC'!$A:$DC,MATCH(AK$1,'B-EmEC'!$A$1:$DC$1,0),FALSE),NA())</f>
        <v>83.71</v>
      </c>
      <c r="AL171" s="164">
        <f>IF(VLOOKUP($B171,'B-EmEC'!$A:$DC,MATCH(AL$1,'B-EmEC'!$A$1:$DC$1,0),FALSE)&lt;&gt;"",VLOOKUP($B171,'B-EmEC'!$A:$DC,MATCH(AL$1,'B-EmEC'!$A$1:$DC$1,0),FALSE),NA())</f>
        <v>53.4</v>
      </c>
      <c r="AM171" s="164" t="e">
        <f>IF(VLOOKUP($B171,'B-EmEC'!$A:$DC,MATCH(AM$1,'B-EmEC'!$A$1:$DC$1,0),FALSE)&lt;&gt;"",VLOOKUP($B171,'B-EmEC'!$A:$DC,MATCH(AM$1,'B-EmEC'!$A$1:$DC$1,0),FALSE),NA())</f>
        <v>#N/A</v>
      </c>
      <c r="AN171" s="164" t="e">
        <f>IF(VLOOKUP($B171,'B-EmEC'!$A:$DC,MATCH(AN$1,'B-EmEC'!$A$1:$DC$1,0),FALSE)&lt;&gt;"",VLOOKUP($B171,'B-EmEC'!$A:$DC,MATCH(AN$1,'B-EmEC'!$A$1:$DC$1,0),FALSE),NA())</f>
        <v>#N/A</v>
      </c>
      <c r="AO171" s="164" t="e">
        <f>IF(VLOOKUP($B171,'B-EmEC'!$A:$DC,MATCH(AO$1,'B-EmEC'!$A$1:$DC$1,0),FALSE)&lt;&gt;"",VLOOKUP($B171,'B-EmEC'!$A:$DC,MATCH(AO$1,'B-EmEC'!$A$1:$DC$1,0),FALSE),NA())</f>
        <v>#N/A</v>
      </c>
      <c r="AP171" s="164">
        <f>IF(VLOOKUP($B171,'B-EmEC'!$A:$DC,MATCH(AP$1,'B-EmEC'!$A$1:$DC$1,0),FALSE)&lt;&gt;"",VLOOKUP($B171,'B-EmEC'!$A:$DC,MATCH(AP$1,'B-EmEC'!$A$1:$DC$1,0),FALSE),NA())</f>
        <v>659.2</v>
      </c>
      <c r="AQ171" s="164" t="e">
        <f>IF(VLOOKUP($B171,'B-EmEC'!$A:$DC,MATCH(AQ$1,'B-EmEC'!$A$1:$DC$1,0),FALSE)&lt;&gt;"",VLOOKUP($B171,'B-EmEC'!$A:$DC,MATCH(AQ$1,'B-EmEC'!$A$1:$DC$1,0),FALSE),NA())</f>
        <v>#N/A</v>
      </c>
      <c r="AR171" s="164" t="e">
        <f>IF(VLOOKUP($B171,'B-EmEC'!$A:$DC,MATCH(AR$1,'B-EmEC'!$A$1:$DC$1,0),FALSE)&lt;&gt;"",VLOOKUP($B171,'B-EmEC'!$A:$DC,MATCH(AR$1,'B-EmEC'!$A$1:$DC$1,0),FALSE),NA())</f>
        <v>#N/A</v>
      </c>
      <c r="AS171" s="169" t="str" cm="1">
        <f t="array" ref="AS171">SUBSTITUTE(SUBSTITUTE(INDEX(AG$1:AR$1,0,MATCH(_xlfn.AGGREGATE(4,6,AG171:AR171),AG171:AR171,0)),"B-Emax",""),"&gt;1.4SD","")</f>
        <v xml:space="preserve">
G15</v>
      </c>
      <c r="AT171" s="164"/>
      <c r="AU171" s="165" t="e">
        <f>IF(VLOOKUP($B171,'I-EmEC'!$A:$DD,MATCH(AU$1,'I-EmEC'!$A$1:$DD$1,0),FALSE)&lt;&gt;"",VLOOKUP($B171,'I-EmEC'!$A:$DD,MATCH(AU$1,'I-EmEC'!$A$1:$DD$1,0),FALSE),NA())</f>
        <v>#N/A</v>
      </c>
      <c r="AV171" s="166" t="e">
        <f>IF(VLOOKUP($B171,'I-EmEC'!$A:$DD,MATCH(AV$1,'I-EmEC'!$A$1:$DD$1,0),FALSE)&lt;&gt;"",VLOOKUP($B171,'I-EmEC'!$A:$DD,MATCH(AV$1,'I-EmEC'!$A$1:$DD$1,0),FALSE),NA())</f>
        <v>#N/A</v>
      </c>
      <c r="AW171" s="166" t="e">
        <f>IF(VLOOKUP($B171,'I-EmEC'!$A:$DD,MATCH(AW$1,'I-EmEC'!$A$1:$DD$1,0),FALSE)&lt;&gt;"",VLOOKUP($B171,'I-EmEC'!$A:$DD,MATCH(AW$1,'I-EmEC'!$A$1:$DD$1,0),FALSE),NA())</f>
        <v>#N/A</v>
      </c>
      <c r="AX171" s="166" t="e">
        <f>IF(VLOOKUP($B171,'I-EmEC'!$A:$DD,MATCH(AX$1,'I-EmEC'!$A$1:$DD$1,0),FALSE)&lt;&gt;"",VLOOKUP($B171,'I-EmEC'!$A:$DD,MATCH(AX$1,'I-EmEC'!$A$1:$DD$1,0),FALSE),NA())</f>
        <v>#N/A</v>
      </c>
      <c r="AY171" s="166" t="e">
        <f>IF(VLOOKUP($B171,'I-EmEC'!$A:$DD,MATCH(AY$1,'I-EmEC'!$A$1:$DD$1,0),FALSE)&lt;&gt;"",VLOOKUP($B171,'I-EmEC'!$A:$DD,MATCH(AY$1,'I-EmEC'!$A$1:$DD$1,0),FALSE),NA())</f>
        <v>#N/A</v>
      </c>
      <c r="AZ171" s="166" t="e">
        <f>IF(VLOOKUP($B171,'I-EmEC'!$A:$DD,MATCH(AZ$1,'I-EmEC'!$A$1:$DD$1,0),FALSE)&lt;&gt;"",VLOOKUP($B171,'I-EmEC'!$A:$DD,MATCH(AZ$1,'I-EmEC'!$A$1:$DD$1,0),FALSE),NA())</f>
        <v>#N/A</v>
      </c>
      <c r="BA171" s="166" t="e">
        <f>IF(VLOOKUP($B171,'I-EmEC'!$A:$DD,MATCH(BA$1,'I-EmEC'!$A$1:$DD$1,0),FALSE)&lt;&gt;"",VLOOKUP($B171,'I-EmEC'!$A:$DD,MATCH(BA$1,'I-EmEC'!$A$1:$DD$1,0),FALSE),NA())</f>
        <v>#N/A</v>
      </c>
      <c r="BB171" s="166" t="e">
        <f>IF(VLOOKUP($B171,'I-EmEC'!$A:$DD,MATCH(BB$1,'I-EmEC'!$A$1:$DD$1,0),FALSE)&lt;&gt;"",VLOOKUP($B171,'I-EmEC'!$A:$DD,MATCH(BB$1,'I-EmEC'!$A$1:$DD$1,0),FALSE),NA())</f>
        <v>#N/A</v>
      </c>
      <c r="BC171" s="166" t="e">
        <f>IF(VLOOKUP($B171,'I-EmEC'!$A:$DD,MATCH(BC$1,'I-EmEC'!$A$1:$DD$1,0),FALSE)&lt;&gt;"",VLOOKUP($B171,'I-EmEC'!$A:$DD,MATCH(BC$1,'I-EmEC'!$A$1:$DD$1,0),FALSE),NA())</f>
        <v>#N/A</v>
      </c>
      <c r="BD171" s="166" t="e">
        <f>IF(VLOOKUP($B171,'I-EmEC'!$A:$DD,MATCH(BD$1,'I-EmEC'!$A$1:$DD$1,0),FALSE)&lt;&gt;"",VLOOKUP($B171,'I-EmEC'!$A:$DD,MATCH(BD$1,'I-EmEC'!$A$1:$DD$1,0),FALSE),NA())</f>
        <v>#N/A</v>
      </c>
      <c r="BE171" s="166" t="e">
        <f>IF(VLOOKUP($B171,'I-EmEC'!$A:$DD,MATCH(BE$1,'I-EmEC'!$A$1:$DD$1,0),FALSE)&lt;&gt;"",VLOOKUP($B171,'I-EmEC'!$A:$DD,MATCH(BE$1,'I-EmEC'!$A$1:$DD$1,0),FALSE),NA())</f>
        <v>#N/A</v>
      </c>
      <c r="BF171" s="166" t="e">
        <f>IF(VLOOKUP($B171,'I-EmEC'!$A:$DD,MATCH(BF$1,'I-EmEC'!$A$1:$DD$1,0),FALSE)&lt;&gt;"",VLOOKUP($B171,'I-EmEC'!$A:$DD,MATCH(BF$1,'I-EmEC'!$A$1:$DD$1,0),FALSE),NA())</f>
        <v>#N/A</v>
      </c>
      <c r="BG171" s="161" t="e" cm="1">
        <f t="array" ref="BG171">SUBSTITUTE(SUBSTITUTE(INDEX(AU$1:BF$1,0,MATCH(_xlfn.AGGREGATE(4,6,AU171:BF171),AU171:BF171,0)),"I-Emax",""),"&gt;1.4SD","")</f>
        <v>#N/A</v>
      </c>
      <c r="BH171" s="159"/>
      <c r="BI171" s="167" t="e">
        <f>IF(VLOOKUP($B171,'B-EmEC'!$A:$DC,MATCH(BI$1,'B-EmEC'!$A$1:$DC$1,0),FALSE)="",NA(),VLOOKUP($B171,'B-EmEC'!$A:$DC,MATCH(BI$1,'B-EmEC'!$A$1:$DC$1,0),FALSE))</f>
        <v>#N/A</v>
      </c>
      <c r="BJ171" s="168">
        <f>IF(VLOOKUP($B171,'B-EmEC'!$A:$DC,MATCH(BJ$1,'B-EmEC'!$A$1:$DC$1,0),FALSE)="",NA(),VLOOKUP($B171,'B-EmEC'!$A:$DC,MATCH(BJ$1,'B-EmEC'!$A$1:$DC$1,0),FALSE))</f>
        <v>45.384615384615387</v>
      </c>
      <c r="BK171" s="168">
        <f>IF(VLOOKUP($B171,'B-EmEC'!$A:$DC,MATCH(BK$1,'B-EmEC'!$A$1:$DC$1,0),FALSE)="",NA(),VLOOKUP($B171,'B-EmEC'!$A:$DC,MATCH(BK$1,'B-EmEC'!$A$1:$DC$1,0),FALSE))</f>
        <v>23.15220566754309</v>
      </c>
      <c r="BL171" s="168">
        <f>IF(VLOOKUP($B171,'B-EmEC'!$A:$DC,MATCH(BL$1,'B-EmEC'!$A$1:$DC$1,0),FALSE)="",NA(),VLOOKUP($B171,'B-EmEC'!$A:$DC,MATCH(BL$1,'B-EmEC'!$A$1:$DC$1,0),FALSE))</f>
        <v>24.951612903225808</v>
      </c>
      <c r="BM171" s="168">
        <f>IF(VLOOKUP($B171,'B-EmEC'!$A:$DC,MATCH(BM$1,'B-EmEC'!$A$1:$DC$1,0),FALSE)="",NA(),VLOOKUP($B171,'B-EmEC'!$A:$DC,MATCH(BM$1,'B-EmEC'!$A$1:$DC$1,0),FALSE))</f>
        <v>16.931634304207119</v>
      </c>
      <c r="BN171" s="168">
        <f>IF(VLOOKUP($B171,'B-EmEC'!$A:$DC,MATCH(BN$1,'B-EmEC'!$A$1:$DC$1,0),FALSE)="",NA(),VLOOKUP($B171,'B-EmEC'!$A:$DC,MATCH(BN$1,'B-EmEC'!$A$1:$DC$1,0),FALSE))</f>
        <v>15.487238979118329</v>
      </c>
      <c r="BO171" s="168" t="e">
        <f>IF(VLOOKUP($B171,'B-EmEC'!$A:$DC,MATCH(BO$1,'B-EmEC'!$A$1:$DC$1,0),FALSE)="",NA(),VLOOKUP($B171,'B-EmEC'!$A:$DC,MATCH(BO$1,'B-EmEC'!$A$1:$DC$1,0),FALSE))</f>
        <v>#N/A</v>
      </c>
      <c r="BP171" s="168" t="e">
        <f>IF(VLOOKUP($B171,'B-EmEC'!$A:$DC,MATCH(BP$1,'B-EmEC'!$A$1:$DC$1,0),FALSE)="",NA(),VLOOKUP($B171,'B-EmEC'!$A:$DC,MATCH(BP$1,'B-EmEC'!$A$1:$DC$1,0),FALSE))</f>
        <v>#N/A</v>
      </c>
      <c r="BQ171" s="168" t="e">
        <f>IF(VLOOKUP($B171,'B-EmEC'!$A:$DC,MATCH(BQ$1,'B-EmEC'!$A$1:$DC$1,0),FALSE)="",NA(),VLOOKUP($B171,'B-EmEC'!$A:$DC,MATCH(BQ$1,'B-EmEC'!$A$1:$DC$1,0),FALSE))</f>
        <v>#N/A</v>
      </c>
      <c r="BR171" s="168">
        <f>IF(VLOOKUP($B171,'B-EmEC'!$A:$DC,MATCH(BR$1,'B-EmEC'!$A$1:$DC$1,0),FALSE)="",NA(),VLOOKUP($B171,'B-EmEC'!$A:$DC,MATCH(BR$1,'B-EmEC'!$A$1:$DC$1,0),FALSE))</f>
        <v>61.780693533270856</v>
      </c>
      <c r="BS171" s="168" t="e">
        <f>IF(VLOOKUP($B171,'B-EmEC'!$A:$DC,MATCH(BS$1,'B-EmEC'!$A$1:$DC$1,0),FALSE)="",NA(),VLOOKUP($B171,'B-EmEC'!$A:$DC,MATCH(BS$1,'B-EmEC'!$A$1:$DC$1,0),FALSE))</f>
        <v>#N/A</v>
      </c>
      <c r="BT171" s="168" t="e">
        <f>IF(VLOOKUP($B171,'B-EmEC'!$A:$DC,MATCH(BT$1,'B-EmEC'!$A$1:$DC$1,0),FALSE)="",NA(),VLOOKUP($B171,'B-EmEC'!$A:$DC,MATCH(BT$1,'B-EmEC'!$A$1:$DC$1,0),FALSE))</f>
        <v>#N/A</v>
      </c>
      <c r="BU171" s="161" t="str" cm="1">
        <f t="array" ref="BU171">SUBSTITUTE(SUBSTITUTE(SUBSTITUTE(INDEX(BI$1:BT$1,0,MATCH(_xlfn.AGGREGATE(4,6,BI171:BT171),BI171:BT171,0)),"B-Emax",""),"Min",""),"Max","")</f>
        <v xml:space="preserve">
G15</v>
      </c>
      <c r="BV171" s="168"/>
      <c r="BW171" s="165" t="e">
        <f>IF(VLOOKUP($B171,'I-EmEC'!$A:$DD,MATCH(BW$1,'I-EmEC'!$A$1:$DD$1,0),FALSE)&lt;&gt;"",VLOOKUP($B171,'I-EmEC'!$A:$DD,MATCH(BW$1,'I-EmEC'!$A$1:$DD$1,0),FALSE),NA())</f>
        <v>#N/A</v>
      </c>
      <c r="BX171" s="166" t="e">
        <f>IF(VLOOKUP($B171,'I-EmEC'!$A:$DD,MATCH(BX$1,'I-EmEC'!$A$1:$DD$1,0),FALSE)&lt;&gt;"",VLOOKUP($B171,'I-EmEC'!$A:$DD,MATCH(BX$1,'I-EmEC'!$A$1:$DD$1,0),FALSE),NA())</f>
        <v>#N/A</v>
      </c>
      <c r="BY171" s="166" t="e">
        <f>IF(VLOOKUP($B171,'I-EmEC'!$A:$DD,MATCH(BY$1,'I-EmEC'!$A$1:$DD$1,0),FALSE)&lt;&gt;"",VLOOKUP($B171,'I-EmEC'!$A:$DD,MATCH(BY$1,'I-EmEC'!$A$1:$DD$1,0),FALSE),NA())</f>
        <v>#N/A</v>
      </c>
      <c r="BZ171" s="166" t="e">
        <f>IF(VLOOKUP($B171,'I-EmEC'!$A:$DD,MATCH(BZ$1,'I-EmEC'!$A$1:$DD$1,0),FALSE)&lt;&gt;"",VLOOKUP($B171,'I-EmEC'!$A:$DD,MATCH(BZ$1,'I-EmEC'!$A$1:$DD$1,0),FALSE),NA())</f>
        <v>#N/A</v>
      </c>
      <c r="CA171" s="166" t="e">
        <f>IF(VLOOKUP($B171,'I-EmEC'!$A:$DD,MATCH(CA$1,'I-EmEC'!$A$1:$DD$1,0),FALSE)&lt;&gt;"",VLOOKUP($B171,'I-EmEC'!$A:$DD,MATCH(CA$1,'I-EmEC'!$A$1:$DD$1,0),FALSE),NA())</f>
        <v>#N/A</v>
      </c>
      <c r="CB171" s="166" t="e">
        <f>IF(VLOOKUP($B171,'I-EmEC'!$A:$DD,MATCH(CB$1,'I-EmEC'!$A$1:$DD$1,0),FALSE)&lt;&gt;"",VLOOKUP($B171,'I-EmEC'!$A:$DD,MATCH(CB$1,'I-EmEC'!$A$1:$DD$1,0),FALSE),NA())</f>
        <v>#N/A</v>
      </c>
      <c r="CC171" s="166" t="e">
        <f>IF(VLOOKUP($B171,'I-EmEC'!$A:$DD,MATCH(CC$1,'I-EmEC'!$A$1:$DD$1,0),FALSE)&lt;&gt;"",VLOOKUP($B171,'I-EmEC'!$A:$DD,MATCH(CC$1,'I-EmEC'!$A$1:$DD$1,0),FALSE),NA())</f>
        <v>#N/A</v>
      </c>
      <c r="CD171" s="166" t="e">
        <f>IF(VLOOKUP($B171,'I-EmEC'!$A:$DD,MATCH(CD$1,'I-EmEC'!$A$1:$DD$1,0),FALSE)&lt;&gt;"",VLOOKUP($B171,'I-EmEC'!$A:$DD,MATCH(CD$1,'I-EmEC'!$A$1:$DD$1,0),FALSE),NA())</f>
        <v>#N/A</v>
      </c>
      <c r="CE171" s="166" t="e">
        <f>IF(VLOOKUP($B171,'I-EmEC'!$A:$DD,MATCH(CE$1,'I-EmEC'!$A$1:$DD$1,0),FALSE)&lt;&gt;"",VLOOKUP($B171,'I-EmEC'!$A:$DD,MATCH(CE$1,'I-EmEC'!$A$1:$DD$1,0),FALSE),NA())</f>
        <v>#N/A</v>
      </c>
      <c r="CF171" s="166" t="e">
        <f>IF(VLOOKUP($B171,'I-EmEC'!$A:$DD,MATCH(CF$1,'I-EmEC'!$A$1:$DD$1,0),FALSE)&lt;&gt;"",VLOOKUP($B171,'I-EmEC'!$A:$DD,MATCH(CF$1,'I-EmEC'!$A$1:$DD$1,0),FALSE),NA())</f>
        <v>#N/A</v>
      </c>
      <c r="CG171" s="166" t="e">
        <f>IF(VLOOKUP($B171,'I-EmEC'!$A:$DD,MATCH(CG$1,'I-EmEC'!$A$1:$DD$1,0),FALSE)&lt;&gt;"",VLOOKUP($B171,'I-EmEC'!$A:$DD,MATCH(CG$1,'I-EmEC'!$A$1:$DD$1,0),FALSE),NA())</f>
        <v>#N/A</v>
      </c>
      <c r="CH171" s="166" t="e">
        <f>IF(VLOOKUP($B171,'I-EmEC'!$A:$DD,MATCH(CH$1,'I-EmEC'!$A$1:$DD$1,0),FALSE)&lt;&gt;"",VLOOKUP($B171,'I-EmEC'!$A:$DD,MATCH(CH$1,'I-EmEC'!$A$1:$DD$1,0),FALSE),NA())</f>
        <v>#N/A</v>
      </c>
      <c r="CI171" s="161" t="e" cm="1">
        <f t="array" ref="CI171">SUBSTITUTE(SUBSTITUTE(SUBSTITUTE(INDEX(BW$1:CH$1,0,MATCH(_xlfn.AGGREGATE(4,6,BW171:CH171),BW171:CH171,0)),"I-Emax",""),"Min",""),"Max","")</f>
        <v>#N/A</v>
      </c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</row>
    <row r="172" spans="1:111" s="170" customFormat="1" x14ac:dyDescent="0.15">
      <c r="A172" s="155" t="str" cm="1">
        <f t="array" ref="A172">_xlfn.IFS(AND(SUMIF(E172:P172,"&lt;&gt;#N/A",E172:P172)&gt;0,SUMIF(S172:AD172,"&lt;&gt;#N/A",S172:AD172)&gt;0),"BI",AND(SUMIF(E172:P172,"&lt;&gt;#N/A",E172:P172)&gt;0,SUMIF(S172:AD172,"&lt;&gt;#N/A",S172:AD172)=0),"-B",AND(SUMIF(E172:P172,"&lt;&gt;#N/A",E172:P172)=0,SUMIF(S172:AD172,"&lt;&gt;#N/A",S172:AD172)&gt;0),"-I")</f>
        <v>-B</v>
      </c>
      <c r="B172" s="90" t="s">
        <v>567</v>
      </c>
      <c r="C172" s="156" t="str">
        <f>VLOOKUP(B172,RecNamesAll!A:E,5,FALSE)</f>
        <v>C</v>
      </c>
      <c r="D172" s="157" t="b">
        <f>VLOOKUP(B172,Ligands!A:B,2,FALSE)</f>
        <v>0</v>
      </c>
      <c r="E172" s="158" t="e">
        <f>IF(VLOOKUP($B172,'B-EmEC'!$A:$DC,MATCH(E$1,'B-EmEC'!$A$1:$DC$1,0),FALSE)&lt;&gt;"",VLOOKUP($B172,'B-EmEC'!$A:$DC,MATCH(E$1,'B-EmEC'!$A$1:$DC$1,0),FALSE),NA())</f>
        <v>#N/A</v>
      </c>
      <c r="F172" s="159">
        <f>IF(VLOOKUP($B172,'B-EmEC'!$A:$DC,MATCH(F$1,'B-EmEC'!$A$1:$DC$1,0),FALSE)&lt;&gt;"",VLOOKUP($B172,'B-EmEC'!$A:$DC,MATCH(F$1,'B-EmEC'!$A$1:$DC$1,0),FALSE),NA())</f>
        <v>4.58</v>
      </c>
      <c r="G172" s="159" t="e">
        <f>IF(VLOOKUP($B172,'B-EmEC'!$A:$DC,MATCH(G$1,'B-EmEC'!$A$1:$DC$1,0),FALSE)&lt;&gt;"",VLOOKUP($B172,'B-EmEC'!$A:$DC,MATCH(G$1,'B-EmEC'!$A$1:$DC$1,0),FALSE),NA())</f>
        <v>#N/A</v>
      </c>
      <c r="H172" s="159">
        <f>IF(VLOOKUP($B172,'B-EmEC'!$A:$DC,MATCH(H$1,'B-EmEC'!$A$1:$DC$1,0),FALSE)&lt;&gt;"",VLOOKUP($B172,'B-EmEC'!$A:$DC,MATCH(H$1,'B-EmEC'!$A$1:$DC$1,0),FALSE),NA())</f>
        <v>5.2519999999999998</v>
      </c>
      <c r="I172" s="159">
        <f>IF(VLOOKUP($B172,'B-EmEC'!$A:$DC,MATCH(I$1,'B-EmEC'!$A$1:$DC$1,0),FALSE)&lt;&gt;"",VLOOKUP($B172,'B-EmEC'!$A:$DC,MATCH(I$1,'B-EmEC'!$A$1:$DC$1,0),FALSE),NA())</f>
        <v>4.843</v>
      </c>
      <c r="J172" s="159" t="e">
        <f>IF(VLOOKUP($B172,'B-EmEC'!$A:$DC,MATCH(J$1,'B-EmEC'!$A$1:$DC$1,0),FALSE)&lt;&gt;"",VLOOKUP($B172,'B-EmEC'!$A:$DC,MATCH(J$1,'B-EmEC'!$A$1:$DC$1,0),FALSE),NA())</f>
        <v>#N/A</v>
      </c>
      <c r="K172" s="160" t="e">
        <f>IF(VLOOKUP($B172,'B-EmEC'!$A:$DC,MATCH(K$1,'B-EmEC'!$A$1:$DC$1,0),FALSE)&lt;&gt;"",VLOOKUP($B172,'B-EmEC'!$A:$DC,MATCH(K$1,'B-EmEC'!$A$1:$DC$1,0),FALSE),NA())</f>
        <v>#N/A</v>
      </c>
      <c r="L172" s="160" t="e">
        <f>IF(VLOOKUP($B172,'B-EmEC'!$A:$DC,MATCH(L$1,'B-EmEC'!$A$1:$DC$1,0),FALSE)&lt;&gt;"",VLOOKUP($B172,'B-EmEC'!$A:$DC,MATCH(L$1,'B-EmEC'!$A$1:$DC$1,0),FALSE),NA())</f>
        <v>#N/A</v>
      </c>
      <c r="M172" s="160" t="e">
        <f>IF(VLOOKUP($B172,'B-EmEC'!$A:$DC,MATCH(M$1,'B-EmEC'!$A$1:$DC$1,0),FALSE)&lt;&gt;"",VLOOKUP($B172,'B-EmEC'!$A:$DC,MATCH(M$1,'B-EmEC'!$A$1:$DC$1,0),FALSE),NA())</f>
        <v>#N/A</v>
      </c>
      <c r="N172" s="159" t="e">
        <f>IF(VLOOKUP($B172,'B-EmEC'!$A:$DC,MATCH(N$1,'B-EmEC'!$A$1:$DC$1,0),FALSE)&lt;&gt;"",VLOOKUP($B172,'B-EmEC'!$A:$DC,MATCH(N$1,'B-EmEC'!$A$1:$DC$1,0),FALSE),NA())</f>
        <v>#N/A</v>
      </c>
      <c r="O172" s="160" t="e">
        <f>IF(VLOOKUP($B172,'B-EmEC'!$A:$DC,MATCH(O$1,'B-EmEC'!$A$1:$DC$1,0),FALSE)&lt;&gt;"",VLOOKUP($B172,'B-EmEC'!$A:$DC,MATCH(O$1,'B-EmEC'!$A$1:$DC$1,0),FALSE),NA())</f>
        <v>#N/A</v>
      </c>
      <c r="P172" s="160" t="e">
        <f>IF(VLOOKUP($B172,'B-EmEC'!$A:$DC,MATCH(P$1,'B-EmEC'!$A$1:$DC$1,0),FALSE)&lt;&gt;"",VLOOKUP($B172,'B-EmEC'!$A:$DC,MATCH(P$1,'B-EmEC'!$A$1:$DC$1,0),FALSE),NA())</f>
        <v>#N/A</v>
      </c>
      <c r="Q172" s="161" t="str" cm="1">
        <f t="array" ref="Q172">SUBSTITUTE(SUBSTITUTE(INDEX(E$1:P$1,0,MATCH(_xlfn.AGGREGATE(4,6,E172:P172),E172:P172,0)),"B-pEC50",""),"&gt;1.4SD","")</f>
        <v xml:space="preserve">
GoA</v>
      </c>
      <c r="R172" s="159"/>
      <c r="S172" s="162" t="e">
        <f>IF(VLOOKUP($B172,'I-EmEC'!$A:$DD,MATCH(S$1,'I-EmEC'!$A$1:$DD$1,0),FALSE)&lt;&gt;"",VLOOKUP($B172,'I-EmEC'!$A:$DD,MATCH(S$1,'I-EmEC'!$A$1:$DD$1,0),FALSE),NA())</f>
        <v>#N/A</v>
      </c>
      <c r="T172" s="159" t="e">
        <f>IF(VLOOKUP($B172,'I-EmEC'!$A:$DD,MATCH(T$1,'I-EmEC'!$A$1:$DD$1,0),FALSE)&lt;&gt;"",VLOOKUP($B172,'I-EmEC'!$A:$DD,MATCH(T$1,'I-EmEC'!$A$1:$DD$1,0),FALSE),NA())</f>
        <v>#N/A</v>
      </c>
      <c r="U172" s="159" t="e">
        <f>IF(VLOOKUP($B172,'I-EmEC'!$A:$DD,MATCH(U$1,'I-EmEC'!$A$1:$DD$1,0),FALSE)&lt;&gt;"",VLOOKUP($B172,'I-EmEC'!$A:$DD,MATCH(U$1,'I-EmEC'!$A$1:$DD$1,0),FALSE),NA())</f>
        <v>#N/A</v>
      </c>
      <c r="V172" s="159" t="e">
        <f>IF(VLOOKUP($B172,'I-EmEC'!$A:$DD,MATCH(V$1,'I-EmEC'!$A$1:$DD$1,0),FALSE)&lt;&gt;"",VLOOKUP($B172,'I-EmEC'!$A:$DD,MATCH(V$1,'I-EmEC'!$A$1:$DD$1,0),FALSE),NA())</f>
        <v>#N/A</v>
      </c>
      <c r="W172" s="159" t="e">
        <f>IF(VLOOKUP($B172,'I-EmEC'!$A:$DD,MATCH(W$1,'I-EmEC'!$A$1:$DD$1,0),FALSE)&lt;&gt;"",VLOOKUP($B172,'I-EmEC'!$A:$DD,MATCH(W$1,'I-EmEC'!$A$1:$DD$1,0),FALSE),NA())</f>
        <v>#N/A</v>
      </c>
      <c r="X172" s="159" t="e">
        <f>IF(VLOOKUP($B172,'I-EmEC'!$A:$DD,MATCH(X$1,'I-EmEC'!$A$1:$DD$1,0),FALSE)&lt;&gt;"",VLOOKUP($B172,'I-EmEC'!$A:$DD,MATCH(X$1,'I-EmEC'!$A$1:$DD$1,0),FALSE),NA())</f>
        <v>#N/A</v>
      </c>
      <c r="Y172" s="159" t="e">
        <f>IF(VLOOKUP($B172,'I-EmEC'!$A:$DD,MATCH(Y$1,'I-EmEC'!$A$1:$DD$1,0),FALSE)&lt;&gt;"",VLOOKUP($B172,'I-EmEC'!$A:$DD,MATCH(Y$1,'I-EmEC'!$A$1:$DD$1,0),FALSE),NA())</f>
        <v>#N/A</v>
      </c>
      <c r="Z172" s="159" t="e">
        <f>IF(VLOOKUP($B172,'I-EmEC'!$A:$DD,MATCH(Z$1,'I-EmEC'!$A$1:$DD$1,0),FALSE)&lt;&gt;"",VLOOKUP($B172,'I-EmEC'!$A:$DD,MATCH(Z$1,'I-EmEC'!$A$1:$DD$1,0),FALSE),NA())</f>
        <v>#N/A</v>
      </c>
      <c r="AA172" s="159" t="e">
        <f>IF(VLOOKUP($B172,'I-EmEC'!$A:$DD,MATCH(AA$1,'I-EmEC'!$A$1:$DD$1,0),FALSE)&lt;&gt;"",VLOOKUP($B172,'I-EmEC'!$A:$DD,MATCH(AA$1,'I-EmEC'!$A$1:$DD$1,0),FALSE),NA())</f>
        <v>#N/A</v>
      </c>
      <c r="AB172" s="159" t="e">
        <f>IF(VLOOKUP($B172,'I-EmEC'!$A:$DD,MATCH(AB$1,'I-EmEC'!$A$1:$DD$1,0),FALSE)&lt;&gt;"",VLOOKUP($B172,'I-EmEC'!$A:$DD,MATCH(AB$1,'I-EmEC'!$A$1:$DD$1,0),FALSE),NA())</f>
        <v>#N/A</v>
      </c>
      <c r="AC172" s="159" t="e">
        <f>IF(VLOOKUP($B172,'I-EmEC'!$A:$DD,MATCH(AC$1,'I-EmEC'!$A$1:$DD$1,0),FALSE)&lt;&gt;"",VLOOKUP($B172,'I-EmEC'!$A:$DD,MATCH(AC$1,'I-EmEC'!$A$1:$DD$1,0),FALSE),NA())</f>
        <v>#N/A</v>
      </c>
      <c r="AD172" s="159" t="e">
        <f>IF(VLOOKUP($B172,'I-EmEC'!$A:$DD,MATCH(AD$1,'I-EmEC'!$A$1:$DD$1,0),FALSE)&lt;&gt;"",VLOOKUP($B172,'I-EmEC'!$A:$DD,MATCH(AD$1,'I-EmEC'!$A$1:$DD$1,0),FALSE),NA())</f>
        <v>#N/A</v>
      </c>
      <c r="AE172" s="161" t="e" cm="1">
        <f t="array" ref="AE172">SUBSTITUTE(SUBSTITUTE(INDEX(S$1:AD$1,0,MATCH(_xlfn.AGGREGATE(4,6,S172:AD172),S172:AD172,0)),"I-pEC50",""),"&gt;1.4SD","")</f>
        <v>#N/A</v>
      </c>
      <c r="AF172" s="159"/>
      <c r="AG172" s="163" t="e">
        <f>IF(VLOOKUP($B172,'B-EmEC'!$A:$DC,MATCH(AG$1,'B-EmEC'!$A$1:$DC$1,0),FALSE)&lt;&gt;"",VLOOKUP($B172,'B-EmEC'!$A:$DC,MATCH(AG$1,'B-EmEC'!$A$1:$DC$1,0),FALSE),NA())</f>
        <v>#N/A</v>
      </c>
      <c r="AH172" s="164">
        <f>IF(VLOOKUP($B172,'B-EmEC'!$A:$DC,MATCH(AH$1,'B-EmEC'!$A$1:$DC$1,0),FALSE)&lt;&gt;"",VLOOKUP($B172,'B-EmEC'!$A:$DC,MATCH(AH$1,'B-EmEC'!$A$1:$DC$1,0),FALSE),NA())</f>
        <v>93.19</v>
      </c>
      <c r="AI172" s="164" t="e">
        <f>IF(VLOOKUP($B172,'B-EmEC'!$A:$DC,MATCH(AI$1,'B-EmEC'!$A$1:$DC$1,0),FALSE)&lt;&gt;"",VLOOKUP($B172,'B-EmEC'!$A:$DC,MATCH(AI$1,'B-EmEC'!$A$1:$DC$1,0),FALSE),NA())</f>
        <v>#N/A</v>
      </c>
      <c r="AJ172" s="164">
        <f>IF(VLOOKUP($B172,'B-EmEC'!$A:$DC,MATCH(AJ$1,'B-EmEC'!$A$1:$DC$1,0),FALSE)&lt;&gt;"",VLOOKUP($B172,'B-EmEC'!$A:$DC,MATCH(AJ$1,'B-EmEC'!$A$1:$DC$1,0),FALSE),NA())</f>
        <v>67.569999999999993</v>
      </c>
      <c r="AK172" s="164">
        <f>IF(VLOOKUP($B172,'B-EmEC'!$A:$DC,MATCH(AK$1,'B-EmEC'!$A$1:$DC$1,0),FALSE)&lt;&gt;"",VLOOKUP($B172,'B-EmEC'!$A:$DC,MATCH(AK$1,'B-EmEC'!$A$1:$DC$1,0),FALSE),NA())</f>
        <v>140.1</v>
      </c>
      <c r="AL172" s="164" t="e">
        <f>IF(VLOOKUP($B172,'B-EmEC'!$A:$DC,MATCH(AL$1,'B-EmEC'!$A$1:$DC$1,0),FALSE)&lt;&gt;"",VLOOKUP($B172,'B-EmEC'!$A:$DC,MATCH(AL$1,'B-EmEC'!$A$1:$DC$1,0),FALSE),NA())</f>
        <v>#N/A</v>
      </c>
      <c r="AM172" s="164" t="e">
        <f>IF(VLOOKUP($B172,'B-EmEC'!$A:$DC,MATCH(AM$1,'B-EmEC'!$A$1:$DC$1,0),FALSE)&lt;&gt;"",VLOOKUP($B172,'B-EmEC'!$A:$DC,MATCH(AM$1,'B-EmEC'!$A$1:$DC$1,0),FALSE),NA())</f>
        <v>#N/A</v>
      </c>
      <c r="AN172" s="164" t="e">
        <f>IF(VLOOKUP($B172,'B-EmEC'!$A:$DC,MATCH(AN$1,'B-EmEC'!$A$1:$DC$1,0),FALSE)&lt;&gt;"",VLOOKUP($B172,'B-EmEC'!$A:$DC,MATCH(AN$1,'B-EmEC'!$A$1:$DC$1,0),FALSE),NA())</f>
        <v>#N/A</v>
      </c>
      <c r="AO172" s="164" t="e">
        <f>IF(VLOOKUP($B172,'B-EmEC'!$A:$DC,MATCH(AO$1,'B-EmEC'!$A$1:$DC$1,0),FALSE)&lt;&gt;"",VLOOKUP($B172,'B-EmEC'!$A:$DC,MATCH(AO$1,'B-EmEC'!$A$1:$DC$1,0),FALSE),NA())</f>
        <v>#N/A</v>
      </c>
      <c r="AP172" s="164" t="e">
        <f>IF(VLOOKUP($B172,'B-EmEC'!$A:$DC,MATCH(AP$1,'B-EmEC'!$A$1:$DC$1,0),FALSE)&lt;&gt;"",VLOOKUP($B172,'B-EmEC'!$A:$DC,MATCH(AP$1,'B-EmEC'!$A$1:$DC$1,0),FALSE),NA())</f>
        <v>#N/A</v>
      </c>
      <c r="AQ172" s="164" t="e">
        <f>IF(VLOOKUP($B172,'B-EmEC'!$A:$DC,MATCH(AQ$1,'B-EmEC'!$A$1:$DC$1,0),FALSE)&lt;&gt;"",VLOOKUP($B172,'B-EmEC'!$A:$DC,MATCH(AQ$1,'B-EmEC'!$A$1:$DC$1,0),FALSE),NA())</f>
        <v>#N/A</v>
      </c>
      <c r="AR172" s="164" t="e">
        <f>IF(VLOOKUP($B172,'B-EmEC'!$A:$DC,MATCH(AR$1,'B-EmEC'!$A$1:$DC$1,0),FALSE)&lt;&gt;"",VLOOKUP($B172,'B-EmEC'!$A:$DC,MATCH(AR$1,'B-EmEC'!$A$1:$DC$1,0),FALSE),NA())</f>
        <v>#N/A</v>
      </c>
      <c r="AS172" s="169" t="str" cm="1">
        <f t="array" ref="AS172">SUBSTITUTE(SUBSTITUTE(INDEX(AG$1:AR$1,0,MATCH(_xlfn.AGGREGATE(4,6,AG172:AR172),AG172:AR172,0)),"B-Emax",""),"&gt;1.4SD","")</f>
        <v xml:space="preserve">
GoB</v>
      </c>
      <c r="AT172" s="164"/>
      <c r="AU172" s="165" t="e">
        <f>IF(VLOOKUP($B172,'I-EmEC'!$A:$DD,MATCH(AU$1,'I-EmEC'!$A$1:$DD$1,0),FALSE)&lt;&gt;"",VLOOKUP($B172,'I-EmEC'!$A:$DD,MATCH(AU$1,'I-EmEC'!$A$1:$DD$1,0),FALSE),NA())</f>
        <v>#N/A</v>
      </c>
      <c r="AV172" s="166" t="e">
        <f>IF(VLOOKUP($B172,'I-EmEC'!$A:$DD,MATCH(AV$1,'I-EmEC'!$A$1:$DD$1,0),FALSE)&lt;&gt;"",VLOOKUP($B172,'I-EmEC'!$A:$DD,MATCH(AV$1,'I-EmEC'!$A$1:$DD$1,0),FALSE),NA())</f>
        <v>#N/A</v>
      </c>
      <c r="AW172" s="166" t="e">
        <f>IF(VLOOKUP($B172,'I-EmEC'!$A:$DD,MATCH(AW$1,'I-EmEC'!$A$1:$DD$1,0),FALSE)&lt;&gt;"",VLOOKUP($B172,'I-EmEC'!$A:$DD,MATCH(AW$1,'I-EmEC'!$A$1:$DD$1,0),FALSE),NA())</f>
        <v>#N/A</v>
      </c>
      <c r="AX172" s="166" t="e">
        <f>IF(VLOOKUP($B172,'I-EmEC'!$A:$DD,MATCH(AX$1,'I-EmEC'!$A$1:$DD$1,0),FALSE)&lt;&gt;"",VLOOKUP($B172,'I-EmEC'!$A:$DD,MATCH(AX$1,'I-EmEC'!$A$1:$DD$1,0),FALSE),NA())</f>
        <v>#N/A</v>
      </c>
      <c r="AY172" s="166" t="e">
        <f>IF(VLOOKUP($B172,'I-EmEC'!$A:$DD,MATCH(AY$1,'I-EmEC'!$A$1:$DD$1,0),FALSE)&lt;&gt;"",VLOOKUP($B172,'I-EmEC'!$A:$DD,MATCH(AY$1,'I-EmEC'!$A$1:$DD$1,0),FALSE),NA())</f>
        <v>#N/A</v>
      </c>
      <c r="AZ172" s="166" t="e">
        <f>IF(VLOOKUP($B172,'I-EmEC'!$A:$DD,MATCH(AZ$1,'I-EmEC'!$A$1:$DD$1,0),FALSE)&lt;&gt;"",VLOOKUP($B172,'I-EmEC'!$A:$DD,MATCH(AZ$1,'I-EmEC'!$A$1:$DD$1,0),FALSE),NA())</f>
        <v>#N/A</v>
      </c>
      <c r="BA172" s="166" t="e">
        <f>IF(VLOOKUP($B172,'I-EmEC'!$A:$DD,MATCH(BA$1,'I-EmEC'!$A$1:$DD$1,0),FALSE)&lt;&gt;"",VLOOKUP($B172,'I-EmEC'!$A:$DD,MATCH(BA$1,'I-EmEC'!$A$1:$DD$1,0),FALSE),NA())</f>
        <v>#N/A</v>
      </c>
      <c r="BB172" s="166" t="e">
        <f>IF(VLOOKUP($B172,'I-EmEC'!$A:$DD,MATCH(BB$1,'I-EmEC'!$A$1:$DD$1,0),FALSE)&lt;&gt;"",VLOOKUP($B172,'I-EmEC'!$A:$DD,MATCH(BB$1,'I-EmEC'!$A$1:$DD$1,0),FALSE),NA())</f>
        <v>#N/A</v>
      </c>
      <c r="BC172" s="166" t="e">
        <f>IF(VLOOKUP($B172,'I-EmEC'!$A:$DD,MATCH(BC$1,'I-EmEC'!$A$1:$DD$1,0),FALSE)&lt;&gt;"",VLOOKUP($B172,'I-EmEC'!$A:$DD,MATCH(BC$1,'I-EmEC'!$A$1:$DD$1,0),FALSE),NA())</f>
        <v>#N/A</v>
      </c>
      <c r="BD172" s="166" t="e">
        <f>IF(VLOOKUP($B172,'I-EmEC'!$A:$DD,MATCH(BD$1,'I-EmEC'!$A$1:$DD$1,0),FALSE)&lt;&gt;"",VLOOKUP($B172,'I-EmEC'!$A:$DD,MATCH(BD$1,'I-EmEC'!$A$1:$DD$1,0),FALSE),NA())</f>
        <v>#N/A</v>
      </c>
      <c r="BE172" s="166" t="e">
        <f>IF(VLOOKUP($B172,'I-EmEC'!$A:$DD,MATCH(BE$1,'I-EmEC'!$A$1:$DD$1,0),FALSE)&lt;&gt;"",VLOOKUP($B172,'I-EmEC'!$A:$DD,MATCH(BE$1,'I-EmEC'!$A$1:$DD$1,0),FALSE),NA())</f>
        <v>#N/A</v>
      </c>
      <c r="BF172" s="166" t="e">
        <f>IF(VLOOKUP($B172,'I-EmEC'!$A:$DD,MATCH(BF$1,'I-EmEC'!$A$1:$DD$1,0),FALSE)&lt;&gt;"",VLOOKUP($B172,'I-EmEC'!$A:$DD,MATCH(BF$1,'I-EmEC'!$A$1:$DD$1,0),FALSE),NA())</f>
        <v>#N/A</v>
      </c>
      <c r="BG172" s="161" t="e" cm="1">
        <f t="array" ref="BG172">SUBSTITUTE(SUBSTITUTE(INDEX(AU$1:BF$1,0,MATCH(_xlfn.AGGREGATE(4,6,AU172:BF172),AU172:BF172,0)),"I-Emax",""),"&gt;1.4SD","")</f>
        <v>#N/A</v>
      </c>
      <c r="BH172" s="159"/>
      <c r="BI172" s="167" t="e">
        <f>IF(VLOOKUP($B172,'B-EmEC'!$A:$DC,MATCH(BI$1,'B-EmEC'!$A$1:$DC$1,0),FALSE)="",NA(),VLOOKUP($B172,'B-EmEC'!$A:$DC,MATCH(BI$1,'B-EmEC'!$A$1:$DC$1,0),FALSE))</f>
        <v>#N/A</v>
      </c>
      <c r="BJ172" s="168">
        <f>IF(VLOOKUP($B172,'B-EmEC'!$A:$DC,MATCH(BJ$1,'B-EmEC'!$A$1:$DC$1,0),FALSE)="",NA(),VLOOKUP($B172,'B-EmEC'!$A:$DC,MATCH(BJ$1,'B-EmEC'!$A$1:$DC$1,0),FALSE))</f>
        <v>10.096424702058505</v>
      </c>
      <c r="BK172" s="168" t="e">
        <f>IF(VLOOKUP($B172,'B-EmEC'!$A:$DC,MATCH(BK$1,'B-EmEC'!$A$1:$DC$1,0),FALSE)="",NA(),VLOOKUP($B172,'B-EmEC'!$A:$DC,MATCH(BK$1,'B-EmEC'!$A$1:$DC$1,0),FALSE))</f>
        <v>#N/A</v>
      </c>
      <c r="BL172" s="168">
        <f>IF(VLOOKUP($B172,'B-EmEC'!$A:$DC,MATCH(BL$1,'B-EmEC'!$A$1:$DC$1,0),FALSE)="",NA(),VLOOKUP($B172,'B-EmEC'!$A:$DC,MATCH(BL$1,'B-EmEC'!$A$1:$DC$1,0),FALSE))</f>
        <v>18.163978494623652</v>
      </c>
      <c r="BM172" s="168">
        <f>IF(VLOOKUP($B172,'B-EmEC'!$A:$DC,MATCH(BM$1,'B-EmEC'!$A$1:$DC$1,0),FALSE)="",NA(),VLOOKUP($B172,'B-EmEC'!$A:$DC,MATCH(BM$1,'B-EmEC'!$A$1:$DC$1,0),FALSE))</f>
        <v>28.337378640776702</v>
      </c>
      <c r="BN172" s="168" t="e">
        <f>IF(VLOOKUP($B172,'B-EmEC'!$A:$DC,MATCH(BN$1,'B-EmEC'!$A$1:$DC$1,0),FALSE)="",NA(),VLOOKUP($B172,'B-EmEC'!$A:$DC,MATCH(BN$1,'B-EmEC'!$A$1:$DC$1,0),FALSE))</f>
        <v>#N/A</v>
      </c>
      <c r="BO172" s="168" t="e">
        <f>IF(VLOOKUP($B172,'B-EmEC'!$A:$DC,MATCH(BO$1,'B-EmEC'!$A$1:$DC$1,0),FALSE)="",NA(),VLOOKUP($B172,'B-EmEC'!$A:$DC,MATCH(BO$1,'B-EmEC'!$A$1:$DC$1,0),FALSE))</f>
        <v>#N/A</v>
      </c>
      <c r="BP172" s="168" t="e">
        <f>IF(VLOOKUP($B172,'B-EmEC'!$A:$DC,MATCH(BP$1,'B-EmEC'!$A$1:$DC$1,0),FALSE)="",NA(),VLOOKUP($B172,'B-EmEC'!$A:$DC,MATCH(BP$1,'B-EmEC'!$A$1:$DC$1,0),FALSE))</f>
        <v>#N/A</v>
      </c>
      <c r="BQ172" s="168" t="e">
        <f>IF(VLOOKUP($B172,'B-EmEC'!$A:$DC,MATCH(BQ$1,'B-EmEC'!$A$1:$DC$1,0),FALSE)="",NA(),VLOOKUP($B172,'B-EmEC'!$A:$DC,MATCH(BQ$1,'B-EmEC'!$A$1:$DC$1,0),FALSE))</f>
        <v>#N/A</v>
      </c>
      <c r="BR172" s="168" t="e">
        <f>IF(VLOOKUP($B172,'B-EmEC'!$A:$DC,MATCH(BR$1,'B-EmEC'!$A$1:$DC$1,0),FALSE)="",NA(),VLOOKUP($B172,'B-EmEC'!$A:$DC,MATCH(BR$1,'B-EmEC'!$A$1:$DC$1,0),FALSE))</f>
        <v>#N/A</v>
      </c>
      <c r="BS172" s="168" t="e">
        <f>IF(VLOOKUP($B172,'B-EmEC'!$A:$DC,MATCH(BS$1,'B-EmEC'!$A$1:$DC$1,0),FALSE)="",NA(),VLOOKUP($B172,'B-EmEC'!$A:$DC,MATCH(BS$1,'B-EmEC'!$A$1:$DC$1,0),FALSE))</f>
        <v>#N/A</v>
      </c>
      <c r="BT172" s="168" t="e">
        <f>IF(VLOOKUP($B172,'B-EmEC'!$A:$DC,MATCH(BT$1,'B-EmEC'!$A$1:$DC$1,0),FALSE)="",NA(),VLOOKUP($B172,'B-EmEC'!$A:$DC,MATCH(BT$1,'B-EmEC'!$A$1:$DC$1,0),FALSE))</f>
        <v>#N/A</v>
      </c>
      <c r="BU172" s="161" t="str" cm="1">
        <f t="array" ref="BU172">SUBSTITUTE(SUBSTITUTE(SUBSTITUTE(INDEX(BI$1:BT$1,0,MATCH(_xlfn.AGGREGATE(4,6,BI172:BT172),BI172:BT172,0)),"B-Emax",""),"Min",""),"Max","")</f>
        <v xml:space="preserve">
GoB</v>
      </c>
      <c r="BV172" s="168"/>
      <c r="BW172" s="165" t="e">
        <f>IF(VLOOKUP($B172,'I-EmEC'!$A:$DD,MATCH(BW$1,'I-EmEC'!$A$1:$DD$1,0),FALSE)&lt;&gt;"",VLOOKUP($B172,'I-EmEC'!$A:$DD,MATCH(BW$1,'I-EmEC'!$A$1:$DD$1,0),FALSE),NA())</f>
        <v>#N/A</v>
      </c>
      <c r="BX172" s="166" t="e">
        <f>IF(VLOOKUP($B172,'I-EmEC'!$A:$DD,MATCH(BX$1,'I-EmEC'!$A$1:$DD$1,0),FALSE)&lt;&gt;"",VLOOKUP($B172,'I-EmEC'!$A:$DD,MATCH(BX$1,'I-EmEC'!$A$1:$DD$1,0),FALSE),NA())</f>
        <v>#N/A</v>
      </c>
      <c r="BY172" s="166" t="e">
        <f>IF(VLOOKUP($B172,'I-EmEC'!$A:$DD,MATCH(BY$1,'I-EmEC'!$A$1:$DD$1,0),FALSE)&lt;&gt;"",VLOOKUP($B172,'I-EmEC'!$A:$DD,MATCH(BY$1,'I-EmEC'!$A$1:$DD$1,0),FALSE),NA())</f>
        <v>#N/A</v>
      </c>
      <c r="BZ172" s="166" t="e">
        <f>IF(VLOOKUP($B172,'I-EmEC'!$A:$DD,MATCH(BZ$1,'I-EmEC'!$A$1:$DD$1,0),FALSE)&lt;&gt;"",VLOOKUP($B172,'I-EmEC'!$A:$DD,MATCH(BZ$1,'I-EmEC'!$A$1:$DD$1,0),FALSE),NA())</f>
        <v>#N/A</v>
      </c>
      <c r="CA172" s="166" t="e">
        <f>IF(VLOOKUP($B172,'I-EmEC'!$A:$DD,MATCH(CA$1,'I-EmEC'!$A$1:$DD$1,0),FALSE)&lt;&gt;"",VLOOKUP($B172,'I-EmEC'!$A:$DD,MATCH(CA$1,'I-EmEC'!$A$1:$DD$1,0),FALSE),NA())</f>
        <v>#N/A</v>
      </c>
      <c r="CB172" s="166" t="e">
        <f>IF(VLOOKUP($B172,'I-EmEC'!$A:$DD,MATCH(CB$1,'I-EmEC'!$A$1:$DD$1,0),FALSE)&lt;&gt;"",VLOOKUP($B172,'I-EmEC'!$A:$DD,MATCH(CB$1,'I-EmEC'!$A$1:$DD$1,0),FALSE),NA())</f>
        <v>#N/A</v>
      </c>
      <c r="CC172" s="166" t="e">
        <f>IF(VLOOKUP($B172,'I-EmEC'!$A:$DD,MATCH(CC$1,'I-EmEC'!$A$1:$DD$1,0),FALSE)&lt;&gt;"",VLOOKUP($B172,'I-EmEC'!$A:$DD,MATCH(CC$1,'I-EmEC'!$A$1:$DD$1,0),FALSE),NA())</f>
        <v>#N/A</v>
      </c>
      <c r="CD172" s="166" t="e">
        <f>IF(VLOOKUP($B172,'I-EmEC'!$A:$DD,MATCH(CD$1,'I-EmEC'!$A$1:$DD$1,0),FALSE)&lt;&gt;"",VLOOKUP($B172,'I-EmEC'!$A:$DD,MATCH(CD$1,'I-EmEC'!$A$1:$DD$1,0),FALSE),NA())</f>
        <v>#N/A</v>
      </c>
      <c r="CE172" s="166" t="e">
        <f>IF(VLOOKUP($B172,'I-EmEC'!$A:$DD,MATCH(CE$1,'I-EmEC'!$A$1:$DD$1,0),FALSE)&lt;&gt;"",VLOOKUP($B172,'I-EmEC'!$A:$DD,MATCH(CE$1,'I-EmEC'!$A$1:$DD$1,0),FALSE),NA())</f>
        <v>#N/A</v>
      </c>
      <c r="CF172" s="166" t="e">
        <f>IF(VLOOKUP($B172,'I-EmEC'!$A:$DD,MATCH(CF$1,'I-EmEC'!$A$1:$DD$1,0),FALSE)&lt;&gt;"",VLOOKUP($B172,'I-EmEC'!$A:$DD,MATCH(CF$1,'I-EmEC'!$A$1:$DD$1,0),FALSE),NA())</f>
        <v>#N/A</v>
      </c>
      <c r="CG172" s="166" t="e">
        <f>IF(VLOOKUP($B172,'I-EmEC'!$A:$DD,MATCH(CG$1,'I-EmEC'!$A$1:$DD$1,0),FALSE)&lt;&gt;"",VLOOKUP($B172,'I-EmEC'!$A:$DD,MATCH(CG$1,'I-EmEC'!$A$1:$DD$1,0),FALSE),NA())</f>
        <v>#N/A</v>
      </c>
      <c r="CH172" s="166" t="e">
        <f>IF(VLOOKUP($B172,'I-EmEC'!$A:$DD,MATCH(CH$1,'I-EmEC'!$A$1:$DD$1,0),FALSE)&lt;&gt;"",VLOOKUP($B172,'I-EmEC'!$A:$DD,MATCH(CH$1,'I-EmEC'!$A$1:$DD$1,0),FALSE),NA())</f>
        <v>#N/A</v>
      </c>
      <c r="CI172" s="161" t="e" cm="1">
        <f t="array" ref="CI172">SUBSTITUTE(SUBSTITUTE(SUBSTITUTE(INDEX(BW$1:CH$1,0,MATCH(_xlfn.AGGREGATE(4,6,BW172:CH172),BW172:CH172,0)),"I-Emax",""),"Min",""),"Max","")</f>
        <v>#N/A</v>
      </c>
      <c r="CJ172" s="155"/>
      <c r="CK172" s="155"/>
      <c r="CL172" s="155"/>
      <c r="CM172" s="155"/>
      <c r="CN172" s="155"/>
      <c r="CO172" s="155"/>
      <c r="CP172" s="155"/>
      <c r="CQ172" s="155"/>
      <c r="CR172" s="155"/>
      <c r="CS172" s="155"/>
      <c r="CT172" s="155"/>
      <c r="CU172" s="155"/>
      <c r="CV172" s="155"/>
      <c r="CW172" s="155"/>
      <c r="CX172" s="155"/>
      <c r="CY172" s="155"/>
      <c r="CZ172" s="155"/>
      <c r="DA172" s="155"/>
      <c r="DB172" s="155"/>
      <c r="DC172" s="155"/>
      <c r="DD172" s="155"/>
      <c r="DE172" s="155"/>
      <c r="DF172" s="155"/>
      <c r="DG172" s="155"/>
    </row>
    <row r="173" spans="1:111" s="170" customFormat="1" x14ac:dyDescent="0.15">
      <c r="A173" s="155" t="str" cm="1">
        <f t="array" ref="A173">_xlfn.IFS(AND(SUMIF(E173:P173,"&lt;&gt;#N/A",E173:P173)&gt;0,SUMIF(S173:AD173,"&lt;&gt;#N/A",S173:AD173)&gt;0),"BI",AND(SUMIF(E173:P173,"&lt;&gt;#N/A",E173:P173)&gt;0,SUMIF(S173:AD173,"&lt;&gt;#N/A",S173:AD173)=0),"-B",AND(SUMIF(E173:P173,"&lt;&gt;#N/A",E173:P173)=0,SUMIF(S173:AD173,"&lt;&gt;#N/A",S173:AD173)&gt;0),"-I")</f>
        <v>-B</v>
      </c>
      <c r="B173" s="90" t="s">
        <v>569</v>
      </c>
      <c r="C173" s="156" t="str">
        <f>VLOOKUP(B173,RecNamesAll!A:E,5,FALSE)</f>
        <v>C</v>
      </c>
      <c r="D173" s="157" t="b">
        <f>VLOOKUP(B173,Ligands!A:B,2,FALSE)</f>
        <v>0</v>
      </c>
      <c r="E173" s="158" t="e">
        <f>IF(VLOOKUP($B173,'B-EmEC'!$A:$DC,MATCH(E$1,'B-EmEC'!$A$1:$DC$1,0),FALSE)&lt;&gt;"",VLOOKUP($B173,'B-EmEC'!$A:$DC,MATCH(E$1,'B-EmEC'!$A$1:$DC$1,0),FALSE),NA())</f>
        <v>#N/A</v>
      </c>
      <c r="F173" s="159">
        <f>IF(VLOOKUP($B173,'B-EmEC'!$A:$DC,MATCH(F$1,'B-EmEC'!$A$1:$DC$1,0),FALSE)&lt;&gt;"",VLOOKUP($B173,'B-EmEC'!$A:$DC,MATCH(F$1,'B-EmEC'!$A$1:$DC$1,0),FALSE),NA())</f>
        <v>5.5609999999999999</v>
      </c>
      <c r="G173" s="159">
        <f>IF(VLOOKUP($B173,'B-EmEC'!$A:$DC,MATCH(G$1,'B-EmEC'!$A$1:$DC$1,0),FALSE)&lt;&gt;"",VLOOKUP($B173,'B-EmEC'!$A:$DC,MATCH(G$1,'B-EmEC'!$A$1:$DC$1,0),FALSE),NA())</f>
        <v>5.585</v>
      </c>
      <c r="H173" s="159">
        <f>IF(VLOOKUP($B173,'B-EmEC'!$A:$DC,MATCH(H$1,'B-EmEC'!$A$1:$DC$1,0),FALSE)&lt;&gt;"",VLOOKUP($B173,'B-EmEC'!$A:$DC,MATCH(H$1,'B-EmEC'!$A$1:$DC$1,0),FALSE),NA())</f>
        <v>5.7560000000000002</v>
      </c>
      <c r="I173" s="159">
        <f>IF(VLOOKUP($B173,'B-EmEC'!$A:$DC,MATCH(I$1,'B-EmEC'!$A$1:$DC$1,0),FALSE)&lt;&gt;"",VLOOKUP($B173,'B-EmEC'!$A:$DC,MATCH(I$1,'B-EmEC'!$A$1:$DC$1,0),FALSE),NA())</f>
        <v>5.5069999999999997</v>
      </c>
      <c r="J173" s="159">
        <f>IF(VLOOKUP($B173,'B-EmEC'!$A:$DC,MATCH(J$1,'B-EmEC'!$A$1:$DC$1,0),FALSE)&lt;&gt;"",VLOOKUP($B173,'B-EmEC'!$A:$DC,MATCH(J$1,'B-EmEC'!$A$1:$DC$1,0),FALSE),NA())</f>
        <v>5.5990000000000002</v>
      </c>
      <c r="K173" s="160">
        <f>IF(VLOOKUP($B173,'B-EmEC'!$A:$DC,MATCH(K$1,'B-EmEC'!$A$1:$DC$1,0),FALSE)&lt;&gt;"",VLOOKUP($B173,'B-EmEC'!$A:$DC,MATCH(K$1,'B-EmEC'!$A$1:$DC$1,0),FALSE),NA())</f>
        <v>6.343</v>
      </c>
      <c r="L173" s="160">
        <f>IF(VLOOKUP($B173,'B-EmEC'!$A:$DC,MATCH(L$1,'B-EmEC'!$A$1:$DC$1,0),FALSE)&lt;&gt;"",VLOOKUP($B173,'B-EmEC'!$A:$DC,MATCH(L$1,'B-EmEC'!$A$1:$DC$1,0),FALSE),NA())</f>
        <v>6.1989999999999998</v>
      </c>
      <c r="M173" s="160">
        <f>IF(VLOOKUP($B173,'B-EmEC'!$A:$DC,MATCH(M$1,'B-EmEC'!$A$1:$DC$1,0),FALSE)&lt;&gt;"",VLOOKUP($B173,'B-EmEC'!$A:$DC,MATCH(M$1,'B-EmEC'!$A$1:$DC$1,0),FALSE),NA())</f>
        <v>5.5060000000000002</v>
      </c>
      <c r="N173" s="159">
        <f>IF(VLOOKUP($B173,'B-EmEC'!$A:$DC,MATCH(N$1,'B-EmEC'!$A$1:$DC$1,0),FALSE)&lt;&gt;"",VLOOKUP($B173,'B-EmEC'!$A:$DC,MATCH(N$1,'B-EmEC'!$A$1:$DC$1,0),FALSE),NA())</f>
        <v>6.1660000000000004</v>
      </c>
      <c r="O173" s="160" t="e">
        <f>IF(VLOOKUP($B173,'B-EmEC'!$A:$DC,MATCH(O$1,'B-EmEC'!$A$1:$DC$1,0),FALSE)&lt;&gt;"",VLOOKUP($B173,'B-EmEC'!$A:$DC,MATCH(O$1,'B-EmEC'!$A$1:$DC$1,0),FALSE),NA())</f>
        <v>#N/A</v>
      </c>
      <c r="P173" s="160" t="e">
        <f>IF(VLOOKUP($B173,'B-EmEC'!$A:$DC,MATCH(P$1,'B-EmEC'!$A$1:$DC$1,0),FALSE)&lt;&gt;"",VLOOKUP($B173,'B-EmEC'!$A:$DC,MATCH(P$1,'B-EmEC'!$A$1:$DC$1,0),FALSE),NA())</f>
        <v>#N/A</v>
      </c>
      <c r="Q173" s="161" t="str" cm="1">
        <f t="array" ref="Q173">SUBSTITUTE(SUBSTITUTE(INDEX(E$1:P$1,0,MATCH(_xlfn.AGGREGATE(4,6,E173:P173),E173:P173,0)),"B-pEC50",""),"&gt;1.4SD","")</f>
        <v xml:space="preserve">
Gq</v>
      </c>
      <c r="R173" s="159"/>
      <c r="S173" s="162" t="e">
        <f>IF(VLOOKUP($B173,'I-EmEC'!$A:$DD,MATCH(S$1,'I-EmEC'!$A$1:$DD$1,0),FALSE)&lt;&gt;"",VLOOKUP($B173,'I-EmEC'!$A:$DD,MATCH(S$1,'I-EmEC'!$A$1:$DD$1,0),FALSE),NA())</f>
        <v>#N/A</v>
      </c>
      <c r="T173" s="159" t="e">
        <f>IF(VLOOKUP($B173,'I-EmEC'!$A:$DD,MATCH(T$1,'I-EmEC'!$A$1:$DD$1,0),FALSE)&lt;&gt;"",VLOOKUP($B173,'I-EmEC'!$A:$DD,MATCH(T$1,'I-EmEC'!$A$1:$DD$1,0),FALSE),NA())</f>
        <v>#N/A</v>
      </c>
      <c r="U173" s="159" t="e">
        <f>IF(VLOOKUP($B173,'I-EmEC'!$A:$DD,MATCH(U$1,'I-EmEC'!$A$1:$DD$1,0),FALSE)&lt;&gt;"",VLOOKUP($B173,'I-EmEC'!$A:$DD,MATCH(U$1,'I-EmEC'!$A$1:$DD$1,0),FALSE),NA())</f>
        <v>#N/A</v>
      </c>
      <c r="V173" s="159" t="e">
        <f>IF(VLOOKUP($B173,'I-EmEC'!$A:$DD,MATCH(V$1,'I-EmEC'!$A$1:$DD$1,0),FALSE)&lt;&gt;"",VLOOKUP($B173,'I-EmEC'!$A:$DD,MATCH(V$1,'I-EmEC'!$A$1:$DD$1,0),FALSE),NA())</f>
        <v>#N/A</v>
      </c>
      <c r="W173" s="159" t="e">
        <f>IF(VLOOKUP($B173,'I-EmEC'!$A:$DD,MATCH(W$1,'I-EmEC'!$A$1:$DD$1,0),FALSE)&lt;&gt;"",VLOOKUP($B173,'I-EmEC'!$A:$DD,MATCH(W$1,'I-EmEC'!$A$1:$DD$1,0),FALSE),NA())</f>
        <v>#N/A</v>
      </c>
      <c r="X173" s="159" t="e">
        <f>IF(VLOOKUP($B173,'I-EmEC'!$A:$DD,MATCH(X$1,'I-EmEC'!$A$1:$DD$1,0),FALSE)&lt;&gt;"",VLOOKUP($B173,'I-EmEC'!$A:$DD,MATCH(X$1,'I-EmEC'!$A$1:$DD$1,0),FALSE),NA())</f>
        <v>#N/A</v>
      </c>
      <c r="Y173" s="159" t="e">
        <f>IF(VLOOKUP($B173,'I-EmEC'!$A:$DD,MATCH(Y$1,'I-EmEC'!$A$1:$DD$1,0),FALSE)&lt;&gt;"",VLOOKUP($B173,'I-EmEC'!$A:$DD,MATCH(Y$1,'I-EmEC'!$A$1:$DD$1,0),FALSE),NA())</f>
        <v>#N/A</v>
      </c>
      <c r="Z173" s="159" t="e">
        <f>IF(VLOOKUP($B173,'I-EmEC'!$A:$DD,MATCH(Z$1,'I-EmEC'!$A$1:$DD$1,0),FALSE)&lt;&gt;"",VLOOKUP($B173,'I-EmEC'!$A:$DD,MATCH(Z$1,'I-EmEC'!$A$1:$DD$1,0),FALSE),NA())</f>
        <v>#N/A</v>
      </c>
      <c r="AA173" s="159" t="e">
        <f>IF(VLOOKUP($B173,'I-EmEC'!$A:$DD,MATCH(AA$1,'I-EmEC'!$A$1:$DD$1,0),FALSE)&lt;&gt;"",VLOOKUP($B173,'I-EmEC'!$A:$DD,MATCH(AA$1,'I-EmEC'!$A$1:$DD$1,0),FALSE),NA())</f>
        <v>#N/A</v>
      </c>
      <c r="AB173" s="159" t="e">
        <f>IF(VLOOKUP($B173,'I-EmEC'!$A:$DD,MATCH(AB$1,'I-EmEC'!$A$1:$DD$1,0),FALSE)&lt;&gt;"",VLOOKUP($B173,'I-EmEC'!$A:$DD,MATCH(AB$1,'I-EmEC'!$A$1:$DD$1,0),FALSE),NA())</f>
        <v>#N/A</v>
      </c>
      <c r="AC173" s="159" t="e">
        <f>IF(VLOOKUP($B173,'I-EmEC'!$A:$DD,MATCH(AC$1,'I-EmEC'!$A$1:$DD$1,0),FALSE)&lt;&gt;"",VLOOKUP($B173,'I-EmEC'!$A:$DD,MATCH(AC$1,'I-EmEC'!$A$1:$DD$1,0),FALSE),NA())</f>
        <v>#N/A</v>
      </c>
      <c r="AD173" s="159" t="e">
        <f>IF(VLOOKUP($B173,'I-EmEC'!$A:$DD,MATCH(AD$1,'I-EmEC'!$A$1:$DD$1,0),FALSE)&lt;&gt;"",VLOOKUP($B173,'I-EmEC'!$A:$DD,MATCH(AD$1,'I-EmEC'!$A$1:$DD$1,0),FALSE),NA())</f>
        <v>#N/A</v>
      </c>
      <c r="AE173" s="161" t="e" cm="1">
        <f t="array" ref="AE173">SUBSTITUTE(SUBSTITUTE(INDEX(S$1:AD$1,0,MATCH(_xlfn.AGGREGATE(4,6,S173:AD173),S173:AD173,0)),"I-pEC50",""),"&gt;1.4SD","")</f>
        <v>#N/A</v>
      </c>
      <c r="AF173" s="159"/>
      <c r="AG173" s="163" t="e">
        <f>IF(VLOOKUP($B173,'B-EmEC'!$A:$DC,MATCH(AG$1,'B-EmEC'!$A$1:$DC$1,0),FALSE)&lt;&gt;"",VLOOKUP($B173,'B-EmEC'!$A:$DC,MATCH(AG$1,'B-EmEC'!$A$1:$DC$1,0),FALSE),NA())</f>
        <v>#N/A</v>
      </c>
      <c r="AH173" s="164">
        <f>IF(VLOOKUP($B173,'B-EmEC'!$A:$DC,MATCH(AH$1,'B-EmEC'!$A$1:$DC$1,0),FALSE)&lt;&gt;"",VLOOKUP($B173,'B-EmEC'!$A:$DC,MATCH(AH$1,'B-EmEC'!$A$1:$DC$1,0),FALSE),NA())</f>
        <v>492.1</v>
      </c>
      <c r="AI173" s="164">
        <f>IF(VLOOKUP($B173,'B-EmEC'!$A:$DC,MATCH(AI$1,'B-EmEC'!$A$1:$DC$1,0),FALSE)&lt;&gt;"",VLOOKUP($B173,'B-EmEC'!$A:$DC,MATCH(AI$1,'B-EmEC'!$A$1:$DC$1,0),FALSE),NA())</f>
        <v>241.7</v>
      </c>
      <c r="AJ173" s="164">
        <f>IF(VLOOKUP($B173,'B-EmEC'!$A:$DC,MATCH(AJ$1,'B-EmEC'!$A$1:$DC$1,0),FALSE)&lt;&gt;"",VLOOKUP($B173,'B-EmEC'!$A:$DC,MATCH(AJ$1,'B-EmEC'!$A$1:$DC$1,0),FALSE),NA())</f>
        <v>159</v>
      </c>
      <c r="AK173" s="164">
        <f>IF(VLOOKUP($B173,'B-EmEC'!$A:$DC,MATCH(AK$1,'B-EmEC'!$A$1:$DC$1,0),FALSE)&lt;&gt;"",VLOOKUP($B173,'B-EmEC'!$A:$DC,MATCH(AK$1,'B-EmEC'!$A$1:$DC$1,0),FALSE),NA())</f>
        <v>230.1</v>
      </c>
      <c r="AL173" s="164">
        <f>IF(VLOOKUP($B173,'B-EmEC'!$A:$DC,MATCH(AL$1,'B-EmEC'!$A$1:$DC$1,0),FALSE)&lt;&gt;"",VLOOKUP($B173,'B-EmEC'!$A:$DC,MATCH(AL$1,'B-EmEC'!$A$1:$DC$1,0),FALSE),NA())</f>
        <v>115.5</v>
      </c>
      <c r="AM173" s="164">
        <f>IF(VLOOKUP($B173,'B-EmEC'!$A:$DC,MATCH(AM$1,'B-EmEC'!$A$1:$DC$1,0),FALSE)&lt;&gt;"",VLOOKUP($B173,'B-EmEC'!$A:$DC,MATCH(AM$1,'B-EmEC'!$A$1:$DC$1,0),FALSE),NA())</f>
        <v>164</v>
      </c>
      <c r="AN173" s="164">
        <f>IF(VLOOKUP($B173,'B-EmEC'!$A:$DC,MATCH(AN$1,'B-EmEC'!$A$1:$DC$1,0),FALSE)&lt;&gt;"",VLOOKUP($B173,'B-EmEC'!$A:$DC,MATCH(AN$1,'B-EmEC'!$A$1:$DC$1,0),FALSE),NA())</f>
        <v>261</v>
      </c>
      <c r="AO173" s="164">
        <f>IF(VLOOKUP($B173,'B-EmEC'!$A:$DC,MATCH(AO$1,'B-EmEC'!$A$1:$DC$1,0),FALSE)&lt;&gt;"",VLOOKUP($B173,'B-EmEC'!$A:$DC,MATCH(AO$1,'B-EmEC'!$A$1:$DC$1,0),FALSE),NA())</f>
        <v>249</v>
      </c>
      <c r="AP173" s="164">
        <f>IF(VLOOKUP($B173,'B-EmEC'!$A:$DC,MATCH(AP$1,'B-EmEC'!$A$1:$DC$1,0),FALSE)&lt;&gt;"",VLOOKUP($B173,'B-EmEC'!$A:$DC,MATCH(AP$1,'B-EmEC'!$A$1:$DC$1,0),FALSE),NA())</f>
        <v>493.3</v>
      </c>
      <c r="AQ173" s="164" t="e">
        <f>IF(VLOOKUP($B173,'B-EmEC'!$A:$DC,MATCH(AQ$1,'B-EmEC'!$A$1:$DC$1,0),FALSE)&lt;&gt;"",VLOOKUP($B173,'B-EmEC'!$A:$DC,MATCH(AQ$1,'B-EmEC'!$A$1:$DC$1,0),FALSE),NA())</f>
        <v>#N/A</v>
      </c>
      <c r="AR173" s="164" t="e">
        <f>IF(VLOOKUP($B173,'B-EmEC'!$A:$DC,MATCH(AR$1,'B-EmEC'!$A$1:$DC$1,0),FALSE)&lt;&gt;"",VLOOKUP($B173,'B-EmEC'!$A:$DC,MATCH(AR$1,'B-EmEC'!$A$1:$DC$1,0),FALSE),NA())</f>
        <v>#N/A</v>
      </c>
      <c r="AS173" s="169" t="str" cm="1">
        <f t="array" ref="AS173">SUBSTITUTE(SUBSTITUTE(INDEX(AG$1:AR$1,0,MATCH(_xlfn.AGGREGATE(4,6,AG173:AR173),AG173:AR173,0)),"B-Emax",""),"&gt;1.4SD","")</f>
        <v xml:space="preserve">
G15</v>
      </c>
      <c r="AT173" s="164"/>
      <c r="AU173" s="165" t="e">
        <f>IF(VLOOKUP($B173,'I-EmEC'!$A:$DD,MATCH(AU$1,'I-EmEC'!$A$1:$DD$1,0),FALSE)&lt;&gt;"",VLOOKUP($B173,'I-EmEC'!$A:$DD,MATCH(AU$1,'I-EmEC'!$A$1:$DD$1,0),FALSE),NA())</f>
        <v>#N/A</v>
      </c>
      <c r="AV173" s="166" t="e">
        <f>IF(VLOOKUP($B173,'I-EmEC'!$A:$DD,MATCH(AV$1,'I-EmEC'!$A$1:$DD$1,0),FALSE)&lt;&gt;"",VLOOKUP($B173,'I-EmEC'!$A:$DD,MATCH(AV$1,'I-EmEC'!$A$1:$DD$1,0),FALSE),NA())</f>
        <v>#N/A</v>
      </c>
      <c r="AW173" s="166" t="e">
        <f>IF(VLOOKUP($B173,'I-EmEC'!$A:$DD,MATCH(AW$1,'I-EmEC'!$A$1:$DD$1,0),FALSE)&lt;&gt;"",VLOOKUP($B173,'I-EmEC'!$A:$DD,MATCH(AW$1,'I-EmEC'!$A$1:$DD$1,0),FALSE),NA())</f>
        <v>#N/A</v>
      </c>
      <c r="AX173" s="166" t="e">
        <f>IF(VLOOKUP($B173,'I-EmEC'!$A:$DD,MATCH(AX$1,'I-EmEC'!$A$1:$DD$1,0),FALSE)&lt;&gt;"",VLOOKUP($B173,'I-EmEC'!$A:$DD,MATCH(AX$1,'I-EmEC'!$A$1:$DD$1,0),FALSE),NA())</f>
        <v>#N/A</v>
      </c>
      <c r="AY173" s="166" t="e">
        <f>IF(VLOOKUP($B173,'I-EmEC'!$A:$DD,MATCH(AY$1,'I-EmEC'!$A$1:$DD$1,0),FALSE)&lt;&gt;"",VLOOKUP($B173,'I-EmEC'!$A:$DD,MATCH(AY$1,'I-EmEC'!$A$1:$DD$1,0),FALSE),NA())</f>
        <v>#N/A</v>
      </c>
      <c r="AZ173" s="166" t="e">
        <f>IF(VLOOKUP($B173,'I-EmEC'!$A:$DD,MATCH(AZ$1,'I-EmEC'!$A$1:$DD$1,0),FALSE)&lt;&gt;"",VLOOKUP($B173,'I-EmEC'!$A:$DD,MATCH(AZ$1,'I-EmEC'!$A$1:$DD$1,0),FALSE),NA())</f>
        <v>#N/A</v>
      </c>
      <c r="BA173" s="166" t="e">
        <f>IF(VLOOKUP($B173,'I-EmEC'!$A:$DD,MATCH(BA$1,'I-EmEC'!$A$1:$DD$1,0),FALSE)&lt;&gt;"",VLOOKUP($B173,'I-EmEC'!$A:$DD,MATCH(BA$1,'I-EmEC'!$A$1:$DD$1,0),FALSE),NA())</f>
        <v>#N/A</v>
      </c>
      <c r="BB173" s="166" t="e">
        <f>IF(VLOOKUP($B173,'I-EmEC'!$A:$DD,MATCH(BB$1,'I-EmEC'!$A$1:$DD$1,0),FALSE)&lt;&gt;"",VLOOKUP($B173,'I-EmEC'!$A:$DD,MATCH(BB$1,'I-EmEC'!$A$1:$DD$1,0),FALSE),NA())</f>
        <v>#N/A</v>
      </c>
      <c r="BC173" s="166" t="e">
        <f>IF(VLOOKUP($B173,'I-EmEC'!$A:$DD,MATCH(BC$1,'I-EmEC'!$A$1:$DD$1,0),FALSE)&lt;&gt;"",VLOOKUP($B173,'I-EmEC'!$A:$DD,MATCH(BC$1,'I-EmEC'!$A$1:$DD$1,0),FALSE),NA())</f>
        <v>#N/A</v>
      </c>
      <c r="BD173" s="166" t="e">
        <f>IF(VLOOKUP($B173,'I-EmEC'!$A:$DD,MATCH(BD$1,'I-EmEC'!$A$1:$DD$1,0),FALSE)&lt;&gt;"",VLOOKUP($B173,'I-EmEC'!$A:$DD,MATCH(BD$1,'I-EmEC'!$A$1:$DD$1,0),FALSE),NA())</f>
        <v>#N/A</v>
      </c>
      <c r="BE173" s="166" t="e">
        <f>IF(VLOOKUP($B173,'I-EmEC'!$A:$DD,MATCH(BE$1,'I-EmEC'!$A$1:$DD$1,0),FALSE)&lt;&gt;"",VLOOKUP($B173,'I-EmEC'!$A:$DD,MATCH(BE$1,'I-EmEC'!$A$1:$DD$1,0),FALSE),NA())</f>
        <v>#N/A</v>
      </c>
      <c r="BF173" s="166" t="e">
        <f>IF(VLOOKUP($B173,'I-EmEC'!$A:$DD,MATCH(BF$1,'I-EmEC'!$A$1:$DD$1,0),FALSE)&lt;&gt;"",VLOOKUP($B173,'I-EmEC'!$A:$DD,MATCH(BF$1,'I-EmEC'!$A$1:$DD$1,0),FALSE),NA())</f>
        <v>#N/A</v>
      </c>
      <c r="BG173" s="161" t="e" cm="1">
        <f t="array" ref="BG173">SUBSTITUTE(SUBSTITUTE(INDEX(AU$1:BF$1,0,MATCH(_xlfn.AGGREGATE(4,6,AU173:BF173),AU173:BF173,0)),"I-Emax",""),"&gt;1.4SD","")</f>
        <v>#N/A</v>
      </c>
      <c r="BH173" s="159"/>
      <c r="BI173" s="167" t="e">
        <f>IF(VLOOKUP($B173,'B-EmEC'!$A:$DC,MATCH(BI$1,'B-EmEC'!$A$1:$DC$1,0),FALSE)="",NA(),VLOOKUP($B173,'B-EmEC'!$A:$DC,MATCH(BI$1,'B-EmEC'!$A$1:$DC$1,0),FALSE))</f>
        <v>#N/A</v>
      </c>
      <c r="BJ173" s="168">
        <f>IF(VLOOKUP($B173,'B-EmEC'!$A:$DC,MATCH(BJ$1,'B-EmEC'!$A$1:$DC$1,0),FALSE)="",NA(),VLOOKUP($B173,'B-EmEC'!$A:$DC,MATCH(BJ$1,'B-EmEC'!$A$1:$DC$1,0),FALSE))</f>
        <v>53.315276273022754</v>
      </c>
      <c r="BK173" s="168">
        <f>IF(VLOOKUP($B173,'B-EmEC'!$A:$DC,MATCH(BK$1,'B-EmEC'!$A$1:$DC$1,0),FALSE)="",NA(),VLOOKUP($B173,'B-EmEC'!$A:$DC,MATCH(BK$1,'B-EmEC'!$A$1:$DC$1,0),FALSE))</f>
        <v>35.305287759275487</v>
      </c>
      <c r="BL173" s="168">
        <f>IF(VLOOKUP($B173,'B-EmEC'!$A:$DC,MATCH(BL$1,'B-EmEC'!$A$1:$DC$1,0),FALSE)="",NA(),VLOOKUP($B173,'B-EmEC'!$A:$DC,MATCH(BL$1,'B-EmEC'!$A$1:$DC$1,0),FALSE))</f>
        <v>42.741935483870968</v>
      </c>
      <c r="BM173" s="168">
        <f>IF(VLOOKUP($B173,'B-EmEC'!$A:$DC,MATCH(BM$1,'B-EmEC'!$A$1:$DC$1,0),FALSE)="",NA(),VLOOKUP($B173,'B-EmEC'!$A:$DC,MATCH(BM$1,'B-EmEC'!$A$1:$DC$1,0),FALSE))</f>
        <v>46.541262135922331</v>
      </c>
      <c r="BN173" s="168">
        <f>IF(VLOOKUP($B173,'B-EmEC'!$A:$DC,MATCH(BN$1,'B-EmEC'!$A$1:$DC$1,0),FALSE)="",NA(),VLOOKUP($B173,'B-EmEC'!$A:$DC,MATCH(BN$1,'B-EmEC'!$A$1:$DC$1,0),FALSE))</f>
        <v>33.497679814385151</v>
      </c>
      <c r="BO173" s="168">
        <f>IF(VLOOKUP($B173,'B-EmEC'!$A:$DC,MATCH(BO$1,'B-EmEC'!$A$1:$DC$1,0),FALSE)="",NA(),VLOOKUP($B173,'B-EmEC'!$A:$DC,MATCH(BO$1,'B-EmEC'!$A$1:$DC$1,0),FALSE))</f>
        <v>21.898784884497264</v>
      </c>
      <c r="BP173" s="168">
        <f>IF(VLOOKUP($B173,'B-EmEC'!$A:$DC,MATCH(BP$1,'B-EmEC'!$A$1:$DC$1,0),FALSE)="",NA(),VLOOKUP($B173,'B-EmEC'!$A:$DC,MATCH(BP$1,'B-EmEC'!$A$1:$DC$1,0),FALSE))</f>
        <v>30.727572404049919</v>
      </c>
      <c r="BQ173" s="168">
        <f>IF(VLOOKUP($B173,'B-EmEC'!$A:$DC,MATCH(BQ$1,'B-EmEC'!$A$1:$DC$1,0),FALSE)="",NA(),VLOOKUP($B173,'B-EmEC'!$A:$DC,MATCH(BQ$1,'B-EmEC'!$A$1:$DC$1,0),FALSE))</f>
        <v>26.945135807813006</v>
      </c>
      <c r="BR173" s="168">
        <f>IF(VLOOKUP($B173,'B-EmEC'!$A:$DC,MATCH(BR$1,'B-EmEC'!$A$1:$DC$1,0),FALSE)="",NA(),VLOOKUP($B173,'B-EmEC'!$A:$DC,MATCH(BR$1,'B-EmEC'!$A$1:$DC$1,0),FALSE))</f>
        <v>46.232427366447986</v>
      </c>
      <c r="BS173" s="168" t="e">
        <f>IF(VLOOKUP($B173,'B-EmEC'!$A:$DC,MATCH(BS$1,'B-EmEC'!$A$1:$DC$1,0),FALSE)="",NA(),VLOOKUP($B173,'B-EmEC'!$A:$DC,MATCH(BS$1,'B-EmEC'!$A$1:$DC$1,0),FALSE))</f>
        <v>#N/A</v>
      </c>
      <c r="BT173" s="168" t="e">
        <f>IF(VLOOKUP($B173,'B-EmEC'!$A:$DC,MATCH(BT$1,'B-EmEC'!$A$1:$DC$1,0),FALSE)="",NA(),VLOOKUP($B173,'B-EmEC'!$A:$DC,MATCH(BT$1,'B-EmEC'!$A$1:$DC$1,0),FALSE))</f>
        <v>#N/A</v>
      </c>
      <c r="BU173" s="161" t="str" cm="1">
        <f t="array" ref="BU173">SUBSTITUTE(SUBSTITUTE(SUBSTITUTE(INDEX(BI$1:BT$1,0,MATCH(_xlfn.AGGREGATE(4,6,BI173:BT173),BI173:BT173,0)),"B-Emax",""),"Min",""),"Max","")</f>
        <v xml:space="preserve">
Gi1</v>
      </c>
      <c r="BV173" s="168"/>
      <c r="BW173" s="165" t="e">
        <f>IF(VLOOKUP($B173,'I-EmEC'!$A:$DD,MATCH(BW$1,'I-EmEC'!$A$1:$DD$1,0),FALSE)&lt;&gt;"",VLOOKUP($B173,'I-EmEC'!$A:$DD,MATCH(BW$1,'I-EmEC'!$A$1:$DD$1,0),FALSE),NA())</f>
        <v>#N/A</v>
      </c>
      <c r="BX173" s="166" t="e">
        <f>IF(VLOOKUP($B173,'I-EmEC'!$A:$DD,MATCH(BX$1,'I-EmEC'!$A$1:$DD$1,0),FALSE)&lt;&gt;"",VLOOKUP($B173,'I-EmEC'!$A:$DD,MATCH(BX$1,'I-EmEC'!$A$1:$DD$1,0),FALSE),NA())</f>
        <v>#N/A</v>
      </c>
      <c r="BY173" s="166" t="e">
        <f>IF(VLOOKUP($B173,'I-EmEC'!$A:$DD,MATCH(BY$1,'I-EmEC'!$A$1:$DD$1,0),FALSE)&lt;&gt;"",VLOOKUP($B173,'I-EmEC'!$A:$DD,MATCH(BY$1,'I-EmEC'!$A$1:$DD$1,0),FALSE),NA())</f>
        <v>#N/A</v>
      </c>
      <c r="BZ173" s="166" t="e">
        <f>IF(VLOOKUP($B173,'I-EmEC'!$A:$DD,MATCH(BZ$1,'I-EmEC'!$A$1:$DD$1,0),FALSE)&lt;&gt;"",VLOOKUP($B173,'I-EmEC'!$A:$DD,MATCH(BZ$1,'I-EmEC'!$A$1:$DD$1,0),FALSE),NA())</f>
        <v>#N/A</v>
      </c>
      <c r="CA173" s="166" t="e">
        <f>IF(VLOOKUP($B173,'I-EmEC'!$A:$DD,MATCH(CA$1,'I-EmEC'!$A$1:$DD$1,0),FALSE)&lt;&gt;"",VLOOKUP($B173,'I-EmEC'!$A:$DD,MATCH(CA$1,'I-EmEC'!$A$1:$DD$1,0),FALSE),NA())</f>
        <v>#N/A</v>
      </c>
      <c r="CB173" s="166" t="e">
        <f>IF(VLOOKUP($B173,'I-EmEC'!$A:$DD,MATCH(CB$1,'I-EmEC'!$A$1:$DD$1,0),FALSE)&lt;&gt;"",VLOOKUP($B173,'I-EmEC'!$A:$DD,MATCH(CB$1,'I-EmEC'!$A$1:$DD$1,0),FALSE),NA())</f>
        <v>#N/A</v>
      </c>
      <c r="CC173" s="166" t="e">
        <f>IF(VLOOKUP($B173,'I-EmEC'!$A:$DD,MATCH(CC$1,'I-EmEC'!$A$1:$DD$1,0),FALSE)&lt;&gt;"",VLOOKUP($B173,'I-EmEC'!$A:$DD,MATCH(CC$1,'I-EmEC'!$A$1:$DD$1,0),FALSE),NA())</f>
        <v>#N/A</v>
      </c>
      <c r="CD173" s="166" t="e">
        <f>IF(VLOOKUP($B173,'I-EmEC'!$A:$DD,MATCH(CD$1,'I-EmEC'!$A$1:$DD$1,0),FALSE)&lt;&gt;"",VLOOKUP($B173,'I-EmEC'!$A:$DD,MATCH(CD$1,'I-EmEC'!$A$1:$DD$1,0),FALSE),NA())</f>
        <v>#N/A</v>
      </c>
      <c r="CE173" s="166" t="e">
        <f>IF(VLOOKUP($B173,'I-EmEC'!$A:$DD,MATCH(CE$1,'I-EmEC'!$A$1:$DD$1,0),FALSE)&lt;&gt;"",VLOOKUP($B173,'I-EmEC'!$A:$DD,MATCH(CE$1,'I-EmEC'!$A$1:$DD$1,0),FALSE),NA())</f>
        <v>#N/A</v>
      </c>
      <c r="CF173" s="166" t="e">
        <f>IF(VLOOKUP($B173,'I-EmEC'!$A:$DD,MATCH(CF$1,'I-EmEC'!$A$1:$DD$1,0),FALSE)&lt;&gt;"",VLOOKUP($B173,'I-EmEC'!$A:$DD,MATCH(CF$1,'I-EmEC'!$A$1:$DD$1,0),FALSE),NA())</f>
        <v>#N/A</v>
      </c>
      <c r="CG173" s="166" t="e">
        <f>IF(VLOOKUP($B173,'I-EmEC'!$A:$DD,MATCH(CG$1,'I-EmEC'!$A$1:$DD$1,0),FALSE)&lt;&gt;"",VLOOKUP($B173,'I-EmEC'!$A:$DD,MATCH(CG$1,'I-EmEC'!$A$1:$DD$1,0),FALSE),NA())</f>
        <v>#N/A</v>
      </c>
      <c r="CH173" s="166" t="e">
        <f>IF(VLOOKUP($B173,'I-EmEC'!$A:$DD,MATCH(CH$1,'I-EmEC'!$A$1:$DD$1,0),FALSE)&lt;&gt;"",VLOOKUP($B173,'I-EmEC'!$A:$DD,MATCH(CH$1,'I-EmEC'!$A$1:$DD$1,0),FALSE),NA())</f>
        <v>#N/A</v>
      </c>
      <c r="CI173" s="161" t="e" cm="1">
        <f t="array" ref="CI173">SUBSTITUTE(SUBSTITUTE(SUBSTITUTE(INDEX(BW$1:CH$1,0,MATCH(_xlfn.AGGREGATE(4,6,BW173:CH173),BW173:CH173,0)),"I-Emax",""),"Min",""),"Max","")</f>
        <v>#N/A</v>
      </c>
      <c r="CJ173" s="155"/>
      <c r="CK173" s="155"/>
      <c r="CL173" s="155"/>
      <c r="CM173" s="155"/>
      <c r="CN173" s="155"/>
      <c r="CO173" s="155"/>
      <c r="CP173" s="155"/>
      <c r="CQ173" s="155"/>
      <c r="CR173" s="155"/>
      <c r="CS173" s="155"/>
      <c r="CT173" s="155"/>
      <c r="CU173" s="155"/>
      <c r="CV173" s="155"/>
      <c r="CW173" s="155"/>
      <c r="CX173" s="155"/>
      <c r="CY173" s="155"/>
      <c r="CZ173" s="155"/>
      <c r="DA173" s="155"/>
      <c r="DB173" s="155"/>
      <c r="DC173" s="155"/>
      <c r="DD173" s="155"/>
      <c r="DE173" s="155"/>
      <c r="DF173" s="155"/>
      <c r="DG173" s="155"/>
    </row>
    <row r="174" spans="1:111" s="170" customFormat="1" ht="11" customHeight="1" x14ac:dyDescent="0.15">
      <c r="A174" s="155" t="str" cm="1">
        <f t="array" ref="A174">_xlfn.IFS(AND(SUMIF(E174:P174,"&lt;&gt;#N/A",E174:P174)&gt;0,SUMIF(S174:AD174,"&lt;&gt;#N/A",S174:AD174)&gt;0),"BI",AND(SUMIF(E174:P174,"&lt;&gt;#N/A",E174:P174)&gt;0,SUMIF(S174:AD174,"&lt;&gt;#N/A",S174:AD174)=0),"-B",AND(SUMIF(E174:P174,"&lt;&gt;#N/A",E174:P174)=0,SUMIF(S174:AD174,"&lt;&gt;#N/A",S174:AD174)&gt;0),"-I")</f>
        <v>-B</v>
      </c>
      <c r="B174" s="90" t="s">
        <v>571</v>
      </c>
      <c r="C174" s="156" t="str">
        <f>VLOOKUP(B174,RecNamesAll!A:E,5,FALSE)</f>
        <v>C</v>
      </c>
      <c r="D174" s="157" t="b">
        <f>VLOOKUP(B174,Ligands!A:B,2,FALSE)</f>
        <v>0</v>
      </c>
      <c r="E174" s="158" t="e">
        <f>IF(VLOOKUP($B174,'B-EmEC'!$A:$DC,MATCH(E$1,'B-EmEC'!$A$1:$DC$1,0),FALSE)&lt;&gt;"",VLOOKUP($B174,'B-EmEC'!$A:$DC,MATCH(E$1,'B-EmEC'!$A$1:$DC$1,0),FALSE),NA())</f>
        <v>#N/A</v>
      </c>
      <c r="F174" s="159">
        <f>IF(VLOOKUP($B174,'B-EmEC'!$A:$DC,MATCH(F$1,'B-EmEC'!$A$1:$DC$1,0),FALSE)&lt;&gt;"",VLOOKUP($B174,'B-EmEC'!$A:$DC,MATCH(F$1,'B-EmEC'!$A$1:$DC$1,0),FALSE),NA())</f>
        <v>4.6589999999999998</v>
      </c>
      <c r="G174" s="159">
        <f>IF(VLOOKUP($B174,'B-EmEC'!$A:$DC,MATCH(G$1,'B-EmEC'!$A$1:$DC$1,0),FALSE)&lt;&gt;"",VLOOKUP($B174,'B-EmEC'!$A:$DC,MATCH(G$1,'B-EmEC'!$A$1:$DC$1,0),FALSE),NA())</f>
        <v>4.4630000000000001</v>
      </c>
      <c r="H174" s="159">
        <f>IF(VLOOKUP($B174,'B-EmEC'!$A:$DC,MATCH(H$1,'B-EmEC'!$A$1:$DC$1,0),FALSE)&lt;&gt;"",VLOOKUP($B174,'B-EmEC'!$A:$DC,MATCH(H$1,'B-EmEC'!$A$1:$DC$1,0),FALSE),NA())</f>
        <v>5.2850000000000001</v>
      </c>
      <c r="I174" s="159">
        <f>IF(VLOOKUP($B174,'B-EmEC'!$A:$DC,MATCH(I$1,'B-EmEC'!$A$1:$DC$1,0),FALSE)&lt;&gt;"",VLOOKUP($B174,'B-EmEC'!$A:$DC,MATCH(I$1,'B-EmEC'!$A$1:$DC$1,0),FALSE),NA())</f>
        <v>5.2720000000000002</v>
      </c>
      <c r="J174" s="159">
        <f>IF(VLOOKUP($B174,'B-EmEC'!$A:$DC,MATCH(J$1,'B-EmEC'!$A$1:$DC$1,0),FALSE)&lt;&gt;"",VLOOKUP($B174,'B-EmEC'!$A:$DC,MATCH(J$1,'B-EmEC'!$A$1:$DC$1,0),FALSE),NA())</f>
        <v>4.5720000000000001</v>
      </c>
      <c r="K174" s="160" t="e">
        <f>IF(VLOOKUP($B174,'B-EmEC'!$A:$DC,MATCH(K$1,'B-EmEC'!$A$1:$DC$1,0),FALSE)&lt;&gt;"",VLOOKUP($B174,'B-EmEC'!$A:$DC,MATCH(K$1,'B-EmEC'!$A$1:$DC$1,0),FALSE),NA())</f>
        <v>#N/A</v>
      </c>
      <c r="L174" s="160" t="e">
        <f>IF(VLOOKUP($B174,'B-EmEC'!$A:$DC,MATCH(L$1,'B-EmEC'!$A$1:$DC$1,0),FALSE)&lt;&gt;"",VLOOKUP($B174,'B-EmEC'!$A:$DC,MATCH(L$1,'B-EmEC'!$A$1:$DC$1,0),FALSE),NA())</f>
        <v>#N/A</v>
      </c>
      <c r="M174" s="160" t="e">
        <f>IF(VLOOKUP($B174,'B-EmEC'!$A:$DC,MATCH(M$1,'B-EmEC'!$A$1:$DC$1,0),FALSE)&lt;&gt;"",VLOOKUP($B174,'B-EmEC'!$A:$DC,MATCH(M$1,'B-EmEC'!$A$1:$DC$1,0),FALSE),NA())</f>
        <v>#N/A</v>
      </c>
      <c r="N174" s="159" t="e">
        <f>IF(VLOOKUP($B174,'B-EmEC'!$A:$DC,MATCH(N$1,'B-EmEC'!$A$1:$DC$1,0),FALSE)&lt;&gt;"",VLOOKUP($B174,'B-EmEC'!$A:$DC,MATCH(N$1,'B-EmEC'!$A$1:$DC$1,0),FALSE),NA())</f>
        <v>#N/A</v>
      </c>
      <c r="O174" s="160" t="e">
        <f>IF(VLOOKUP($B174,'B-EmEC'!$A:$DC,MATCH(O$1,'B-EmEC'!$A$1:$DC$1,0),FALSE)&lt;&gt;"",VLOOKUP($B174,'B-EmEC'!$A:$DC,MATCH(O$1,'B-EmEC'!$A$1:$DC$1,0),FALSE),NA())</f>
        <v>#N/A</v>
      </c>
      <c r="P174" s="160" t="e">
        <f>IF(VLOOKUP($B174,'B-EmEC'!$A:$DC,MATCH(P$1,'B-EmEC'!$A$1:$DC$1,0),FALSE)&lt;&gt;"",VLOOKUP($B174,'B-EmEC'!$A:$DC,MATCH(P$1,'B-EmEC'!$A$1:$DC$1,0),FALSE),NA())</f>
        <v>#N/A</v>
      </c>
      <c r="Q174" s="161" t="str" cm="1">
        <f t="array" ref="Q174">SUBSTITUTE(SUBSTITUTE(INDEX(E$1:P$1,0,MATCH(_xlfn.AGGREGATE(4,6,E174:P174),E174:P174,0)),"B-pEC50",""),"&gt;1.4SD","")</f>
        <v xml:space="preserve">
GoA</v>
      </c>
      <c r="R174" s="159"/>
      <c r="S174" s="162" t="e">
        <f>IF(VLOOKUP($B174,'I-EmEC'!$A:$DD,MATCH(S$1,'I-EmEC'!$A$1:$DD$1,0),FALSE)&lt;&gt;"",VLOOKUP($B174,'I-EmEC'!$A:$DD,MATCH(S$1,'I-EmEC'!$A$1:$DD$1,0),FALSE),NA())</f>
        <v>#N/A</v>
      </c>
      <c r="T174" s="159" t="e">
        <f>IF(VLOOKUP($B174,'I-EmEC'!$A:$DD,MATCH(T$1,'I-EmEC'!$A$1:$DD$1,0),FALSE)&lt;&gt;"",VLOOKUP($B174,'I-EmEC'!$A:$DD,MATCH(T$1,'I-EmEC'!$A$1:$DD$1,0),FALSE),NA())</f>
        <v>#N/A</v>
      </c>
      <c r="U174" s="159" t="e">
        <f>IF(VLOOKUP($B174,'I-EmEC'!$A:$DD,MATCH(U$1,'I-EmEC'!$A$1:$DD$1,0),FALSE)&lt;&gt;"",VLOOKUP($B174,'I-EmEC'!$A:$DD,MATCH(U$1,'I-EmEC'!$A$1:$DD$1,0),FALSE),NA())</f>
        <v>#N/A</v>
      </c>
      <c r="V174" s="159" t="e">
        <f>IF(VLOOKUP($B174,'I-EmEC'!$A:$DD,MATCH(V$1,'I-EmEC'!$A$1:$DD$1,0),FALSE)&lt;&gt;"",VLOOKUP($B174,'I-EmEC'!$A:$DD,MATCH(V$1,'I-EmEC'!$A$1:$DD$1,0),FALSE),NA())</f>
        <v>#N/A</v>
      </c>
      <c r="W174" s="159" t="e">
        <f>IF(VLOOKUP($B174,'I-EmEC'!$A:$DD,MATCH(W$1,'I-EmEC'!$A$1:$DD$1,0),FALSE)&lt;&gt;"",VLOOKUP($B174,'I-EmEC'!$A:$DD,MATCH(W$1,'I-EmEC'!$A$1:$DD$1,0),FALSE),NA())</f>
        <v>#N/A</v>
      </c>
      <c r="X174" s="159" t="e">
        <f>IF(VLOOKUP($B174,'I-EmEC'!$A:$DD,MATCH(X$1,'I-EmEC'!$A$1:$DD$1,0),FALSE)&lt;&gt;"",VLOOKUP($B174,'I-EmEC'!$A:$DD,MATCH(X$1,'I-EmEC'!$A$1:$DD$1,0),FALSE),NA())</f>
        <v>#N/A</v>
      </c>
      <c r="Y174" s="159" t="e">
        <f>IF(VLOOKUP($B174,'I-EmEC'!$A:$DD,MATCH(Y$1,'I-EmEC'!$A$1:$DD$1,0),FALSE)&lt;&gt;"",VLOOKUP($B174,'I-EmEC'!$A:$DD,MATCH(Y$1,'I-EmEC'!$A$1:$DD$1,0),FALSE),NA())</f>
        <v>#N/A</v>
      </c>
      <c r="Z174" s="159" t="e">
        <f>IF(VLOOKUP($B174,'I-EmEC'!$A:$DD,MATCH(Z$1,'I-EmEC'!$A$1:$DD$1,0),FALSE)&lt;&gt;"",VLOOKUP($B174,'I-EmEC'!$A:$DD,MATCH(Z$1,'I-EmEC'!$A$1:$DD$1,0),FALSE),NA())</f>
        <v>#N/A</v>
      </c>
      <c r="AA174" s="159" t="e">
        <f>IF(VLOOKUP($B174,'I-EmEC'!$A:$DD,MATCH(AA$1,'I-EmEC'!$A$1:$DD$1,0),FALSE)&lt;&gt;"",VLOOKUP($B174,'I-EmEC'!$A:$DD,MATCH(AA$1,'I-EmEC'!$A$1:$DD$1,0),FALSE),NA())</f>
        <v>#N/A</v>
      </c>
      <c r="AB174" s="159" t="e">
        <f>IF(VLOOKUP($B174,'I-EmEC'!$A:$DD,MATCH(AB$1,'I-EmEC'!$A$1:$DD$1,0),FALSE)&lt;&gt;"",VLOOKUP($B174,'I-EmEC'!$A:$DD,MATCH(AB$1,'I-EmEC'!$A$1:$DD$1,0),FALSE),NA())</f>
        <v>#N/A</v>
      </c>
      <c r="AC174" s="159" t="e">
        <f>IF(VLOOKUP($B174,'I-EmEC'!$A:$DD,MATCH(AC$1,'I-EmEC'!$A$1:$DD$1,0),FALSE)&lt;&gt;"",VLOOKUP($B174,'I-EmEC'!$A:$DD,MATCH(AC$1,'I-EmEC'!$A$1:$DD$1,0),FALSE),NA())</f>
        <v>#N/A</v>
      </c>
      <c r="AD174" s="159" t="e">
        <f>IF(VLOOKUP($B174,'I-EmEC'!$A:$DD,MATCH(AD$1,'I-EmEC'!$A$1:$DD$1,0),FALSE)&lt;&gt;"",VLOOKUP($B174,'I-EmEC'!$A:$DD,MATCH(AD$1,'I-EmEC'!$A$1:$DD$1,0),FALSE),NA())</f>
        <v>#N/A</v>
      </c>
      <c r="AE174" s="161" t="e" cm="1">
        <f t="array" ref="AE174">SUBSTITUTE(SUBSTITUTE(INDEX(S$1:AD$1,0,MATCH(_xlfn.AGGREGATE(4,6,S174:AD174),S174:AD174,0)),"I-pEC50",""),"&gt;1.4SD","")</f>
        <v>#N/A</v>
      </c>
      <c r="AF174" s="159"/>
      <c r="AG174" s="163" t="e">
        <f>IF(VLOOKUP($B174,'B-EmEC'!$A:$DC,MATCH(AG$1,'B-EmEC'!$A$1:$DC$1,0),FALSE)&lt;&gt;"",VLOOKUP($B174,'B-EmEC'!$A:$DC,MATCH(AG$1,'B-EmEC'!$A$1:$DC$1,0),FALSE),NA())</f>
        <v>#N/A</v>
      </c>
      <c r="AH174" s="164">
        <f>IF(VLOOKUP($B174,'B-EmEC'!$A:$DC,MATCH(AH$1,'B-EmEC'!$A$1:$DC$1,0),FALSE)&lt;&gt;"",VLOOKUP($B174,'B-EmEC'!$A:$DC,MATCH(AH$1,'B-EmEC'!$A$1:$DC$1,0),FALSE),NA())</f>
        <v>342.9</v>
      </c>
      <c r="AI174" s="164">
        <f>IF(VLOOKUP($B174,'B-EmEC'!$A:$DC,MATCH(AI$1,'B-EmEC'!$A$1:$DC$1,0),FALSE)&lt;&gt;"",VLOOKUP($B174,'B-EmEC'!$A:$DC,MATCH(AI$1,'B-EmEC'!$A$1:$DC$1,0),FALSE),NA())</f>
        <v>222.3</v>
      </c>
      <c r="AJ174" s="164">
        <f>IF(VLOOKUP($B174,'B-EmEC'!$A:$DC,MATCH(AJ$1,'B-EmEC'!$A$1:$DC$1,0),FALSE)&lt;&gt;"",VLOOKUP($B174,'B-EmEC'!$A:$DC,MATCH(AJ$1,'B-EmEC'!$A$1:$DC$1,0),FALSE),NA())</f>
        <v>103</v>
      </c>
      <c r="AK174" s="164">
        <f>IF(VLOOKUP($B174,'B-EmEC'!$A:$DC,MATCH(AK$1,'B-EmEC'!$A$1:$DC$1,0),FALSE)&lt;&gt;"",VLOOKUP($B174,'B-EmEC'!$A:$DC,MATCH(AK$1,'B-EmEC'!$A$1:$DC$1,0),FALSE),NA())</f>
        <v>154.5</v>
      </c>
      <c r="AL174" s="164">
        <f>IF(VLOOKUP($B174,'B-EmEC'!$A:$DC,MATCH(AL$1,'B-EmEC'!$A$1:$DC$1,0),FALSE)&lt;&gt;"",VLOOKUP($B174,'B-EmEC'!$A:$DC,MATCH(AL$1,'B-EmEC'!$A$1:$DC$1,0),FALSE),NA())</f>
        <v>105.3</v>
      </c>
      <c r="AM174" s="164" t="e">
        <f>IF(VLOOKUP($B174,'B-EmEC'!$A:$DC,MATCH(AM$1,'B-EmEC'!$A$1:$DC$1,0),FALSE)&lt;&gt;"",VLOOKUP($B174,'B-EmEC'!$A:$DC,MATCH(AM$1,'B-EmEC'!$A$1:$DC$1,0),FALSE),NA())</f>
        <v>#N/A</v>
      </c>
      <c r="AN174" s="164" t="e">
        <f>IF(VLOOKUP($B174,'B-EmEC'!$A:$DC,MATCH(AN$1,'B-EmEC'!$A$1:$DC$1,0),FALSE)&lt;&gt;"",VLOOKUP($B174,'B-EmEC'!$A:$DC,MATCH(AN$1,'B-EmEC'!$A$1:$DC$1,0),FALSE),NA())</f>
        <v>#N/A</v>
      </c>
      <c r="AO174" s="164" t="e">
        <f>IF(VLOOKUP($B174,'B-EmEC'!$A:$DC,MATCH(AO$1,'B-EmEC'!$A$1:$DC$1,0),FALSE)&lt;&gt;"",VLOOKUP($B174,'B-EmEC'!$A:$DC,MATCH(AO$1,'B-EmEC'!$A$1:$DC$1,0),FALSE),NA())</f>
        <v>#N/A</v>
      </c>
      <c r="AP174" s="164" t="e">
        <f>IF(VLOOKUP($B174,'B-EmEC'!$A:$DC,MATCH(AP$1,'B-EmEC'!$A$1:$DC$1,0),FALSE)&lt;&gt;"",VLOOKUP($B174,'B-EmEC'!$A:$DC,MATCH(AP$1,'B-EmEC'!$A$1:$DC$1,0),FALSE),NA())</f>
        <v>#N/A</v>
      </c>
      <c r="AQ174" s="164" t="e">
        <f>IF(VLOOKUP($B174,'B-EmEC'!$A:$DC,MATCH(AQ$1,'B-EmEC'!$A$1:$DC$1,0),FALSE)&lt;&gt;"",VLOOKUP($B174,'B-EmEC'!$A:$DC,MATCH(AQ$1,'B-EmEC'!$A$1:$DC$1,0),FALSE),NA())</f>
        <v>#N/A</v>
      </c>
      <c r="AR174" s="164" t="e">
        <f>IF(VLOOKUP($B174,'B-EmEC'!$A:$DC,MATCH(AR$1,'B-EmEC'!$A$1:$DC$1,0),FALSE)&lt;&gt;"",VLOOKUP($B174,'B-EmEC'!$A:$DC,MATCH(AR$1,'B-EmEC'!$A$1:$DC$1,0),FALSE),NA())</f>
        <v>#N/A</v>
      </c>
      <c r="AS174" s="169" t="str" cm="1">
        <f t="array" ref="AS174">SUBSTITUTE(SUBSTITUTE(INDEX(AG$1:AR$1,0,MATCH(_xlfn.AGGREGATE(4,6,AG174:AR174),AG174:AR174,0)),"B-Emax",""),"&gt;1.4SD","")</f>
        <v xml:space="preserve">
Gi1</v>
      </c>
      <c r="AT174" s="164"/>
      <c r="AU174" s="165" t="e">
        <f>IF(VLOOKUP($B174,'I-EmEC'!$A:$DD,MATCH(AU$1,'I-EmEC'!$A$1:$DD$1,0),FALSE)&lt;&gt;"",VLOOKUP($B174,'I-EmEC'!$A:$DD,MATCH(AU$1,'I-EmEC'!$A$1:$DD$1,0),FALSE),NA())</f>
        <v>#N/A</v>
      </c>
      <c r="AV174" s="166" t="e">
        <f>IF(VLOOKUP($B174,'I-EmEC'!$A:$DD,MATCH(AV$1,'I-EmEC'!$A$1:$DD$1,0),FALSE)&lt;&gt;"",VLOOKUP($B174,'I-EmEC'!$A:$DD,MATCH(AV$1,'I-EmEC'!$A$1:$DD$1,0),FALSE),NA())</f>
        <v>#N/A</v>
      </c>
      <c r="AW174" s="166" t="e">
        <f>IF(VLOOKUP($B174,'I-EmEC'!$A:$DD,MATCH(AW$1,'I-EmEC'!$A$1:$DD$1,0),FALSE)&lt;&gt;"",VLOOKUP($B174,'I-EmEC'!$A:$DD,MATCH(AW$1,'I-EmEC'!$A$1:$DD$1,0),FALSE),NA())</f>
        <v>#N/A</v>
      </c>
      <c r="AX174" s="166" t="e">
        <f>IF(VLOOKUP($B174,'I-EmEC'!$A:$DD,MATCH(AX$1,'I-EmEC'!$A$1:$DD$1,0),FALSE)&lt;&gt;"",VLOOKUP($B174,'I-EmEC'!$A:$DD,MATCH(AX$1,'I-EmEC'!$A$1:$DD$1,0),FALSE),NA())</f>
        <v>#N/A</v>
      </c>
      <c r="AY174" s="166" t="e">
        <f>IF(VLOOKUP($B174,'I-EmEC'!$A:$DD,MATCH(AY$1,'I-EmEC'!$A$1:$DD$1,0),FALSE)&lt;&gt;"",VLOOKUP($B174,'I-EmEC'!$A:$DD,MATCH(AY$1,'I-EmEC'!$A$1:$DD$1,0),FALSE),NA())</f>
        <v>#N/A</v>
      </c>
      <c r="AZ174" s="166" t="e">
        <f>IF(VLOOKUP($B174,'I-EmEC'!$A:$DD,MATCH(AZ$1,'I-EmEC'!$A$1:$DD$1,0),FALSE)&lt;&gt;"",VLOOKUP($B174,'I-EmEC'!$A:$DD,MATCH(AZ$1,'I-EmEC'!$A$1:$DD$1,0),FALSE),NA())</f>
        <v>#N/A</v>
      </c>
      <c r="BA174" s="166" t="e">
        <f>IF(VLOOKUP($B174,'I-EmEC'!$A:$DD,MATCH(BA$1,'I-EmEC'!$A$1:$DD$1,0),FALSE)&lt;&gt;"",VLOOKUP($B174,'I-EmEC'!$A:$DD,MATCH(BA$1,'I-EmEC'!$A$1:$DD$1,0),FALSE),NA())</f>
        <v>#N/A</v>
      </c>
      <c r="BB174" s="166" t="e">
        <f>IF(VLOOKUP($B174,'I-EmEC'!$A:$DD,MATCH(BB$1,'I-EmEC'!$A$1:$DD$1,0),FALSE)&lt;&gt;"",VLOOKUP($B174,'I-EmEC'!$A:$DD,MATCH(BB$1,'I-EmEC'!$A$1:$DD$1,0),FALSE),NA())</f>
        <v>#N/A</v>
      </c>
      <c r="BC174" s="166" t="e">
        <f>IF(VLOOKUP($B174,'I-EmEC'!$A:$DD,MATCH(BC$1,'I-EmEC'!$A$1:$DD$1,0),FALSE)&lt;&gt;"",VLOOKUP($B174,'I-EmEC'!$A:$DD,MATCH(BC$1,'I-EmEC'!$A$1:$DD$1,0),FALSE),NA())</f>
        <v>#N/A</v>
      </c>
      <c r="BD174" s="166" t="e">
        <f>IF(VLOOKUP($B174,'I-EmEC'!$A:$DD,MATCH(BD$1,'I-EmEC'!$A$1:$DD$1,0),FALSE)&lt;&gt;"",VLOOKUP($B174,'I-EmEC'!$A:$DD,MATCH(BD$1,'I-EmEC'!$A$1:$DD$1,0),FALSE),NA())</f>
        <v>#N/A</v>
      </c>
      <c r="BE174" s="166" t="e">
        <f>IF(VLOOKUP($B174,'I-EmEC'!$A:$DD,MATCH(BE$1,'I-EmEC'!$A$1:$DD$1,0),FALSE)&lt;&gt;"",VLOOKUP($B174,'I-EmEC'!$A:$DD,MATCH(BE$1,'I-EmEC'!$A$1:$DD$1,0),FALSE),NA())</f>
        <v>#N/A</v>
      </c>
      <c r="BF174" s="166" t="e">
        <f>IF(VLOOKUP($B174,'I-EmEC'!$A:$DD,MATCH(BF$1,'I-EmEC'!$A$1:$DD$1,0),FALSE)&lt;&gt;"",VLOOKUP($B174,'I-EmEC'!$A:$DD,MATCH(BF$1,'I-EmEC'!$A$1:$DD$1,0),FALSE),NA())</f>
        <v>#N/A</v>
      </c>
      <c r="BG174" s="161" t="e" cm="1">
        <f t="array" ref="BG174">SUBSTITUTE(SUBSTITUTE(INDEX(AU$1:BF$1,0,MATCH(_xlfn.AGGREGATE(4,6,AU174:BF174),AU174:BF174,0)),"I-Emax",""),"&gt;1.4SD","")</f>
        <v>#N/A</v>
      </c>
      <c r="BH174" s="159"/>
      <c r="BI174" s="167" t="e">
        <f>IF(VLOOKUP($B174,'B-EmEC'!$A:$DC,MATCH(BI$1,'B-EmEC'!$A$1:$DC$1,0),FALSE)="",NA(),VLOOKUP($B174,'B-EmEC'!$A:$DC,MATCH(BI$1,'B-EmEC'!$A$1:$DC$1,0),FALSE))</f>
        <v>#N/A</v>
      </c>
      <c r="BJ174" s="168">
        <f>IF(VLOOKUP($B174,'B-EmEC'!$A:$DC,MATCH(BJ$1,'B-EmEC'!$A$1:$DC$1,0),FALSE)="",NA(),VLOOKUP($B174,'B-EmEC'!$A:$DC,MATCH(BJ$1,'B-EmEC'!$A$1:$DC$1,0),FALSE))</f>
        <v>37.150595882990253</v>
      </c>
      <c r="BK174" s="168">
        <f>IF(VLOOKUP($B174,'B-EmEC'!$A:$DC,MATCH(BK$1,'B-EmEC'!$A$1:$DC$1,0),FALSE)="",NA(),VLOOKUP($B174,'B-EmEC'!$A:$DC,MATCH(BK$1,'B-EmEC'!$A$1:$DC$1,0),FALSE))</f>
        <v>32.471516213847501</v>
      </c>
      <c r="BL174" s="168">
        <f>IF(VLOOKUP($B174,'B-EmEC'!$A:$DC,MATCH(BL$1,'B-EmEC'!$A$1:$DC$1,0),FALSE)="",NA(),VLOOKUP($B174,'B-EmEC'!$A:$DC,MATCH(BL$1,'B-EmEC'!$A$1:$DC$1,0),FALSE))</f>
        <v>27.688172043010752</v>
      </c>
      <c r="BM174" s="168">
        <f>IF(VLOOKUP($B174,'B-EmEC'!$A:$DC,MATCH(BM$1,'B-EmEC'!$A$1:$DC$1,0),FALSE)="",NA(),VLOOKUP($B174,'B-EmEC'!$A:$DC,MATCH(BM$1,'B-EmEC'!$A$1:$DC$1,0),FALSE))</f>
        <v>31.25</v>
      </c>
      <c r="BN174" s="168">
        <f>IF(VLOOKUP($B174,'B-EmEC'!$A:$DC,MATCH(BN$1,'B-EmEC'!$A$1:$DC$1,0),FALSE)="",NA(),VLOOKUP($B174,'B-EmEC'!$A:$DC,MATCH(BN$1,'B-EmEC'!$A$1:$DC$1,0),FALSE))</f>
        <v>30.539443155452435</v>
      </c>
      <c r="BO174" s="168" t="e">
        <f>IF(VLOOKUP($B174,'B-EmEC'!$A:$DC,MATCH(BO$1,'B-EmEC'!$A$1:$DC$1,0),FALSE)="",NA(),VLOOKUP($B174,'B-EmEC'!$A:$DC,MATCH(BO$1,'B-EmEC'!$A$1:$DC$1,0),FALSE))</f>
        <v>#N/A</v>
      </c>
      <c r="BP174" s="168" t="e">
        <f>IF(VLOOKUP($B174,'B-EmEC'!$A:$DC,MATCH(BP$1,'B-EmEC'!$A$1:$DC$1,0),FALSE)="",NA(),VLOOKUP($B174,'B-EmEC'!$A:$DC,MATCH(BP$1,'B-EmEC'!$A$1:$DC$1,0),FALSE))</f>
        <v>#N/A</v>
      </c>
      <c r="BQ174" s="168" t="e">
        <f>IF(VLOOKUP($B174,'B-EmEC'!$A:$DC,MATCH(BQ$1,'B-EmEC'!$A$1:$DC$1,0),FALSE)="",NA(),VLOOKUP($B174,'B-EmEC'!$A:$DC,MATCH(BQ$1,'B-EmEC'!$A$1:$DC$1,0),FALSE))</f>
        <v>#N/A</v>
      </c>
      <c r="BR174" s="168" t="e">
        <f>IF(VLOOKUP($B174,'B-EmEC'!$A:$DC,MATCH(BR$1,'B-EmEC'!$A$1:$DC$1,0),FALSE)="",NA(),VLOOKUP($B174,'B-EmEC'!$A:$DC,MATCH(BR$1,'B-EmEC'!$A$1:$DC$1,0),FALSE))</f>
        <v>#N/A</v>
      </c>
      <c r="BS174" s="168" t="e">
        <f>IF(VLOOKUP($B174,'B-EmEC'!$A:$DC,MATCH(BS$1,'B-EmEC'!$A$1:$DC$1,0),FALSE)="",NA(),VLOOKUP($B174,'B-EmEC'!$A:$DC,MATCH(BS$1,'B-EmEC'!$A$1:$DC$1,0),FALSE))</f>
        <v>#N/A</v>
      </c>
      <c r="BT174" s="168" t="e">
        <f>IF(VLOOKUP($B174,'B-EmEC'!$A:$DC,MATCH(BT$1,'B-EmEC'!$A$1:$DC$1,0),FALSE)="",NA(),VLOOKUP($B174,'B-EmEC'!$A:$DC,MATCH(BT$1,'B-EmEC'!$A$1:$DC$1,0),FALSE))</f>
        <v>#N/A</v>
      </c>
      <c r="BU174" s="161" t="str" cm="1">
        <f t="array" ref="BU174">SUBSTITUTE(SUBSTITUTE(SUBSTITUTE(INDEX(BI$1:BT$1,0,MATCH(_xlfn.AGGREGATE(4,6,BI174:BT174),BI174:BT174,0)),"B-Emax",""),"Min",""),"Max","")</f>
        <v xml:space="preserve">
Gi1</v>
      </c>
      <c r="BV174" s="168"/>
      <c r="BW174" s="165" t="e">
        <f>IF(VLOOKUP($B174,'I-EmEC'!$A:$DD,MATCH(BW$1,'I-EmEC'!$A$1:$DD$1,0),FALSE)&lt;&gt;"",VLOOKUP($B174,'I-EmEC'!$A:$DD,MATCH(BW$1,'I-EmEC'!$A$1:$DD$1,0),FALSE),NA())</f>
        <v>#N/A</v>
      </c>
      <c r="BX174" s="166" t="e">
        <f>IF(VLOOKUP($B174,'I-EmEC'!$A:$DD,MATCH(BX$1,'I-EmEC'!$A$1:$DD$1,0),FALSE)&lt;&gt;"",VLOOKUP($B174,'I-EmEC'!$A:$DD,MATCH(BX$1,'I-EmEC'!$A$1:$DD$1,0),FALSE),NA())</f>
        <v>#N/A</v>
      </c>
      <c r="BY174" s="166" t="e">
        <f>IF(VLOOKUP($B174,'I-EmEC'!$A:$DD,MATCH(BY$1,'I-EmEC'!$A$1:$DD$1,0),FALSE)&lt;&gt;"",VLOOKUP($B174,'I-EmEC'!$A:$DD,MATCH(BY$1,'I-EmEC'!$A$1:$DD$1,0),FALSE),NA())</f>
        <v>#N/A</v>
      </c>
      <c r="BZ174" s="166" t="e">
        <f>IF(VLOOKUP($B174,'I-EmEC'!$A:$DD,MATCH(BZ$1,'I-EmEC'!$A$1:$DD$1,0),FALSE)&lt;&gt;"",VLOOKUP($B174,'I-EmEC'!$A:$DD,MATCH(BZ$1,'I-EmEC'!$A$1:$DD$1,0),FALSE),NA())</f>
        <v>#N/A</v>
      </c>
      <c r="CA174" s="166" t="e">
        <f>IF(VLOOKUP($B174,'I-EmEC'!$A:$DD,MATCH(CA$1,'I-EmEC'!$A$1:$DD$1,0),FALSE)&lt;&gt;"",VLOOKUP($B174,'I-EmEC'!$A:$DD,MATCH(CA$1,'I-EmEC'!$A$1:$DD$1,0),FALSE),NA())</f>
        <v>#N/A</v>
      </c>
      <c r="CB174" s="166" t="e">
        <f>IF(VLOOKUP($B174,'I-EmEC'!$A:$DD,MATCH(CB$1,'I-EmEC'!$A$1:$DD$1,0),FALSE)&lt;&gt;"",VLOOKUP($B174,'I-EmEC'!$A:$DD,MATCH(CB$1,'I-EmEC'!$A$1:$DD$1,0),FALSE),NA())</f>
        <v>#N/A</v>
      </c>
      <c r="CC174" s="166" t="e">
        <f>IF(VLOOKUP($B174,'I-EmEC'!$A:$DD,MATCH(CC$1,'I-EmEC'!$A$1:$DD$1,0),FALSE)&lt;&gt;"",VLOOKUP($B174,'I-EmEC'!$A:$DD,MATCH(CC$1,'I-EmEC'!$A$1:$DD$1,0),FALSE),NA())</f>
        <v>#N/A</v>
      </c>
      <c r="CD174" s="166" t="e">
        <f>IF(VLOOKUP($B174,'I-EmEC'!$A:$DD,MATCH(CD$1,'I-EmEC'!$A$1:$DD$1,0),FALSE)&lt;&gt;"",VLOOKUP($B174,'I-EmEC'!$A:$DD,MATCH(CD$1,'I-EmEC'!$A$1:$DD$1,0),FALSE),NA())</f>
        <v>#N/A</v>
      </c>
      <c r="CE174" s="166" t="e">
        <f>IF(VLOOKUP($B174,'I-EmEC'!$A:$DD,MATCH(CE$1,'I-EmEC'!$A$1:$DD$1,0),FALSE)&lt;&gt;"",VLOOKUP($B174,'I-EmEC'!$A:$DD,MATCH(CE$1,'I-EmEC'!$A$1:$DD$1,0),FALSE),NA())</f>
        <v>#N/A</v>
      </c>
      <c r="CF174" s="166" t="e">
        <f>IF(VLOOKUP($B174,'I-EmEC'!$A:$DD,MATCH(CF$1,'I-EmEC'!$A$1:$DD$1,0),FALSE)&lt;&gt;"",VLOOKUP($B174,'I-EmEC'!$A:$DD,MATCH(CF$1,'I-EmEC'!$A$1:$DD$1,0),FALSE),NA())</f>
        <v>#N/A</v>
      </c>
      <c r="CG174" s="166" t="e">
        <f>IF(VLOOKUP($B174,'I-EmEC'!$A:$DD,MATCH(CG$1,'I-EmEC'!$A$1:$DD$1,0),FALSE)&lt;&gt;"",VLOOKUP($B174,'I-EmEC'!$A:$DD,MATCH(CG$1,'I-EmEC'!$A$1:$DD$1,0),FALSE),NA())</f>
        <v>#N/A</v>
      </c>
      <c r="CH174" s="166" t="e">
        <f>IF(VLOOKUP($B174,'I-EmEC'!$A:$DD,MATCH(CH$1,'I-EmEC'!$A$1:$DD$1,0),FALSE)&lt;&gt;"",VLOOKUP($B174,'I-EmEC'!$A:$DD,MATCH(CH$1,'I-EmEC'!$A$1:$DD$1,0),FALSE),NA())</f>
        <v>#N/A</v>
      </c>
      <c r="CI174" s="161" t="e" cm="1">
        <f t="array" ref="CI174">SUBSTITUTE(SUBSTITUTE(SUBSTITUTE(INDEX(BW$1:CH$1,0,MATCH(_xlfn.AGGREGATE(4,6,BW174:CH174),BW174:CH174,0)),"I-Emax",""),"Min",""),"Max","")</f>
        <v>#N/A</v>
      </c>
      <c r="CJ174" s="155"/>
      <c r="CK174" s="155"/>
      <c r="CL174" s="155"/>
      <c r="CM174" s="155"/>
      <c r="CN174" s="155"/>
      <c r="CO174" s="155"/>
      <c r="CP174" s="155"/>
      <c r="CQ174" s="155"/>
      <c r="CR174" s="155"/>
      <c r="CS174" s="155"/>
      <c r="CT174" s="155"/>
      <c r="CU174" s="155"/>
      <c r="CV174" s="155"/>
      <c r="CW174" s="155"/>
      <c r="CX174" s="155"/>
      <c r="CY174" s="155"/>
      <c r="CZ174" s="155"/>
      <c r="DA174" s="155"/>
      <c r="DB174" s="155"/>
      <c r="DC174" s="155"/>
      <c r="DD174" s="155"/>
      <c r="DE174" s="155"/>
      <c r="DF174" s="155"/>
      <c r="DG174" s="155"/>
    </row>
    <row r="175" spans="1:111" s="170" customFormat="1" x14ac:dyDescent="0.15">
      <c r="A175" s="155" t="str" cm="1">
        <f t="array" ref="A175">_xlfn.IFS(AND(SUMIF(E175:P175,"&lt;&gt;#N/A",E175:P175)&gt;0,SUMIF(S175:AD175,"&lt;&gt;#N/A",S175:AD175)&gt;0),"BI",AND(SUMIF(E175:P175,"&lt;&gt;#N/A",E175:P175)&gt;0,SUMIF(S175:AD175,"&lt;&gt;#N/A",S175:AD175)=0),"-B",AND(SUMIF(E175:P175,"&lt;&gt;#N/A",E175:P175)=0,SUMIF(S175:AD175,"&lt;&gt;#N/A",S175:AD175)&gt;0),"-I")</f>
        <v>-B</v>
      </c>
      <c r="B175" s="90" t="s">
        <v>574</v>
      </c>
      <c r="C175" s="156" t="str">
        <f>VLOOKUP(B175,RecNamesAll!A:E,5,FALSE)</f>
        <v>C</v>
      </c>
      <c r="D175" s="157" t="b">
        <f>VLOOKUP(B175,Ligands!A:B,2,FALSE)</f>
        <v>0</v>
      </c>
      <c r="E175" s="158" t="e">
        <f>IF(VLOOKUP($B175,'B-EmEC'!$A:$DC,MATCH(E$1,'B-EmEC'!$A$1:$DC$1,0),FALSE)&lt;&gt;"",VLOOKUP($B175,'B-EmEC'!$A:$DC,MATCH(E$1,'B-EmEC'!$A$1:$DC$1,0),FALSE),NA())</f>
        <v>#N/A</v>
      </c>
      <c r="F175" s="159">
        <f>IF(VLOOKUP($B175,'B-EmEC'!$A:$DC,MATCH(F$1,'B-EmEC'!$A$1:$DC$1,0),FALSE)&lt;&gt;"",VLOOKUP($B175,'B-EmEC'!$A:$DC,MATCH(F$1,'B-EmEC'!$A$1:$DC$1,0),FALSE),NA())</f>
        <v>5.5960000000000001</v>
      </c>
      <c r="G175" s="159">
        <f>IF(VLOOKUP($B175,'B-EmEC'!$A:$DC,MATCH(G$1,'B-EmEC'!$A$1:$DC$1,0),FALSE)&lt;&gt;"",VLOOKUP($B175,'B-EmEC'!$A:$DC,MATCH(G$1,'B-EmEC'!$A$1:$DC$1,0),FALSE),NA())</f>
        <v>5.5190000000000001</v>
      </c>
      <c r="H175" s="159">
        <f>IF(VLOOKUP($B175,'B-EmEC'!$A:$DC,MATCH(H$1,'B-EmEC'!$A$1:$DC$1,0),FALSE)&lt;&gt;"",VLOOKUP($B175,'B-EmEC'!$A:$DC,MATCH(H$1,'B-EmEC'!$A$1:$DC$1,0),FALSE),NA())</f>
        <v>6.0670000000000002</v>
      </c>
      <c r="I175" s="159">
        <f>IF(VLOOKUP($B175,'B-EmEC'!$A:$DC,MATCH(I$1,'B-EmEC'!$A$1:$DC$1,0),FALSE)&lt;&gt;"",VLOOKUP($B175,'B-EmEC'!$A:$DC,MATCH(I$1,'B-EmEC'!$A$1:$DC$1,0),FALSE),NA())</f>
        <v>5.9930000000000003</v>
      </c>
      <c r="J175" s="159">
        <f>IF(VLOOKUP($B175,'B-EmEC'!$A:$DC,MATCH(J$1,'B-EmEC'!$A$1:$DC$1,0),FALSE)&lt;&gt;"",VLOOKUP($B175,'B-EmEC'!$A:$DC,MATCH(J$1,'B-EmEC'!$A$1:$DC$1,0),FALSE),NA())</f>
        <v>5.4930000000000003</v>
      </c>
      <c r="K175" s="160" t="e">
        <f>IF(VLOOKUP($B175,'B-EmEC'!$A:$DC,MATCH(K$1,'B-EmEC'!$A$1:$DC$1,0),FALSE)&lt;&gt;"",VLOOKUP($B175,'B-EmEC'!$A:$DC,MATCH(K$1,'B-EmEC'!$A$1:$DC$1,0),FALSE),NA())</f>
        <v>#N/A</v>
      </c>
      <c r="L175" s="160" t="e">
        <f>IF(VLOOKUP($B175,'B-EmEC'!$A:$DC,MATCH(L$1,'B-EmEC'!$A$1:$DC$1,0),FALSE)&lt;&gt;"",VLOOKUP($B175,'B-EmEC'!$A:$DC,MATCH(L$1,'B-EmEC'!$A$1:$DC$1,0),FALSE),NA())</f>
        <v>#N/A</v>
      </c>
      <c r="M175" s="160" t="e">
        <f>IF(VLOOKUP($B175,'B-EmEC'!$A:$DC,MATCH(M$1,'B-EmEC'!$A$1:$DC$1,0),FALSE)&lt;&gt;"",VLOOKUP($B175,'B-EmEC'!$A:$DC,MATCH(M$1,'B-EmEC'!$A$1:$DC$1,0),FALSE),NA())</f>
        <v>#N/A</v>
      </c>
      <c r="N175" s="159" t="e">
        <f>IF(VLOOKUP($B175,'B-EmEC'!$A:$DC,MATCH(N$1,'B-EmEC'!$A$1:$DC$1,0),FALSE)&lt;&gt;"",VLOOKUP($B175,'B-EmEC'!$A:$DC,MATCH(N$1,'B-EmEC'!$A$1:$DC$1,0),FALSE),NA())</f>
        <v>#N/A</v>
      </c>
      <c r="O175" s="160" t="e">
        <f>IF(VLOOKUP($B175,'B-EmEC'!$A:$DC,MATCH(O$1,'B-EmEC'!$A$1:$DC$1,0),FALSE)&lt;&gt;"",VLOOKUP($B175,'B-EmEC'!$A:$DC,MATCH(O$1,'B-EmEC'!$A$1:$DC$1,0),FALSE),NA())</f>
        <v>#N/A</v>
      </c>
      <c r="P175" s="160" t="e">
        <f>IF(VLOOKUP($B175,'B-EmEC'!$A:$DC,MATCH(P$1,'B-EmEC'!$A$1:$DC$1,0),FALSE)&lt;&gt;"",VLOOKUP($B175,'B-EmEC'!$A:$DC,MATCH(P$1,'B-EmEC'!$A$1:$DC$1,0),FALSE),NA())</f>
        <v>#N/A</v>
      </c>
      <c r="Q175" s="161" t="str" cm="1">
        <f t="array" ref="Q175">SUBSTITUTE(SUBSTITUTE(INDEX(E$1:P$1,0,MATCH(_xlfn.AGGREGATE(4,6,E175:P175),E175:P175,0)),"B-pEC50",""),"&gt;1.4SD","")</f>
        <v xml:space="preserve">
GoA</v>
      </c>
      <c r="R175" s="159"/>
      <c r="S175" s="162" t="e">
        <f>IF(VLOOKUP($B175,'I-EmEC'!$A:$DD,MATCH(S$1,'I-EmEC'!$A$1:$DD$1,0),FALSE)&lt;&gt;"",VLOOKUP($B175,'I-EmEC'!$A:$DD,MATCH(S$1,'I-EmEC'!$A$1:$DD$1,0),FALSE),NA())</f>
        <v>#N/A</v>
      </c>
      <c r="T175" s="159" t="e">
        <f>IF(VLOOKUP($B175,'I-EmEC'!$A:$DD,MATCH(T$1,'I-EmEC'!$A$1:$DD$1,0),FALSE)&lt;&gt;"",VLOOKUP($B175,'I-EmEC'!$A:$DD,MATCH(T$1,'I-EmEC'!$A$1:$DD$1,0),FALSE),NA())</f>
        <v>#N/A</v>
      </c>
      <c r="U175" s="159" t="e">
        <f>IF(VLOOKUP($B175,'I-EmEC'!$A:$DD,MATCH(U$1,'I-EmEC'!$A$1:$DD$1,0),FALSE)&lt;&gt;"",VLOOKUP($B175,'I-EmEC'!$A:$DD,MATCH(U$1,'I-EmEC'!$A$1:$DD$1,0),FALSE),NA())</f>
        <v>#N/A</v>
      </c>
      <c r="V175" s="159" t="e">
        <f>IF(VLOOKUP($B175,'I-EmEC'!$A:$DD,MATCH(V$1,'I-EmEC'!$A$1:$DD$1,0),FALSE)&lt;&gt;"",VLOOKUP($B175,'I-EmEC'!$A:$DD,MATCH(V$1,'I-EmEC'!$A$1:$DD$1,0),FALSE),NA())</f>
        <v>#N/A</v>
      </c>
      <c r="W175" s="159" t="e">
        <f>IF(VLOOKUP($B175,'I-EmEC'!$A:$DD,MATCH(W$1,'I-EmEC'!$A$1:$DD$1,0),FALSE)&lt;&gt;"",VLOOKUP($B175,'I-EmEC'!$A:$DD,MATCH(W$1,'I-EmEC'!$A$1:$DD$1,0),FALSE),NA())</f>
        <v>#N/A</v>
      </c>
      <c r="X175" s="159" t="e">
        <f>IF(VLOOKUP($B175,'I-EmEC'!$A:$DD,MATCH(X$1,'I-EmEC'!$A$1:$DD$1,0),FALSE)&lt;&gt;"",VLOOKUP($B175,'I-EmEC'!$A:$DD,MATCH(X$1,'I-EmEC'!$A$1:$DD$1,0),FALSE),NA())</f>
        <v>#N/A</v>
      </c>
      <c r="Y175" s="159" t="e">
        <f>IF(VLOOKUP($B175,'I-EmEC'!$A:$DD,MATCH(Y$1,'I-EmEC'!$A$1:$DD$1,0),FALSE)&lt;&gt;"",VLOOKUP($B175,'I-EmEC'!$A:$DD,MATCH(Y$1,'I-EmEC'!$A$1:$DD$1,0),FALSE),NA())</f>
        <v>#N/A</v>
      </c>
      <c r="Z175" s="159" t="e">
        <f>IF(VLOOKUP($B175,'I-EmEC'!$A:$DD,MATCH(Z$1,'I-EmEC'!$A$1:$DD$1,0),FALSE)&lt;&gt;"",VLOOKUP($B175,'I-EmEC'!$A:$DD,MATCH(Z$1,'I-EmEC'!$A$1:$DD$1,0),FALSE),NA())</f>
        <v>#N/A</v>
      </c>
      <c r="AA175" s="159" t="e">
        <f>IF(VLOOKUP($B175,'I-EmEC'!$A:$DD,MATCH(AA$1,'I-EmEC'!$A$1:$DD$1,0),FALSE)&lt;&gt;"",VLOOKUP($B175,'I-EmEC'!$A:$DD,MATCH(AA$1,'I-EmEC'!$A$1:$DD$1,0),FALSE),NA())</f>
        <v>#N/A</v>
      </c>
      <c r="AB175" s="159" t="e">
        <f>IF(VLOOKUP($B175,'I-EmEC'!$A:$DD,MATCH(AB$1,'I-EmEC'!$A$1:$DD$1,0),FALSE)&lt;&gt;"",VLOOKUP($B175,'I-EmEC'!$A:$DD,MATCH(AB$1,'I-EmEC'!$A$1:$DD$1,0),FALSE),NA())</f>
        <v>#N/A</v>
      </c>
      <c r="AC175" s="159" t="e">
        <f>IF(VLOOKUP($B175,'I-EmEC'!$A:$DD,MATCH(AC$1,'I-EmEC'!$A$1:$DD$1,0),FALSE)&lt;&gt;"",VLOOKUP($B175,'I-EmEC'!$A:$DD,MATCH(AC$1,'I-EmEC'!$A$1:$DD$1,0),FALSE),NA())</f>
        <v>#N/A</v>
      </c>
      <c r="AD175" s="159" t="e">
        <f>IF(VLOOKUP($B175,'I-EmEC'!$A:$DD,MATCH(AD$1,'I-EmEC'!$A$1:$DD$1,0),FALSE)&lt;&gt;"",VLOOKUP($B175,'I-EmEC'!$A:$DD,MATCH(AD$1,'I-EmEC'!$A$1:$DD$1,0),FALSE),NA())</f>
        <v>#N/A</v>
      </c>
      <c r="AE175" s="161" t="e" cm="1">
        <f t="array" ref="AE175">SUBSTITUTE(SUBSTITUTE(INDEX(S$1:AD$1,0,MATCH(_xlfn.AGGREGATE(4,6,S175:AD175),S175:AD175,0)),"I-pEC50",""),"&gt;1.4SD","")</f>
        <v>#N/A</v>
      </c>
      <c r="AF175" s="159"/>
      <c r="AG175" s="163" t="e">
        <f>IF(VLOOKUP($B175,'B-EmEC'!$A:$DC,MATCH(AG$1,'B-EmEC'!$A$1:$DC$1,0),FALSE)&lt;&gt;"",VLOOKUP($B175,'B-EmEC'!$A:$DC,MATCH(AG$1,'B-EmEC'!$A$1:$DC$1,0),FALSE),NA())</f>
        <v>#N/A</v>
      </c>
      <c r="AH175" s="164">
        <f>IF(VLOOKUP($B175,'B-EmEC'!$A:$DC,MATCH(AH$1,'B-EmEC'!$A$1:$DC$1,0),FALSE)&lt;&gt;"",VLOOKUP($B175,'B-EmEC'!$A:$DC,MATCH(AH$1,'B-EmEC'!$A$1:$DC$1,0),FALSE),NA())</f>
        <v>426.5</v>
      </c>
      <c r="AI175" s="164">
        <f>IF(VLOOKUP($B175,'B-EmEC'!$A:$DC,MATCH(AI$1,'B-EmEC'!$A$1:$DC$1,0),FALSE)&lt;&gt;"",VLOOKUP($B175,'B-EmEC'!$A:$DC,MATCH(AI$1,'B-EmEC'!$A$1:$DC$1,0),FALSE),NA())</f>
        <v>195.7</v>
      </c>
      <c r="AJ175" s="164">
        <f>IF(VLOOKUP($B175,'B-EmEC'!$A:$DC,MATCH(AJ$1,'B-EmEC'!$A$1:$DC$1,0),FALSE)&lt;&gt;"",VLOOKUP($B175,'B-EmEC'!$A:$DC,MATCH(AJ$1,'B-EmEC'!$A$1:$DC$1,0),FALSE),NA())</f>
        <v>70.87</v>
      </c>
      <c r="AK175" s="164">
        <f>IF(VLOOKUP($B175,'B-EmEC'!$A:$DC,MATCH(AK$1,'B-EmEC'!$A$1:$DC$1,0),FALSE)&lt;&gt;"",VLOOKUP($B175,'B-EmEC'!$A:$DC,MATCH(AK$1,'B-EmEC'!$A$1:$DC$1,0),FALSE),NA())</f>
        <v>84.72</v>
      </c>
      <c r="AL175" s="164">
        <f>IF(VLOOKUP($B175,'B-EmEC'!$A:$DC,MATCH(AL$1,'B-EmEC'!$A$1:$DC$1,0),FALSE)&lt;&gt;"",VLOOKUP($B175,'B-EmEC'!$A:$DC,MATCH(AL$1,'B-EmEC'!$A$1:$DC$1,0),FALSE),NA())</f>
        <v>128.4</v>
      </c>
      <c r="AM175" s="164" t="e">
        <f>IF(VLOOKUP($B175,'B-EmEC'!$A:$DC,MATCH(AM$1,'B-EmEC'!$A$1:$DC$1,0),FALSE)&lt;&gt;"",VLOOKUP($B175,'B-EmEC'!$A:$DC,MATCH(AM$1,'B-EmEC'!$A$1:$DC$1,0),FALSE),NA())</f>
        <v>#N/A</v>
      </c>
      <c r="AN175" s="164" t="e">
        <f>IF(VLOOKUP($B175,'B-EmEC'!$A:$DC,MATCH(AN$1,'B-EmEC'!$A$1:$DC$1,0),FALSE)&lt;&gt;"",VLOOKUP($B175,'B-EmEC'!$A:$DC,MATCH(AN$1,'B-EmEC'!$A$1:$DC$1,0),FALSE),NA())</f>
        <v>#N/A</v>
      </c>
      <c r="AO175" s="164" t="e">
        <f>IF(VLOOKUP($B175,'B-EmEC'!$A:$DC,MATCH(AO$1,'B-EmEC'!$A$1:$DC$1,0),FALSE)&lt;&gt;"",VLOOKUP($B175,'B-EmEC'!$A:$DC,MATCH(AO$1,'B-EmEC'!$A$1:$DC$1,0),FALSE),NA())</f>
        <v>#N/A</v>
      </c>
      <c r="AP175" s="164" t="e">
        <f>IF(VLOOKUP($B175,'B-EmEC'!$A:$DC,MATCH(AP$1,'B-EmEC'!$A$1:$DC$1,0),FALSE)&lt;&gt;"",VLOOKUP($B175,'B-EmEC'!$A:$DC,MATCH(AP$1,'B-EmEC'!$A$1:$DC$1,0),FALSE),NA())</f>
        <v>#N/A</v>
      </c>
      <c r="AQ175" s="164" t="e">
        <f>IF(VLOOKUP($B175,'B-EmEC'!$A:$DC,MATCH(AQ$1,'B-EmEC'!$A$1:$DC$1,0),FALSE)&lt;&gt;"",VLOOKUP($B175,'B-EmEC'!$A:$DC,MATCH(AQ$1,'B-EmEC'!$A$1:$DC$1,0),FALSE),NA())</f>
        <v>#N/A</v>
      </c>
      <c r="AR175" s="164" t="e">
        <f>IF(VLOOKUP($B175,'B-EmEC'!$A:$DC,MATCH(AR$1,'B-EmEC'!$A$1:$DC$1,0),FALSE)&lt;&gt;"",VLOOKUP($B175,'B-EmEC'!$A:$DC,MATCH(AR$1,'B-EmEC'!$A$1:$DC$1,0),FALSE),NA())</f>
        <v>#N/A</v>
      </c>
      <c r="AS175" s="169" t="str" cm="1">
        <f t="array" ref="AS175">SUBSTITUTE(SUBSTITUTE(INDEX(AG$1:AR$1,0,MATCH(_xlfn.AGGREGATE(4,6,AG175:AR175),AG175:AR175,0)),"B-Emax",""),"&gt;1.4SD","")</f>
        <v xml:space="preserve">
Gi1</v>
      </c>
      <c r="AT175" s="164"/>
      <c r="AU175" s="165" t="e">
        <f>IF(VLOOKUP($B175,'I-EmEC'!$A:$DD,MATCH(AU$1,'I-EmEC'!$A$1:$DD$1,0),FALSE)&lt;&gt;"",VLOOKUP($B175,'I-EmEC'!$A:$DD,MATCH(AU$1,'I-EmEC'!$A$1:$DD$1,0),FALSE),NA())</f>
        <v>#N/A</v>
      </c>
      <c r="AV175" s="166" t="e">
        <f>IF(VLOOKUP($B175,'I-EmEC'!$A:$DD,MATCH(AV$1,'I-EmEC'!$A$1:$DD$1,0),FALSE)&lt;&gt;"",VLOOKUP($B175,'I-EmEC'!$A:$DD,MATCH(AV$1,'I-EmEC'!$A$1:$DD$1,0),FALSE),NA())</f>
        <v>#N/A</v>
      </c>
      <c r="AW175" s="166" t="e">
        <f>IF(VLOOKUP($B175,'I-EmEC'!$A:$DD,MATCH(AW$1,'I-EmEC'!$A$1:$DD$1,0),FALSE)&lt;&gt;"",VLOOKUP($B175,'I-EmEC'!$A:$DD,MATCH(AW$1,'I-EmEC'!$A$1:$DD$1,0),FALSE),NA())</f>
        <v>#N/A</v>
      </c>
      <c r="AX175" s="166" t="e">
        <f>IF(VLOOKUP($B175,'I-EmEC'!$A:$DD,MATCH(AX$1,'I-EmEC'!$A$1:$DD$1,0),FALSE)&lt;&gt;"",VLOOKUP($B175,'I-EmEC'!$A:$DD,MATCH(AX$1,'I-EmEC'!$A$1:$DD$1,0),FALSE),NA())</f>
        <v>#N/A</v>
      </c>
      <c r="AY175" s="166" t="e">
        <f>IF(VLOOKUP($B175,'I-EmEC'!$A:$DD,MATCH(AY$1,'I-EmEC'!$A$1:$DD$1,0),FALSE)&lt;&gt;"",VLOOKUP($B175,'I-EmEC'!$A:$DD,MATCH(AY$1,'I-EmEC'!$A$1:$DD$1,0),FALSE),NA())</f>
        <v>#N/A</v>
      </c>
      <c r="AZ175" s="166" t="e">
        <f>IF(VLOOKUP($B175,'I-EmEC'!$A:$DD,MATCH(AZ$1,'I-EmEC'!$A$1:$DD$1,0),FALSE)&lt;&gt;"",VLOOKUP($B175,'I-EmEC'!$A:$DD,MATCH(AZ$1,'I-EmEC'!$A$1:$DD$1,0),FALSE),NA())</f>
        <v>#N/A</v>
      </c>
      <c r="BA175" s="166" t="e">
        <f>IF(VLOOKUP($B175,'I-EmEC'!$A:$DD,MATCH(BA$1,'I-EmEC'!$A$1:$DD$1,0),FALSE)&lt;&gt;"",VLOOKUP($B175,'I-EmEC'!$A:$DD,MATCH(BA$1,'I-EmEC'!$A$1:$DD$1,0),FALSE),NA())</f>
        <v>#N/A</v>
      </c>
      <c r="BB175" s="166" t="e">
        <f>IF(VLOOKUP($B175,'I-EmEC'!$A:$DD,MATCH(BB$1,'I-EmEC'!$A$1:$DD$1,0),FALSE)&lt;&gt;"",VLOOKUP($B175,'I-EmEC'!$A:$DD,MATCH(BB$1,'I-EmEC'!$A$1:$DD$1,0),FALSE),NA())</f>
        <v>#N/A</v>
      </c>
      <c r="BC175" s="166" t="e">
        <f>IF(VLOOKUP($B175,'I-EmEC'!$A:$DD,MATCH(BC$1,'I-EmEC'!$A$1:$DD$1,0),FALSE)&lt;&gt;"",VLOOKUP($B175,'I-EmEC'!$A:$DD,MATCH(BC$1,'I-EmEC'!$A$1:$DD$1,0),FALSE),NA())</f>
        <v>#N/A</v>
      </c>
      <c r="BD175" s="166" t="e">
        <f>IF(VLOOKUP($B175,'I-EmEC'!$A:$DD,MATCH(BD$1,'I-EmEC'!$A$1:$DD$1,0),FALSE)&lt;&gt;"",VLOOKUP($B175,'I-EmEC'!$A:$DD,MATCH(BD$1,'I-EmEC'!$A$1:$DD$1,0),FALSE),NA())</f>
        <v>#N/A</v>
      </c>
      <c r="BE175" s="166" t="e">
        <f>IF(VLOOKUP($B175,'I-EmEC'!$A:$DD,MATCH(BE$1,'I-EmEC'!$A$1:$DD$1,0),FALSE)&lt;&gt;"",VLOOKUP($B175,'I-EmEC'!$A:$DD,MATCH(BE$1,'I-EmEC'!$A$1:$DD$1,0),FALSE),NA())</f>
        <v>#N/A</v>
      </c>
      <c r="BF175" s="166" t="e">
        <f>IF(VLOOKUP($B175,'I-EmEC'!$A:$DD,MATCH(BF$1,'I-EmEC'!$A$1:$DD$1,0),FALSE)&lt;&gt;"",VLOOKUP($B175,'I-EmEC'!$A:$DD,MATCH(BF$1,'I-EmEC'!$A$1:$DD$1,0),FALSE),NA())</f>
        <v>#N/A</v>
      </c>
      <c r="BG175" s="161" t="e" cm="1">
        <f t="array" ref="BG175">SUBSTITUTE(SUBSTITUTE(INDEX(AU$1:BF$1,0,MATCH(_xlfn.AGGREGATE(4,6,AU175:BF175),AU175:BF175,0)),"I-Emax",""),"&gt;1.4SD","")</f>
        <v>#N/A</v>
      </c>
      <c r="BH175" s="159"/>
      <c r="BI175" s="167" t="e">
        <f>IF(VLOOKUP($B175,'B-EmEC'!$A:$DC,MATCH(BI$1,'B-EmEC'!$A$1:$DC$1,0),FALSE)="",NA(),VLOOKUP($B175,'B-EmEC'!$A:$DC,MATCH(BI$1,'B-EmEC'!$A$1:$DC$1,0),FALSE))</f>
        <v>#N/A</v>
      </c>
      <c r="BJ175" s="168">
        <f>IF(VLOOKUP($B175,'B-EmEC'!$A:$DC,MATCH(BJ$1,'B-EmEC'!$A$1:$DC$1,0),FALSE)="",NA(),VLOOKUP($B175,'B-EmEC'!$A:$DC,MATCH(BJ$1,'B-EmEC'!$A$1:$DC$1,0),FALSE))</f>
        <v>46.2080173347779</v>
      </c>
      <c r="BK175" s="168">
        <f>IF(VLOOKUP($B175,'B-EmEC'!$A:$DC,MATCH(BK$1,'B-EmEC'!$A$1:$DC$1,0),FALSE)="",NA(),VLOOKUP($B175,'B-EmEC'!$A:$DC,MATCH(BK$1,'B-EmEC'!$A$1:$DC$1,0),FALSE))</f>
        <v>28.586035641250366</v>
      </c>
      <c r="BL175" s="168">
        <f>IF(VLOOKUP($B175,'B-EmEC'!$A:$DC,MATCH(BL$1,'B-EmEC'!$A$1:$DC$1,0),FALSE)="",NA(),VLOOKUP($B175,'B-EmEC'!$A:$DC,MATCH(BL$1,'B-EmEC'!$A$1:$DC$1,0),FALSE))</f>
        <v>19.051075268817204</v>
      </c>
      <c r="BM175" s="168">
        <f>IF(VLOOKUP($B175,'B-EmEC'!$A:$DC,MATCH(BM$1,'B-EmEC'!$A$1:$DC$1,0),FALSE)="",NA(),VLOOKUP($B175,'B-EmEC'!$A:$DC,MATCH(BM$1,'B-EmEC'!$A$1:$DC$1,0),FALSE))</f>
        <v>17.135922330097088</v>
      </c>
      <c r="BN175" s="168">
        <f>IF(VLOOKUP($B175,'B-EmEC'!$A:$DC,MATCH(BN$1,'B-EmEC'!$A$1:$DC$1,0),FALSE)="",NA(),VLOOKUP($B175,'B-EmEC'!$A:$DC,MATCH(BN$1,'B-EmEC'!$A$1:$DC$1,0),FALSE))</f>
        <v>37.238979118329468</v>
      </c>
      <c r="BO175" s="168" t="e">
        <f>IF(VLOOKUP($B175,'B-EmEC'!$A:$DC,MATCH(BO$1,'B-EmEC'!$A$1:$DC$1,0),FALSE)="",NA(),VLOOKUP($B175,'B-EmEC'!$A:$DC,MATCH(BO$1,'B-EmEC'!$A$1:$DC$1,0),FALSE))</f>
        <v>#N/A</v>
      </c>
      <c r="BP175" s="168" t="e">
        <f>IF(VLOOKUP($B175,'B-EmEC'!$A:$DC,MATCH(BP$1,'B-EmEC'!$A$1:$DC$1,0),FALSE)="",NA(),VLOOKUP($B175,'B-EmEC'!$A:$DC,MATCH(BP$1,'B-EmEC'!$A$1:$DC$1,0),FALSE))</f>
        <v>#N/A</v>
      </c>
      <c r="BQ175" s="168" t="e">
        <f>IF(VLOOKUP($B175,'B-EmEC'!$A:$DC,MATCH(BQ$1,'B-EmEC'!$A$1:$DC$1,0),FALSE)="",NA(),VLOOKUP($B175,'B-EmEC'!$A:$DC,MATCH(BQ$1,'B-EmEC'!$A$1:$DC$1,0),FALSE))</f>
        <v>#N/A</v>
      </c>
      <c r="BR175" s="168" t="e">
        <f>IF(VLOOKUP($B175,'B-EmEC'!$A:$DC,MATCH(BR$1,'B-EmEC'!$A$1:$DC$1,0),FALSE)="",NA(),VLOOKUP($B175,'B-EmEC'!$A:$DC,MATCH(BR$1,'B-EmEC'!$A$1:$DC$1,0),FALSE))</f>
        <v>#N/A</v>
      </c>
      <c r="BS175" s="168" t="e">
        <f>IF(VLOOKUP($B175,'B-EmEC'!$A:$DC,MATCH(BS$1,'B-EmEC'!$A$1:$DC$1,0),FALSE)="",NA(),VLOOKUP($B175,'B-EmEC'!$A:$DC,MATCH(BS$1,'B-EmEC'!$A$1:$DC$1,0),FALSE))</f>
        <v>#N/A</v>
      </c>
      <c r="BT175" s="168" t="e">
        <f>IF(VLOOKUP($B175,'B-EmEC'!$A:$DC,MATCH(BT$1,'B-EmEC'!$A$1:$DC$1,0),FALSE)="",NA(),VLOOKUP($B175,'B-EmEC'!$A:$DC,MATCH(BT$1,'B-EmEC'!$A$1:$DC$1,0),FALSE))</f>
        <v>#N/A</v>
      </c>
      <c r="BU175" s="161" t="str" cm="1">
        <f t="array" ref="BU175">SUBSTITUTE(SUBSTITUTE(SUBSTITUTE(INDEX(BI$1:BT$1,0,MATCH(_xlfn.AGGREGATE(4,6,BI175:BT175),BI175:BT175,0)),"B-Emax",""),"Min",""),"Max","")</f>
        <v xml:space="preserve">
Gi1</v>
      </c>
      <c r="BV175" s="168"/>
      <c r="BW175" s="165" t="e">
        <f>IF(VLOOKUP($B175,'I-EmEC'!$A:$DD,MATCH(BW$1,'I-EmEC'!$A$1:$DD$1,0),FALSE)&lt;&gt;"",VLOOKUP($B175,'I-EmEC'!$A:$DD,MATCH(BW$1,'I-EmEC'!$A$1:$DD$1,0),FALSE),NA())</f>
        <v>#N/A</v>
      </c>
      <c r="BX175" s="166" t="e">
        <f>IF(VLOOKUP($B175,'I-EmEC'!$A:$DD,MATCH(BX$1,'I-EmEC'!$A$1:$DD$1,0),FALSE)&lt;&gt;"",VLOOKUP($B175,'I-EmEC'!$A:$DD,MATCH(BX$1,'I-EmEC'!$A$1:$DD$1,0),FALSE),NA())</f>
        <v>#N/A</v>
      </c>
      <c r="BY175" s="166" t="e">
        <f>IF(VLOOKUP($B175,'I-EmEC'!$A:$DD,MATCH(BY$1,'I-EmEC'!$A$1:$DD$1,0),FALSE)&lt;&gt;"",VLOOKUP($B175,'I-EmEC'!$A:$DD,MATCH(BY$1,'I-EmEC'!$A$1:$DD$1,0),FALSE),NA())</f>
        <v>#N/A</v>
      </c>
      <c r="BZ175" s="166" t="e">
        <f>IF(VLOOKUP($B175,'I-EmEC'!$A:$DD,MATCH(BZ$1,'I-EmEC'!$A$1:$DD$1,0),FALSE)&lt;&gt;"",VLOOKUP($B175,'I-EmEC'!$A:$DD,MATCH(BZ$1,'I-EmEC'!$A$1:$DD$1,0),FALSE),NA())</f>
        <v>#N/A</v>
      </c>
      <c r="CA175" s="166" t="e">
        <f>IF(VLOOKUP($B175,'I-EmEC'!$A:$DD,MATCH(CA$1,'I-EmEC'!$A$1:$DD$1,0),FALSE)&lt;&gt;"",VLOOKUP($B175,'I-EmEC'!$A:$DD,MATCH(CA$1,'I-EmEC'!$A$1:$DD$1,0),FALSE),NA())</f>
        <v>#N/A</v>
      </c>
      <c r="CB175" s="166" t="e">
        <f>IF(VLOOKUP($B175,'I-EmEC'!$A:$DD,MATCH(CB$1,'I-EmEC'!$A$1:$DD$1,0),FALSE)&lt;&gt;"",VLOOKUP($B175,'I-EmEC'!$A:$DD,MATCH(CB$1,'I-EmEC'!$A$1:$DD$1,0),FALSE),NA())</f>
        <v>#N/A</v>
      </c>
      <c r="CC175" s="166" t="e">
        <f>IF(VLOOKUP($B175,'I-EmEC'!$A:$DD,MATCH(CC$1,'I-EmEC'!$A$1:$DD$1,0),FALSE)&lt;&gt;"",VLOOKUP($B175,'I-EmEC'!$A:$DD,MATCH(CC$1,'I-EmEC'!$A$1:$DD$1,0),FALSE),NA())</f>
        <v>#N/A</v>
      </c>
      <c r="CD175" s="166" t="e">
        <f>IF(VLOOKUP($B175,'I-EmEC'!$A:$DD,MATCH(CD$1,'I-EmEC'!$A$1:$DD$1,0),FALSE)&lt;&gt;"",VLOOKUP($B175,'I-EmEC'!$A:$DD,MATCH(CD$1,'I-EmEC'!$A$1:$DD$1,0),FALSE),NA())</f>
        <v>#N/A</v>
      </c>
      <c r="CE175" s="166" t="e">
        <f>IF(VLOOKUP($B175,'I-EmEC'!$A:$DD,MATCH(CE$1,'I-EmEC'!$A$1:$DD$1,0),FALSE)&lt;&gt;"",VLOOKUP($B175,'I-EmEC'!$A:$DD,MATCH(CE$1,'I-EmEC'!$A$1:$DD$1,0),FALSE),NA())</f>
        <v>#N/A</v>
      </c>
      <c r="CF175" s="166" t="e">
        <f>IF(VLOOKUP($B175,'I-EmEC'!$A:$DD,MATCH(CF$1,'I-EmEC'!$A$1:$DD$1,0),FALSE)&lt;&gt;"",VLOOKUP($B175,'I-EmEC'!$A:$DD,MATCH(CF$1,'I-EmEC'!$A$1:$DD$1,0),FALSE),NA())</f>
        <v>#N/A</v>
      </c>
      <c r="CG175" s="166" t="e">
        <f>IF(VLOOKUP($B175,'I-EmEC'!$A:$DD,MATCH(CG$1,'I-EmEC'!$A$1:$DD$1,0),FALSE)&lt;&gt;"",VLOOKUP($B175,'I-EmEC'!$A:$DD,MATCH(CG$1,'I-EmEC'!$A$1:$DD$1,0),FALSE),NA())</f>
        <v>#N/A</v>
      </c>
      <c r="CH175" s="166" t="e">
        <f>IF(VLOOKUP($B175,'I-EmEC'!$A:$DD,MATCH(CH$1,'I-EmEC'!$A$1:$DD$1,0),FALSE)&lt;&gt;"",VLOOKUP($B175,'I-EmEC'!$A:$DD,MATCH(CH$1,'I-EmEC'!$A$1:$DD$1,0),FALSE),NA())</f>
        <v>#N/A</v>
      </c>
      <c r="CI175" s="161" t="e" cm="1">
        <f t="array" ref="CI175">SUBSTITUTE(SUBSTITUTE(SUBSTITUTE(INDEX(BW$1:CH$1,0,MATCH(_xlfn.AGGREGATE(4,6,BW175:CH175),BW175:CH175,0)),"I-Emax",""),"Min",""),"Max","")</f>
        <v>#N/A</v>
      </c>
      <c r="CJ175" s="155"/>
      <c r="CK175" s="155"/>
      <c r="CL175" s="155"/>
      <c r="CM175" s="155"/>
      <c r="CN175" s="155"/>
      <c r="CO175" s="155"/>
      <c r="CP175" s="155"/>
      <c r="CQ175" s="155"/>
      <c r="CR175" s="155"/>
      <c r="CS175" s="155"/>
      <c r="CT175" s="155"/>
      <c r="CU175" s="155"/>
      <c r="CV175" s="155"/>
      <c r="CW175" s="155"/>
      <c r="CX175" s="155"/>
      <c r="CY175" s="155"/>
      <c r="CZ175" s="155"/>
      <c r="DA175" s="155"/>
      <c r="DB175" s="155"/>
      <c r="DC175" s="155"/>
      <c r="DD175" s="155"/>
      <c r="DE175" s="155"/>
      <c r="DF175" s="155"/>
      <c r="DG175" s="155"/>
    </row>
    <row r="176" spans="1:111" s="170" customFormat="1" x14ac:dyDescent="0.15">
      <c r="C176" s="156"/>
      <c r="D176" s="171"/>
      <c r="E176" s="158"/>
      <c r="F176" s="159"/>
      <c r="G176" s="159"/>
      <c r="H176" s="159"/>
      <c r="I176" s="159"/>
      <c r="J176" s="159"/>
      <c r="K176" s="160"/>
      <c r="L176" s="160"/>
      <c r="M176" s="160"/>
      <c r="N176" s="159"/>
      <c r="O176" s="160"/>
      <c r="P176" s="160"/>
      <c r="Q176" s="161"/>
      <c r="R176" s="159"/>
      <c r="S176" s="162"/>
      <c r="T176" s="159"/>
      <c r="U176" s="159"/>
      <c r="V176" s="159"/>
      <c r="W176" s="159"/>
      <c r="X176" s="159"/>
      <c r="Y176" s="159"/>
      <c r="Z176" s="159"/>
      <c r="AA176" s="159"/>
      <c r="AB176" s="159"/>
      <c r="AC176" s="159"/>
      <c r="AD176" s="159"/>
      <c r="AE176" s="161"/>
      <c r="AF176" s="159"/>
      <c r="AG176" s="167"/>
      <c r="AH176" s="168"/>
      <c r="AI176" s="168"/>
      <c r="AJ176" s="168"/>
      <c r="AK176" s="168"/>
      <c r="AL176" s="168"/>
      <c r="AM176" s="168"/>
      <c r="AN176" s="168"/>
      <c r="AO176" s="168"/>
      <c r="AP176" s="168"/>
      <c r="AQ176" s="168"/>
      <c r="AR176" s="168"/>
      <c r="AS176" s="169"/>
      <c r="AT176" s="164"/>
      <c r="AU176" s="165"/>
      <c r="AV176" s="166"/>
      <c r="AW176" s="166"/>
      <c r="AX176" s="166"/>
      <c r="AY176" s="166"/>
      <c r="AZ176" s="166"/>
      <c r="BA176" s="166"/>
      <c r="BB176" s="166"/>
      <c r="BC176" s="166"/>
      <c r="BD176" s="166"/>
      <c r="BE176" s="166"/>
      <c r="BF176" s="166"/>
      <c r="BG176" s="161"/>
      <c r="BH176" s="159"/>
      <c r="BI176" s="167"/>
      <c r="BJ176" s="168"/>
      <c r="BK176" s="168"/>
      <c r="BL176" s="168"/>
      <c r="BM176" s="168"/>
      <c r="BN176" s="168"/>
      <c r="BO176" s="168"/>
      <c r="BP176" s="168"/>
      <c r="BQ176" s="168"/>
      <c r="BR176" s="168"/>
      <c r="BS176" s="168"/>
      <c r="BT176" s="168"/>
      <c r="BU176" s="169"/>
      <c r="BV176" s="168"/>
      <c r="BW176" s="165"/>
      <c r="BX176" s="166"/>
      <c r="BY176" s="166"/>
      <c r="BZ176" s="166"/>
      <c r="CA176" s="166"/>
      <c r="CB176" s="166"/>
      <c r="CC176" s="166"/>
      <c r="CD176" s="166"/>
      <c r="CE176" s="166"/>
      <c r="CF176" s="166"/>
      <c r="CG176" s="166"/>
      <c r="CH176" s="166"/>
      <c r="CI176" s="169"/>
      <c r="CJ176" s="155"/>
      <c r="CK176" s="155"/>
      <c r="CL176" s="155"/>
      <c r="CM176" s="155"/>
      <c r="CN176" s="155"/>
      <c r="CO176" s="155"/>
      <c r="CP176" s="155"/>
      <c r="CQ176" s="155"/>
      <c r="CR176" s="155"/>
      <c r="CS176" s="155"/>
      <c r="CT176" s="155"/>
      <c r="CU176" s="155"/>
      <c r="CV176" s="155"/>
      <c r="CW176" s="155"/>
      <c r="CX176" s="155"/>
      <c r="CY176" s="155"/>
      <c r="CZ176" s="155"/>
      <c r="DA176" s="155"/>
      <c r="DB176" s="155"/>
      <c r="DC176" s="155"/>
      <c r="DD176" s="155"/>
      <c r="DE176" s="155"/>
      <c r="DF176" s="155"/>
      <c r="DG176" s="155"/>
    </row>
    <row r="177" spans="1:111" s="170" customFormat="1" ht="12" x14ac:dyDescent="0.15">
      <c r="A177" s="268" t="s">
        <v>2565</v>
      </c>
      <c r="C177" s="156"/>
      <c r="D177" s="171"/>
      <c r="E177" s="158"/>
      <c r="F177" s="159"/>
      <c r="G177" s="159"/>
      <c r="H177" s="159"/>
      <c r="I177" s="159"/>
      <c r="J177" s="159"/>
      <c r="K177" s="160"/>
      <c r="L177" s="160"/>
      <c r="M177" s="160"/>
      <c r="N177" s="159"/>
      <c r="O177" s="160"/>
      <c r="P177" s="160"/>
      <c r="Q177" s="173" t="str" cm="1">
        <f t="array" ref="Q177">INDEX(Q2:Q66,MODE(MATCH(Q2:Q66,Q2:Q66,0)))</f>
        <v xml:space="preserve">
Gz</v>
      </c>
      <c r="R177" s="159"/>
      <c r="S177" s="162"/>
      <c r="T177" s="159"/>
      <c r="U177" s="159"/>
      <c r="V177" s="159"/>
      <c r="W177" s="159"/>
      <c r="X177" s="159"/>
      <c r="Y177" s="159"/>
      <c r="Z177" s="159"/>
      <c r="AA177" s="159"/>
      <c r="AB177" s="159"/>
      <c r="AC177" s="159"/>
      <c r="AD177" s="159"/>
      <c r="AE177" s="173" t="e" cm="1">
        <f t="array" ref="AE177">INDEX(AE2:AE66,MODE(MATCH(AE2:AE66,AE2:AE66,0)))</f>
        <v>#N/A</v>
      </c>
      <c r="AF177" s="159"/>
      <c r="AG177" s="167"/>
      <c r="AH177" s="168"/>
      <c r="AI177" s="168"/>
      <c r="AJ177" s="168"/>
      <c r="AK177" s="168"/>
      <c r="AL177" s="168"/>
      <c r="AM177" s="168"/>
      <c r="AN177" s="168"/>
      <c r="AO177" s="168"/>
      <c r="AP177" s="168"/>
      <c r="AQ177" s="168"/>
      <c r="AR177" s="168"/>
      <c r="AS177" s="175" t="str" cm="1">
        <f t="array" ref="AS177">INDEX(AS2:AS66,MODE(MATCH(AS2:AS66,AS2:AS66,0)))</f>
        <v xml:space="preserve">
G15</v>
      </c>
      <c r="AT177" s="164"/>
      <c r="AU177" s="165"/>
      <c r="AV177" s="166"/>
      <c r="AW177" s="166"/>
      <c r="AX177" s="166"/>
      <c r="AY177" s="166"/>
      <c r="AZ177" s="166"/>
      <c r="BA177" s="166"/>
      <c r="BB177" s="166"/>
      <c r="BC177" s="166"/>
      <c r="BD177" s="166"/>
      <c r="BE177" s="166"/>
      <c r="BF177" s="166"/>
      <c r="BG177" s="173" t="e" cm="1">
        <f t="array" ref="BG177">INDEX(BG2:BG66,MODE(MATCH(BG2:BG66,BG2:BG66,0)))</f>
        <v>#N/A</v>
      </c>
      <c r="BH177" s="159"/>
      <c r="BI177" s="167"/>
      <c r="BJ177" s="168"/>
      <c r="BK177" s="168"/>
      <c r="BL177" s="168"/>
      <c r="BM177" s="168"/>
      <c r="BN177" s="168"/>
      <c r="BO177" s="168"/>
      <c r="BP177" s="168"/>
      <c r="BQ177" s="168"/>
      <c r="BR177" s="174"/>
      <c r="BS177" s="168"/>
      <c r="BT177" s="168"/>
      <c r="BU177" s="175" t="str" cm="1">
        <f t="array" ref="BU177">INDEX(BU2:BU66,MODE(MATCH(BU2:BU66,BU2:BU66,0)))</f>
        <v xml:space="preserve">
Gi1</v>
      </c>
      <c r="BV177" s="168"/>
      <c r="BW177" s="165"/>
      <c r="BX177" s="166"/>
      <c r="BY177" s="166"/>
      <c r="BZ177" s="166"/>
      <c r="CA177" s="166"/>
      <c r="CB177" s="166"/>
      <c r="CC177" s="166"/>
      <c r="CD177" s="166"/>
      <c r="CE177" s="166"/>
      <c r="CF177" s="166"/>
      <c r="CG177" s="166"/>
      <c r="CH177" s="166"/>
      <c r="CI177" s="175" t="e" cm="1">
        <f t="array" ref="CI177">INDEX(CI2:CI66,MODE(MATCH(CI2:CI66,CI2:CI66,0)))</f>
        <v>#N/A</v>
      </c>
      <c r="CJ177" s="155"/>
      <c r="CK177" s="155"/>
      <c r="CL177" s="155"/>
      <c r="CM177" s="155"/>
      <c r="CN177" s="155"/>
      <c r="CO177" s="155"/>
      <c r="CP177" s="155"/>
      <c r="CQ177" s="155"/>
      <c r="CR177" s="155"/>
      <c r="CS177" s="155"/>
      <c r="CT177" s="155"/>
      <c r="CU177" s="155"/>
      <c r="CV177" s="155"/>
      <c r="CW177" s="155"/>
      <c r="CX177" s="155"/>
      <c r="CY177" s="155"/>
      <c r="CZ177" s="155"/>
      <c r="DA177" s="155"/>
      <c r="DB177" s="155"/>
      <c r="DC177" s="155"/>
      <c r="DD177" s="155"/>
      <c r="DE177" s="155"/>
      <c r="DF177" s="155"/>
      <c r="DG177" s="155"/>
    </row>
    <row r="178" spans="1:111" s="176" customFormat="1" x14ac:dyDescent="0.2">
      <c r="A178" s="172"/>
      <c r="C178" s="177" t="s">
        <v>1074</v>
      </c>
      <c r="D178" s="178" t="s">
        <v>1076</v>
      </c>
      <c r="E178" s="179" t="str">
        <f t="shared" ref="E178:P178" si="0">INDEX($B$2:$B$73,MATCH(_xlfn.AGGREGATE(4,6,E$2:E$73),E$2:E$73,0))</f>
        <v>PTH1R</v>
      </c>
      <c r="F178" s="180" t="str">
        <f t="shared" si="0"/>
        <v>MTR1A</v>
      </c>
      <c r="G178" s="180" t="str">
        <f t="shared" si="0"/>
        <v>MTR1A</v>
      </c>
      <c r="H178" s="180" t="str">
        <f t="shared" si="0"/>
        <v>MTR1A</v>
      </c>
      <c r="I178" s="180" t="str">
        <f t="shared" si="0"/>
        <v>MTR1A</v>
      </c>
      <c r="J178" s="180" t="str">
        <f t="shared" si="0"/>
        <v>OPRX</v>
      </c>
      <c r="K178" s="180" t="str">
        <f t="shared" si="0"/>
        <v>EDNRA</v>
      </c>
      <c r="L178" s="180" t="str">
        <f t="shared" si="0"/>
        <v>CCKAR</v>
      </c>
      <c r="M178" s="180" t="str">
        <f t="shared" si="0"/>
        <v>CCKAR</v>
      </c>
      <c r="N178" s="180" t="str">
        <f t="shared" si="0"/>
        <v>MC3R</v>
      </c>
      <c r="O178" s="180" t="str">
        <f t="shared" si="0"/>
        <v>EDNRA</v>
      </c>
      <c r="P178" s="180" t="str">
        <f t="shared" si="0"/>
        <v>EDNRA</v>
      </c>
      <c r="R178" s="177"/>
      <c r="T178" s="181"/>
      <c r="U178" s="181"/>
      <c r="V178" s="181"/>
      <c r="W178" s="181"/>
      <c r="X178" s="181"/>
      <c r="Y178" s="181"/>
      <c r="Z178" s="181"/>
      <c r="AA178" s="181"/>
      <c r="AB178" s="181"/>
      <c r="AC178" s="181"/>
      <c r="AD178" s="181"/>
      <c r="AE178" s="182" t="s">
        <v>1074</v>
      </c>
      <c r="AF178" s="178" t="s">
        <v>1076</v>
      </c>
      <c r="AG178" s="183" t="str">
        <f t="shared" ref="AG178:AR178" si="1">INDEX($B2:$B68,MATCH(_xlfn.AGGREGATE(4,6,AG$2:AG$73),AG$2:AG$73,0))</f>
        <v>MC3R</v>
      </c>
      <c r="AH178" s="184" t="str">
        <f t="shared" si="1"/>
        <v>HRH1</v>
      </c>
      <c r="AI178" s="184" t="str">
        <f t="shared" si="1"/>
        <v>ACM4</v>
      </c>
      <c r="AJ178" s="184" t="str">
        <f t="shared" si="1"/>
        <v>EDNRA</v>
      </c>
      <c r="AK178" s="184" t="str">
        <f t="shared" si="1"/>
        <v>5HT2C</v>
      </c>
      <c r="AL178" s="184" t="str">
        <f t="shared" si="1"/>
        <v>HRH1</v>
      </c>
      <c r="AM178" s="184" t="str">
        <f t="shared" si="1"/>
        <v>ADA1A</v>
      </c>
      <c r="AN178" s="184" t="e">
        <f t="shared" si="1"/>
        <v>#REF!</v>
      </c>
      <c r="AO178" s="184" t="str">
        <f t="shared" si="1"/>
        <v>ACM3</v>
      </c>
      <c r="AP178" s="184" t="str">
        <f t="shared" si="1"/>
        <v>ACM3</v>
      </c>
      <c r="AQ178" s="184" t="str">
        <f t="shared" si="1"/>
        <v>AGTR1</v>
      </c>
      <c r="AR178" s="184" t="str">
        <f t="shared" si="1"/>
        <v>CCKAR</v>
      </c>
      <c r="AS178" s="183"/>
      <c r="AT178" s="177"/>
      <c r="AV178" s="181"/>
      <c r="AW178" s="181"/>
      <c r="AX178" s="181"/>
      <c r="AY178" s="181"/>
      <c r="AZ178" s="181"/>
      <c r="BA178" s="181"/>
      <c r="BB178" s="181"/>
      <c r="BC178" s="181"/>
      <c r="BD178" s="181"/>
      <c r="BE178" s="181"/>
      <c r="BF178" s="181"/>
      <c r="BG178" s="182" t="s">
        <v>1074</v>
      </c>
      <c r="BH178" s="178" t="s">
        <v>1076</v>
      </c>
      <c r="BI178" s="183" t="str">
        <f t="shared" ref="BI178:BT178" si="2">INDEX($B2:$B68,MATCH(_xlfn.AGGREGATE(4,6,BI$2:BI$73),BI$2:BI$73,0))</f>
        <v>MC3R</v>
      </c>
      <c r="BJ178" s="184" t="str">
        <f t="shared" si="2"/>
        <v>HRH1</v>
      </c>
      <c r="BK178" s="184" t="str">
        <f t="shared" si="2"/>
        <v>ACM4</v>
      </c>
      <c r="BL178" s="184" t="str">
        <f t="shared" si="2"/>
        <v>EDNRA</v>
      </c>
      <c r="BM178" s="184" t="str">
        <f t="shared" si="2"/>
        <v>5HT2C</v>
      </c>
      <c r="BN178" s="184" t="str">
        <f t="shared" si="2"/>
        <v>HRH1</v>
      </c>
      <c r="BO178" s="184" t="str">
        <f t="shared" si="2"/>
        <v>ADA1A</v>
      </c>
      <c r="BP178" s="184" t="e">
        <f t="shared" si="2"/>
        <v>#REF!</v>
      </c>
      <c r="BQ178" s="184" t="str">
        <f t="shared" si="2"/>
        <v>ACM3</v>
      </c>
      <c r="BR178" s="186" t="str">
        <f t="shared" si="2"/>
        <v>ACM3</v>
      </c>
      <c r="BS178" s="184" t="str">
        <f t="shared" si="2"/>
        <v>AGTR1</v>
      </c>
      <c r="BT178" s="184" t="str">
        <f t="shared" si="2"/>
        <v>CCKAR</v>
      </c>
      <c r="BU178" s="183"/>
      <c r="BV178" s="187"/>
      <c r="BW178" s="188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3"/>
      <c r="CJ178" s="181"/>
      <c r="CK178" s="181"/>
      <c r="CL178" s="181"/>
      <c r="CM178" s="181"/>
      <c r="CN178" s="181"/>
      <c r="CO178" s="181"/>
      <c r="CP178" s="181"/>
      <c r="CQ178" s="181"/>
      <c r="CR178" s="181"/>
      <c r="CS178" s="181"/>
      <c r="CT178" s="181"/>
      <c r="CU178" s="181"/>
      <c r="CV178" s="181"/>
      <c r="CW178" s="181"/>
      <c r="CX178" s="181"/>
      <c r="CY178" s="181"/>
      <c r="CZ178" s="181"/>
      <c r="DA178" s="181"/>
      <c r="DB178" s="181"/>
      <c r="DC178" s="181"/>
      <c r="DD178" s="181"/>
      <c r="DE178" s="181"/>
      <c r="DF178" s="181"/>
      <c r="DG178" s="181"/>
    </row>
    <row r="179" spans="1:111" s="176" customFormat="1" x14ac:dyDescent="0.2">
      <c r="C179" s="177"/>
      <c r="D179" s="178" t="s">
        <v>1077</v>
      </c>
      <c r="E179" s="179" t="str">
        <f t="shared" ref="E179:P179" si="3">INDEX($B$2:$B$73,MATCH(_xlfn.AGGREGATE(4,6,S$2:S$73),S$2:S$73,0))</f>
        <v>V2R</v>
      </c>
      <c r="F179" s="180" t="str">
        <f t="shared" si="3"/>
        <v>CCKAR</v>
      </c>
      <c r="G179" s="180" t="str">
        <f t="shared" si="3"/>
        <v>CCKAR</v>
      </c>
      <c r="H179" s="180" t="str">
        <f t="shared" si="3"/>
        <v>CCKAR</v>
      </c>
      <c r="I179" s="180" t="str">
        <f t="shared" si="3"/>
        <v>CCKAR</v>
      </c>
      <c r="J179" s="180" t="str">
        <f t="shared" si="3"/>
        <v>MTR1A</v>
      </c>
      <c r="K179" s="180" t="str">
        <f t="shared" si="3"/>
        <v>CCKAR</v>
      </c>
      <c r="L179" s="180" t="str">
        <f t="shared" si="3"/>
        <v>CCKAR</v>
      </c>
      <c r="M179" s="180" t="str">
        <f t="shared" si="3"/>
        <v>CCKAR</v>
      </c>
      <c r="N179" s="180" t="str">
        <f t="shared" si="3"/>
        <v>AGTR1</v>
      </c>
      <c r="O179" s="180" t="str">
        <f t="shared" si="3"/>
        <v>EDNRA</v>
      </c>
      <c r="P179" s="180" t="str">
        <f t="shared" si="3"/>
        <v>GHSR</v>
      </c>
      <c r="Q179" s="185" t="s">
        <v>1082</v>
      </c>
      <c r="R179" s="177"/>
      <c r="S179" s="190"/>
      <c r="T179" s="191"/>
      <c r="U179" s="191"/>
      <c r="V179" s="191"/>
      <c r="W179" s="191"/>
      <c r="X179" s="191"/>
      <c r="Y179" s="191"/>
      <c r="Z179" s="191"/>
      <c r="AA179" s="191"/>
      <c r="AB179" s="191"/>
      <c r="AC179" s="191"/>
      <c r="AD179" s="191"/>
      <c r="AE179" s="182"/>
      <c r="AF179" s="178" t="s">
        <v>1077</v>
      </c>
      <c r="AG179" s="183" t="str">
        <f t="shared" ref="AG179:AR179" si="4">INDEX($B$2:$B$73,MATCH(_xlfn.AGGREGATE(4,6,AU$2:AU$73),AU$2:AU$73,0))</f>
        <v>CCKAR</v>
      </c>
      <c r="AH179" s="184" t="str">
        <f t="shared" si="4"/>
        <v>CCKAR</v>
      </c>
      <c r="AI179" s="184" t="str">
        <f t="shared" si="4"/>
        <v>CCKAR</v>
      </c>
      <c r="AJ179" s="184" t="str">
        <f t="shared" si="4"/>
        <v>CCKAR</v>
      </c>
      <c r="AK179" s="184" t="str">
        <f t="shared" si="4"/>
        <v>CCKAR</v>
      </c>
      <c r="AL179" s="184" t="str">
        <f t="shared" si="4"/>
        <v>EDNRA</v>
      </c>
      <c r="AM179" s="184" t="str">
        <f t="shared" si="4"/>
        <v>CCKAR</v>
      </c>
      <c r="AN179" s="184" t="str">
        <f t="shared" si="4"/>
        <v>CCKAR</v>
      </c>
      <c r="AO179" s="184" t="str">
        <f t="shared" si="4"/>
        <v>CCKAR</v>
      </c>
      <c r="AP179" s="184" t="str">
        <f t="shared" si="4"/>
        <v>CCKAR</v>
      </c>
      <c r="AQ179" s="184" t="str">
        <f t="shared" si="4"/>
        <v>CCKAR</v>
      </c>
      <c r="AR179" s="184" t="str">
        <f t="shared" si="4"/>
        <v>CCKAR</v>
      </c>
      <c r="AS179" s="183" t="s">
        <v>1082</v>
      </c>
      <c r="AT179" s="177"/>
      <c r="AU179" s="188"/>
      <c r="AV179" s="189"/>
      <c r="AW179" s="189"/>
      <c r="AX179" s="189"/>
      <c r="AY179" s="189"/>
      <c r="AZ179" s="189"/>
      <c r="BA179" s="189"/>
      <c r="BB179" s="189"/>
      <c r="BC179" s="189"/>
      <c r="BD179" s="189"/>
      <c r="BE179" s="189"/>
      <c r="BF179" s="189"/>
      <c r="BG179" s="182"/>
      <c r="BH179" s="178" t="s">
        <v>1077</v>
      </c>
      <c r="BI179" s="183" t="str">
        <f t="shared" ref="BI179:BT179" si="5">INDEX($B$2:$B$73,MATCH(_xlfn.AGGREGATE(4,6,BW$2:BW$73),BW$2:BW$73,0))</f>
        <v>CCKAR</v>
      </c>
      <c r="BJ179" s="184" t="str">
        <f t="shared" si="5"/>
        <v>CCKAR</v>
      </c>
      <c r="BK179" s="184" t="str">
        <f t="shared" si="5"/>
        <v>CCKAR</v>
      </c>
      <c r="BL179" s="184" t="str">
        <f t="shared" si="5"/>
        <v>CCKAR</v>
      </c>
      <c r="BM179" s="184" t="str">
        <f t="shared" si="5"/>
        <v>CCKAR</v>
      </c>
      <c r="BN179" s="184" t="str">
        <f t="shared" si="5"/>
        <v>EDNRA</v>
      </c>
      <c r="BO179" s="184" t="str">
        <f t="shared" si="5"/>
        <v>CCKAR</v>
      </c>
      <c r="BP179" s="184" t="str">
        <f t="shared" si="5"/>
        <v>CCKAR</v>
      </c>
      <c r="BQ179" s="184" t="str">
        <f t="shared" si="5"/>
        <v>CCKAR</v>
      </c>
      <c r="BR179" s="186" t="str">
        <f t="shared" si="5"/>
        <v>CCKAR</v>
      </c>
      <c r="BS179" s="184" t="str">
        <f t="shared" si="5"/>
        <v>CCKAR</v>
      </c>
      <c r="BT179" s="184" t="str">
        <f t="shared" si="5"/>
        <v>CCKAR</v>
      </c>
      <c r="BU179" s="183" t="s">
        <v>1082</v>
      </c>
      <c r="BV179" s="187"/>
      <c r="BW179" s="188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3"/>
      <c r="CJ179" s="181"/>
      <c r="CK179" s="181"/>
      <c r="CL179" s="181"/>
      <c r="CM179" s="181"/>
      <c r="CN179" s="181"/>
      <c r="CO179" s="181"/>
      <c r="CP179" s="181"/>
      <c r="CQ179" s="181"/>
      <c r="CR179" s="181"/>
      <c r="CS179" s="181"/>
      <c r="CT179" s="181"/>
      <c r="CU179" s="181"/>
      <c r="CV179" s="181"/>
      <c r="CW179" s="181"/>
      <c r="CX179" s="181"/>
      <c r="CY179" s="181"/>
      <c r="CZ179" s="181"/>
      <c r="DA179" s="181"/>
      <c r="DB179" s="181"/>
      <c r="DC179" s="181"/>
      <c r="DD179" s="181"/>
      <c r="DE179" s="181"/>
      <c r="DF179" s="181"/>
      <c r="DG179" s="181"/>
    </row>
    <row r="180" spans="1:111" s="176" customFormat="1" x14ac:dyDescent="0.2">
      <c r="C180" s="177" t="s">
        <v>1071</v>
      </c>
      <c r="D180" s="192" t="s">
        <v>1076</v>
      </c>
      <c r="E180" s="193">
        <f>AVERAGEIF($E$2:$E$73,"&lt;&gt;#N/A")</f>
        <v>8.205857142857143</v>
      </c>
      <c r="F180" s="194">
        <f>AVERAGEIF($F$2:$F$73,"&lt;&gt;#N/A")</f>
        <v>7.917465517241383</v>
      </c>
      <c r="G180" s="194">
        <f>AVERAGEIF($G$2:$G$73,"&lt;&gt;#N/A")</f>
        <v>7.9522678571428589</v>
      </c>
      <c r="H180" s="194">
        <f>AVERAGEIF($H$2:$H$73,"&lt;&gt;#N/A")</f>
        <v>8.0375172413793106</v>
      </c>
      <c r="I180" s="194">
        <f>AVERAGEIF($I$2:$I$73,"&lt;&gt;#N/A")</f>
        <v>8.2483500000000003</v>
      </c>
      <c r="J180" s="194">
        <f>AVERAGEIF($J$2:$J$73,"&lt;&gt;#N/A")</f>
        <v>8.2295892857142849</v>
      </c>
      <c r="K180" s="194">
        <f>AVERAGEIF($K$2:$K$73,"&lt;&gt;#N/A")</f>
        <v>7.7498529411764707</v>
      </c>
      <c r="L180" s="194">
        <f>AVERAGEIF($L$2:$L$73,"&lt;&gt;#N/A")</f>
        <v>7.8385806451612901</v>
      </c>
      <c r="M180" s="194">
        <f>AVERAGEIF($M$2:$M$73,"&lt;&gt;#N/A")</f>
        <v>7.3878250000000012</v>
      </c>
      <c r="N180" s="195">
        <f>AVERAGEIF($N$2:$N$73,"&lt;&gt;#N/A")</f>
        <v>7.7988153846153851</v>
      </c>
      <c r="O180" s="194">
        <f>AVERAGEIF($O$2:$O$73,"&lt;&gt;#N/A")</f>
        <v>8.0256206896551703</v>
      </c>
      <c r="P180" s="194">
        <f>AVERAGEIF($P$2:$P$73,"&lt;&gt;#N/A")</f>
        <v>7.3237058823529404</v>
      </c>
      <c r="Q180" s="158">
        <f t="shared" ref="Q180:Q198" si="6">AVERAGE(E180:P180)</f>
        <v>7.8929539656080197</v>
      </c>
      <c r="R180" s="177"/>
      <c r="T180" s="181"/>
      <c r="U180" s="181"/>
      <c r="V180" s="181"/>
      <c r="W180" s="181"/>
      <c r="X180" s="181"/>
      <c r="Y180" s="181"/>
      <c r="Z180" s="181"/>
      <c r="AA180" s="181"/>
      <c r="AB180" s="181"/>
      <c r="AC180" s="181"/>
      <c r="AD180" s="181"/>
      <c r="AE180" s="182" t="s">
        <v>1071</v>
      </c>
      <c r="AF180" s="196" t="s">
        <v>1076</v>
      </c>
      <c r="AG180" s="197">
        <f>AVERAGEIF($AG$2:$AG$73,"&lt;&gt;#N/A")</f>
        <v>40.266666666666666</v>
      </c>
      <c r="AH180" s="198">
        <f>AVERAGEIF($AH$2:$AH$73,"&lt;&gt;#N/A")</f>
        <v>403.79172413793111</v>
      </c>
      <c r="AI180" s="198">
        <f>AVERAGEIF($AI$2:$AI$73,"&lt;&gt;#N/A")</f>
        <v>226.67125000000001</v>
      </c>
      <c r="AJ180" s="198">
        <f>AVERAGEIF($AJ$2:$AJ$73,"&lt;&gt;#N/A")</f>
        <v>155.16034482758624</v>
      </c>
      <c r="AK180" s="198">
        <f>AVERAGEIF($AK$2:$AK$73,"&lt;&gt;#N/A")</f>
        <v>228.07149999999999</v>
      </c>
      <c r="AL180" s="198">
        <f>AVERAGEIF($AL$2:$AL$73,"&lt;&gt;#N/A")</f>
        <v>133.93607142857141</v>
      </c>
      <c r="AM180" s="198">
        <f>AVERAGEIF($AM$2:$AM$73,"&lt;&gt;#N/A")</f>
        <v>299.21823529411762</v>
      </c>
      <c r="AN180" s="198">
        <f>AVERAGEIF($AN$2:$AN$73,"&lt;&gt;#N/A")</f>
        <v>399.55709677419355</v>
      </c>
      <c r="AO180" s="198">
        <f>AVERAGEIF($AO$2:$AO$73,"&lt;&gt;#N/A")</f>
        <v>337.71699999999998</v>
      </c>
      <c r="AP180" s="199">
        <f>AVERAGEIF($AP$2:$AP$73,"&lt;&gt;#N/A")</f>
        <v>496.17723076923068</v>
      </c>
      <c r="AQ180" s="198">
        <f>AVERAGEIF($AQ$2:$AQ$73,"&lt;&gt;#N/A")</f>
        <v>73.509310344827597</v>
      </c>
      <c r="AR180" s="198">
        <f>AVERAGEIF($AR$2:$AR$73,"&lt;&gt;#N/A")</f>
        <v>257.82029411764705</v>
      </c>
      <c r="AS180" s="167">
        <f t="shared" ref="AS180:AS198" si="7">AVERAGE(AG180:AR180)</f>
        <v>254.32472703006434</v>
      </c>
      <c r="AT180" s="177"/>
      <c r="AV180" s="181"/>
      <c r="AW180" s="181"/>
      <c r="AX180" s="181"/>
      <c r="AY180" s="181"/>
      <c r="AZ180" s="181"/>
      <c r="BA180" s="181"/>
      <c r="BB180" s="181"/>
      <c r="BC180" s="181"/>
      <c r="BD180" s="181"/>
      <c r="BE180" s="181"/>
      <c r="BF180" s="181"/>
      <c r="BG180" s="182" t="s">
        <v>1071</v>
      </c>
      <c r="BH180" s="196" t="s">
        <v>1076</v>
      </c>
      <c r="BI180" s="197">
        <f t="shared" ref="BI180:BT180" si="8">AVERAGEIF(BI$2:BI$73,"&lt;&gt;#N/A")</f>
        <v>61.645233721167585</v>
      </c>
      <c r="BJ180" s="198">
        <f t="shared" si="8"/>
        <v>43.747749094033686</v>
      </c>
      <c r="BK180" s="198">
        <f t="shared" si="8"/>
        <v>33.110027753432654</v>
      </c>
      <c r="BL180" s="198">
        <f t="shared" si="8"/>
        <v>41.709770114942543</v>
      </c>
      <c r="BM180" s="198">
        <f t="shared" si="8"/>
        <v>46.130966828478968</v>
      </c>
      <c r="BN180" s="198">
        <f t="shared" si="8"/>
        <v>38.844568279748096</v>
      </c>
      <c r="BO180" s="198">
        <f t="shared" si="8"/>
        <v>39.95436444039494</v>
      </c>
      <c r="BP180" s="198">
        <f t="shared" si="8"/>
        <v>47.039921918318051</v>
      </c>
      <c r="BQ180" s="198">
        <f t="shared" si="8"/>
        <v>36.545503733362196</v>
      </c>
      <c r="BR180" s="199">
        <f t="shared" si="8"/>
        <v>46.502083483526803</v>
      </c>
      <c r="BS180" s="198">
        <f t="shared" si="8"/>
        <v>60.253533069530796</v>
      </c>
      <c r="BT180" s="198">
        <f t="shared" si="8"/>
        <v>36.508113015809556</v>
      </c>
      <c r="BU180" s="167">
        <f t="shared" ref="BU180:BU198" si="9">AVERAGE(BI180:BT180)</f>
        <v>44.332652954395485</v>
      </c>
      <c r="BV180" s="187"/>
      <c r="BW180" s="188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200"/>
      <c r="CJ180" s="181"/>
      <c r="CK180" s="181"/>
      <c r="CL180" s="181"/>
      <c r="CM180" s="181"/>
      <c r="CN180" s="181"/>
      <c r="CO180" s="181"/>
      <c r="CP180" s="181"/>
      <c r="CQ180" s="181"/>
      <c r="CR180" s="181"/>
      <c r="CS180" s="181"/>
      <c r="CT180" s="181"/>
      <c r="CU180" s="181"/>
      <c r="CV180" s="181"/>
      <c r="CW180" s="181"/>
      <c r="CX180" s="181"/>
      <c r="CY180" s="181"/>
      <c r="CZ180" s="181"/>
      <c r="DA180" s="181"/>
      <c r="DB180" s="181"/>
      <c r="DC180" s="181"/>
      <c r="DD180" s="181"/>
      <c r="DE180" s="181"/>
      <c r="DF180" s="181"/>
      <c r="DG180" s="181"/>
    </row>
    <row r="181" spans="1:111" s="176" customFormat="1" x14ac:dyDescent="0.2">
      <c r="C181" s="177"/>
      <c r="D181" s="178" t="s">
        <v>1077</v>
      </c>
      <c r="E181" s="201">
        <f>AVERAGEIF($S$2:$S$73,"&lt;&gt;#N/A")</f>
        <v>7.5747826086956538</v>
      </c>
      <c r="F181" s="202">
        <f>AVERAGEIF($T$2:$T$73,"&lt;&gt;#N/A")</f>
        <v>7.9468852459016395</v>
      </c>
      <c r="G181" s="202">
        <f>AVERAGEIF($U$2:$U$73,"&lt;&gt;#N/A")</f>
        <v>7.9468852459016395</v>
      </c>
      <c r="H181" s="202">
        <f>AVERAGEIF($V$2:$V$73,"&lt;&gt;#N/A")</f>
        <v>7.5259677419354825</v>
      </c>
      <c r="I181" s="202">
        <f>AVERAGEIF($W$2:$W$73,"&lt;&gt;#N/A")</f>
        <v>7.5259677419354825</v>
      </c>
      <c r="J181" s="202">
        <f>AVERAGEIF($X$2:$X$73,"&lt;&gt;#N/A")</f>
        <v>7.5746551724137907</v>
      </c>
      <c r="K181" s="202">
        <f>AVERAGEIF($Y$2:$Y$73,"&lt;&gt;#N/A")</f>
        <v>7.9421276595744663</v>
      </c>
      <c r="L181" s="202">
        <f>AVERAGEIF($Z$2:$Z$73,"&lt;&gt;#N/A")</f>
        <v>7.9421276595744663</v>
      </c>
      <c r="M181" s="202">
        <f>AVERAGEIF($AA$2:$AA$73,"&lt;&gt;#N/A")</f>
        <v>7.9773584905660373</v>
      </c>
      <c r="N181" s="202">
        <f>AVERAGEIF($AB$2:$AB$73,"&lt;&gt;#N/A")</f>
        <v>7.492972972972975</v>
      </c>
      <c r="O181" s="202">
        <f>AVERAGEIF($AC$2:$AC$73,"&lt;&gt;#N/A")</f>
        <v>7.420238095238096</v>
      </c>
      <c r="P181" s="202">
        <f>AVERAGEIF($AD$2:$AD$73,"&lt;&gt;#N/A")</f>
        <v>7.3061111111111119</v>
      </c>
      <c r="Q181" s="158">
        <f t="shared" si="6"/>
        <v>7.6813399788184036</v>
      </c>
      <c r="R181" s="177"/>
      <c r="S181" s="190"/>
      <c r="T181" s="191"/>
      <c r="U181" s="191"/>
      <c r="V181" s="191"/>
      <c r="W181" s="191"/>
      <c r="X181" s="191"/>
      <c r="Y181" s="191"/>
      <c r="Z181" s="191"/>
      <c r="AA181" s="191"/>
      <c r="AB181" s="191"/>
      <c r="AC181" s="191"/>
      <c r="AD181" s="191"/>
      <c r="AE181" s="182"/>
      <c r="AF181" s="178" t="s">
        <v>1077</v>
      </c>
      <c r="AG181" s="203">
        <f>AVERAGEIF($AU$2:$AU$73,"&lt;&gt;#N/A")</f>
        <v>27.495652173913037</v>
      </c>
      <c r="AH181" s="204">
        <f>AVERAGEIF($AV$2:$AV$73,"&lt;&gt;#N/A")</f>
        <v>26.795081967213108</v>
      </c>
      <c r="AI181" s="204">
        <f>AVERAGEIF($AW$2:$AW$73,"&lt;&gt;#N/A")</f>
        <v>26.795081967213108</v>
      </c>
      <c r="AJ181" s="204">
        <f>AVERAGEIF($AX$2:$AX$73,"&lt;&gt;#N/A")</f>
        <v>23.054838709677419</v>
      </c>
      <c r="AK181" s="204">
        <f>AVERAGEIF($AY$2:$AY$73,"&lt;&gt;#N/A")</f>
        <v>23.054838709677419</v>
      </c>
      <c r="AL181" s="204">
        <f>AVERAGEIF($AZ$2:$AZ$73,"&lt;&gt;#N/A")</f>
        <v>16.915517241379309</v>
      </c>
      <c r="AM181" s="204">
        <f>AVERAGEIF($BA$2:$BA$73,"&lt;&gt;#N/A")</f>
        <v>22.829787234042563</v>
      </c>
      <c r="AN181" s="204">
        <f>AVERAGEIF($BB$2:$BB$73,"&lt;&gt;#N/A")</f>
        <v>22.829787234042563</v>
      </c>
      <c r="AO181" s="204">
        <f>AVERAGEIF($BC$2:$BC$73,"&lt;&gt;#N/A")</f>
        <v>21.675471698113203</v>
      </c>
      <c r="AP181" s="204">
        <f>AVERAGEIF($BD$2:$BD$73,"&lt;&gt;#N/A")</f>
        <v>24.805405405405406</v>
      </c>
      <c r="AQ181" s="204">
        <f>AVERAGEIF($BE$2:$BE$73,"&lt;&gt;#N/A")</f>
        <v>23.954761904761909</v>
      </c>
      <c r="AR181" s="204">
        <f>AVERAGEIF($BF$2:$BF$73,"&lt;&gt;#N/A")</f>
        <v>24.133333333333336</v>
      </c>
      <c r="AS181" s="167">
        <f t="shared" si="7"/>
        <v>23.694963131564364</v>
      </c>
      <c r="AT181" s="177"/>
      <c r="AU181" s="167"/>
      <c r="AV181" s="168"/>
      <c r="AW181" s="168"/>
      <c r="AX181" s="168"/>
      <c r="AY181" s="168"/>
      <c r="AZ181" s="168"/>
      <c r="BA181" s="168"/>
      <c r="BB181" s="168"/>
      <c r="BC181" s="168"/>
      <c r="BD181" s="168"/>
      <c r="BE181" s="168"/>
      <c r="BF181" s="168"/>
      <c r="BG181" s="182"/>
      <c r="BH181" s="178" t="s">
        <v>1077</v>
      </c>
      <c r="BI181" s="203">
        <f t="shared" ref="BI181:BT181" si="10">AVERAGEIF(BW$2:BW$73,"&lt;&gt;#N/A")</f>
        <v>50.543478260869563</v>
      </c>
      <c r="BJ181" s="204">
        <f t="shared" si="10"/>
        <v>51.828011541998293</v>
      </c>
      <c r="BK181" s="204">
        <f t="shared" si="10"/>
        <v>51.828011541998293</v>
      </c>
      <c r="BL181" s="204">
        <f t="shared" si="10"/>
        <v>47.732585320243125</v>
      </c>
      <c r="BM181" s="204">
        <f t="shared" si="10"/>
        <v>47.732585320243125</v>
      </c>
      <c r="BN181" s="204">
        <f t="shared" si="10"/>
        <v>49.030484757621188</v>
      </c>
      <c r="BO181" s="204">
        <f t="shared" si="10"/>
        <v>46.878413211586356</v>
      </c>
      <c r="BP181" s="204">
        <f t="shared" si="10"/>
        <v>46.878413211586356</v>
      </c>
      <c r="BQ181" s="204">
        <f t="shared" si="10"/>
        <v>48.708925164299316</v>
      </c>
      <c r="BR181" s="205">
        <f t="shared" si="10"/>
        <v>48.925848925848932</v>
      </c>
      <c r="BS181" s="204">
        <f t="shared" si="10"/>
        <v>45.628117913832206</v>
      </c>
      <c r="BT181" s="204">
        <f t="shared" si="10"/>
        <v>47.694334650856398</v>
      </c>
      <c r="BU181" s="167">
        <f t="shared" si="9"/>
        <v>48.61743415174859</v>
      </c>
      <c r="BV181" s="187"/>
      <c r="BW181" s="167"/>
      <c r="BX181" s="168"/>
      <c r="BY181" s="168"/>
      <c r="BZ181" s="168"/>
      <c r="CA181" s="168"/>
      <c r="CB181" s="168"/>
      <c r="CC181" s="168"/>
      <c r="CD181" s="168"/>
      <c r="CE181" s="168"/>
      <c r="CF181" s="168"/>
      <c r="CG181" s="168"/>
      <c r="CH181" s="168"/>
      <c r="CI181" s="200"/>
      <c r="CJ181" s="181"/>
      <c r="CK181" s="181"/>
      <c r="CL181" s="181"/>
      <c r="CM181" s="181"/>
      <c r="CN181" s="181"/>
      <c r="CO181" s="181"/>
      <c r="CP181" s="181"/>
      <c r="CQ181" s="181"/>
      <c r="CR181" s="181"/>
      <c r="CS181" s="181"/>
      <c r="CT181" s="181"/>
      <c r="CU181" s="181"/>
      <c r="CV181" s="181"/>
      <c r="CW181" s="181"/>
      <c r="CX181" s="181"/>
      <c r="CY181" s="181"/>
      <c r="CZ181" s="181"/>
      <c r="DA181" s="181"/>
      <c r="DB181" s="181"/>
      <c r="DC181" s="181"/>
      <c r="DD181" s="181"/>
      <c r="DE181" s="181"/>
      <c r="DF181" s="181"/>
      <c r="DG181" s="181"/>
    </row>
    <row r="182" spans="1:111" s="176" customFormat="1" x14ac:dyDescent="0.2">
      <c r="C182" s="177"/>
      <c r="D182" s="178" t="s">
        <v>1078</v>
      </c>
      <c r="E182" s="201">
        <f t="shared" ref="E182:P182" si="11">E180-E181</f>
        <v>0.63107453416148918</v>
      </c>
      <c r="F182" s="202">
        <f t="shared" si="11"/>
        <v>-2.9419728660256439E-2</v>
      </c>
      <c r="G182" s="202">
        <f t="shared" si="11"/>
        <v>5.3826112412194149E-3</v>
      </c>
      <c r="H182" s="202">
        <f t="shared" si="11"/>
        <v>0.5115494994438281</v>
      </c>
      <c r="I182" s="202">
        <f t="shared" si="11"/>
        <v>0.72238225806451783</v>
      </c>
      <c r="J182" s="202">
        <f t="shared" si="11"/>
        <v>0.65493411330049423</v>
      </c>
      <c r="K182" s="202">
        <f>K180-K181</f>
        <v>-0.19227471839799559</v>
      </c>
      <c r="L182" s="202">
        <f>L180-L181</f>
        <v>-0.10354701441317626</v>
      </c>
      <c r="M182" s="202">
        <f>M180-M181</f>
        <v>-0.5895334905660361</v>
      </c>
      <c r="N182" s="202">
        <f>N180-N181</f>
        <v>0.30584241164241011</v>
      </c>
      <c r="O182" s="202">
        <f t="shared" si="11"/>
        <v>0.60538259441707432</v>
      </c>
      <c r="P182" s="202">
        <f t="shared" si="11"/>
        <v>1.7594771241828511E-2</v>
      </c>
      <c r="Q182" s="158">
        <f t="shared" si="6"/>
        <v>0.21161398678961643</v>
      </c>
      <c r="R182" s="177"/>
      <c r="S182" s="190"/>
      <c r="T182" s="191"/>
      <c r="U182" s="191"/>
      <c r="V182" s="191"/>
      <c r="W182" s="191"/>
      <c r="X182" s="191"/>
      <c r="Y182" s="191"/>
      <c r="Z182" s="191"/>
      <c r="AA182" s="191"/>
      <c r="AB182" s="191"/>
      <c r="AC182" s="191"/>
      <c r="AD182" s="191"/>
      <c r="AE182" s="182"/>
      <c r="AF182" s="178" t="s">
        <v>1078</v>
      </c>
      <c r="AG182" s="203">
        <f t="shared" ref="AG182:AR182" si="12">AG180-AG181</f>
        <v>12.771014492753629</v>
      </c>
      <c r="AH182" s="204">
        <f t="shared" si="12"/>
        <v>376.99664217071802</v>
      </c>
      <c r="AI182" s="204">
        <f t="shared" si="12"/>
        <v>199.87616803278689</v>
      </c>
      <c r="AJ182" s="204">
        <f t="shared" si="12"/>
        <v>132.10550611790882</v>
      </c>
      <c r="AK182" s="204">
        <f t="shared" si="12"/>
        <v>205.01666129032256</v>
      </c>
      <c r="AL182" s="204">
        <f t="shared" si="12"/>
        <v>117.0205541871921</v>
      </c>
      <c r="AM182" s="204">
        <f>AM180-AM181</f>
        <v>276.38844806007506</v>
      </c>
      <c r="AN182" s="204">
        <f>AN180-AN181</f>
        <v>376.727309540151</v>
      </c>
      <c r="AO182" s="204">
        <f>AO180-AO181</f>
        <v>316.04152830188679</v>
      </c>
      <c r="AP182" s="204">
        <f>AP180-AP181</f>
        <v>471.37182536382528</v>
      </c>
      <c r="AQ182" s="204">
        <f t="shared" si="12"/>
        <v>49.554548440065687</v>
      </c>
      <c r="AR182" s="204">
        <f t="shared" si="12"/>
        <v>233.68696078431373</v>
      </c>
      <c r="AS182" s="167">
        <f t="shared" si="7"/>
        <v>230.62976389849996</v>
      </c>
      <c r="AT182" s="177"/>
      <c r="AU182" s="167"/>
      <c r="AV182" s="168"/>
      <c r="AW182" s="168"/>
      <c r="AX182" s="168"/>
      <c r="AY182" s="168"/>
      <c r="AZ182" s="168"/>
      <c r="BA182" s="168"/>
      <c r="BB182" s="168"/>
      <c r="BC182" s="168"/>
      <c r="BD182" s="168"/>
      <c r="BE182" s="168"/>
      <c r="BF182" s="168"/>
      <c r="BG182" s="182"/>
      <c r="BH182" s="178" t="s">
        <v>1078</v>
      </c>
      <c r="BI182" s="203">
        <f t="shared" ref="BI182" si="13">BI180-BI181</f>
        <v>11.101755460298023</v>
      </c>
      <c r="BJ182" s="204">
        <f t="shared" ref="BJ182:BT182" si="14">BJ180-BJ181</f>
        <v>-8.080262447964607</v>
      </c>
      <c r="BK182" s="204">
        <f t="shared" si="14"/>
        <v>-18.71798378856564</v>
      </c>
      <c r="BL182" s="204">
        <f t="shared" si="14"/>
        <v>-6.0228152053005815</v>
      </c>
      <c r="BM182" s="204">
        <f t="shared" si="14"/>
        <v>-1.6016184917641567</v>
      </c>
      <c r="BN182" s="204">
        <f t="shared" si="14"/>
        <v>-10.185916477873093</v>
      </c>
      <c r="BO182" s="204">
        <f>BO180-BO181</f>
        <v>-6.9240487711914156</v>
      </c>
      <c r="BP182" s="204">
        <f>BP180-BP181</f>
        <v>0.16150870673169493</v>
      </c>
      <c r="BQ182" s="204">
        <f>BQ180-BQ181</f>
        <v>-12.16342143093712</v>
      </c>
      <c r="BR182" s="205">
        <f>BR180-BR181</f>
        <v>-2.4237654423221286</v>
      </c>
      <c r="BS182" s="204">
        <f t="shared" si="14"/>
        <v>14.62541515569859</v>
      </c>
      <c r="BT182" s="204">
        <f t="shared" si="14"/>
        <v>-11.186221635046842</v>
      </c>
      <c r="BU182" s="167">
        <f t="shared" si="9"/>
        <v>-4.284781197353106</v>
      </c>
      <c r="BV182" s="187"/>
      <c r="BW182" s="167"/>
      <c r="BX182" s="168"/>
      <c r="BY182" s="168"/>
      <c r="BZ182" s="168"/>
      <c r="CA182" s="168"/>
      <c r="CB182" s="168"/>
      <c r="CC182" s="168"/>
      <c r="CD182" s="168"/>
      <c r="CE182" s="168"/>
      <c r="CF182" s="168"/>
      <c r="CG182" s="168"/>
      <c r="CH182" s="168"/>
      <c r="CI182" s="200"/>
      <c r="CJ182" s="181"/>
      <c r="CK182" s="181"/>
      <c r="CL182" s="181"/>
      <c r="CM182" s="181"/>
      <c r="CN182" s="181"/>
      <c r="CO182" s="181"/>
      <c r="CP182" s="181"/>
      <c r="CQ182" s="181"/>
      <c r="CR182" s="181"/>
      <c r="CS182" s="181"/>
      <c r="CT182" s="181"/>
      <c r="CU182" s="181"/>
      <c r="CV182" s="181"/>
      <c r="CW182" s="181"/>
      <c r="CX182" s="181"/>
      <c r="CY182" s="181"/>
      <c r="CZ182" s="181"/>
      <c r="DA182" s="181"/>
      <c r="DB182" s="181"/>
      <c r="DC182" s="181"/>
      <c r="DD182" s="181"/>
      <c r="DE182" s="181"/>
      <c r="DF182" s="181"/>
      <c r="DG182" s="181"/>
    </row>
    <row r="183" spans="1:111" s="176" customFormat="1" x14ac:dyDescent="0.2">
      <c r="C183" s="177" t="s">
        <v>1072</v>
      </c>
      <c r="D183" s="192" t="s">
        <v>1076</v>
      </c>
      <c r="E183" s="193">
        <f>_xlfn.AGGREGATE(12,6,E$2:$E$73)</f>
        <v>8.4770000000000003</v>
      </c>
      <c r="F183" s="194">
        <f>_xlfn.AGGREGATE(12,6,F$2:$F$73)</f>
        <v>8.1434999999999995</v>
      </c>
      <c r="G183" s="194">
        <f>_xlfn.AGGREGATE(12,6,G$2:$G$73)</f>
        <v>7.9784999999999995</v>
      </c>
      <c r="H183" s="194">
        <f>_xlfn.AGGREGATE(12,6,H$2:$H$73)</f>
        <v>8.3125</v>
      </c>
      <c r="I183" s="194">
        <f>_xlfn.AGGREGATE(12,6,I$2:$I$73)</f>
        <v>8.3219999999999992</v>
      </c>
      <c r="J183" s="194">
        <f>_xlfn.AGGREGATE(12,6,J$2:$J$73)</f>
        <v>8.5515000000000008</v>
      </c>
      <c r="K183" s="194">
        <f>_xlfn.AGGREGATE(12,6,K$2:$K$73)</f>
        <v>7.8460000000000001</v>
      </c>
      <c r="L183" s="194">
        <f>_xlfn.AGGREGATE(12,6,L$2:$L$73)</f>
        <v>8.0030000000000001</v>
      </c>
      <c r="M183" s="194">
        <f>_xlfn.AGGREGATE(12,6,M$2:$M$73)</f>
        <v>7.5299999999999994</v>
      </c>
      <c r="N183" s="195">
        <f>_xlfn.AGGREGATE(12,6,N$2:$N$73)</f>
        <v>7.782</v>
      </c>
      <c r="O183" s="194">
        <f>_xlfn.AGGREGATE(12,6,O$2:$O$73)</f>
        <v>8.0389999999999997</v>
      </c>
      <c r="P183" s="194">
        <f>_xlfn.AGGREGATE(12,6,P$2:$P$73)</f>
        <v>7.2080000000000002</v>
      </c>
      <c r="Q183" s="158">
        <f t="shared" si="6"/>
        <v>8.0160833333333343</v>
      </c>
      <c r="R183" s="177"/>
      <c r="T183" s="181"/>
      <c r="U183" s="181"/>
      <c r="V183" s="181"/>
      <c r="W183" s="181"/>
      <c r="X183" s="181"/>
      <c r="Y183" s="181"/>
      <c r="Z183" s="181"/>
      <c r="AA183" s="181"/>
      <c r="AB183" s="181"/>
      <c r="AC183" s="181"/>
      <c r="AD183" s="181"/>
      <c r="AE183" s="182" t="s">
        <v>1072</v>
      </c>
      <c r="AF183" s="196" t="s">
        <v>1076</v>
      </c>
      <c r="AG183" s="197">
        <f>_xlfn.AGGREGATE(12,6,AG$2:$AG$73)</f>
        <v>42.52</v>
      </c>
      <c r="AH183" s="198">
        <f>_xlfn.AGGREGATE(12,6,AH$2:$AH$73)</f>
        <v>411.45</v>
      </c>
      <c r="AI183" s="198">
        <f>_xlfn.AGGREGATE(12,6,AI$2:$AI$73)</f>
        <v>243.45</v>
      </c>
      <c r="AJ183" s="198">
        <f>_xlfn.AGGREGATE(12,6,AJ$2:$AJ$73)</f>
        <v>146</v>
      </c>
      <c r="AK183" s="198">
        <f>_xlfn.AGGREGATE(12,6,AK$2:$AK$73)</f>
        <v>219.85</v>
      </c>
      <c r="AL183" s="198">
        <f>_xlfn.AGGREGATE(12,6,AL$2:$AL$73)</f>
        <v>133.19999999999999</v>
      </c>
      <c r="AM183" s="198">
        <f>_xlfn.AGGREGATE(12,6,AM$2:$AM$73)</f>
        <v>265.8</v>
      </c>
      <c r="AN183" s="198">
        <f>_xlfn.AGGREGATE(12,6,AN$2:$AN$73)</f>
        <v>390.8</v>
      </c>
      <c r="AO183" s="198">
        <f>_xlfn.AGGREGATE(12,6,AO$2:$AO$73)</f>
        <v>249.65</v>
      </c>
      <c r="AP183" s="199">
        <f>_xlfn.AGGREGATE(12,6,AP$2:$AP$73)</f>
        <v>497.8</v>
      </c>
      <c r="AQ183" s="198">
        <f>_xlfn.AGGREGATE(12,6,AQ$2:$AQ$73)</f>
        <v>73.510000000000005</v>
      </c>
      <c r="AR183" s="198">
        <f>_xlfn.AGGREGATE(12,6,AR$2:$AR$73)</f>
        <v>194.9</v>
      </c>
      <c r="AS183" s="167">
        <f t="shared" si="7"/>
        <v>239.07750000000001</v>
      </c>
      <c r="AT183" s="177"/>
      <c r="AV183" s="181"/>
      <c r="AW183" s="181"/>
      <c r="AX183" s="181"/>
      <c r="AY183" s="181"/>
      <c r="AZ183" s="181"/>
      <c r="BA183" s="181"/>
      <c r="BB183" s="181"/>
      <c r="BC183" s="181"/>
      <c r="BD183" s="181"/>
      <c r="BE183" s="181"/>
      <c r="BF183" s="181"/>
      <c r="BG183" s="182" t="s">
        <v>1072</v>
      </c>
      <c r="BH183" s="196" t="s">
        <v>1076</v>
      </c>
      <c r="BI183" s="197">
        <f t="shared" ref="BI183:BT183" si="15">_xlfn.AGGREGATE(12,6,BI$2:BI$73)</f>
        <v>65.094917330067361</v>
      </c>
      <c r="BJ183" s="198">
        <f t="shared" si="15"/>
        <v>44.577464788732399</v>
      </c>
      <c r="BK183" s="198">
        <f t="shared" si="15"/>
        <v>35.560911481156879</v>
      </c>
      <c r="BL183" s="198">
        <f t="shared" si="15"/>
        <v>39.247311827956992</v>
      </c>
      <c r="BM183" s="198">
        <f t="shared" si="15"/>
        <v>44.468042071197416</v>
      </c>
      <c r="BN183" s="198">
        <f t="shared" si="15"/>
        <v>38.631090487238971</v>
      </c>
      <c r="BO183" s="198">
        <f t="shared" si="15"/>
        <v>35.492055014020565</v>
      </c>
      <c r="BP183" s="198">
        <f t="shared" si="15"/>
        <v>46.008947492347538</v>
      </c>
      <c r="BQ183" s="198">
        <f t="shared" si="15"/>
        <v>27.015474515745048</v>
      </c>
      <c r="BR183" s="199">
        <f t="shared" si="15"/>
        <v>46.654170571696348</v>
      </c>
      <c r="BS183" s="198">
        <f t="shared" si="15"/>
        <v>60.254098360655746</v>
      </c>
      <c r="BT183" s="198">
        <f t="shared" si="15"/>
        <v>27.598414047012177</v>
      </c>
      <c r="BU183" s="167">
        <f t="shared" si="9"/>
        <v>42.550241498985621</v>
      </c>
      <c r="BV183" s="187"/>
      <c r="BW183" s="188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200"/>
      <c r="CJ183" s="181"/>
      <c r="CK183" s="181"/>
      <c r="CL183" s="181"/>
      <c r="CM183" s="181"/>
      <c r="CN183" s="181"/>
      <c r="CO183" s="181"/>
      <c r="CP183" s="181"/>
      <c r="CQ183" s="181"/>
      <c r="CR183" s="181"/>
      <c r="CS183" s="181"/>
      <c r="CT183" s="181"/>
      <c r="CU183" s="181"/>
      <c r="CV183" s="181"/>
      <c r="CW183" s="181"/>
      <c r="CX183" s="181"/>
      <c r="CY183" s="181"/>
      <c r="CZ183" s="181"/>
      <c r="DA183" s="181"/>
      <c r="DB183" s="181"/>
      <c r="DC183" s="181"/>
      <c r="DD183" s="181"/>
      <c r="DE183" s="181"/>
      <c r="DF183" s="181"/>
      <c r="DG183" s="181"/>
    </row>
    <row r="184" spans="1:111" s="176" customFormat="1" x14ac:dyDescent="0.2">
      <c r="C184" s="177"/>
      <c r="D184" s="178" t="s">
        <v>1077</v>
      </c>
      <c r="E184" s="201">
        <f>_xlfn.AGGREGATE(12,6,S$2:$S$73)</f>
        <v>7.59</v>
      </c>
      <c r="F184" s="202">
        <f>_xlfn.AGGREGATE(12,6,T$2:$T$73)</f>
        <v>7.88</v>
      </c>
      <c r="G184" s="202">
        <f>_xlfn.AGGREGATE(12,6,U$2:$U$73)</f>
        <v>7.88</v>
      </c>
      <c r="H184" s="202">
        <f>_xlfn.AGGREGATE(12,6,V$2:$V$73)</f>
        <v>7.5299999999999994</v>
      </c>
      <c r="I184" s="202">
        <f>_xlfn.AGGREGATE(12,6,W$2:$W$73)</f>
        <v>7.5299999999999994</v>
      </c>
      <c r="J184" s="202">
        <f>_xlfn.AGGREGATE(12,6,X$2:$X$73)</f>
        <v>7.665</v>
      </c>
      <c r="K184" s="202">
        <f>_xlfn.AGGREGATE(12,6,Y$2:$Y$73)</f>
        <v>7.93</v>
      </c>
      <c r="L184" s="202">
        <f>_xlfn.AGGREGATE(12,6,Z$2:$Z$73)</f>
        <v>7.93</v>
      </c>
      <c r="M184" s="202">
        <f>_xlfn.AGGREGATE(12,6,AA$2:$AA$73)</f>
        <v>8.25</v>
      </c>
      <c r="N184" s="202">
        <f>_xlfn.AGGREGATE(12,6,AB$2:$AB$73)</f>
        <v>7.61</v>
      </c>
      <c r="O184" s="202">
        <f>_xlfn.AGGREGATE(12,6,AC$2:$AC$73)</f>
        <v>7.23</v>
      </c>
      <c r="P184" s="202">
        <f>_xlfn.AGGREGATE(12,6,AD$2:$AD$73)</f>
        <v>7.4649999999999999</v>
      </c>
      <c r="Q184" s="158">
        <f t="shared" si="6"/>
        <v>7.7075000000000005</v>
      </c>
      <c r="R184" s="177"/>
      <c r="S184" s="190"/>
      <c r="T184" s="191"/>
      <c r="U184" s="191"/>
      <c r="V184" s="191"/>
      <c r="W184" s="191"/>
      <c r="X184" s="191"/>
      <c r="Y184" s="191"/>
      <c r="Z184" s="191"/>
      <c r="AA184" s="191"/>
      <c r="AB184" s="191"/>
      <c r="AC184" s="191"/>
      <c r="AD184" s="191"/>
      <c r="AE184" s="182"/>
      <c r="AF184" s="178" t="s">
        <v>1077</v>
      </c>
      <c r="AG184" s="203">
        <f>_xlfn.AGGREGATE(12,6,AU$2:$AU$73)</f>
        <v>27</v>
      </c>
      <c r="AH184" s="204">
        <f>_xlfn.AGGREGATE(12,6,AV$2:$AV$73)</f>
        <v>26</v>
      </c>
      <c r="AI184" s="204">
        <f>_xlfn.AGGREGATE(12,6,AW$2:$AW$73)</f>
        <v>26</v>
      </c>
      <c r="AJ184" s="204">
        <f>_xlfn.AGGREGATE(12,6,AX$2:$AX$73)</f>
        <v>20.799999999999997</v>
      </c>
      <c r="AK184" s="204">
        <f>_xlfn.AGGREGATE(12,6,AY$2:$AY$73)</f>
        <v>20.799999999999997</v>
      </c>
      <c r="AL184" s="204">
        <f>_xlfn.AGGREGATE(12,6,AZ$2:$AZ$73)</f>
        <v>16.600000000000001</v>
      </c>
      <c r="AM184" s="204">
        <f>_xlfn.AGGREGATE(12,6,BA$2:$BA$73)</f>
        <v>24.2</v>
      </c>
      <c r="AN184" s="204">
        <f>_xlfn.AGGREGATE(12,6,BB$2:$BB$73)</f>
        <v>24.2</v>
      </c>
      <c r="AO184" s="204">
        <f>_xlfn.AGGREGATE(12,6,BC$2:$BC$73)</f>
        <v>20.3</v>
      </c>
      <c r="AP184" s="204">
        <f>_xlfn.AGGREGATE(12,6,BD$2:$BD$73)</f>
        <v>22.2</v>
      </c>
      <c r="AQ184" s="204">
        <f>_xlfn.AGGREGATE(12,6,BE$2:$BE$73)</f>
        <v>22.5</v>
      </c>
      <c r="AR184" s="204">
        <f>_xlfn.AGGREGATE(12,6,BF$2:$BF$73)</f>
        <v>22.2</v>
      </c>
      <c r="AS184" s="167">
        <f t="shared" si="7"/>
        <v>22.733333333333331</v>
      </c>
      <c r="AT184" s="177"/>
      <c r="AU184" s="167"/>
      <c r="AV184" s="168"/>
      <c r="AW184" s="168"/>
      <c r="AX184" s="168"/>
      <c r="AY184" s="168"/>
      <c r="AZ184" s="168"/>
      <c r="BA184" s="168"/>
      <c r="BB184" s="168"/>
      <c r="BC184" s="168"/>
      <c r="BD184" s="168"/>
      <c r="BE184" s="168"/>
      <c r="BF184" s="168"/>
      <c r="BG184" s="182"/>
      <c r="BH184" s="178" t="s">
        <v>1077</v>
      </c>
      <c r="BI184" s="203">
        <f t="shared" ref="BI184:BT184" si="16">_xlfn.AGGREGATE(12,6,BW$2:BW$73)</f>
        <v>49.632352941176471</v>
      </c>
      <c r="BJ184" s="204">
        <f t="shared" si="16"/>
        <v>50.290135396518373</v>
      </c>
      <c r="BK184" s="204">
        <f t="shared" si="16"/>
        <v>50.290135396518373</v>
      </c>
      <c r="BL184" s="204">
        <f t="shared" si="16"/>
        <v>43.064182194616976</v>
      </c>
      <c r="BM184" s="204">
        <f t="shared" si="16"/>
        <v>43.064182194616976</v>
      </c>
      <c r="BN184" s="204">
        <f t="shared" si="16"/>
        <v>48.115942028985501</v>
      </c>
      <c r="BO184" s="204">
        <f t="shared" si="16"/>
        <v>49.691991786447637</v>
      </c>
      <c r="BP184" s="204">
        <f t="shared" si="16"/>
        <v>49.691991786447637</v>
      </c>
      <c r="BQ184" s="204">
        <f t="shared" si="16"/>
        <v>45.617977528089888</v>
      </c>
      <c r="BR184" s="205">
        <f t="shared" si="16"/>
        <v>43.786982248520708</v>
      </c>
      <c r="BS184" s="204">
        <f t="shared" si="16"/>
        <v>42.857142857142861</v>
      </c>
      <c r="BT184" s="204">
        <f t="shared" si="16"/>
        <v>43.873517786561266</v>
      </c>
      <c r="BU184" s="167">
        <f t="shared" si="9"/>
        <v>46.664711178803564</v>
      </c>
      <c r="BV184" s="187"/>
      <c r="BW184" s="167"/>
      <c r="BX184" s="168"/>
      <c r="BY184" s="168"/>
      <c r="BZ184" s="168"/>
      <c r="CA184" s="168"/>
      <c r="CB184" s="168"/>
      <c r="CC184" s="168"/>
      <c r="CD184" s="168"/>
      <c r="CE184" s="168"/>
      <c r="CF184" s="168"/>
      <c r="CG184" s="168"/>
      <c r="CH184" s="168"/>
      <c r="CI184" s="200"/>
      <c r="CJ184" s="181"/>
      <c r="CK184" s="181"/>
      <c r="CL184" s="181"/>
      <c r="CM184" s="181"/>
      <c r="CN184" s="181"/>
      <c r="CO184" s="181"/>
      <c r="CP184" s="181"/>
      <c r="CQ184" s="181"/>
      <c r="CR184" s="181"/>
      <c r="CS184" s="181"/>
      <c r="CT184" s="181"/>
      <c r="CU184" s="181"/>
      <c r="CV184" s="181"/>
      <c r="CW184" s="181"/>
      <c r="CX184" s="181"/>
      <c r="CY184" s="181"/>
      <c r="CZ184" s="181"/>
      <c r="DA184" s="181"/>
      <c r="DB184" s="181"/>
      <c r="DC184" s="181"/>
      <c r="DD184" s="181"/>
      <c r="DE184" s="181"/>
      <c r="DF184" s="181"/>
      <c r="DG184" s="181"/>
    </row>
    <row r="185" spans="1:111" s="176" customFormat="1" x14ac:dyDescent="0.2">
      <c r="C185" s="177"/>
      <c r="D185" s="178" t="s">
        <v>1078</v>
      </c>
      <c r="E185" s="201">
        <f t="shared" ref="E185:P185" si="17">E183-E184</f>
        <v>0.88700000000000045</v>
      </c>
      <c r="F185" s="202">
        <f t="shared" si="17"/>
        <v>0.26349999999999962</v>
      </c>
      <c r="G185" s="202">
        <f t="shared" si="17"/>
        <v>9.8499999999999588E-2</v>
      </c>
      <c r="H185" s="202">
        <f t="shared" si="17"/>
        <v>0.78250000000000064</v>
      </c>
      <c r="I185" s="202">
        <f t="shared" si="17"/>
        <v>0.79199999999999982</v>
      </c>
      <c r="J185" s="202">
        <f t="shared" si="17"/>
        <v>0.88650000000000073</v>
      </c>
      <c r="K185" s="202">
        <f>K183-K184</f>
        <v>-8.3999999999999631E-2</v>
      </c>
      <c r="L185" s="202">
        <f>L183-L184</f>
        <v>7.3000000000000398E-2</v>
      </c>
      <c r="M185" s="202">
        <f>M183-M184</f>
        <v>-0.72000000000000064</v>
      </c>
      <c r="N185" s="202">
        <f>N183-N184</f>
        <v>0.17199999999999971</v>
      </c>
      <c r="O185" s="202">
        <f t="shared" si="17"/>
        <v>0.80899999999999928</v>
      </c>
      <c r="P185" s="202">
        <f t="shared" si="17"/>
        <v>-0.25699999999999967</v>
      </c>
      <c r="Q185" s="158">
        <f t="shared" si="6"/>
        <v>0.30858333333333338</v>
      </c>
      <c r="R185" s="177"/>
      <c r="S185" s="190"/>
      <c r="T185" s="191"/>
      <c r="U185" s="191"/>
      <c r="V185" s="191"/>
      <c r="W185" s="191"/>
      <c r="X185" s="191"/>
      <c r="Y185" s="191"/>
      <c r="Z185" s="191"/>
      <c r="AA185" s="191"/>
      <c r="AB185" s="191"/>
      <c r="AC185" s="191"/>
      <c r="AD185" s="191"/>
      <c r="AE185" s="182"/>
      <c r="AF185" s="178" t="s">
        <v>1078</v>
      </c>
      <c r="AG185" s="203">
        <f t="shared" ref="AG185:AR185" si="18">AG183-AG184</f>
        <v>15.520000000000003</v>
      </c>
      <c r="AH185" s="204">
        <f t="shared" si="18"/>
        <v>385.45</v>
      </c>
      <c r="AI185" s="204">
        <f t="shared" si="18"/>
        <v>217.45</v>
      </c>
      <c r="AJ185" s="204">
        <f t="shared" si="18"/>
        <v>125.2</v>
      </c>
      <c r="AK185" s="204">
        <f t="shared" si="18"/>
        <v>199.05</v>
      </c>
      <c r="AL185" s="204">
        <f t="shared" si="18"/>
        <v>116.6</v>
      </c>
      <c r="AM185" s="204">
        <f>AM183-AM184</f>
        <v>241.60000000000002</v>
      </c>
      <c r="AN185" s="204">
        <f>AN183-AN184</f>
        <v>366.6</v>
      </c>
      <c r="AO185" s="204">
        <f>AO183-AO184</f>
        <v>229.35</v>
      </c>
      <c r="AP185" s="204">
        <f>AP183-AP184</f>
        <v>475.6</v>
      </c>
      <c r="AQ185" s="204">
        <f t="shared" si="18"/>
        <v>51.010000000000005</v>
      </c>
      <c r="AR185" s="204">
        <f t="shared" si="18"/>
        <v>172.70000000000002</v>
      </c>
      <c r="AS185" s="167">
        <f t="shared" si="7"/>
        <v>216.34416666666664</v>
      </c>
      <c r="AT185" s="177"/>
      <c r="AU185" s="167"/>
      <c r="AV185" s="168"/>
      <c r="AW185" s="168"/>
      <c r="AX185" s="168"/>
      <c r="AY185" s="168"/>
      <c r="AZ185" s="168"/>
      <c r="BA185" s="168"/>
      <c r="BB185" s="168"/>
      <c r="BC185" s="168"/>
      <c r="BD185" s="168"/>
      <c r="BE185" s="168"/>
      <c r="BF185" s="168"/>
      <c r="BG185" s="182"/>
      <c r="BH185" s="178" t="s">
        <v>1078</v>
      </c>
      <c r="BI185" s="203">
        <f t="shared" ref="BI185" si="19">BI183-BI184</f>
        <v>15.46256438889089</v>
      </c>
      <c r="BJ185" s="204">
        <f t="shared" ref="BJ185:BT185" si="20">BJ183-BJ184</f>
        <v>-5.7126706077859737</v>
      </c>
      <c r="BK185" s="204">
        <f t="shared" si="20"/>
        <v>-14.729223915361494</v>
      </c>
      <c r="BL185" s="204">
        <f t="shared" si="20"/>
        <v>-3.8168703666599839</v>
      </c>
      <c r="BM185" s="204">
        <f t="shared" si="20"/>
        <v>1.4038598765804409</v>
      </c>
      <c r="BN185" s="204">
        <f t="shared" si="20"/>
        <v>-9.4848515417465293</v>
      </c>
      <c r="BO185" s="204">
        <f>BO183-BO184</f>
        <v>-14.199936772427073</v>
      </c>
      <c r="BP185" s="204">
        <f>BP183-BP184</f>
        <v>-3.6830442941000996</v>
      </c>
      <c r="BQ185" s="204">
        <f>BQ183-BQ184</f>
        <v>-18.60250301234484</v>
      </c>
      <c r="BR185" s="205">
        <f>BR183-BR184</f>
        <v>2.8671883231756397</v>
      </c>
      <c r="BS185" s="204">
        <f t="shared" si="20"/>
        <v>17.396955503512885</v>
      </c>
      <c r="BT185" s="204">
        <f t="shared" si="20"/>
        <v>-16.275103739549088</v>
      </c>
      <c r="BU185" s="167">
        <f t="shared" si="9"/>
        <v>-4.1144696798179359</v>
      </c>
      <c r="BV185" s="187"/>
      <c r="BW185" s="167"/>
      <c r="BX185" s="168"/>
      <c r="BY185" s="168"/>
      <c r="BZ185" s="168"/>
      <c r="CA185" s="168"/>
      <c r="CB185" s="168"/>
      <c r="CC185" s="168"/>
      <c r="CD185" s="168"/>
      <c r="CE185" s="168"/>
      <c r="CF185" s="168"/>
      <c r="CG185" s="168"/>
      <c r="CH185" s="168"/>
      <c r="CI185" s="200"/>
      <c r="CJ185" s="181"/>
      <c r="CK185" s="181"/>
      <c r="CL185" s="181"/>
      <c r="CM185" s="181"/>
      <c r="CN185" s="181"/>
      <c r="CO185" s="181"/>
      <c r="CP185" s="181"/>
      <c r="CQ185" s="181"/>
      <c r="CR185" s="181"/>
      <c r="CS185" s="181"/>
      <c r="CT185" s="181"/>
      <c r="CU185" s="181"/>
      <c r="CV185" s="181"/>
      <c r="CW185" s="181"/>
      <c r="CX185" s="181"/>
      <c r="CY185" s="181"/>
      <c r="CZ185" s="181"/>
      <c r="DA185" s="181"/>
      <c r="DB185" s="181"/>
      <c r="DC185" s="181"/>
      <c r="DD185" s="181"/>
      <c r="DE185" s="181"/>
      <c r="DF185" s="181"/>
      <c r="DG185" s="181"/>
    </row>
    <row r="186" spans="1:111" s="176" customFormat="1" x14ac:dyDescent="0.2">
      <c r="C186" s="177" t="s">
        <v>166</v>
      </c>
      <c r="D186" s="192" t="s">
        <v>1076</v>
      </c>
      <c r="E186" s="193">
        <f>_xlfn.AGGREGATE(4,6,E$2:$E$73)</f>
        <v>11.18</v>
      </c>
      <c r="F186" s="194">
        <f>_xlfn.AGGREGATE(4,6,F$2:$F$73)</f>
        <v>10.72</v>
      </c>
      <c r="G186" s="194">
        <f>_xlfn.AGGREGATE(4,6,G$2:$G$73)</f>
        <v>10.91</v>
      </c>
      <c r="H186" s="194">
        <f>_xlfn.AGGREGATE(4,6,H$2:$H$73)</f>
        <v>10.9</v>
      </c>
      <c r="I186" s="194">
        <f>_xlfn.AGGREGATE(4,6,I$2:$I$73)</f>
        <v>10.99</v>
      </c>
      <c r="J186" s="194">
        <f>_xlfn.AGGREGATE(4,6,J$2:$J$73)</f>
        <v>11.37</v>
      </c>
      <c r="K186" s="194">
        <f>_xlfn.AGGREGATE(4,6,K$2:$K$73)</f>
        <v>9.8149999999999995</v>
      </c>
      <c r="L186" s="194">
        <f>_xlfn.AGGREGATE(4,6,L$2:$L$73)</f>
        <v>9.8859999999999992</v>
      </c>
      <c r="M186" s="194">
        <f>_xlfn.AGGREGATE(4,6,M$2:$M$73)</f>
        <v>9.9250000000000007</v>
      </c>
      <c r="N186" s="195">
        <f>_xlfn.AGGREGATE(4,6,N$2:$N$73)</f>
        <v>10.59</v>
      </c>
      <c r="O186" s="194">
        <f>_xlfn.AGGREGATE(4,6,O$2:$O$73)</f>
        <v>11.33</v>
      </c>
      <c r="P186" s="194">
        <f>_xlfn.AGGREGATE(4,6,P$2:$P$73)</f>
        <v>9.8079999999999998</v>
      </c>
      <c r="Q186" s="158">
        <f t="shared" si="6"/>
        <v>10.618666666666668</v>
      </c>
      <c r="R186" s="177"/>
      <c r="T186" s="181"/>
      <c r="U186" s="181"/>
      <c r="V186" s="181"/>
      <c r="W186" s="181"/>
      <c r="X186" s="181"/>
      <c r="Y186" s="181"/>
      <c r="Z186" s="181"/>
      <c r="AA186" s="181"/>
      <c r="AB186" s="181"/>
      <c r="AC186" s="181"/>
      <c r="AD186" s="181"/>
      <c r="AE186" s="182" t="s">
        <v>166</v>
      </c>
      <c r="AF186" s="196" t="s">
        <v>1076</v>
      </c>
      <c r="AG186" s="197">
        <f>_xlfn.AGGREGATE(4,6,AG$2:$AG$73)</f>
        <v>58.1</v>
      </c>
      <c r="AH186" s="198">
        <f>_xlfn.AGGREGATE(4,6,AH$2:$AH$73)</f>
        <v>923</v>
      </c>
      <c r="AI186" s="198">
        <f>_xlfn.AGGREGATE(4,6,AI$2:$AI$73)</f>
        <v>604.29999999999995</v>
      </c>
      <c r="AJ186" s="198">
        <f>_xlfn.AGGREGATE(4,6,AJ$2:$AJ$73)</f>
        <v>372</v>
      </c>
      <c r="AK186" s="198">
        <f>_xlfn.AGGREGATE(4,6,AK$2:$AK$73)</f>
        <v>487.9</v>
      </c>
      <c r="AL186" s="198">
        <f>_xlfn.AGGREGATE(4,6,AL$2:$AL$73)</f>
        <v>344.8</v>
      </c>
      <c r="AM186" s="198">
        <f>_xlfn.AGGREGATE(4,6,AM$2:$AM$73)</f>
        <v>692</v>
      </c>
      <c r="AN186" s="198">
        <f>_xlfn.AGGREGATE(4,6,AN$2:$AN$73)</f>
        <v>817.5</v>
      </c>
      <c r="AO186" s="198">
        <f>_xlfn.AGGREGATE(4,6,AO$2:$AO$73)</f>
        <v>924.1</v>
      </c>
      <c r="AP186" s="199">
        <f>_xlfn.AGGREGATE(4,6,AP$2:$AP$73)</f>
        <v>1067</v>
      </c>
      <c r="AQ186" s="198">
        <f>_xlfn.AGGREGATE(4,6,AQ$2:$AQ$73)</f>
        <v>122</v>
      </c>
      <c r="AR186" s="198">
        <f>_xlfn.AGGREGATE(4,6,AR$2:$AR$73)</f>
        <v>706.2</v>
      </c>
      <c r="AS186" s="167">
        <f t="shared" si="7"/>
        <v>593.24166666666667</v>
      </c>
      <c r="AT186" s="177"/>
      <c r="AV186" s="181"/>
      <c r="AW186" s="181"/>
      <c r="AX186" s="181"/>
      <c r="AY186" s="181"/>
      <c r="AZ186" s="181"/>
      <c r="BA186" s="181"/>
      <c r="BB186" s="181"/>
      <c r="BC186" s="181"/>
      <c r="BD186" s="181"/>
      <c r="BE186" s="181"/>
      <c r="BF186" s="181"/>
      <c r="BG186" s="182" t="s">
        <v>166</v>
      </c>
      <c r="BH186" s="196" t="s">
        <v>1076</v>
      </c>
      <c r="BI186" s="197">
        <f t="shared" ref="BI186:BT186" si="21">_xlfn.AGGREGATE(4,6,BI$2:BI$73)</f>
        <v>88.946723821188002</v>
      </c>
      <c r="BJ186" s="198">
        <f t="shared" si="21"/>
        <v>100</v>
      </c>
      <c r="BK186" s="198">
        <f t="shared" si="21"/>
        <v>88.270522933099613</v>
      </c>
      <c r="BL186" s="198">
        <f t="shared" si="21"/>
        <v>100</v>
      </c>
      <c r="BM186" s="198">
        <f t="shared" si="21"/>
        <v>98.685275080906152</v>
      </c>
      <c r="BN186" s="198">
        <f t="shared" si="21"/>
        <v>100</v>
      </c>
      <c r="BO186" s="198">
        <f t="shared" si="21"/>
        <v>92.402189878488457</v>
      </c>
      <c r="BP186" s="198">
        <f t="shared" si="21"/>
        <v>96.244407817282791</v>
      </c>
      <c r="BQ186" s="198">
        <f t="shared" si="21"/>
        <v>100</v>
      </c>
      <c r="BR186" s="199">
        <f t="shared" si="21"/>
        <v>100</v>
      </c>
      <c r="BS186" s="198">
        <f t="shared" si="21"/>
        <v>100</v>
      </c>
      <c r="BT186" s="198">
        <f t="shared" si="21"/>
        <v>100</v>
      </c>
      <c r="BU186" s="167">
        <f t="shared" si="9"/>
        <v>97.045759960913756</v>
      </c>
      <c r="BV186" s="187"/>
      <c r="BW186" s="188"/>
      <c r="BX186" s="189"/>
      <c r="BY186" s="189"/>
      <c r="BZ186" s="189"/>
      <c r="CA186" s="189"/>
      <c r="CB186" s="189"/>
      <c r="CC186" s="189"/>
      <c r="CD186" s="189"/>
      <c r="CE186" s="189"/>
      <c r="CF186" s="189"/>
      <c r="CG186" s="189"/>
      <c r="CH186" s="189"/>
      <c r="CI186" s="200"/>
      <c r="CJ186" s="181"/>
      <c r="CK186" s="181"/>
      <c r="CL186" s="181"/>
      <c r="CM186" s="181"/>
      <c r="CN186" s="181"/>
      <c r="CO186" s="181"/>
      <c r="CP186" s="181"/>
      <c r="CQ186" s="181"/>
      <c r="CR186" s="181"/>
      <c r="CS186" s="181"/>
      <c r="CT186" s="181"/>
      <c r="CU186" s="181"/>
      <c r="CV186" s="181"/>
      <c r="CW186" s="181"/>
      <c r="CX186" s="181"/>
      <c r="CY186" s="181"/>
      <c r="CZ186" s="181"/>
      <c r="DA186" s="181"/>
      <c r="DB186" s="181"/>
      <c r="DC186" s="181"/>
      <c r="DD186" s="181"/>
      <c r="DE186" s="181"/>
      <c r="DF186" s="181"/>
      <c r="DG186" s="181"/>
    </row>
    <row r="187" spans="1:111" s="176" customFormat="1" x14ac:dyDescent="0.2">
      <c r="C187" s="177"/>
      <c r="D187" s="178" t="s">
        <v>1077</v>
      </c>
      <c r="E187" s="201">
        <f>_xlfn.AGGREGATE(4,6,S$2:$S$73)</f>
        <v>11.03</v>
      </c>
      <c r="F187" s="202">
        <f>_xlfn.AGGREGATE(4,6,T$2:$T$73)</f>
        <v>10.85</v>
      </c>
      <c r="G187" s="202">
        <f>_xlfn.AGGREGATE(4,6,U$2:$U$73)</f>
        <v>10.85</v>
      </c>
      <c r="H187" s="202">
        <f>_xlfn.AGGREGATE(4,6,V$2:$V$73)</f>
        <v>10.220000000000001</v>
      </c>
      <c r="I187" s="202">
        <f>_xlfn.AGGREGATE(4,6,W$2:$W$73)</f>
        <v>10.220000000000001</v>
      </c>
      <c r="J187" s="202">
        <f>_xlfn.AGGREGATE(4,6,X$2:$X$73)</f>
        <v>10.58</v>
      </c>
      <c r="K187" s="202">
        <f>_xlfn.AGGREGATE(4,6,Y$2:$Y$73)</f>
        <v>10.83</v>
      </c>
      <c r="L187" s="202">
        <f>_xlfn.AGGREGATE(4,6,Z$2:$Z$73)</f>
        <v>10.83</v>
      </c>
      <c r="M187" s="202">
        <f>_xlfn.AGGREGATE(4,6,AA$2:$AA$73)</f>
        <v>11.12</v>
      </c>
      <c r="N187" s="202">
        <f>_xlfn.AGGREGATE(4,6,AB$2:$AB$73)</f>
        <v>10.44</v>
      </c>
      <c r="O187" s="202">
        <f>_xlfn.AGGREGATE(4,6,AC$2:$AC$73)</f>
        <v>10.4</v>
      </c>
      <c r="P187" s="202">
        <f>_xlfn.AGGREGATE(4,6,AD$2:$AD$73)</f>
        <v>10.08</v>
      </c>
      <c r="Q187" s="158">
        <f t="shared" si="6"/>
        <v>10.620833333333334</v>
      </c>
      <c r="R187" s="177"/>
      <c r="S187" s="190"/>
      <c r="T187" s="191"/>
      <c r="U187" s="191"/>
      <c r="V187" s="191"/>
      <c r="W187" s="191"/>
      <c r="X187" s="191"/>
      <c r="Y187" s="191"/>
      <c r="Z187" s="191"/>
      <c r="AA187" s="191"/>
      <c r="AB187" s="191"/>
      <c r="AC187" s="191"/>
      <c r="AD187" s="191"/>
      <c r="AE187" s="182"/>
      <c r="AF187" s="178" t="s">
        <v>1077</v>
      </c>
      <c r="AG187" s="203">
        <f>_xlfn.AGGREGATE(4,6,AU$2:$AU$73)</f>
        <v>54.4</v>
      </c>
      <c r="AH187" s="204">
        <f>_xlfn.AGGREGATE(4,6,AV$2:$AV$73)</f>
        <v>51.7</v>
      </c>
      <c r="AI187" s="204">
        <f>_xlfn.AGGREGATE(4,6,AW$2:$AW$73)</f>
        <v>51.7</v>
      </c>
      <c r="AJ187" s="204">
        <f>_xlfn.AGGREGATE(4,6,AX$2:$AX$73)</f>
        <v>48.3</v>
      </c>
      <c r="AK187" s="204">
        <f>_xlfn.AGGREGATE(4,6,AY$2:$AY$73)</f>
        <v>48.3</v>
      </c>
      <c r="AL187" s="204">
        <f>_xlfn.AGGREGATE(4,6,AZ$2:$AZ$73)</f>
        <v>34.5</v>
      </c>
      <c r="AM187" s="204">
        <f>_xlfn.AGGREGATE(4,6,BA$2:$BA$73)</f>
        <v>47.2</v>
      </c>
      <c r="AN187" s="204">
        <f>_xlfn.AGGREGATE(4,6,BB$2:$BB$73)</f>
        <v>47.2</v>
      </c>
      <c r="AO187" s="204">
        <f>_xlfn.AGGREGATE(4,6,BC$2:$BC$73)</f>
        <v>44.5</v>
      </c>
      <c r="AP187" s="204">
        <f>_xlfn.AGGREGATE(4,6,BD$2:$BD$73)</f>
        <v>50.5</v>
      </c>
      <c r="AQ187" s="204">
        <f>_xlfn.AGGREGATE(4,6,BE$2:$BE$73)</f>
        <v>52.5</v>
      </c>
      <c r="AR187" s="204">
        <f>_xlfn.AGGREGATE(4,6,BF$2:$BF$73)</f>
        <v>47.9</v>
      </c>
      <c r="AS187" s="167">
        <f t="shared" si="7"/>
        <v>48.224999999999994</v>
      </c>
      <c r="AT187" s="177"/>
      <c r="AU187" s="167"/>
      <c r="AV187" s="168"/>
      <c r="AW187" s="168"/>
      <c r="AX187" s="168"/>
      <c r="AY187" s="168"/>
      <c r="AZ187" s="168"/>
      <c r="BA187" s="168"/>
      <c r="BB187" s="168"/>
      <c r="BC187" s="168"/>
      <c r="BD187" s="168"/>
      <c r="BE187" s="168"/>
      <c r="BF187" s="168"/>
      <c r="BG187" s="182"/>
      <c r="BH187" s="178" t="s">
        <v>1077</v>
      </c>
      <c r="BI187" s="203">
        <f t="shared" ref="BI187:BT187" si="22">_xlfn.AGGREGATE(4,6,BW$2:BW$73)</f>
        <v>100</v>
      </c>
      <c r="BJ187" s="204">
        <f t="shared" si="22"/>
        <v>100</v>
      </c>
      <c r="BK187" s="204">
        <f t="shared" si="22"/>
        <v>100</v>
      </c>
      <c r="BL187" s="204">
        <f t="shared" si="22"/>
        <v>100</v>
      </c>
      <c r="BM187" s="204">
        <f t="shared" si="22"/>
        <v>100</v>
      </c>
      <c r="BN187" s="204">
        <f t="shared" si="22"/>
        <v>100</v>
      </c>
      <c r="BO187" s="204">
        <f t="shared" si="22"/>
        <v>96.919917864476375</v>
      </c>
      <c r="BP187" s="204">
        <f t="shared" si="22"/>
        <v>96.919917864476375</v>
      </c>
      <c r="BQ187" s="204">
        <f t="shared" si="22"/>
        <v>100</v>
      </c>
      <c r="BR187" s="205">
        <f t="shared" si="22"/>
        <v>99.605522682445752</v>
      </c>
      <c r="BS187" s="204">
        <f t="shared" si="22"/>
        <v>100</v>
      </c>
      <c r="BT187" s="204">
        <f t="shared" si="22"/>
        <v>94.664031620553359</v>
      </c>
      <c r="BU187" s="167">
        <f t="shared" si="9"/>
        <v>99.009115835995985</v>
      </c>
      <c r="BV187" s="187"/>
      <c r="BW187" s="167"/>
      <c r="BX187" s="168"/>
      <c r="BY187" s="168"/>
      <c r="BZ187" s="168"/>
      <c r="CA187" s="168"/>
      <c r="CB187" s="168"/>
      <c r="CC187" s="168"/>
      <c r="CD187" s="168"/>
      <c r="CE187" s="168"/>
      <c r="CF187" s="168"/>
      <c r="CG187" s="168"/>
      <c r="CH187" s="168"/>
      <c r="CI187" s="200"/>
      <c r="CJ187" s="181"/>
      <c r="CK187" s="181"/>
      <c r="CL187" s="181"/>
      <c r="CM187" s="181"/>
      <c r="CN187" s="181"/>
      <c r="CO187" s="181"/>
      <c r="CP187" s="181"/>
      <c r="CQ187" s="181"/>
      <c r="CR187" s="181"/>
      <c r="CS187" s="181"/>
      <c r="CT187" s="181"/>
      <c r="CU187" s="181"/>
      <c r="CV187" s="181"/>
      <c r="CW187" s="181"/>
      <c r="CX187" s="181"/>
      <c r="CY187" s="181"/>
      <c r="CZ187" s="181"/>
      <c r="DA187" s="181"/>
      <c r="DB187" s="181"/>
      <c r="DC187" s="181"/>
      <c r="DD187" s="181"/>
      <c r="DE187" s="181"/>
      <c r="DF187" s="181"/>
      <c r="DG187" s="181"/>
    </row>
    <row r="188" spans="1:111" s="176" customFormat="1" x14ac:dyDescent="0.2">
      <c r="C188" s="177"/>
      <c r="D188" s="178" t="s">
        <v>1078</v>
      </c>
      <c r="E188" s="201">
        <f t="shared" ref="E188:P188" si="23">E186-E187</f>
        <v>0.15000000000000036</v>
      </c>
      <c r="F188" s="202">
        <f t="shared" si="23"/>
        <v>-0.12999999999999901</v>
      </c>
      <c r="G188" s="202">
        <f t="shared" si="23"/>
        <v>6.0000000000000497E-2</v>
      </c>
      <c r="H188" s="202">
        <f t="shared" si="23"/>
        <v>0.67999999999999972</v>
      </c>
      <c r="I188" s="202">
        <f t="shared" si="23"/>
        <v>0.76999999999999957</v>
      </c>
      <c r="J188" s="202">
        <f t="shared" si="23"/>
        <v>0.78999999999999915</v>
      </c>
      <c r="K188" s="202">
        <f>K186-K187</f>
        <v>-1.0150000000000006</v>
      </c>
      <c r="L188" s="202">
        <f>L186-L187</f>
        <v>-0.94400000000000084</v>
      </c>
      <c r="M188" s="202">
        <f>M186-M187</f>
        <v>-1.1949999999999985</v>
      </c>
      <c r="N188" s="202">
        <f>N186-N187</f>
        <v>0.15000000000000036</v>
      </c>
      <c r="O188" s="202">
        <f t="shared" si="23"/>
        <v>0.92999999999999972</v>
      </c>
      <c r="P188" s="202">
        <f t="shared" si="23"/>
        <v>-0.27200000000000024</v>
      </c>
      <c r="Q188" s="158">
        <f t="shared" si="6"/>
        <v>-2.1666666666666501E-3</v>
      </c>
      <c r="R188" s="177"/>
      <c r="S188" s="190"/>
      <c r="T188" s="191"/>
      <c r="U188" s="191"/>
      <c r="V188" s="191"/>
      <c r="W188" s="191"/>
      <c r="X188" s="191"/>
      <c r="Y188" s="191"/>
      <c r="Z188" s="191"/>
      <c r="AA188" s="191"/>
      <c r="AB188" s="191"/>
      <c r="AC188" s="191"/>
      <c r="AD188" s="191"/>
      <c r="AE188" s="182"/>
      <c r="AF188" s="178" t="s">
        <v>1078</v>
      </c>
      <c r="AG188" s="203">
        <f t="shared" ref="AG188:AR188" si="24">AG186-AG187</f>
        <v>3.7000000000000028</v>
      </c>
      <c r="AH188" s="204">
        <f t="shared" si="24"/>
        <v>871.3</v>
      </c>
      <c r="AI188" s="204">
        <f t="shared" si="24"/>
        <v>552.59999999999991</v>
      </c>
      <c r="AJ188" s="204">
        <f t="shared" si="24"/>
        <v>323.7</v>
      </c>
      <c r="AK188" s="204">
        <f t="shared" si="24"/>
        <v>439.59999999999997</v>
      </c>
      <c r="AL188" s="204">
        <f t="shared" si="24"/>
        <v>310.3</v>
      </c>
      <c r="AM188" s="204">
        <f>AM186-AM187</f>
        <v>644.79999999999995</v>
      </c>
      <c r="AN188" s="204">
        <f>AN186-AN187</f>
        <v>770.3</v>
      </c>
      <c r="AO188" s="204">
        <f>AO186-AO187</f>
        <v>879.6</v>
      </c>
      <c r="AP188" s="204">
        <f>AP186-AP187</f>
        <v>1016.5</v>
      </c>
      <c r="AQ188" s="204">
        <f t="shared" si="24"/>
        <v>69.5</v>
      </c>
      <c r="AR188" s="204">
        <f t="shared" si="24"/>
        <v>658.30000000000007</v>
      </c>
      <c r="AS188" s="167">
        <f t="shared" si="7"/>
        <v>545.01666666666677</v>
      </c>
      <c r="AT188" s="177"/>
      <c r="AU188" s="167"/>
      <c r="AV188" s="168"/>
      <c r="AW188" s="168"/>
      <c r="AX188" s="168"/>
      <c r="AY188" s="168"/>
      <c r="AZ188" s="168"/>
      <c r="BA188" s="168"/>
      <c r="BB188" s="168"/>
      <c r="BC188" s="168"/>
      <c r="BD188" s="168"/>
      <c r="BE188" s="168"/>
      <c r="BF188" s="168"/>
      <c r="BG188" s="182"/>
      <c r="BH188" s="178" t="s">
        <v>1078</v>
      </c>
      <c r="BI188" s="203">
        <f t="shared" ref="BI188" si="25">BI186-BI187</f>
        <v>-11.053276178811998</v>
      </c>
      <c r="BJ188" s="204">
        <f t="shared" ref="BJ188:BT188" si="26">BJ186-BJ187</f>
        <v>0</v>
      </c>
      <c r="BK188" s="204">
        <f t="shared" si="26"/>
        <v>-11.729477066900387</v>
      </c>
      <c r="BL188" s="204">
        <f t="shared" si="26"/>
        <v>0</v>
      </c>
      <c r="BM188" s="204">
        <f t="shared" si="26"/>
        <v>-1.3147249190938481</v>
      </c>
      <c r="BN188" s="204">
        <f t="shared" si="26"/>
        <v>0</v>
      </c>
      <c r="BO188" s="204">
        <f>BO186-BO187</f>
        <v>-4.5177279859879178</v>
      </c>
      <c r="BP188" s="204">
        <f>BP186-BP187</f>
        <v>-0.67551004719358332</v>
      </c>
      <c r="BQ188" s="204">
        <f>BQ186-BQ187</f>
        <v>0</v>
      </c>
      <c r="BR188" s="205">
        <f>BR186-BR187</f>
        <v>0.39447731755424797</v>
      </c>
      <c r="BS188" s="204">
        <f t="shared" si="26"/>
        <v>0</v>
      </c>
      <c r="BT188" s="204">
        <f t="shared" si="26"/>
        <v>5.3359683794466406</v>
      </c>
      <c r="BU188" s="167">
        <f t="shared" si="9"/>
        <v>-1.9633558750822371</v>
      </c>
      <c r="BV188" s="187"/>
      <c r="BW188" s="167"/>
      <c r="BX188" s="168"/>
      <c r="BY188" s="168"/>
      <c r="BZ188" s="168"/>
      <c r="CA188" s="168"/>
      <c r="CB188" s="168"/>
      <c r="CC188" s="168"/>
      <c r="CD188" s="168"/>
      <c r="CE188" s="168"/>
      <c r="CF188" s="168"/>
      <c r="CG188" s="168"/>
      <c r="CH188" s="168"/>
      <c r="CI188" s="200"/>
      <c r="CJ188" s="181"/>
      <c r="CK188" s="181"/>
      <c r="CL188" s="181"/>
      <c r="CM188" s="181"/>
      <c r="CN188" s="181"/>
      <c r="CO188" s="181"/>
      <c r="CP188" s="181"/>
      <c r="CQ188" s="181"/>
      <c r="CR188" s="181"/>
      <c r="CS188" s="181"/>
      <c r="CT188" s="181"/>
      <c r="CU188" s="181"/>
      <c r="CV188" s="181"/>
      <c r="CW188" s="181"/>
      <c r="CX188" s="181"/>
      <c r="CY188" s="181"/>
      <c r="CZ188" s="181"/>
      <c r="DA188" s="181"/>
      <c r="DB188" s="181"/>
      <c r="DC188" s="181"/>
      <c r="DD188" s="181"/>
      <c r="DE188" s="181"/>
      <c r="DF188" s="181"/>
      <c r="DG188" s="181"/>
    </row>
    <row r="189" spans="1:111" s="176" customFormat="1" x14ac:dyDescent="0.2">
      <c r="C189" s="177" t="s">
        <v>1073</v>
      </c>
      <c r="D189" s="192" t="s">
        <v>1076</v>
      </c>
      <c r="E189" s="193">
        <f>_xlfn.AGGREGATE(5,6,E$2:$E$73)</f>
        <v>5.8159999999999998</v>
      </c>
      <c r="F189" s="194">
        <f>_xlfn.AGGREGATE(5,6,F$2:$F$73)</f>
        <v>3.9990000000000001</v>
      </c>
      <c r="G189" s="194">
        <f>_xlfn.AGGREGATE(5,6,G$2:$G$73)</f>
        <v>4.0190000000000001</v>
      </c>
      <c r="H189" s="194">
        <f>_xlfn.AGGREGATE(5,6,H$2:$H$73)</f>
        <v>2.6619999999999999</v>
      </c>
      <c r="I189" s="194">
        <f>_xlfn.AGGREGATE(5,6,I$2:$I$73)</f>
        <v>5.3570000000000002</v>
      </c>
      <c r="J189" s="194">
        <f>_xlfn.AGGREGATE(5,6,J$2:$J$73)</f>
        <v>4.2539999999999996</v>
      </c>
      <c r="K189" s="194">
        <f>_xlfn.AGGREGATE(5,6,K$2:$K$73)</f>
        <v>4.0949999999999998</v>
      </c>
      <c r="L189" s="194">
        <f>_xlfn.AGGREGATE(5,6,L$2:$L$73)</f>
        <v>4.4729999999999999</v>
      </c>
      <c r="M189" s="194">
        <f>_xlfn.AGGREGATE(5,6,M$2:$M$73)</f>
        <v>5.2009999999999996</v>
      </c>
      <c r="N189" s="195">
        <f>_xlfn.AGGREGATE(5,6,N$2:$N$73)</f>
        <v>5.5330000000000004</v>
      </c>
      <c r="O189" s="194">
        <f>_xlfn.AGGREGATE(5,6,O$2:$O$73)</f>
        <v>5</v>
      </c>
      <c r="P189" s="194">
        <f>_xlfn.AGGREGATE(5,6,P$2:$P$73)</f>
        <v>4.0339999999999998</v>
      </c>
      <c r="Q189" s="158">
        <f t="shared" si="6"/>
        <v>4.5369166666666665</v>
      </c>
      <c r="R189" s="177"/>
      <c r="T189" s="181"/>
      <c r="U189" s="181"/>
      <c r="V189" s="181"/>
      <c r="W189" s="181"/>
      <c r="X189" s="181"/>
      <c r="Y189" s="181"/>
      <c r="Z189" s="181"/>
      <c r="AA189" s="181"/>
      <c r="AB189" s="181"/>
      <c r="AC189" s="181"/>
      <c r="AD189" s="181"/>
      <c r="AE189" s="182" t="s">
        <v>1073</v>
      </c>
      <c r="AF189" s="196" t="s">
        <v>1076</v>
      </c>
      <c r="AG189" s="197">
        <f>_xlfn.AGGREGATE(5,6,AG$2:$AG$73)</f>
        <v>18.02</v>
      </c>
      <c r="AH189" s="198">
        <f>_xlfn.AGGREGATE(5,6,AH$2:$AH$73)</f>
        <v>20.55</v>
      </c>
      <c r="AI189" s="198">
        <f>_xlfn.AGGREGATE(5,6,AI$2:$AI$73)</f>
        <v>19.37</v>
      </c>
      <c r="AJ189" s="198">
        <f>_xlfn.AGGREGATE(5,6,AJ$2:$AJ$73)</f>
        <v>18.489999999999998</v>
      </c>
      <c r="AK189" s="198">
        <f>_xlfn.AGGREGATE(5,6,AK$2:$AK$73)</f>
        <v>19.52</v>
      </c>
      <c r="AL189" s="198">
        <f>_xlfn.AGGREGATE(5,6,AL$2:$AL$73)</f>
        <v>13.96</v>
      </c>
      <c r="AM189" s="198">
        <f>_xlfn.AGGREGATE(5,6,AM$2:$AM$73)</f>
        <v>29.19</v>
      </c>
      <c r="AN189" s="198">
        <f>_xlfn.AGGREGATE(5,6,AN$2:$AN$73)</f>
        <v>26.14</v>
      </c>
      <c r="AO189" s="198">
        <f>_xlfn.AGGREGATE(5,6,AO$2:$AO$73)</f>
        <v>21.58</v>
      </c>
      <c r="AP189" s="199">
        <f>_xlfn.AGGREGATE(5,6,AP$2:$AP$73)</f>
        <v>16</v>
      </c>
      <c r="AQ189" s="198">
        <f>_xlfn.AGGREGATE(5,6,AQ$2:$AQ$73)</f>
        <v>21.37</v>
      </c>
      <c r="AR189" s="198">
        <f>_xlfn.AGGREGATE(5,6,AR$2:$AR$73)</f>
        <v>32.15</v>
      </c>
      <c r="AS189" s="167">
        <f t="shared" si="7"/>
        <v>21.361666666666665</v>
      </c>
      <c r="AT189" s="177"/>
      <c r="AV189" s="181"/>
      <c r="AW189" s="181"/>
      <c r="AX189" s="181"/>
      <c r="AY189" s="181"/>
      <c r="AZ189" s="181"/>
      <c r="BA189" s="181"/>
      <c r="BB189" s="181"/>
      <c r="BC189" s="181"/>
      <c r="BD189" s="181"/>
      <c r="BE189" s="181"/>
      <c r="BF189" s="181"/>
      <c r="BG189" s="182" t="s">
        <v>1073</v>
      </c>
      <c r="BH189" s="196" t="s">
        <v>1076</v>
      </c>
      <c r="BI189" s="197">
        <f t="shared" ref="BI189:BT189" si="27">_xlfn.AGGREGATE(5,6,BI$2:BI$73)</f>
        <v>27.587262706674835</v>
      </c>
      <c r="BJ189" s="198">
        <f t="shared" si="27"/>
        <v>2.2264355362946913</v>
      </c>
      <c r="BK189" s="198">
        <f t="shared" si="27"/>
        <v>2.829389424481449</v>
      </c>
      <c r="BL189" s="198">
        <f t="shared" si="27"/>
        <v>4.9704301075268811</v>
      </c>
      <c r="BM189" s="198">
        <f t="shared" si="27"/>
        <v>3.9482200647249193</v>
      </c>
      <c r="BN189" s="198">
        <f t="shared" si="27"/>
        <v>4.0487238979118327</v>
      </c>
      <c r="BO189" s="198">
        <f t="shared" si="27"/>
        <v>3.8977166510882628</v>
      </c>
      <c r="BP189" s="198">
        <f t="shared" si="27"/>
        <v>3.077466446903697</v>
      </c>
      <c r="BQ189" s="198">
        <f t="shared" si="27"/>
        <v>2.335245103343794</v>
      </c>
      <c r="BR189" s="199">
        <f t="shared" si="27"/>
        <v>1.499531396438613</v>
      </c>
      <c r="BS189" s="198">
        <f t="shared" si="27"/>
        <v>17.516393442622952</v>
      </c>
      <c r="BT189" s="198">
        <f t="shared" si="27"/>
        <v>4.5525346927216086</v>
      </c>
      <c r="BU189" s="167">
        <f t="shared" si="9"/>
        <v>6.5407791225611289</v>
      </c>
      <c r="BV189" s="187"/>
      <c r="BW189" s="188"/>
      <c r="BX189" s="189"/>
      <c r="BY189" s="189"/>
      <c r="BZ189" s="189"/>
      <c r="CA189" s="189"/>
      <c r="CB189" s="189"/>
      <c r="CC189" s="189"/>
      <c r="CD189" s="189"/>
      <c r="CE189" s="189"/>
      <c r="CF189" s="189"/>
      <c r="CG189" s="189"/>
      <c r="CH189" s="189"/>
      <c r="CI189" s="200"/>
      <c r="CJ189" s="181"/>
      <c r="CK189" s="181"/>
      <c r="CL189" s="181"/>
      <c r="CM189" s="181"/>
      <c r="CN189" s="181"/>
      <c r="CO189" s="181"/>
      <c r="CP189" s="181"/>
      <c r="CQ189" s="181"/>
      <c r="CR189" s="181"/>
      <c r="CS189" s="181"/>
      <c r="CT189" s="181"/>
      <c r="CU189" s="181"/>
      <c r="CV189" s="181"/>
      <c r="CW189" s="181"/>
      <c r="CX189" s="181"/>
      <c r="CY189" s="181"/>
      <c r="CZ189" s="181"/>
      <c r="DA189" s="181"/>
      <c r="DB189" s="181"/>
      <c r="DC189" s="181"/>
      <c r="DD189" s="181"/>
      <c r="DE189" s="181"/>
      <c r="DF189" s="181"/>
      <c r="DG189" s="181"/>
    </row>
    <row r="190" spans="1:111" s="206" customFormat="1" x14ac:dyDescent="0.15">
      <c r="C190" s="159"/>
      <c r="D190" s="178" t="s">
        <v>1077</v>
      </c>
      <c r="E190" s="201">
        <f>_xlfn.AGGREGATE(5,6,S$2:$S$73)</f>
        <v>4.2</v>
      </c>
      <c r="F190" s="202">
        <f>_xlfn.AGGREGATE(5,6,T$2:$T$73)</f>
        <v>3.55</v>
      </c>
      <c r="G190" s="202">
        <f>_xlfn.AGGREGATE(5,6,U$2:$U$73)</f>
        <v>3.55</v>
      </c>
      <c r="H190" s="202">
        <f>_xlfn.AGGREGATE(5,6,V$2:$V$73)</f>
        <v>3.73</v>
      </c>
      <c r="I190" s="202">
        <f>_xlfn.AGGREGATE(5,6,W$2:$W$73)</f>
        <v>3.73</v>
      </c>
      <c r="J190" s="202">
        <f>_xlfn.AGGREGATE(5,6,X$2:$X$73)</f>
        <v>3.37</v>
      </c>
      <c r="K190" s="202">
        <f>_xlfn.AGGREGATE(5,6,Y$2:$Y$73)</f>
        <v>4.97</v>
      </c>
      <c r="L190" s="202">
        <f>_xlfn.AGGREGATE(5,6,Z$2:$Z$73)</f>
        <v>4.97</v>
      </c>
      <c r="M190" s="202">
        <f>_xlfn.AGGREGATE(5,6,AA$2:$AA$73)</f>
        <v>3.91</v>
      </c>
      <c r="N190" s="202">
        <f>_xlfn.AGGREGATE(5,6,AB$2:$AB$73)</f>
        <v>3.3</v>
      </c>
      <c r="O190" s="202">
        <f>_xlfn.AGGREGATE(5,6,AC$2:$AC$73)</f>
        <v>3.88</v>
      </c>
      <c r="P190" s="202">
        <f>_xlfn.AGGREGATE(5,6,AD$2:$AD$73)</f>
        <v>4.08</v>
      </c>
      <c r="Q190" s="158">
        <f t="shared" si="6"/>
        <v>3.936666666666667</v>
      </c>
      <c r="R190" s="207"/>
      <c r="T190" s="207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161"/>
      <c r="AF190" s="178" t="s">
        <v>1077</v>
      </c>
      <c r="AG190" s="203">
        <f>_xlfn.AGGREGATE(5,6,AU$2:$AU$73)</f>
        <v>3.6</v>
      </c>
      <c r="AH190" s="204">
        <f>_xlfn.AGGREGATE(5,6,AV$2:$AV$73)</f>
        <v>7.3</v>
      </c>
      <c r="AI190" s="204">
        <f>_xlfn.AGGREGATE(5,6,AW$2:$AW$73)</f>
        <v>7.3</v>
      </c>
      <c r="AJ190" s="204">
        <f>_xlfn.AGGREGATE(5,6,AX$2:$AX$73)</f>
        <v>5.9</v>
      </c>
      <c r="AK190" s="204">
        <f>_xlfn.AGGREGATE(5,6,AY$2:$AY$73)</f>
        <v>5.9</v>
      </c>
      <c r="AL190" s="204">
        <f>_xlfn.AGGREGATE(5,6,AZ$2:$AZ$73)</f>
        <v>5</v>
      </c>
      <c r="AM190" s="204">
        <f>_xlfn.AGGREGATE(5,6,BA$2:$BA$73)</f>
        <v>4.7</v>
      </c>
      <c r="AN190" s="204">
        <f>_xlfn.AGGREGATE(5,6,BB$2:$BB$73)</f>
        <v>4.7</v>
      </c>
      <c r="AO190" s="204">
        <f>_xlfn.AGGREGATE(5,6,BC$2:$BC$73)</f>
        <v>4.5</v>
      </c>
      <c r="AP190" s="204">
        <f>_xlfn.AGGREGATE(5,6,BD$2:$BD$73)</f>
        <v>3.5</v>
      </c>
      <c r="AQ190" s="204">
        <f>_xlfn.AGGREGATE(5,6,BE$2:$BE$73)</f>
        <v>5</v>
      </c>
      <c r="AR190" s="204">
        <f>_xlfn.AGGREGATE(5,6,BF$2:$BF$73)</f>
        <v>4.2</v>
      </c>
      <c r="AS190" s="167">
        <f t="shared" si="7"/>
        <v>5.1333333333333337</v>
      </c>
      <c r="AT190" s="204"/>
      <c r="AU190" s="208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161"/>
      <c r="BH190" s="178" t="s">
        <v>1077</v>
      </c>
      <c r="BI190" s="203">
        <f t="shared" ref="BI190:BT190" si="28">_xlfn.AGGREGATE(5,6,BW$2:BW$73)</f>
        <v>6.6176470588235299</v>
      </c>
      <c r="BJ190" s="204">
        <f t="shared" si="28"/>
        <v>14.119922630560927</v>
      </c>
      <c r="BK190" s="204">
        <f t="shared" si="28"/>
        <v>14.119922630560927</v>
      </c>
      <c r="BL190" s="204">
        <f t="shared" si="28"/>
        <v>12.215320910973086</v>
      </c>
      <c r="BM190" s="204">
        <f t="shared" si="28"/>
        <v>12.215320910973086</v>
      </c>
      <c r="BN190" s="204">
        <f t="shared" si="28"/>
        <v>14.492753623188406</v>
      </c>
      <c r="BO190" s="204">
        <f t="shared" si="28"/>
        <v>9.6509240246406574</v>
      </c>
      <c r="BP190" s="204">
        <f t="shared" si="28"/>
        <v>9.6509240246406574</v>
      </c>
      <c r="BQ190" s="204">
        <f t="shared" si="28"/>
        <v>10.112359550561798</v>
      </c>
      <c r="BR190" s="205">
        <f t="shared" si="28"/>
        <v>6.9033530571992108</v>
      </c>
      <c r="BS190" s="204">
        <f t="shared" si="28"/>
        <v>9.5238095238095237</v>
      </c>
      <c r="BT190" s="204">
        <f t="shared" si="28"/>
        <v>8.3003952569169961</v>
      </c>
      <c r="BU190" s="167">
        <f t="shared" si="9"/>
        <v>10.660221100237401</v>
      </c>
      <c r="BV190" s="204"/>
      <c r="BW190" s="208"/>
      <c r="BX190" s="209"/>
      <c r="BY190" s="209"/>
      <c r="BZ190" s="209"/>
      <c r="CA190" s="209"/>
      <c r="CB190" s="209"/>
      <c r="CC190" s="209"/>
      <c r="CD190" s="209"/>
      <c r="CE190" s="209"/>
      <c r="CF190" s="209"/>
      <c r="CG190" s="209"/>
      <c r="CH190" s="209"/>
      <c r="CI190" s="169"/>
      <c r="CJ190" s="207"/>
      <c r="CK190" s="207"/>
      <c r="CL190" s="207"/>
      <c r="CM190" s="207"/>
      <c r="CN190" s="207"/>
      <c r="CO190" s="207"/>
      <c r="CP190" s="207"/>
      <c r="CQ190" s="207"/>
      <c r="CR190" s="207"/>
      <c r="CS190" s="207"/>
      <c r="CT190" s="207"/>
      <c r="CU190" s="207"/>
      <c r="CV190" s="207"/>
      <c r="CW190" s="207"/>
      <c r="CX190" s="207"/>
      <c r="CY190" s="207"/>
      <c r="CZ190" s="207"/>
      <c r="DA190" s="207"/>
      <c r="DB190" s="207"/>
      <c r="DC190" s="207"/>
      <c r="DD190" s="207"/>
      <c r="DE190" s="207"/>
      <c r="DF190" s="207"/>
      <c r="DG190" s="207"/>
    </row>
    <row r="191" spans="1:111" s="206" customFormat="1" x14ac:dyDescent="0.15">
      <c r="C191" s="159"/>
      <c r="D191" s="178" t="s">
        <v>1078</v>
      </c>
      <c r="E191" s="210">
        <f t="shared" ref="E191:P191" si="29">E189-E190</f>
        <v>1.6159999999999997</v>
      </c>
      <c r="F191" s="211">
        <f t="shared" si="29"/>
        <v>0.44900000000000029</v>
      </c>
      <c r="G191" s="211">
        <f t="shared" si="29"/>
        <v>0.46900000000000031</v>
      </c>
      <c r="H191" s="211">
        <f t="shared" si="29"/>
        <v>-1.0680000000000001</v>
      </c>
      <c r="I191" s="211">
        <f t="shared" si="29"/>
        <v>1.6270000000000002</v>
      </c>
      <c r="J191" s="211">
        <f t="shared" si="29"/>
        <v>0.88399999999999945</v>
      </c>
      <c r="K191" s="211">
        <f>K189-K190</f>
        <v>-0.875</v>
      </c>
      <c r="L191" s="211">
        <f>L189-L190</f>
        <v>-0.49699999999999989</v>
      </c>
      <c r="M191" s="211">
        <f>M189-M190</f>
        <v>1.2909999999999995</v>
      </c>
      <c r="N191" s="212">
        <f>N189-N190</f>
        <v>2.2330000000000005</v>
      </c>
      <c r="O191" s="211">
        <f t="shared" si="29"/>
        <v>1.1200000000000001</v>
      </c>
      <c r="P191" s="211">
        <f t="shared" si="29"/>
        <v>-4.6000000000000263E-2</v>
      </c>
      <c r="Q191" s="158">
        <f t="shared" si="6"/>
        <v>0.60024999999999995</v>
      </c>
      <c r="R191" s="207"/>
      <c r="T191" s="207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F191" s="178" t="s">
        <v>1078</v>
      </c>
      <c r="AG191" s="213">
        <f t="shared" ref="AG191:AR191" si="30">AG189-AG190</f>
        <v>14.42</v>
      </c>
      <c r="AH191" s="214">
        <f t="shared" si="30"/>
        <v>13.25</v>
      </c>
      <c r="AI191" s="214">
        <f t="shared" si="30"/>
        <v>12.07</v>
      </c>
      <c r="AJ191" s="214">
        <f t="shared" si="30"/>
        <v>12.589999999999998</v>
      </c>
      <c r="AK191" s="214">
        <f t="shared" si="30"/>
        <v>13.62</v>
      </c>
      <c r="AL191" s="214">
        <f t="shared" si="30"/>
        <v>8.9600000000000009</v>
      </c>
      <c r="AM191" s="214">
        <f>AM189-AM190</f>
        <v>24.490000000000002</v>
      </c>
      <c r="AN191" s="214">
        <f>AN189-AN190</f>
        <v>21.44</v>
      </c>
      <c r="AO191" s="214">
        <f>AO189-AO190</f>
        <v>17.079999999999998</v>
      </c>
      <c r="AP191" s="215">
        <f>AP189-AP190</f>
        <v>12.5</v>
      </c>
      <c r="AQ191" s="214">
        <f t="shared" si="30"/>
        <v>16.37</v>
      </c>
      <c r="AR191" s="214">
        <f t="shared" si="30"/>
        <v>27.95</v>
      </c>
      <c r="AS191" s="167">
        <f t="shared" si="7"/>
        <v>16.228333333333335</v>
      </c>
      <c r="AT191" s="204"/>
      <c r="AU191" s="208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H191" s="178" t="s">
        <v>1078</v>
      </c>
      <c r="BI191" s="213">
        <f t="shared" ref="BI191" si="31">BI189-BI190</f>
        <v>20.969615647851306</v>
      </c>
      <c r="BJ191" s="214">
        <f t="shared" ref="BJ191:BT191" si="32">BJ189-BJ190</f>
        <v>-11.893487094266236</v>
      </c>
      <c r="BK191" s="214">
        <f t="shared" si="32"/>
        <v>-11.290533206079477</v>
      </c>
      <c r="BL191" s="214">
        <f t="shared" si="32"/>
        <v>-7.2448908034462045</v>
      </c>
      <c r="BM191" s="214">
        <f t="shared" si="32"/>
        <v>-8.2671008462481659</v>
      </c>
      <c r="BN191" s="214">
        <f t="shared" si="32"/>
        <v>-10.444029725276573</v>
      </c>
      <c r="BO191" s="214">
        <f>BO189-BO190</f>
        <v>-5.7532073735523941</v>
      </c>
      <c r="BP191" s="214">
        <f>BP189-BP190</f>
        <v>-6.5734575777369599</v>
      </c>
      <c r="BQ191" s="214">
        <f>BQ189-BQ190</f>
        <v>-7.777114447218004</v>
      </c>
      <c r="BR191" s="215">
        <f>BR189-BR190</f>
        <v>-5.403821660760598</v>
      </c>
      <c r="BS191" s="214">
        <f t="shared" si="32"/>
        <v>7.9925839188134287</v>
      </c>
      <c r="BT191" s="214">
        <f t="shared" si="32"/>
        <v>-3.7478605641953875</v>
      </c>
      <c r="BU191" s="167">
        <f t="shared" si="9"/>
        <v>-4.1194419776762716</v>
      </c>
      <c r="BV191" s="204"/>
      <c r="BW191" s="208"/>
      <c r="BX191" s="209"/>
      <c r="BY191" s="209"/>
      <c r="BZ191" s="209"/>
      <c r="CA191" s="209"/>
      <c r="CB191" s="209"/>
      <c r="CC191" s="209"/>
      <c r="CD191" s="209"/>
      <c r="CE191" s="209"/>
      <c r="CF191" s="209"/>
      <c r="CG191" s="209"/>
      <c r="CH191" s="209"/>
      <c r="CI191" s="169"/>
      <c r="CJ191" s="207"/>
      <c r="CK191" s="207"/>
      <c r="CL191" s="207"/>
      <c r="CM191" s="207"/>
      <c r="CN191" s="207"/>
      <c r="CO191" s="207"/>
      <c r="CP191" s="207"/>
      <c r="CQ191" s="207"/>
      <c r="CR191" s="207"/>
      <c r="CS191" s="207"/>
      <c r="CT191" s="207"/>
      <c r="CU191" s="207"/>
      <c r="CV191" s="207"/>
      <c r="CW191" s="207"/>
      <c r="CX191" s="207"/>
      <c r="CY191" s="207"/>
      <c r="CZ191" s="207"/>
      <c r="DA191" s="207"/>
      <c r="DB191" s="207"/>
      <c r="DC191" s="207"/>
      <c r="DD191" s="207"/>
      <c r="DE191" s="207"/>
      <c r="DF191" s="207"/>
      <c r="DG191" s="207"/>
    </row>
    <row r="192" spans="1:111" s="206" customFormat="1" x14ac:dyDescent="0.15">
      <c r="C192" s="216" t="s">
        <v>1080</v>
      </c>
      <c r="D192" s="192" t="s">
        <v>1076</v>
      </c>
      <c r="E192" s="193">
        <f>E186-E189</f>
        <v>5.3639999999999999</v>
      </c>
      <c r="F192" s="194">
        <f t="shared" ref="F192:P192" si="33">F186-F189</f>
        <v>6.7210000000000001</v>
      </c>
      <c r="G192" s="194">
        <f t="shared" si="33"/>
        <v>6.891</v>
      </c>
      <c r="H192" s="194">
        <f t="shared" si="33"/>
        <v>8.2379999999999995</v>
      </c>
      <c r="I192" s="194">
        <f t="shared" si="33"/>
        <v>5.633</v>
      </c>
      <c r="J192" s="194">
        <f t="shared" si="33"/>
        <v>7.1159999999999997</v>
      </c>
      <c r="K192" s="194">
        <f t="shared" ref="K192:N193" si="34">K186-K189</f>
        <v>5.72</v>
      </c>
      <c r="L192" s="194">
        <f t="shared" si="34"/>
        <v>5.4129999999999994</v>
      </c>
      <c r="M192" s="194">
        <f t="shared" si="34"/>
        <v>4.7240000000000011</v>
      </c>
      <c r="N192" s="195">
        <f t="shared" si="34"/>
        <v>5.0569999999999995</v>
      </c>
      <c r="O192" s="194">
        <f t="shared" si="33"/>
        <v>6.33</v>
      </c>
      <c r="P192" s="194">
        <f t="shared" si="33"/>
        <v>5.774</v>
      </c>
      <c r="Q192" s="158">
        <f t="shared" si="6"/>
        <v>6.0817500000000004</v>
      </c>
      <c r="R192" s="207"/>
      <c r="T192" s="207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17" t="s">
        <v>1080</v>
      </c>
      <c r="AF192" s="196" t="s">
        <v>1076</v>
      </c>
      <c r="AG192" s="197">
        <f>AG186-AG189</f>
        <v>40.08</v>
      </c>
      <c r="AH192" s="198">
        <f t="shared" ref="AH192:AR192" si="35">AH186-AH189</f>
        <v>902.45</v>
      </c>
      <c r="AI192" s="198">
        <f t="shared" si="35"/>
        <v>584.92999999999995</v>
      </c>
      <c r="AJ192" s="198">
        <f t="shared" si="35"/>
        <v>353.51</v>
      </c>
      <c r="AK192" s="198">
        <f t="shared" si="35"/>
        <v>468.38</v>
      </c>
      <c r="AL192" s="198">
        <f t="shared" si="35"/>
        <v>330.84000000000003</v>
      </c>
      <c r="AM192" s="198">
        <f t="shared" ref="AM192:AP193" si="36">AM186-AM189</f>
        <v>662.81</v>
      </c>
      <c r="AN192" s="198">
        <f t="shared" si="36"/>
        <v>791.36</v>
      </c>
      <c r="AO192" s="198">
        <f t="shared" si="36"/>
        <v>902.52</v>
      </c>
      <c r="AP192" s="199">
        <f t="shared" si="36"/>
        <v>1051</v>
      </c>
      <c r="AQ192" s="198">
        <f t="shared" si="35"/>
        <v>100.63</v>
      </c>
      <c r="AR192" s="198">
        <f t="shared" si="35"/>
        <v>674.05000000000007</v>
      </c>
      <c r="AS192" s="167">
        <f t="shared" si="7"/>
        <v>571.88</v>
      </c>
      <c r="AT192" s="204"/>
      <c r="AU192" s="208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17" t="s">
        <v>1080</v>
      </c>
      <c r="BH192" s="196" t="s">
        <v>1076</v>
      </c>
      <c r="BI192" s="197">
        <f>BI186-BI189</f>
        <v>61.359461114513167</v>
      </c>
      <c r="BJ192" s="198">
        <f t="shared" ref="BJ192:BT192" si="37">BJ186-BJ189</f>
        <v>97.773564463705313</v>
      </c>
      <c r="BK192" s="198">
        <f t="shared" si="37"/>
        <v>85.441133508618165</v>
      </c>
      <c r="BL192" s="198">
        <f t="shared" si="37"/>
        <v>95.02956989247312</v>
      </c>
      <c r="BM192" s="198">
        <f t="shared" si="37"/>
        <v>94.73705501618123</v>
      </c>
      <c r="BN192" s="198">
        <f t="shared" si="37"/>
        <v>95.951276102088173</v>
      </c>
      <c r="BO192" s="198">
        <f t="shared" ref="BO192:BR193" si="38">BO186-BO189</f>
        <v>88.504473227400197</v>
      </c>
      <c r="BP192" s="198">
        <f t="shared" si="38"/>
        <v>93.166941370379092</v>
      </c>
      <c r="BQ192" s="198">
        <f t="shared" si="38"/>
        <v>97.664754896656206</v>
      </c>
      <c r="BR192" s="199">
        <f t="shared" si="38"/>
        <v>98.500468603561387</v>
      </c>
      <c r="BS192" s="198">
        <f t="shared" si="37"/>
        <v>82.483606557377044</v>
      </c>
      <c r="BT192" s="198">
        <f t="shared" si="37"/>
        <v>95.447465307278392</v>
      </c>
      <c r="BU192" s="167">
        <f t="shared" si="9"/>
        <v>90.504980838352608</v>
      </c>
      <c r="BV192" s="204"/>
      <c r="BW192" s="208"/>
      <c r="BX192" s="209"/>
      <c r="BY192" s="209"/>
      <c r="BZ192" s="209"/>
      <c r="CA192" s="209"/>
      <c r="CB192" s="209"/>
      <c r="CC192" s="209"/>
      <c r="CD192" s="209"/>
      <c r="CE192" s="209"/>
      <c r="CF192" s="209"/>
      <c r="CG192" s="209"/>
      <c r="CH192" s="209"/>
      <c r="CI192" s="169"/>
      <c r="CJ192" s="207"/>
      <c r="CK192" s="207"/>
      <c r="CL192" s="207"/>
      <c r="CM192" s="207"/>
      <c r="CN192" s="207"/>
      <c r="CO192" s="207"/>
      <c r="CP192" s="207"/>
      <c r="CQ192" s="207"/>
      <c r="CR192" s="207"/>
      <c r="CS192" s="207"/>
      <c r="CT192" s="207"/>
      <c r="CU192" s="207"/>
      <c r="CV192" s="207"/>
      <c r="CW192" s="207"/>
      <c r="CX192" s="207"/>
      <c r="CY192" s="207"/>
      <c r="CZ192" s="207"/>
      <c r="DA192" s="207"/>
      <c r="DB192" s="207"/>
      <c r="DC192" s="207"/>
      <c r="DD192" s="207"/>
      <c r="DE192" s="207"/>
      <c r="DF192" s="207"/>
      <c r="DG192" s="207"/>
    </row>
    <row r="193" spans="1:111" s="206" customFormat="1" x14ac:dyDescent="0.15">
      <c r="C193" s="159"/>
      <c r="D193" s="178" t="s">
        <v>1077</v>
      </c>
      <c r="E193" s="202">
        <f>E187-E190</f>
        <v>6.8299999999999992</v>
      </c>
      <c r="F193" s="202">
        <f t="shared" ref="F193:P193" si="39">F187-F190</f>
        <v>7.3</v>
      </c>
      <c r="G193" s="202">
        <f t="shared" si="39"/>
        <v>7.3</v>
      </c>
      <c r="H193" s="202">
        <f t="shared" si="39"/>
        <v>6.49</v>
      </c>
      <c r="I193" s="202">
        <f t="shared" si="39"/>
        <v>6.49</v>
      </c>
      <c r="J193" s="202">
        <f t="shared" si="39"/>
        <v>7.21</v>
      </c>
      <c r="K193" s="202">
        <f t="shared" si="34"/>
        <v>5.86</v>
      </c>
      <c r="L193" s="202">
        <f t="shared" si="34"/>
        <v>5.86</v>
      </c>
      <c r="M193" s="202">
        <f t="shared" si="34"/>
        <v>7.2099999999999991</v>
      </c>
      <c r="N193" s="202">
        <f t="shared" si="34"/>
        <v>7.14</v>
      </c>
      <c r="O193" s="202">
        <f t="shared" si="39"/>
        <v>6.5200000000000005</v>
      </c>
      <c r="P193" s="202">
        <f t="shared" si="39"/>
        <v>6</v>
      </c>
      <c r="Q193" s="158">
        <f t="shared" si="6"/>
        <v>6.6841666666666661</v>
      </c>
      <c r="R193" s="207"/>
      <c r="T193" s="207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161"/>
      <c r="AF193" s="178" t="s">
        <v>1077</v>
      </c>
      <c r="AG193" s="203">
        <f>AG187-AG190</f>
        <v>50.8</v>
      </c>
      <c r="AH193" s="204">
        <f t="shared" ref="AH193:AR193" si="40">AH187-AH190</f>
        <v>44.400000000000006</v>
      </c>
      <c r="AI193" s="204">
        <f t="shared" si="40"/>
        <v>44.400000000000006</v>
      </c>
      <c r="AJ193" s="204">
        <f t="shared" si="40"/>
        <v>42.4</v>
      </c>
      <c r="AK193" s="204">
        <f t="shared" si="40"/>
        <v>42.4</v>
      </c>
      <c r="AL193" s="204">
        <f t="shared" si="40"/>
        <v>29.5</v>
      </c>
      <c r="AM193" s="204">
        <f t="shared" si="36"/>
        <v>42.5</v>
      </c>
      <c r="AN193" s="204">
        <f t="shared" si="36"/>
        <v>42.5</v>
      </c>
      <c r="AO193" s="204">
        <f t="shared" si="36"/>
        <v>40</v>
      </c>
      <c r="AP193" s="204">
        <f t="shared" si="36"/>
        <v>47</v>
      </c>
      <c r="AQ193" s="204">
        <f t="shared" si="40"/>
        <v>47.5</v>
      </c>
      <c r="AR193" s="204">
        <f t="shared" si="40"/>
        <v>43.699999999999996</v>
      </c>
      <c r="AS193" s="167">
        <f t="shared" si="7"/>
        <v>43.091666666666669</v>
      </c>
      <c r="AT193" s="204"/>
      <c r="AU193" s="208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161"/>
      <c r="BH193" s="178" t="s">
        <v>1077</v>
      </c>
      <c r="BI193" s="203">
        <f>BI187-BI190</f>
        <v>93.382352941176464</v>
      </c>
      <c r="BJ193" s="204">
        <f t="shared" ref="BJ193:BT193" si="41">BJ187-BJ190</f>
        <v>85.880077369439078</v>
      </c>
      <c r="BK193" s="204">
        <f t="shared" si="41"/>
        <v>85.880077369439078</v>
      </c>
      <c r="BL193" s="204">
        <f t="shared" si="41"/>
        <v>87.784679089026909</v>
      </c>
      <c r="BM193" s="204">
        <f t="shared" si="41"/>
        <v>87.784679089026909</v>
      </c>
      <c r="BN193" s="204">
        <f t="shared" si="41"/>
        <v>85.507246376811594</v>
      </c>
      <c r="BO193" s="204">
        <f t="shared" si="38"/>
        <v>87.268993839835716</v>
      </c>
      <c r="BP193" s="204">
        <f t="shared" si="38"/>
        <v>87.268993839835716</v>
      </c>
      <c r="BQ193" s="204">
        <f t="shared" si="38"/>
        <v>89.887640449438209</v>
      </c>
      <c r="BR193" s="205">
        <f t="shared" si="38"/>
        <v>92.70216962524654</v>
      </c>
      <c r="BS193" s="204">
        <f t="shared" si="41"/>
        <v>90.476190476190482</v>
      </c>
      <c r="BT193" s="204">
        <f t="shared" si="41"/>
        <v>86.36363636363636</v>
      </c>
      <c r="BU193" s="167">
        <f t="shared" si="9"/>
        <v>88.348894735758577</v>
      </c>
      <c r="BV193" s="204"/>
      <c r="BW193" s="208"/>
      <c r="BX193" s="209"/>
      <c r="BY193" s="209"/>
      <c r="BZ193" s="209"/>
      <c r="CA193" s="209"/>
      <c r="CB193" s="209"/>
      <c r="CC193" s="209"/>
      <c r="CD193" s="209"/>
      <c r="CE193" s="209"/>
      <c r="CF193" s="209"/>
      <c r="CG193" s="209"/>
      <c r="CH193" s="209"/>
      <c r="CI193" s="169"/>
      <c r="CJ193" s="207"/>
      <c r="CK193" s="207"/>
      <c r="CL193" s="207"/>
      <c r="CM193" s="207"/>
      <c r="CN193" s="207"/>
      <c r="CO193" s="207"/>
      <c r="CP193" s="207"/>
      <c r="CQ193" s="207"/>
      <c r="CR193" s="207"/>
      <c r="CS193" s="207"/>
      <c r="CT193" s="207"/>
      <c r="CU193" s="207"/>
      <c r="CV193" s="207"/>
      <c r="CW193" s="207"/>
      <c r="CX193" s="207"/>
      <c r="CY193" s="207"/>
      <c r="CZ193" s="207"/>
      <c r="DA193" s="207"/>
      <c r="DB193" s="207"/>
      <c r="DC193" s="207"/>
      <c r="DD193" s="207"/>
      <c r="DE193" s="207"/>
      <c r="DF193" s="207"/>
      <c r="DG193" s="207"/>
    </row>
    <row r="194" spans="1:111" s="206" customFormat="1" x14ac:dyDescent="0.15">
      <c r="C194" s="159"/>
      <c r="D194" s="178" t="s">
        <v>1078</v>
      </c>
      <c r="E194" s="210">
        <f>E192-E193</f>
        <v>-1.4659999999999993</v>
      </c>
      <c r="F194" s="211">
        <f t="shared" ref="F194" si="42">F192-F193</f>
        <v>-0.57899999999999974</v>
      </c>
      <c r="G194" s="211">
        <f t="shared" ref="G194" si="43">G192-G193</f>
        <v>-0.40899999999999981</v>
      </c>
      <c r="H194" s="211">
        <f t="shared" ref="H194" si="44">H192-H193</f>
        <v>1.7479999999999993</v>
      </c>
      <c r="I194" s="211">
        <f t="shared" ref="I194" si="45">I192-I193</f>
        <v>-0.85700000000000021</v>
      </c>
      <c r="J194" s="211">
        <f t="shared" ref="J194" si="46">J192-J193</f>
        <v>-9.4000000000000306E-2</v>
      </c>
      <c r="K194" s="211">
        <f t="shared" ref="K194" si="47">K192-K193</f>
        <v>-0.14000000000000057</v>
      </c>
      <c r="L194" s="211">
        <f t="shared" ref="L194" si="48">L192-L193</f>
        <v>-0.44700000000000095</v>
      </c>
      <c r="M194" s="211">
        <f t="shared" ref="M194" si="49">M192-M193</f>
        <v>-2.485999999999998</v>
      </c>
      <c r="N194" s="212">
        <f t="shared" ref="N194" si="50">N192-N193</f>
        <v>-2.0830000000000002</v>
      </c>
      <c r="O194" s="211">
        <f t="shared" ref="O194" si="51">O192-O193</f>
        <v>-0.19000000000000039</v>
      </c>
      <c r="P194" s="211">
        <f t="shared" ref="P194" si="52">P192-P193</f>
        <v>-0.22599999999999998</v>
      </c>
      <c r="Q194" s="158">
        <f t="shared" si="6"/>
        <v>-0.60241666666666671</v>
      </c>
      <c r="R194" s="207"/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161"/>
      <c r="AF194" s="178" t="s">
        <v>1078</v>
      </c>
      <c r="AG194" s="213">
        <f t="shared" ref="AG194" si="53">AG192-AG193</f>
        <v>-10.719999999999999</v>
      </c>
      <c r="AH194" s="214">
        <f t="shared" ref="AH194" si="54">AH192-AH193</f>
        <v>858.05000000000007</v>
      </c>
      <c r="AI194" s="214">
        <f t="shared" ref="AI194" si="55">AI192-AI193</f>
        <v>540.53</v>
      </c>
      <c r="AJ194" s="214">
        <f t="shared" ref="AJ194" si="56">AJ192-AJ193</f>
        <v>311.11</v>
      </c>
      <c r="AK194" s="214">
        <f t="shared" ref="AK194" si="57">AK192-AK193</f>
        <v>425.98</v>
      </c>
      <c r="AL194" s="214">
        <f t="shared" ref="AL194" si="58">AL192-AL193</f>
        <v>301.34000000000003</v>
      </c>
      <c r="AM194" s="214">
        <f t="shared" ref="AM194" si="59">AM192-AM193</f>
        <v>620.30999999999995</v>
      </c>
      <c r="AN194" s="214">
        <f t="shared" ref="AN194" si="60">AN192-AN193</f>
        <v>748.86</v>
      </c>
      <c r="AO194" s="214">
        <f t="shared" ref="AO194" si="61">AO192-AO193</f>
        <v>862.52</v>
      </c>
      <c r="AP194" s="215">
        <f t="shared" ref="AP194" si="62">AP192-AP193</f>
        <v>1004</v>
      </c>
      <c r="AQ194" s="214">
        <f t="shared" ref="AQ194" si="63">AQ192-AQ193</f>
        <v>53.129999999999995</v>
      </c>
      <c r="AR194" s="214">
        <f t="shared" ref="AR194" si="64">AR192-AR193</f>
        <v>630.35</v>
      </c>
      <c r="AS194" s="167">
        <f t="shared" si="7"/>
        <v>528.78833333333341</v>
      </c>
      <c r="AT194" s="204"/>
      <c r="AU194" s="208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161"/>
      <c r="BH194" s="178" t="s">
        <v>1078</v>
      </c>
      <c r="BI194" s="213">
        <f t="shared" ref="BI194" si="65">BI192-BI193</f>
        <v>-32.022891826663297</v>
      </c>
      <c r="BJ194" s="214">
        <f t="shared" ref="BJ194:BT194" si="66">BJ192-BJ193</f>
        <v>11.893487094266234</v>
      </c>
      <c r="BK194" s="214">
        <f t="shared" si="66"/>
        <v>-0.4389438608209133</v>
      </c>
      <c r="BL194" s="214">
        <f t="shared" si="66"/>
        <v>7.2448908034462107</v>
      </c>
      <c r="BM194" s="214">
        <f t="shared" si="66"/>
        <v>6.9523759271543213</v>
      </c>
      <c r="BN194" s="214">
        <f t="shared" si="66"/>
        <v>10.444029725276579</v>
      </c>
      <c r="BO194" s="214">
        <f>BO192-BO193</f>
        <v>1.2354793875644816</v>
      </c>
      <c r="BP194" s="214">
        <f>BP192-BP193</f>
        <v>5.8979475305433766</v>
      </c>
      <c r="BQ194" s="214">
        <f>BQ192-BQ193</f>
        <v>7.7771144472179969</v>
      </c>
      <c r="BR194" s="215">
        <f>BR192-BR193</f>
        <v>5.7982989783148469</v>
      </c>
      <c r="BS194" s="214">
        <f t="shared" si="66"/>
        <v>-7.9925839188134375</v>
      </c>
      <c r="BT194" s="214">
        <f t="shared" si="66"/>
        <v>9.0838289436420325</v>
      </c>
      <c r="BU194" s="167">
        <f t="shared" si="9"/>
        <v>2.1560861025940361</v>
      </c>
      <c r="BV194" s="204"/>
      <c r="BW194" s="208"/>
      <c r="BX194" s="209"/>
      <c r="BY194" s="209"/>
      <c r="BZ194" s="209"/>
      <c r="CA194" s="209"/>
      <c r="CB194" s="209"/>
      <c r="CC194" s="209"/>
      <c r="CD194" s="209"/>
      <c r="CE194" s="209"/>
      <c r="CF194" s="209"/>
      <c r="CG194" s="209"/>
      <c r="CH194" s="209"/>
      <c r="CI194" s="169"/>
      <c r="CJ194" s="207"/>
      <c r="CK194" s="207"/>
      <c r="CL194" s="207"/>
      <c r="CM194" s="207"/>
      <c r="CN194" s="207"/>
      <c r="CO194" s="207"/>
      <c r="CP194" s="207"/>
      <c r="CQ194" s="207"/>
      <c r="CR194" s="207"/>
      <c r="CS194" s="207"/>
      <c r="CT194" s="207"/>
      <c r="CU194" s="207"/>
      <c r="CV194" s="207"/>
      <c r="CW194" s="207"/>
      <c r="CX194" s="207"/>
      <c r="CY194" s="207"/>
      <c r="CZ194" s="207"/>
      <c r="DA194" s="207"/>
      <c r="DB194" s="207"/>
      <c r="DC194" s="207"/>
      <c r="DD194" s="207"/>
      <c r="DE194" s="207"/>
      <c r="DF194" s="207"/>
      <c r="DG194" s="207"/>
    </row>
    <row r="195" spans="1:111" s="206" customFormat="1" x14ac:dyDescent="0.15">
      <c r="C195" s="216" t="s">
        <v>1075</v>
      </c>
      <c r="D195" s="192" t="s">
        <v>1076</v>
      </c>
      <c r="E195" s="193" cm="1">
        <f t="array" ref="E195">_xlfn.STDEV.S(IF(NOT(ISERROR(E$2:$E$73)),E$2:$E$73))</f>
        <v>1.7528366805185926</v>
      </c>
      <c r="F195" s="194" cm="1">
        <f t="array" ref="F195">_xlfn.STDEV.S(IF(NOT(ISERROR(F$2:$F$73)),F$2:$F$73))</f>
        <v>1.5710448664739798</v>
      </c>
      <c r="G195" s="194" cm="1">
        <f t="array" ref="G195">_xlfn.STDEV.S(IF(NOT(ISERROR(G$2:$G$73)),G$2:$G$73))</f>
        <v>1.5565645095538405</v>
      </c>
      <c r="H195" s="194" cm="1">
        <f t="array" ref="H195">_xlfn.STDEV.S(IF(NOT(ISERROR(H$2:$H$73)),H$2:$H$73))</f>
        <v>1.5555574421530973</v>
      </c>
      <c r="I195" s="194" cm="1">
        <f t="array" ref="I195">_xlfn.STDEV.S(IF(NOT(ISERROR(I$2:$I$73)),I$2:$I$73))</f>
        <v>1.4511209439835857</v>
      </c>
      <c r="J195" s="194" cm="1">
        <f t="array" ref="J195">_xlfn.STDEV.S(IF(NOT(ISERROR(J$2:$J$73)),J$2:$J$73))</f>
        <v>1.6945289265138639</v>
      </c>
      <c r="K195" s="194" cm="1">
        <f t="array" ref="K195">_xlfn.STDEV.S(IF(NOT(ISERROR(K$2:$K$73)),K$2:$K$73))</f>
        <v>1.4858578000470861</v>
      </c>
      <c r="L195" s="194" cm="1">
        <f t="array" ref="L195">_xlfn.STDEV.S(IF(NOT(ISERROR(L$2:$L$73)),L$2:$L$73))</f>
        <v>1.4194133007266021</v>
      </c>
      <c r="M195" s="194" cm="1">
        <f t="array" ref="M195">_xlfn.STDEV.S(IF(NOT(ISERROR(M$2:$M$73)),M$2:$M$73))</f>
        <v>1.3784425229593533</v>
      </c>
      <c r="N195" s="195" cm="1">
        <f t="array" ref="N195">_xlfn.STDEV.S(IF(NOT(ISERROR(N$2:$N$73)),N$2:$N$73))</f>
        <v>1.1329513158713442</v>
      </c>
      <c r="O195" s="194" cm="1">
        <f t="array" ref="O195">_xlfn.STDEV.S(IF(NOT(ISERROR(O$2:$O$73)),O$2:$O$73))</f>
        <v>1.6458973977263542</v>
      </c>
      <c r="P195" s="194" cm="1">
        <f t="array" ref="P195">_xlfn.STDEV.S(IF(NOT(ISERROR(P$2:$P$73)),P$2:$P$73))</f>
        <v>1.4641877162608647</v>
      </c>
      <c r="Q195" s="158">
        <f t="shared" si="6"/>
        <v>1.5090336185657136</v>
      </c>
      <c r="R195" s="207"/>
      <c r="T195" s="207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17" t="s">
        <v>1075</v>
      </c>
      <c r="AF195" s="196" t="s">
        <v>1076</v>
      </c>
      <c r="AG195" s="197" cm="1">
        <f t="array" ref="AG195">_xlfn.STDEV.S(IF(NOT(ISERROR(AG$2:AG$73)),AG$2:AG$73))</f>
        <v>12.583320044143102</v>
      </c>
      <c r="AH195" s="204" cm="1">
        <f t="array" ref="AH195">_xlfn.STDEV.S(IF(NOT(ISERROR(AH$2:AH$73)),AH$2:AH$73))</f>
        <v>271.48973585417207</v>
      </c>
      <c r="AI195" s="204" cm="1">
        <f t="array" ref="AI195">_xlfn.STDEV.S(IF(NOT(ISERROR(AI$2:AI$73)),AI$2:AI$73))</f>
        <v>139.40683713587114</v>
      </c>
      <c r="AJ195" s="204" cm="1">
        <f t="array" ref="AJ195">_xlfn.STDEV.S(IF(NOT(ISERROR(AJ$2:AJ$73)),AJ$2:AJ$73))</f>
        <v>87.167880108936913</v>
      </c>
      <c r="AK195" s="204" cm="1">
        <f t="array" ref="AK195">_xlfn.STDEV.S(IF(NOT(ISERROR(AK$2:AK$73)),AK$2:AK$73))</f>
        <v>136.71538333371547</v>
      </c>
      <c r="AL195" s="204" cm="1">
        <f t="array" ref="AL195">_xlfn.STDEV.S(IF(NOT(ISERROR(AL$2:AL$73)),AL$2:AL$73))</f>
        <v>68.698607520056825</v>
      </c>
      <c r="AM195" s="204" cm="1">
        <f t="array" ref="AM195">_xlfn.STDEV.S(IF(NOT(ISERROR(AM$2:AM$73)),AM$2:AM$73))</f>
        <v>198.95790924549073</v>
      </c>
      <c r="AN195" s="204" cm="1">
        <f t="array" ref="AN195">_xlfn.STDEV.S(IF(NOT(ISERROR(AN$2:AN$73)),AN$2:AN$73))</f>
        <v>260.83177384658654</v>
      </c>
      <c r="AO195" s="204" cm="1">
        <f t="array" ref="AO195">_xlfn.STDEV.S(IF(NOT(ISERROR(AO$2:AO$73)),AO$2:AO$73))</f>
        <v>273.07821832600007</v>
      </c>
      <c r="AP195" s="204" cm="1">
        <f t="array" ref="AP195">_xlfn.STDEV.S(IF(NOT(ISERROR(AP$2:AP$73)),AP$2:AP$73))</f>
        <v>301.73719529846966</v>
      </c>
      <c r="AQ195" s="204" cm="1">
        <f t="array" ref="AQ195">_xlfn.STDEV.S(IF(NOT(ISERROR(AQ$2:AQ$73)),AQ$2:AQ$73))</f>
        <v>22.127312458819841</v>
      </c>
      <c r="AR195" s="204" cm="1">
        <f t="array" ref="AR195">_xlfn.STDEV.S(IF(NOT(ISERROR(AR$2:AR$73)),AR$2:AR$73))</f>
        <v>177.63500727334628</v>
      </c>
      <c r="AS195" s="167">
        <f t="shared" si="7"/>
        <v>162.53576503713404</v>
      </c>
      <c r="AT195" s="204"/>
      <c r="AU195" s="208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17" t="s">
        <v>1075</v>
      </c>
      <c r="BH195" s="196" t="s">
        <v>1076</v>
      </c>
      <c r="BI195" s="197" cm="1">
        <f t="array" ref="BI195">_xlfn.STDEV.S(IF(NOT(ISERROR(BI$2:BI$73)),BI$2:BI$73))</f>
        <v>19.26411519311559</v>
      </c>
      <c r="BJ195" s="198" cm="1">
        <f t="array" ref="BJ195">_xlfn.STDEV.S(IF(NOT(ISERROR(BJ$2:BJ$73)),BJ$2:BJ$73))</f>
        <v>29.413839204135687</v>
      </c>
      <c r="BK195" s="198" cm="1">
        <f t="array" ref="BK195">_xlfn.STDEV.S(IF(NOT(ISERROR(BK$2:BK$73)),BK$2:BK$73))</f>
        <v>20.363254036790998</v>
      </c>
      <c r="BL195" s="198" cm="1">
        <f t="array" ref="BL195">_xlfn.STDEV.S(IF(NOT(ISERROR(BL$2:BL$73)),BL$2:BL$73))</f>
        <v>23.432225835735739</v>
      </c>
      <c r="BM195" s="198" cm="1">
        <f t="array" ref="BM195">_xlfn.STDEV.S(IF(NOT(ISERROR(BM$2:BM$73)),BM$2:BM$73))</f>
        <v>27.652787891123662</v>
      </c>
      <c r="BN195" s="198" cm="1">
        <f t="array" ref="BN195">_xlfn.STDEV.S(IF(NOT(ISERROR(BN$2:BN$73)),BN$2:BN$73))</f>
        <v>19.924190116025759</v>
      </c>
      <c r="BO195" s="198" cm="1">
        <f t="array" ref="BO195">_xlfn.STDEV.S(IF(NOT(ISERROR(BO$2:BO$73)),BO$2:BO$73))</f>
        <v>26.566685705099555</v>
      </c>
      <c r="BP195" s="198" cm="1">
        <f t="array" ref="BP195">_xlfn.STDEV.S(IF(NOT(ISERROR(BP$2:BP$73)),BP$2:BP$73))</f>
        <v>30.707767111677295</v>
      </c>
      <c r="BQ195" s="198" cm="1">
        <f t="array" ref="BQ195">_xlfn.STDEV.S(IF(NOT(ISERROR(BQ$2:BQ$73)),BQ$2:BQ$73))</f>
        <v>29.550721602207556</v>
      </c>
      <c r="BR195" s="199" cm="1">
        <f t="array" ref="BR195">_xlfn.STDEV.S(IF(NOT(ISERROR(BR$2:BR$73)),BR$2:BR$73))</f>
        <v>28.279024863961453</v>
      </c>
      <c r="BS195" s="198" cm="1">
        <f t="array" ref="BS195">_xlfn.STDEV.S(IF(NOT(ISERROR(BS$2:BS$73)),BS$2:BS$73))</f>
        <v>18.137141359688503</v>
      </c>
      <c r="BT195" s="198" cm="1">
        <f t="array" ref="BT195">_xlfn.STDEV.S(IF(NOT(ISERROR(BT$2:BT$73)),BT$2:BT$73))</f>
        <v>25.153640225622517</v>
      </c>
      <c r="BU195" s="167">
        <f t="shared" si="9"/>
        <v>24.870449428765355</v>
      </c>
      <c r="BV195" s="204"/>
      <c r="BW195" s="208"/>
      <c r="BX195" s="209"/>
      <c r="BY195" s="209"/>
      <c r="BZ195" s="209"/>
      <c r="CA195" s="209"/>
      <c r="CB195" s="209"/>
      <c r="CC195" s="209"/>
      <c r="CD195" s="209"/>
      <c r="CE195" s="209"/>
      <c r="CF195" s="209"/>
      <c r="CG195" s="209"/>
      <c r="CH195" s="209"/>
      <c r="CI195" s="169"/>
      <c r="CJ195" s="207"/>
      <c r="CK195" s="207"/>
      <c r="CL195" s="207"/>
      <c r="CM195" s="207"/>
      <c r="CN195" s="207"/>
      <c r="CO195" s="207"/>
      <c r="CP195" s="207"/>
      <c r="CQ195" s="207"/>
      <c r="CR195" s="207"/>
      <c r="CS195" s="207"/>
      <c r="CT195" s="207"/>
      <c r="CU195" s="207"/>
      <c r="CV195" s="207"/>
      <c r="CW195" s="207"/>
      <c r="CX195" s="207"/>
      <c r="CY195" s="207"/>
      <c r="CZ195" s="207"/>
      <c r="DA195" s="207"/>
      <c r="DB195" s="207"/>
      <c r="DC195" s="207"/>
      <c r="DD195" s="207"/>
      <c r="DE195" s="207"/>
      <c r="DF195" s="207"/>
      <c r="DG195" s="207"/>
    </row>
    <row r="196" spans="1:111" s="206" customFormat="1" x14ac:dyDescent="0.15">
      <c r="C196" s="159"/>
      <c r="D196" s="178" t="s">
        <v>1077</v>
      </c>
      <c r="E196" s="201" cm="1">
        <f t="array" ref="E196">_xlfn.STDEV.S(IF(NOT(ISERROR(S$2:$S$73)),S$2:$S$73))</f>
        <v>1.5409416156369802</v>
      </c>
      <c r="F196" s="202" cm="1">
        <f t="array" ref="F196">_xlfn.STDEV.S(IF(NOT(ISERROR(T$2:$T$73)),T$2:$T$73))</f>
        <v>1.3058631130196465</v>
      </c>
      <c r="G196" s="202" cm="1">
        <f t="array" ref="G196">_xlfn.STDEV.S(IF(NOT(ISERROR(U$2:$U$73)),U$2:$U$73))</f>
        <v>1.3058631130196465</v>
      </c>
      <c r="H196" s="202" cm="1">
        <f t="array" ref="H196">_xlfn.STDEV.S(IF(NOT(ISERROR(V$2:$V$73)),V$2:$V$73))</f>
        <v>1.3892248808001526</v>
      </c>
      <c r="I196" s="202" cm="1">
        <f t="array" ref="I196">_xlfn.STDEV.S(IF(NOT(ISERROR(W$2:$W$73)),W$2:$W$73))</f>
        <v>1.3892248808001526</v>
      </c>
      <c r="J196" s="202" cm="1">
        <f t="array" ref="J196">_xlfn.STDEV.S(IF(NOT(ISERROR(X$2:$X$73)),X$2:$X$73))</f>
        <v>1.5116497500172406</v>
      </c>
      <c r="K196" s="202" cm="1">
        <f t="array" ref="K196">_xlfn.STDEV.S(IF(NOT(ISERROR(Y$2:$Y$73)),Y$2:$Y$73))</f>
        <v>1.48164264918047</v>
      </c>
      <c r="L196" s="202" cm="1">
        <f t="array" ref="L196">_xlfn.STDEV.S(IF(NOT(ISERROR(Z$2:$Z$73)),Z$2:$Z$73))</f>
        <v>1.48164264918047</v>
      </c>
      <c r="M196" s="202" cm="1">
        <f t="array" ref="M196">_xlfn.STDEV.S(IF(NOT(ISERROR(AA$2:$AA$73)),AA$2:$AA$73))</f>
        <v>1.3882448117945925</v>
      </c>
      <c r="N196" s="202" cm="1">
        <f t="array" ref="N196">_xlfn.STDEV.S(IF(NOT(ISERROR(AB$2:$AB$73)),AB$2:$AB$73))</f>
        <v>1.5428542540529289</v>
      </c>
      <c r="O196" s="202" cm="1">
        <f t="array" ref="O196">_xlfn.STDEV.S(IF(NOT(ISERROR(AC$2:$AC$73)),AC$2:$AC$73))</f>
        <v>1.4631164335163269</v>
      </c>
      <c r="P196" s="202" cm="1">
        <f t="array" ref="P196">_xlfn.STDEV.S(IF(NOT(ISERROR(AD$2:$AD$73)),AD$2:$AD$73))</f>
        <v>1.5133997258354146</v>
      </c>
      <c r="Q196" s="158">
        <f t="shared" si="6"/>
        <v>1.4428056564045015</v>
      </c>
      <c r="R196" s="207"/>
      <c r="T196" s="207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161"/>
      <c r="AF196" s="178" t="s">
        <v>1077</v>
      </c>
      <c r="AG196" s="203" cm="1">
        <f t="array" ref="AG196">_xlfn.STDEV.S(IF(NOT(ISERROR(AU$2:AU$73)),AU$2:AU$73))</f>
        <v>12.133405796885077</v>
      </c>
      <c r="AH196" s="204" cm="1">
        <f t="array" ref="AH196">_xlfn.STDEV.S(IF(NOT(ISERROR(AV$2:AV$73)),AV$2:AV$73))</f>
        <v>11.78823461803489</v>
      </c>
      <c r="AI196" s="204" cm="1">
        <f t="array" ref="AI196">_xlfn.STDEV.S(IF(NOT(ISERROR(AW$2:AW$73)),AW$2:AW$73))</f>
        <v>11.78823461803489</v>
      </c>
      <c r="AJ196" s="204" cm="1">
        <f t="array" ref="AJ196">_xlfn.STDEV.S(IF(NOT(ISERROR(AX$2:AX$73)),AX$2:AX$73))</f>
        <v>11.6695017582172</v>
      </c>
      <c r="AK196" s="204" cm="1">
        <f t="array" ref="AK196">_xlfn.STDEV.S(IF(NOT(ISERROR(AY$2:AY$73)),AY$2:AY$73))</f>
        <v>11.6695017582172</v>
      </c>
      <c r="AL196" s="204" cm="1">
        <f t="array" ref="AL196">_xlfn.STDEV.S(IF(NOT(ISERROR(AZ$2:AZ$73)),AZ$2:AZ$73))</f>
        <v>8.3391657145956124</v>
      </c>
      <c r="AM196" s="204" cm="1">
        <f t="array" ref="AM196">_xlfn.STDEV.S(IF(NOT(ISERROR(BA$2:BA$73)),BA$2:BA$73))</f>
        <v>11.664996224185748</v>
      </c>
      <c r="AN196" s="204" cm="1">
        <f t="array" ref="AN196">_xlfn.STDEV.S(IF(NOT(ISERROR(BB$2:BB$73)),BB$2:BB$73))</f>
        <v>11.664996224185748</v>
      </c>
      <c r="AO196" s="204" cm="1">
        <f t="array" ref="AO196">_xlfn.STDEV.S(IF(NOT(ISERROR(BC$2:BC$73)),BC$2:BC$73))</f>
        <v>10.388416360772249</v>
      </c>
      <c r="AP196" s="204" cm="1">
        <f t="array" ref="AP196">_xlfn.STDEV.S(IF(NOT(ISERROR(BD$2:BD$73)),BD$2:BD$73))</f>
        <v>13.062115405203661</v>
      </c>
      <c r="AQ196" s="204" cm="1">
        <f t="array" ref="AQ196">_xlfn.STDEV.S(IF(NOT(ISERROR(BE$2:BE$73)),BE$2:BE$73))</f>
        <v>13.582776080002523</v>
      </c>
      <c r="AR196" s="204" cm="1">
        <f t="array" ref="AR196">_xlfn.STDEV.S(IF(NOT(ISERROR(BF$2:BF$73)),BF$2:BF$73))</f>
        <v>12.617289724818084</v>
      </c>
      <c r="AS196" s="167">
        <f t="shared" si="7"/>
        <v>11.697386190262739</v>
      </c>
      <c r="AT196" s="204"/>
      <c r="AU196" s="208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161"/>
      <c r="BH196" s="178" t="s">
        <v>1077</v>
      </c>
      <c r="BI196" s="203" cm="1">
        <f t="array" ref="BI196">_xlfn.STDEV.S(IF(NOT(ISERROR(BW$2:BW$73)),BW$2:BW$73))</f>
        <v>22.304054773685788</v>
      </c>
      <c r="BJ196" s="204" cm="1">
        <f t="array" ref="BJ196">_xlfn.STDEV.S(IF(NOT(ISERROR(BX$2:BX$73)),BX$2:BX$73))</f>
        <v>22.801227501034546</v>
      </c>
      <c r="BK196" s="204" cm="1">
        <f t="array" ref="BK196">_xlfn.STDEV.S(IF(NOT(ISERROR(BY$2:BY$73)),BY$2:BY$73))</f>
        <v>22.801227501034546</v>
      </c>
      <c r="BL196" s="204" cm="1">
        <f t="array" ref="BL196">_xlfn.STDEV.S(IF(NOT(ISERROR(BZ$2:BZ$73)),BZ$2:BZ$73))</f>
        <v>24.160459126743657</v>
      </c>
      <c r="BM196" s="204" cm="1">
        <f t="array" ref="BM196">_xlfn.STDEV.S(IF(NOT(ISERROR(CA$2:CA$73)),CA$2:CA$73))</f>
        <v>24.160459126743657</v>
      </c>
      <c r="BN196" s="204" cm="1">
        <f t="array" ref="BN196">_xlfn.STDEV.S(IF(NOT(ISERROR(CB$2:CB$73)),CB$2:CB$73))</f>
        <v>24.171494824914827</v>
      </c>
      <c r="BO196" s="204" cm="1">
        <f t="array" ref="BO196">_xlfn.STDEV.S(IF(NOT(ISERROR(CC$2:CC$73)),CC$2:CC$73))</f>
        <v>23.952764320710003</v>
      </c>
      <c r="BP196" s="204" cm="1">
        <f t="array" ref="BP196">_xlfn.STDEV.S(IF(NOT(ISERROR(CD$2:CD$73)),CD$2:CD$73))</f>
        <v>23.952764320710003</v>
      </c>
      <c r="BQ196" s="204" cm="1">
        <f t="array" ref="BQ196">_xlfn.STDEV.S(IF(NOT(ISERROR(CE$2:CE$73)),CE$2:CE$73))</f>
        <v>23.344755866903988</v>
      </c>
      <c r="BR196" s="205" cm="1">
        <f t="array" ref="BR196">_xlfn.STDEV.S(IF(NOT(ISERROR(CF$2:CF$73)),CF$2:CF$73))</f>
        <v>25.763541233143318</v>
      </c>
      <c r="BS196" s="204" cm="1">
        <f t="array" ref="BS196">_xlfn.STDEV.S(IF(NOT(ISERROR(CG$2:CG$73)),CG$2:CG$73))</f>
        <v>25.871954438100044</v>
      </c>
      <c r="BT196" s="204" cm="1">
        <f t="array" ref="BT196">_xlfn.STDEV.S(IF(NOT(ISERROR(CH$2:CH$73)),CH$2:CH$73))</f>
        <v>24.935355187387518</v>
      </c>
      <c r="BU196" s="167">
        <f t="shared" si="9"/>
        <v>24.018338185092659</v>
      </c>
      <c r="BV196" s="204"/>
      <c r="BW196" s="208"/>
      <c r="BX196" s="209"/>
      <c r="BY196" s="209"/>
      <c r="BZ196" s="209"/>
      <c r="CA196" s="209"/>
      <c r="CB196" s="209"/>
      <c r="CC196" s="209"/>
      <c r="CD196" s="209"/>
      <c r="CE196" s="209"/>
      <c r="CF196" s="209"/>
      <c r="CG196" s="209"/>
      <c r="CH196" s="209"/>
      <c r="CI196" s="169"/>
      <c r="CJ196" s="207"/>
      <c r="CK196" s="207"/>
      <c r="CL196" s="207"/>
      <c r="CM196" s="207"/>
      <c r="CN196" s="207"/>
      <c r="CO196" s="207"/>
      <c r="CP196" s="207"/>
      <c r="CQ196" s="207"/>
      <c r="CR196" s="207"/>
      <c r="CS196" s="207"/>
      <c r="CT196" s="207"/>
      <c r="CU196" s="207"/>
      <c r="CV196" s="207"/>
      <c r="CW196" s="207"/>
      <c r="CX196" s="207"/>
      <c r="CY196" s="207"/>
      <c r="CZ196" s="207"/>
      <c r="DA196" s="207"/>
      <c r="DB196" s="207"/>
      <c r="DC196" s="207"/>
      <c r="DD196" s="207"/>
      <c r="DE196" s="207"/>
      <c r="DF196" s="207"/>
      <c r="DG196" s="207"/>
    </row>
    <row r="197" spans="1:111" s="206" customFormat="1" x14ac:dyDescent="0.15">
      <c r="C197" s="159"/>
      <c r="D197" s="178" t="s">
        <v>1078</v>
      </c>
      <c r="E197" s="201">
        <f>E195-E196</f>
        <v>0.21189506488161247</v>
      </c>
      <c r="F197" s="202">
        <f t="shared" ref="F197:P197" si="67">F195-F196</f>
        <v>0.26518175345433326</v>
      </c>
      <c r="G197" s="202">
        <f t="shared" si="67"/>
        <v>0.25070139653419399</v>
      </c>
      <c r="H197" s="202">
        <f t="shared" si="67"/>
        <v>0.16633256135294472</v>
      </c>
      <c r="I197" s="202">
        <f t="shared" si="67"/>
        <v>6.1896063183433103E-2</v>
      </c>
      <c r="J197" s="202">
        <f t="shared" si="67"/>
        <v>0.18287917649662333</v>
      </c>
      <c r="K197" s="202">
        <f>K195-K196</f>
        <v>4.2151508666161686E-3</v>
      </c>
      <c r="L197" s="202">
        <f>L195-L196</f>
        <v>-6.222934845386785E-2</v>
      </c>
      <c r="M197" s="202">
        <f>M195-M196</f>
        <v>-9.802288835239148E-3</v>
      </c>
      <c r="N197" s="218">
        <f>N195-N196</f>
        <v>-0.40990293818158463</v>
      </c>
      <c r="O197" s="202">
        <f t="shared" si="67"/>
        <v>0.18278096421002732</v>
      </c>
      <c r="P197" s="202">
        <f t="shared" si="67"/>
        <v>-4.9212009574549853E-2</v>
      </c>
      <c r="Q197" s="158">
        <f t="shared" si="6"/>
        <v>6.6227962161211906E-2</v>
      </c>
      <c r="R197" s="207"/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161"/>
      <c r="AF197" s="178" t="s">
        <v>1078</v>
      </c>
      <c r="AG197" s="203">
        <f t="shared" ref="AG197:AR197" si="68">AG195-AG196</f>
        <v>0.44991424725802531</v>
      </c>
      <c r="AH197" s="204">
        <f t="shared" si="68"/>
        <v>259.70150123613718</v>
      </c>
      <c r="AI197" s="204">
        <f t="shared" si="68"/>
        <v>127.61860251783625</v>
      </c>
      <c r="AJ197" s="204">
        <f t="shared" si="68"/>
        <v>75.498378350719719</v>
      </c>
      <c r="AK197" s="204">
        <f t="shared" si="68"/>
        <v>125.04588157549827</v>
      </c>
      <c r="AL197" s="204">
        <f t="shared" si="68"/>
        <v>60.359441805461216</v>
      </c>
      <c r="AM197" s="204">
        <f>AM195-AM196</f>
        <v>187.29291302130497</v>
      </c>
      <c r="AN197" s="204">
        <f>AN195-AN196</f>
        <v>249.16677762240079</v>
      </c>
      <c r="AO197" s="204">
        <f>AO195-AO196</f>
        <v>262.68980196522784</v>
      </c>
      <c r="AP197" s="205">
        <f>AP195-AP196</f>
        <v>288.675079893266</v>
      </c>
      <c r="AQ197" s="204">
        <f t="shared" si="68"/>
        <v>8.5445363788173179</v>
      </c>
      <c r="AR197" s="204">
        <f t="shared" si="68"/>
        <v>165.0177175485282</v>
      </c>
      <c r="AS197" s="167">
        <f t="shared" si="7"/>
        <v>150.83837884687134</v>
      </c>
      <c r="AT197" s="204"/>
      <c r="AU197" s="208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161"/>
      <c r="BH197" s="178" t="s">
        <v>1078</v>
      </c>
      <c r="BI197" s="203">
        <f t="shared" ref="BI197" si="69">BI195-BI196</f>
        <v>-3.0399395805701985</v>
      </c>
      <c r="BJ197" s="204">
        <f t="shared" ref="BJ197:BT197" si="70">BJ195-BJ196</f>
        <v>6.6126117031011411</v>
      </c>
      <c r="BK197" s="204">
        <f t="shared" si="70"/>
        <v>-2.437973464243548</v>
      </c>
      <c r="BL197" s="204">
        <f t="shared" si="70"/>
        <v>-0.72823329100791767</v>
      </c>
      <c r="BM197" s="204">
        <f t="shared" si="70"/>
        <v>3.4923287643800052</v>
      </c>
      <c r="BN197" s="204">
        <f t="shared" si="70"/>
        <v>-4.2473047088890681</v>
      </c>
      <c r="BO197" s="204">
        <f>BO195-BO196</f>
        <v>2.6139213843895526</v>
      </c>
      <c r="BP197" s="204">
        <f>BP195-BP196</f>
        <v>6.7550027909672927</v>
      </c>
      <c r="BQ197" s="204">
        <f>BQ195-BQ196</f>
        <v>6.2059657353035682</v>
      </c>
      <c r="BR197" s="205">
        <f>BR195-BR196</f>
        <v>2.5154836308181352</v>
      </c>
      <c r="BS197" s="204">
        <f t="shared" si="70"/>
        <v>-7.7348130784115412</v>
      </c>
      <c r="BT197" s="204">
        <f t="shared" si="70"/>
        <v>0.21828503823499901</v>
      </c>
      <c r="BU197" s="167">
        <f t="shared" si="9"/>
        <v>0.85211124367270175</v>
      </c>
      <c r="BV197" s="204"/>
      <c r="BW197" s="208"/>
      <c r="BX197" s="209"/>
      <c r="BY197" s="209"/>
      <c r="BZ197" s="209"/>
      <c r="CA197" s="209"/>
      <c r="CB197" s="209"/>
      <c r="CC197" s="209"/>
      <c r="CD197" s="209"/>
      <c r="CE197" s="209"/>
      <c r="CF197" s="209"/>
      <c r="CG197" s="209"/>
      <c r="CH197" s="209"/>
      <c r="CI197" s="169"/>
      <c r="CJ197" s="207"/>
      <c r="CK197" s="207"/>
      <c r="CL197" s="207"/>
      <c r="CM197" s="207"/>
      <c r="CN197" s="207"/>
      <c r="CO197" s="207"/>
      <c r="CP197" s="207"/>
      <c r="CQ197" s="207"/>
      <c r="CR197" s="207"/>
      <c r="CS197" s="207"/>
      <c r="CT197" s="207"/>
      <c r="CU197" s="207"/>
      <c r="CV197" s="207"/>
      <c r="CW197" s="207"/>
      <c r="CX197" s="207"/>
      <c r="CY197" s="207"/>
      <c r="CZ197" s="207"/>
      <c r="DA197" s="207"/>
      <c r="DB197" s="207"/>
      <c r="DC197" s="207"/>
      <c r="DD197" s="207"/>
      <c r="DE197" s="207"/>
      <c r="DF197" s="207"/>
      <c r="DG197" s="207"/>
    </row>
    <row r="198" spans="1:111" s="206" customFormat="1" x14ac:dyDescent="0.15">
      <c r="C198" s="159"/>
      <c r="D198" s="178" t="s">
        <v>1081</v>
      </c>
      <c r="E198" s="219">
        <f t="shared" ref="E198:P198" si="71">ABS(E197/MIN(E195:E196)*100)</f>
        <v>13.751011896321669</v>
      </c>
      <c r="F198" s="220">
        <f t="shared" si="71"/>
        <v>20.307010038834264</v>
      </c>
      <c r="G198" s="220">
        <f t="shared" si="71"/>
        <v>19.198137540961554</v>
      </c>
      <c r="H198" s="220">
        <f t="shared" si="71"/>
        <v>11.973047967377468</v>
      </c>
      <c r="I198" s="220">
        <f t="shared" si="71"/>
        <v>4.4554387154211348</v>
      </c>
      <c r="J198" s="220">
        <f t="shared" si="71"/>
        <v>12.097986090662706</v>
      </c>
      <c r="K198" s="220">
        <f>ABS(K197/MIN(K195:K196)*100)</f>
        <v>0.28449173415382334</v>
      </c>
      <c r="L198" s="220">
        <f>ABS(L197/MIN(L195:L196)*100)</f>
        <v>4.3841598794383891</v>
      </c>
      <c r="M198" s="220">
        <f>ABS(M197/MIN(M195:M196)*100)</f>
        <v>0.71111335235036077</v>
      </c>
      <c r="N198" s="220">
        <f>ABS(N197/MIN(N195:N196)*100)</f>
        <v>36.18010169010055</v>
      </c>
      <c r="O198" s="220">
        <f t="shared" si="71"/>
        <v>12.492578172384231</v>
      </c>
      <c r="P198" s="220">
        <f t="shared" si="71"/>
        <v>3.3610451056251094</v>
      </c>
      <c r="Q198" s="158">
        <f t="shared" si="6"/>
        <v>11.599676848635937</v>
      </c>
      <c r="R198" s="221"/>
      <c r="S198" s="222"/>
      <c r="T198" s="221"/>
      <c r="U198" s="221"/>
      <c r="V198" s="221"/>
      <c r="W198" s="221"/>
      <c r="X198" s="221"/>
      <c r="Y198" s="221"/>
      <c r="Z198" s="221"/>
      <c r="AA198" s="221"/>
      <c r="AB198" s="221"/>
      <c r="AC198" s="221"/>
      <c r="AD198" s="221"/>
      <c r="AE198" s="223"/>
      <c r="AF198" s="224" t="s">
        <v>1081</v>
      </c>
      <c r="AG198" s="219">
        <f t="shared" ref="AG198:AR198" si="72">ABS(AG197/MIN(AG195:AG196)*100)</f>
        <v>3.7080623098712207</v>
      </c>
      <c r="AH198" s="220">
        <f t="shared" si="72"/>
        <v>2203.0567735631789</v>
      </c>
      <c r="AI198" s="220">
        <f t="shared" si="72"/>
        <v>1082.5929976197776</v>
      </c>
      <c r="AJ198" s="220">
        <f t="shared" si="72"/>
        <v>646.97173808262005</v>
      </c>
      <c r="AK198" s="220">
        <f t="shared" si="72"/>
        <v>1071.5614442360054</v>
      </c>
      <c r="AL198" s="220">
        <f t="shared" si="72"/>
        <v>723.80671965562681</v>
      </c>
      <c r="AM198" s="220">
        <f>ABS(AM197/MIN(AM195:AM196)*100)</f>
        <v>1605.597716636883</v>
      </c>
      <c r="AN198" s="220">
        <f>ABS(AN197/MIN(AN195:AN196)*100)</f>
        <v>2136.0210739356103</v>
      </c>
      <c r="AO198" s="220">
        <f>ABS(AO197/MIN(AO195:AO196)*100)</f>
        <v>2528.6799531560187</v>
      </c>
      <c r="AP198" s="220">
        <f>ABS(AP197/MIN(AP195:AP196)*100)</f>
        <v>2210.0178335452783</v>
      </c>
      <c r="AQ198" s="220">
        <f t="shared" si="72"/>
        <v>62.907143050065883</v>
      </c>
      <c r="AR198" s="220">
        <f t="shared" si="72"/>
        <v>1307.8697655958551</v>
      </c>
      <c r="AS198" s="167">
        <f t="shared" si="7"/>
        <v>1298.5659351155659</v>
      </c>
      <c r="AT198" s="204"/>
      <c r="AU198" s="208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23"/>
      <c r="BH198" s="224" t="s">
        <v>1081</v>
      </c>
      <c r="BI198" s="203">
        <f t="shared" ref="BI198" si="73">ABS(BI197/MIN(BI195:BI196)*100)</f>
        <v>15.780322896203302</v>
      </c>
      <c r="BJ198" s="204">
        <f t="shared" ref="BJ198:BT198" si="74">ABS(BJ197/MIN(BJ195:BJ196)*100)</f>
        <v>29.001121552780923</v>
      </c>
      <c r="BK198" s="204">
        <f t="shared" si="74"/>
        <v>11.972415900910418</v>
      </c>
      <c r="BL198" s="204">
        <f t="shared" si="74"/>
        <v>3.1078280659847191</v>
      </c>
      <c r="BM198" s="204">
        <f t="shared" si="74"/>
        <v>14.454728472085543</v>
      </c>
      <c r="BN198" s="204">
        <f t="shared" si="74"/>
        <v>21.317326747814981</v>
      </c>
      <c r="BO198" s="204">
        <f>ABS(BO197/MIN(BO195:BO196)*100)</f>
        <v>10.912817198846264</v>
      </c>
      <c r="BP198" s="204">
        <f>ABS(BP197/MIN(BP195:BP196)*100)</f>
        <v>28.20134954163429</v>
      </c>
      <c r="BQ198" s="204">
        <f>ABS(BQ197/MIN(BQ195:BQ196)*100)</f>
        <v>26.583982161500373</v>
      </c>
      <c r="BR198" s="205">
        <f>ABS(BR197/MIN(BR195:BR196)*100)</f>
        <v>9.7637339838287058</v>
      </c>
      <c r="BS198" s="204">
        <f t="shared" si="74"/>
        <v>42.646263405119008</v>
      </c>
      <c r="BT198" s="204">
        <f t="shared" si="74"/>
        <v>0.87540376543506837</v>
      </c>
      <c r="BU198" s="167">
        <f t="shared" si="9"/>
        <v>17.884774474345303</v>
      </c>
      <c r="BV198" s="204"/>
      <c r="BW198" s="208"/>
      <c r="BX198" s="209"/>
      <c r="BY198" s="209"/>
      <c r="BZ198" s="209"/>
      <c r="CA198" s="209"/>
      <c r="CB198" s="209"/>
      <c r="CC198" s="209"/>
      <c r="CD198" s="209"/>
      <c r="CE198" s="209"/>
      <c r="CF198" s="209"/>
      <c r="CG198" s="209"/>
      <c r="CH198" s="209"/>
      <c r="CI198" s="169"/>
      <c r="CJ198" s="207"/>
      <c r="CK198" s="207"/>
      <c r="CL198" s="207"/>
      <c r="CM198" s="207"/>
      <c r="CN198" s="207"/>
      <c r="CO198" s="207"/>
      <c r="CP198" s="207"/>
      <c r="CQ198" s="207"/>
      <c r="CR198" s="207"/>
      <c r="CS198" s="207"/>
      <c r="CT198" s="207"/>
      <c r="CU198" s="207"/>
      <c r="CV198" s="207"/>
      <c r="CW198" s="207"/>
      <c r="CX198" s="207"/>
      <c r="CY198" s="207"/>
      <c r="CZ198" s="207"/>
      <c r="DA198" s="207"/>
      <c r="DB198" s="207"/>
      <c r="DC198" s="207"/>
      <c r="DD198" s="207"/>
      <c r="DE198" s="207"/>
      <c r="DF198" s="207"/>
      <c r="DG198" s="207"/>
    </row>
    <row r="199" spans="1:111" s="206" customFormat="1" x14ac:dyDescent="0.15">
      <c r="C199" s="156"/>
      <c r="D199" s="156"/>
      <c r="E199" s="225"/>
      <c r="F199" s="226"/>
      <c r="G199" s="226"/>
      <c r="H199" s="226"/>
      <c r="I199" s="226"/>
      <c r="J199" s="226"/>
      <c r="K199" s="226"/>
      <c r="L199" s="226"/>
      <c r="M199" s="226"/>
      <c r="N199" s="226"/>
      <c r="O199" s="226"/>
      <c r="P199" s="226"/>
      <c r="Q199" s="161"/>
      <c r="R199" s="207"/>
      <c r="T199" s="207"/>
      <c r="U199" s="207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161"/>
      <c r="AF199" s="207"/>
      <c r="AG199" s="203"/>
      <c r="AH199" s="204"/>
      <c r="AI199" s="204"/>
      <c r="AJ199" s="204"/>
      <c r="AK199" s="204"/>
      <c r="AL199" s="204"/>
      <c r="AM199" s="204"/>
      <c r="AN199" s="204"/>
      <c r="AO199" s="204"/>
      <c r="AP199" s="204"/>
      <c r="AQ199" s="204"/>
      <c r="AR199" s="204"/>
      <c r="AS199" s="169"/>
      <c r="AT199" s="204"/>
      <c r="AU199" s="208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161"/>
      <c r="BH199" s="207"/>
      <c r="BI199" s="203"/>
      <c r="BJ199" s="204"/>
      <c r="BK199" s="204"/>
      <c r="BL199" s="204"/>
      <c r="BM199" s="204"/>
      <c r="BN199" s="204"/>
      <c r="BO199" s="204"/>
      <c r="BP199" s="204"/>
      <c r="BQ199" s="204"/>
      <c r="BR199" s="205"/>
      <c r="BS199" s="204"/>
      <c r="BT199" s="204"/>
      <c r="BU199" s="169"/>
      <c r="BV199" s="204"/>
      <c r="BW199" s="208"/>
      <c r="BX199" s="209"/>
      <c r="BY199" s="209"/>
      <c r="BZ199" s="209"/>
      <c r="CA199" s="209"/>
      <c r="CB199" s="209"/>
      <c r="CC199" s="209"/>
      <c r="CD199" s="209"/>
      <c r="CE199" s="209"/>
      <c r="CF199" s="209"/>
      <c r="CG199" s="209"/>
      <c r="CH199" s="209"/>
      <c r="CI199" s="169"/>
      <c r="CJ199" s="207"/>
      <c r="CK199" s="207"/>
      <c r="CL199" s="207"/>
      <c r="CM199" s="207"/>
      <c r="CN199" s="207"/>
      <c r="CO199" s="207"/>
      <c r="CP199" s="207"/>
      <c r="CQ199" s="207"/>
      <c r="CR199" s="207"/>
      <c r="CS199" s="207"/>
      <c r="CT199" s="207"/>
      <c r="CU199" s="207"/>
      <c r="CV199" s="207"/>
      <c r="CW199" s="207"/>
      <c r="CX199" s="207"/>
      <c r="CY199" s="207"/>
      <c r="CZ199" s="207"/>
      <c r="DA199" s="207"/>
      <c r="DB199" s="207"/>
      <c r="DC199" s="207"/>
      <c r="DD199" s="207"/>
      <c r="DE199" s="207"/>
      <c r="DF199" s="207"/>
      <c r="DG199" s="207"/>
    </row>
    <row r="200" spans="1:111" s="206" customFormat="1" ht="12" x14ac:dyDescent="0.15">
      <c r="A200" s="268" t="s">
        <v>2566</v>
      </c>
      <c r="C200" s="156"/>
      <c r="D200" s="156"/>
      <c r="E200" s="225"/>
      <c r="F200" s="226"/>
      <c r="G200" s="226"/>
      <c r="H200" s="226"/>
      <c r="I200" s="226"/>
      <c r="J200" s="226"/>
      <c r="K200" s="226"/>
      <c r="L200" s="226"/>
      <c r="M200" s="226"/>
      <c r="N200" s="226"/>
      <c r="O200" s="226"/>
      <c r="P200" s="226"/>
      <c r="Q200" s="161"/>
      <c r="R200" s="207"/>
      <c r="T200" s="207"/>
      <c r="U200" s="207"/>
      <c r="V200" s="207"/>
      <c r="W200" s="207"/>
      <c r="X200" s="207"/>
      <c r="Y200" s="207"/>
      <c r="Z200" s="207"/>
      <c r="AA200" s="207"/>
      <c r="AB200" s="207"/>
      <c r="AC200" s="207"/>
      <c r="AD200" s="207"/>
      <c r="AE200" s="161"/>
      <c r="AF200" s="207"/>
      <c r="AG200" s="203"/>
      <c r="AH200" s="204"/>
      <c r="AI200" s="204"/>
      <c r="AJ200" s="204"/>
      <c r="AK200" s="204"/>
      <c r="AL200" s="204"/>
      <c r="AM200" s="204"/>
      <c r="AN200" s="204"/>
      <c r="AO200" s="204"/>
      <c r="AP200" s="204"/>
      <c r="AQ200" s="204"/>
      <c r="AR200" s="204"/>
      <c r="AS200" s="169"/>
      <c r="AT200" s="204"/>
      <c r="AU200" s="208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161"/>
      <c r="BH200" s="207"/>
      <c r="BI200" s="203"/>
      <c r="BJ200" s="204"/>
      <c r="BK200" s="204"/>
      <c r="BL200" s="204"/>
      <c r="BM200" s="204"/>
      <c r="BN200" s="204"/>
      <c r="BO200" s="204"/>
      <c r="BP200" s="204"/>
      <c r="BQ200" s="204"/>
      <c r="BR200" s="205"/>
      <c r="BS200" s="204"/>
      <c r="BT200" s="204"/>
      <c r="BU200" s="169"/>
      <c r="BV200" s="204"/>
      <c r="BW200" s="208"/>
      <c r="BX200" s="209"/>
      <c r="BY200" s="209"/>
      <c r="BZ200" s="209"/>
      <c r="CA200" s="209"/>
      <c r="CB200" s="209"/>
      <c r="CC200" s="209"/>
      <c r="CD200" s="209"/>
      <c r="CE200" s="209"/>
      <c r="CF200" s="209"/>
      <c r="CG200" s="209"/>
      <c r="CH200" s="209"/>
      <c r="CI200" s="169"/>
      <c r="CJ200" s="207"/>
      <c r="CK200" s="207"/>
      <c r="CL200" s="207"/>
      <c r="CM200" s="207"/>
      <c r="CN200" s="207"/>
      <c r="CO200" s="207"/>
      <c r="CP200" s="207"/>
      <c r="CQ200" s="207"/>
      <c r="CR200" s="207"/>
      <c r="CS200" s="207"/>
      <c r="CT200" s="207"/>
      <c r="CU200" s="207"/>
      <c r="CV200" s="207"/>
      <c r="CW200" s="207"/>
      <c r="CX200" s="207"/>
      <c r="CY200" s="207"/>
      <c r="CZ200" s="207"/>
      <c r="DA200" s="207"/>
      <c r="DB200" s="207"/>
      <c r="DC200" s="207"/>
      <c r="DD200" s="207"/>
      <c r="DE200" s="207"/>
      <c r="DF200" s="207"/>
      <c r="DG200" s="207"/>
    </row>
    <row r="201" spans="1:111" s="176" customFormat="1" x14ac:dyDescent="0.2">
      <c r="C201" s="177" t="s">
        <v>1074</v>
      </c>
      <c r="D201" s="178" t="s">
        <v>1076</v>
      </c>
      <c r="E201" s="179" t="str">
        <f t="shared" ref="E201:P201" si="75">INDEX($B$2:$B$175,MATCH(_xlfn.AGGREGATE(4,6,E$2:E$175),E$2:E$175,0))</f>
        <v>CALCR</v>
      </c>
      <c r="F201" s="180" t="str">
        <f t="shared" si="75"/>
        <v>MTR1A</v>
      </c>
      <c r="G201" s="180" t="str">
        <f t="shared" si="75"/>
        <v>MTR1A</v>
      </c>
      <c r="H201" s="180" t="str">
        <f t="shared" si="75"/>
        <v>MTR1A</v>
      </c>
      <c r="I201" s="180" t="str">
        <f t="shared" si="75"/>
        <v>MTR1A</v>
      </c>
      <c r="J201" s="180" t="str">
        <f t="shared" si="75"/>
        <v>OPRX</v>
      </c>
      <c r="K201" s="180" t="str">
        <f t="shared" si="75"/>
        <v>EDNRA</v>
      </c>
      <c r="L201" s="180" t="str">
        <f t="shared" si="75"/>
        <v>CCKAR</v>
      </c>
      <c r="M201" s="180" t="str">
        <f t="shared" si="75"/>
        <v>CCKAR</v>
      </c>
      <c r="N201" s="180" t="str">
        <f t="shared" si="75"/>
        <v>CALCR</v>
      </c>
      <c r="O201" s="180" t="str">
        <f t="shared" si="75"/>
        <v>EDNRA</v>
      </c>
      <c r="P201" s="180" t="str">
        <f t="shared" si="75"/>
        <v>CALCR</v>
      </c>
      <c r="R201" s="177"/>
      <c r="T201" s="181"/>
      <c r="U201" s="181"/>
      <c r="V201" s="181"/>
      <c r="W201" s="181"/>
      <c r="X201" s="181"/>
      <c r="Y201" s="181"/>
      <c r="Z201" s="181"/>
      <c r="AA201" s="181"/>
      <c r="AB201" s="181"/>
      <c r="AC201" s="181"/>
      <c r="AD201" s="181"/>
      <c r="AE201" s="182" t="s">
        <v>1074</v>
      </c>
      <c r="AF201" s="178" t="s">
        <v>1076</v>
      </c>
      <c r="AG201" s="183" t="str">
        <f t="shared" ref="AG201:AR201" si="76">INDEX($B2:$B174,MATCH(_xlfn.AGGREGATE(4,6,AG$2:AG$175),AG$2:AG$175,0))</f>
        <v>GPBAR</v>
      </c>
      <c r="AH201" s="184" t="str">
        <f t="shared" si="76"/>
        <v>HRH1</v>
      </c>
      <c r="AI201" s="184" t="str">
        <f t="shared" si="76"/>
        <v>CXCR5</v>
      </c>
      <c r="AJ201" s="184" t="str">
        <f t="shared" si="76"/>
        <v>EDNRA</v>
      </c>
      <c r="AK201" s="184" t="str">
        <f t="shared" si="76"/>
        <v>CXCR5</v>
      </c>
      <c r="AL201" s="184" t="str">
        <f t="shared" si="76"/>
        <v>HRH1</v>
      </c>
      <c r="AM201" s="184" t="str">
        <f t="shared" si="76"/>
        <v>OGR1</v>
      </c>
      <c r="AN201" s="184" t="str">
        <f t="shared" si="76"/>
        <v>OGR1</v>
      </c>
      <c r="AO201" s="184" t="str">
        <f t="shared" si="76"/>
        <v>ACM3</v>
      </c>
      <c r="AP201" s="184" t="str">
        <f t="shared" si="76"/>
        <v>ACM3</v>
      </c>
      <c r="AQ201" s="184" t="str">
        <f t="shared" si="76"/>
        <v>AGTR1</v>
      </c>
      <c r="AR201" s="184" t="str">
        <f t="shared" si="76"/>
        <v>CCKAR</v>
      </c>
      <c r="AS201" s="183"/>
      <c r="AT201" s="177"/>
      <c r="AV201" s="181"/>
      <c r="AW201" s="181"/>
      <c r="AX201" s="181"/>
      <c r="AY201" s="181"/>
      <c r="AZ201" s="181"/>
      <c r="BA201" s="181"/>
      <c r="BB201" s="181"/>
      <c r="BC201" s="181"/>
      <c r="BD201" s="181"/>
      <c r="BE201" s="181"/>
      <c r="BF201" s="181"/>
      <c r="BG201" s="182" t="s">
        <v>1074</v>
      </c>
      <c r="BH201" s="178" t="s">
        <v>1076</v>
      </c>
      <c r="BI201" s="183" t="str">
        <f t="shared" ref="BI201:BT201" si="77">INDEX($B2:$B174,MATCH(_xlfn.AGGREGATE(4,6,BI$2:BI$175),BI$2:BI$175,0))</f>
        <v>GPBAR</v>
      </c>
      <c r="BJ201" s="184" t="str">
        <f t="shared" si="77"/>
        <v>HRH1</v>
      </c>
      <c r="BK201" s="184" t="str">
        <f t="shared" si="77"/>
        <v>CXCR5</v>
      </c>
      <c r="BL201" s="184" t="str">
        <f t="shared" si="77"/>
        <v>EDNRA</v>
      </c>
      <c r="BM201" s="184" t="str">
        <f t="shared" si="77"/>
        <v>CXCR5</v>
      </c>
      <c r="BN201" s="184" t="str">
        <f t="shared" si="77"/>
        <v>HRH1</v>
      </c>
      <c r="BO201" s="184" t="str">
        <f t="shared" si="77"/>
        <v>OGR1</v>
      </c>
      <c r="BP201" s="184" t="str">
        <f t="shared" si="77"/>
        <v>OGR1</v>
      </c>
      <c r="BQ201" s="184" t="str">
        <f t="shared" si="77"/>
        <v>ACM3</v>
      </c>
      <c r="BR201" s="186" t="str">
        <f t="shared" si="77"/>
        <v>ACM3</v>
      </c>
      <c r="BS201" s="184" t="str">
        <f t="shared" si="77"/>
        <v>AGTR1</v>
      </c>
      <c r="BT201" s="184" t="str">
        <f t="shared" si="77"/>
        <v>CCKAR</v>
      </c>
      <c r="BU201" s="183"/>
      <c r="BV201" s="187"/>
      <c r="BW201" s="188"/>
      <c r="BX201" s="189"/>
      <c r="BY201" s="189"/>
      <c r="BZ201" s="189"/>
      <c r="CA201" s="189"/>
      <c r="CB201" s="189"/>
      <c r="CC201" s="189"/>
      <c r="CD201" s="189"/>
      <c r="CE201" s="189"/>
      <c r="CF201" s="189"/>
      <c r="CG201" s="189"/>
      <c r="CH201" s="189"/>
      <c r="CI201" s="183"/>
      <c r="CJ201" s="181"/>
      <c r="CK201" s="181"/>
      <c r="CL201" s="181"/>
      <c r="CM201" s="181"/>
      <c r="CN201" s="181"/>
      <c r="CO201" s="181"/>
      <c r="CP201" s="181"/>
      <c r="CQ201" s="181"/>
      <c r="CR201" s="181"/>
      <c r="CS201" s="181"/>
      <c r="CT201" s="181"/>
      <c r="CU201" s="181"/>
      <c r="CV201" s="181"/>
      <c r="CW201" s="181"/>
      <c r="CX201" s="181"/>
      <c r="CY201" s="181"/>
      <c r="CZ201" s="181"/>
      <c r="DA201" s="181"/>
      <c r="DB201" s="181"/>
      <c r="DC201" s="181"/>
      <c r="DD201" s="181"/>
      <c r="DE201" s="181"/>
      <c r="DF201" s="181"/>
      <c r="DG201" s="181"/>
    </row>
    <row r="202" spans="1:111" s="176" customFormat="1" x14ac:dyDescent="0.2">
      <c r="A202" s="172"/>
      <c r="C202" s="177"/>
      <c r="D202" s="178" t="s">
        <v>1077</v>
      </c>
      <c r="E202" s="179" t="str">
        <f t="shared" ref="E202:P202" si="78">INDEX($B$2:$B$175,MATCH(_xlfn.AGGREGATE(4,6,S$2:S$175),S$2:S$175,0))</f>
        <v>V2R</v>
      </c>
      <c r="F202" s="180" t="str">
        <f t="shared" si="78"/>
        <v>CCKAR</v>
      </c>
      <c r="G202" s="180" t="str">
        <f t="shared" si="78"/>
        <v>CCKAR</v>
      </c>
      <c r="H202" s="180" t="str">
        <f t="shared" si="78"/>
        <v>CCKAR</v>
      </c>
      <c r="I202" s="180" t="str">
        <f t="shared" si="78"/>
        <v>CCKAR</v>
      </c>
      <c r="J202" s="180" t="str">
        <f t="shared" si="78"/>
        <v>MTR1A</v>
      </c>
      <c r="K202" s="180" t="str">
        <f t="shared" si="78"/>
        <v>NMBR</v>
      </c>
      <c r="L202" s="180" t="str">
        <f t="shared" si="78"/>
        <v>NMBR</v>
      </c>
      <c r="M202" s="180" t="str">
        <f t="shared" si="78"/>
        <v>CCKAR</v>
      </c>
      <c r="N202" s="180" t="str">
        <f t="shared" si="78"/>
        <v>AGTR1</v>
      </c>
      <c r="O202" s="180" t="str">
        <f t="shared" si="78"/>
        <v>EDNRB</v>
      </c>
      <c r="P202" s="180" t="str">
        <f t="shared" si="78"/>
        <v>NMBR</v>
      </c>
      <c r="Q202" s="185" t="s">
        <v>1082</v>
      </c>
      <c r="R202" s="177"/>
      <c r="S202" s="190"/>
      <c r="T202" s="191"/>
      <c r="U202" s="191"/>
      <c r="V202" s="191"/>
      <c r="W202" s="191"/>
      <c r="X202" s="191"/>
      <c r="Y202" s="191"/>
      <c r="Z202" s="191"/>
      <c r="AA202" s="191"/>
      <c r="AB202" s="191"/>
      <c r="AC202" s="191"/>
      <c r="AD202" s="191"/>
      <c r="AE202" s="182"/>
      <c r="AF202" s="178" t="s">
        <v>1077</v>
      </c>
      <c r="AG202" s="183" t="str">
        <f t="shared" ref="AG202:AR202" si="79">INDEX($B$2:$B$175,MATCH(_xlfn.AGGREGATE(4,6,AU$2:AU$175),AU$2:AU$175,0))</f>
        <v>CCKAR</v>
      </c>
      <c r="AH202" s="184" t="str">
        <f t="shared" si="79"/>
        <v>CCKAR</v>
      </c>
      <c r="AI202" s="184" t="str">
        <f t="shared" si="79"/>
        <v>CCKAR</v>
      </c>
      <c r="AJ202" s="184" t="str">
        <f t="shared" si="79"/>
        <v>CCKAR</v>
      </c>
      <c r="AK202" s="184" t="str">
        <f t="shared" si="79"/>
        <v>CCKAR</v>
      </c>
      <c r="AL202" s="184" t="str">
        <f t="shared" si="79"/>
        <v>EDNRA</v>
      </c>
      <c r="AM202" s="184" t="str">
        <f t="shared" si="79"/>
        <v>MCHR1</v>
      </c>
      <c r="AN202" s="184" t="str">
        <f t="shared" si="79"/>
        <v>MCHR1</v>
      </c>
      <c r="AO202" s="184" t="str">
        <f t="shared" si="79"/>
        <v>CCKAR</v>
      </c>
      <c r="AP202" s="184" t="str">
        <f t="shared" si="79"/>
        <v>CCKAR</v>
      </c>
      <c r="AQ202" s="184" t="str">
        <f t="shared" si="79"/>
        <v>CCKAR</v>
      </c>
      <c r="AR202" s="184" t="str">
        <f t="shared" si="79"/>
        <v>TA2R</v>
      </c>
      <c r="AS202" s="183" t="s">
        <v>1082</v>
      </c>
      <c r="AT202" s="177"/>
      <c r="AU202" s="188"/>
      <c r="AV202" s="189"/>
      <c r="AW202" s="189"/>
      <c r="AX202" s="189"/>
      <c r="AY202" s="189"/>
      <c r="AZ202" s="189"/>
      <c r="BA202" s="189"/>
      <c r="BB202" s="189"/>
      <c r="BC202" s="189"/>
      <c r="BD202" s="189"/>
      <c r="BE202" s="189"/>
      <c r="BF202" s="189"/>
      <c r="BG202" s="182"/>
      <c r="BH202" s="178" t="s">
        <v>1077</v>
      </c>
      <c r="BI202" s="183" t="str">
        <f t="shared" ref="BI202:BT202" si="80">INDEX($B$2:$B$175,MATCH(_xlfn.AGGREGATE(4,6,BW$2:BW$175),BW$2:BW$175,0))</f>
        <v>CCKAR</v>
      </c>
      <c r="BJ202" s="184" t="str">
        <f t="shared" si="80"/>
        <v>CCKAR</v>
      </c>
      <c r="BK202" s="184" t="str">
        <f t="shared" si="80"/>
        <v>CCKAR</v>
      </c>
      <c r="BL202" s="184" t="str">
        <f t="shared" si="80"/>
        <v>CCKAR</v>
      </c>
      <c r="BM202" s="184" t="str">
        <f t="shared" si="80"/>
        <v>CCKAR</v>
      </c>
      <c r="BN202" s="184" t="str">
        <f t="shared" si="80"/>
        <v>EDNRA</v>
      </c>
      <c r="BO202" s="184" t="str">
        <f t="shared" si="80"/>
        <v>MCHR1</v>
      </c>
      <c r="BP202" s="184" t="str">
        <f t="shared" si="80"/>
        <v>MCHR1</v>
      </c>
      <c r="BQ202" s="184" t="str">
        <f t="shared" si="80"/>
        <v>CCKAR</v>
      </c>
      <c r="BR202" s="186" t="str">
        <f t="shared" si="80"/>
        <v>CCKAR</v>
      </c>
      <c r="BS202" s="184" t="str">
        <f t="shared" si="80"/>
        <v>CCKAR</v>
      </c>
      <c r="BT202" s="184" t="str">
        <f t="shared" si="80"/>
        <v>TA2R</v>
      </c>
      <c r="BU202" s="183" t="s">
        <v>1082</v>
      </c>
      <c r="BV202" s="187"/>
      <c r="BW202" s="188"/>
      <c r="BX202" s="189"/>
      <c r="BY202" s="189"/>
      <c r="BZ202" s="189"/>
      <c r="CA202" s="189"/>
      <c r="CB202" s="189"/>
      <c r="CC202" s="189"/>
      <c r="CD202" s="189"/>
      <c r="CE202" s="189"/>
      <c r="CF202" s="189"/>
      <c r="CG202" s="189"/>
      <c r="CH202" s="189"/>
      <c r="CI202" s="183"/>
      <c r="CJ202" s="181"/>
      <c r="CK202" s="181"/>
      <c r="CL202" s="181"/>
      <c r="CM202" s="181"/>
      <c r="CN202" s="181"/>
      <c r="CO202" s="181"/>
      <c r="CP202" s="181"/>
      <c r="CQ202" s="181"/>
      <c r="CR202" s="181"/>
      <c r="CS202" s="181"/>
      <c r="CT202" s="181"/>
      <c r="CU202" s="181"/>
      <c r="CV202" s="181"/>
      <c r="CW202" s="181"/>
      <c r="CX202" s="181"/>
      <c r="CY202" s="181"/>
      <c r="CZ202" s="181"/>
      <c r="DA202" s="181"/>
      <c r="DB202" s="181"/>
      <c r="DC202" s="181"/>
      <c r="DD202" s="181"/>
      <c r="DE202" s="181"/>
      <c r="DF202" s="181"/>
      <c r="DG202" s="181"/>
    </row>
    <row r="203" spans="1:111" s="176" customFormat="1" x14ac:dyDescent="0.2">
      <c r="C203" s="177" t="s">
        <v>1071</v>
      </c>
      <c r="D203" s="192" t="s">
        <v>1076</v>
      </c>
      <c r="E203" s="193">
        <f>AVERAGEIF($E$2:$E$175,"&lt;&gt;#N/A")</f>
        <v>8.5068181818181827</v>
      </c>
      <c r="F203" s="194">
        <f>AVERAGEIF($F$2:$F$175,"&lt;&gt;#N/A")</f>
        <v>7.7262804878048827</v>
      </c>
      <c r="G203" s="194">
        <f>AVERAGEIF($G$2:$G$175,"&lt;&gt;#N/A")</f>
        <v>7.8128354430379767</v>
      </c>
      <c r="H203" s="194">
        <f>AVERAGEIF($H$2:$H$175,"&lt;&gt;#N/A")</f>
        <v>7.9197037037037035</v>
      </c>
      <c r="I203" s="194">
        <f>AVERAGEIF($I$2:$I$175,"&lt;&gt;#N/A")</f>
        <v>8.0787411764705865</v>
      </c>
      <c r="J203" s="194">
        <f>AVERAGEIF($J$2:$J$175,"&lt;&gt;#N/A")</f>
        <v>8.1340129870129836</v>
      </c>
      <c r="K203" s="194">
        <f>AVERAGEIF($K$2:$K$175,"&lt;&gt;#N/A")</f>
        <v>7.6333658536585371</v>
      </c>
      <c r="L203" s="194">
        <f>AVERAGEIF($L$2:$L$175,"&lt;&gt;#N/A")</f>
        <v>7.662947368421051</v>
      </c>
      <c r="M203" s="194">
        <f>AVERAGEIF($M$2:$M$175,"&lt;&gt;#N/A")</f>
        <v>7.2957916666666662</v>
      </c>
      <c r="N203" s="195">
        <f>AVERAGEIF($N$2:$N$175,"&lt;&gt;#N/A")</f>
        <v>7.7967682926829305</v>
      </c>
      <c r="O203" s="194">
        <f>AVERAGEIF($O$2:$O$175,"&lt;&gt;#N/A")</f>
        <v>8.1649142857142838</v>
      </c>
      <c r="P203" s="194">
        <f>AVERAGEIF($P$2:$P$175,"&lt;&gt;#N/A")</f>
        <v>7.4051999999999998</v>
      </c>
      <c r="Q203" s="158">
        <f t="shared" ref="Q203:Q221" si="81">AVERAGE(E203:P203)</f>
        <v>7.8447816205826477</v>
      </c>
      <c r="R203" s="177"/>
      <c r="T203" s="181"/>
      <c r="U203" s="181"/>
      <c r="V203" s="181"/>
      <c r="W203" s="181"/>
      <c r="X203" s="181"/>
      <c r="Y203" s="181"/>
      <c r="Z203" s="181"/>
      <c r="AA203" s="181"/>
      <c r="AB203" s="181"/>
      <c r="AC203" s="181"/>
      <c r="AD203" s="181"/>
      <c r="AE203" s="182" t="s">
        <v>1071</v>
      </c>
      <c r="AF203" s="196" t="s">
        <v>1076</v>
      </c>
      <c r="AG203" s="197">
        <f>AVERAGEIF($AG$2:$AG$175,"&lt;&gt;#N/A")</f>
        <v>42.131515151515146</v>
      </c>
      <c r="AH203" s="198">
        <f>AVERAGEIF($AH$2:$AH$175,"&lt;&gt;#N/A")</f>
        <v>391.65853658536594</v>
      </c>
      <c r="AI203" s="198">
        <f>AVERAGEIF($AI$2:$AI$175,"&lt;&gt;#N/A")</f>
        <v>224.5254430379747</v>
      </c>
      <c r="AJ203" s="198">
        <f>AVERAGEIF($AJ$2:$AJ$175,"&lt;&gt;#N/A")</f>
        <v>152.25629629629631</v>
      </c>
      <c r="AK203" s="198">
        <f>AVERAGEIF($AK$2:$AK$175,"&lt;&gt;#N/A")</f>
        <v>226.56964705882348</v>
      </c>
      <c r="AL203" s="198">
        <f>AVERAGEIF($AL$2:$AL$175,"&lt;&gt;#N/A")</f>
        <v>129.27636363636358</v>
      </c>
      <c r="AM203" s="198">
        <f>AVERAGEIF($AM$2:$AM$175,"&lt;&gt;#N/A")</f>
        <v>290.33658536585358</v>
      </c>
      <c r="AN203" s="198">
        <f>AVERAGEIF($AN$2:$AN$175,"&lt;&gt;#N/A")</f>
        <v>371.97342105263158</v>
      </c>
      <c r="AO203" s="198">
        <f>AVERAGEIF($AO$2:$AO$175,"&lt;&gt;#N/A")</f>
        <v>318.28645833333337</v>
      </c>
      <c r="AP203" s="199">
        <f>AVERAGEIF($AP$2:$AP$175,"&lt;&gt;#N/A")</f>
        <v>475.84853658536571</v>
      </c>
      <c r="AQ203" s="198">
        <f>AVERAGEIF($AQ$2:$AQ$175,"&lt;&gt;#N/A")</f>
        <v>71.156857142857163</v>
      </c>
      <c r="AR203" s="198">
        <f>AVERAGEIF($AR$2:$AR$175,"&lt;&gt;#N/A")</f>
        <v>238.75911111111105</v>
      </c>
      <c r="AS203" s="167">
        <f t="shared" ref="AS203:AS221" si="82">AVERAGE(AG203:AR203)</f>
        <v>244.39823094645763</v>
      </c>
      <c r="AT203" s="177"/>
      <c r="AV203" s="181"/>
      <c r="AW203" s="181"/>
      <c r="AX203" s="181"/>
      <c r="AY203" s="181"/>
      <c r="AZ203" s="181"/>
      <c r="BA203" s="181"/>
      <c r="BB203" s="181"/>
      <c r="BC203" s="181"/>
      <c r="BD203" s="181"/>
      <c r="BE203" s="181"/>
      <c r="BF203" s="181"/>
      <c r="BG203" s="182" t="s">
        <v>1071</v>
      </c>
      <c r="BH203" s="196" t="s">
        <v>1076</v>
      </c>
      <c r="BI203" s="197">
        <f t="shared" ref="BI203:BT203" si="83">AVERAGEIF(BI$2:BI$175,"&lt;&gt;#N/A")</f>
        <v>64.500176288296331</v>
      </c>
      <c r="BJ203" s="198">
        <f t="shared" si="83"/>
        <v>42.433210897656103</v>
      </c>
      <c r="BK203" s="198">
        <f t="shared" si="83"/>
        <v>32.796588232248709</v>
      </c>
      <c r="BL203" s="198">
        <f t="shared" si="83"/>
        <v>40.92911190760654</v>
      </c>
      <c r="BM203" s="198">
        <f t="shared" si="83"/>
        <v>45.827193984389865</v>
      </c>
      <c r="BN203" s="198">
        <f t="shared" si="83"/>
        <v>37.493144906137942</v>
      </c>
      <c r="BO203" s="198">
        <f t="shared" si="83"/>
        <v>38.768405042843327</v>
      </c>
      <c r="BP203" s="198">
        <f t="shared" si="83"/>
        <v>43.7924912941643</v>
      </c>
      <c r="BQ203" s="198">
        <f t="shared" si="83"/>
        <v>34.442858817588288</v>
      </c>
      <c r="BR203" s="199">
        <f t="shared" si="83"/>
        <v>44.596863784945285</v>
      </c>
      <c r="BS203" s="198">
        <f t="shared" si="83"/>
        <v>58.325292740046834</v>
      </c>
      <c r="BT203" s="198">
        <f t="shared" si="83"/>
        <v>33.808993360395235</v>
      </c>
      <c r="BU203" s="167">
        <f t="shared" ref="BU203:BU221" si="84">AVERAGE(BI203:BT203)</f>
        <v>43.142860938026566</v>
      </c>
      <c r="BV203" s="187"/>
      <c r="BW203" s="188"/>
      <c r="BX203" s="189"/>
      <c r="BY203" s="189"/>
      <c r="BZ203" s="189"/>
      <c r="CA203" s="189"/>
      <c r="CB203" s="189"/>
      <c r="CC203" s="189"/>
      <c r="CD203" s="189"/>
      <c r="CE203" s="189"/>
      <c r="CF203" s="189"/>
      <c r="CG203" s="189"/>
      <c r="CH203" s="189"/>
      <c r="CI203" s="200"/>
      <c r="CJ203" s="181"/>
      <c r="CK203" s="181"/>
      <c r="CL203" s="181"/>
      <c r="CM203" s="181"/>
      <c r="CN203" s="181"/>
      <c r="CO203" s="181"/>
      <c r="CP203" s="181"/>
      <c r="CQ203" s="181"/>
      <c r="CR203" s="181"/>
      <c r="CS203" s="181"/>
      <c r="CT203" s="181"/>
      <c r="CU203" s="181"/>
      <c r="CV203" s="181"/>
      <c r="CW203" s="181"/>
      <c r="CX203" s="181"/>
      <c r="CY203" s="181"/>
      <c r="CZ203" s="181"/>
      <c r="DA203" s="181"/>
      <c r="DB203" s="181"/>
      <c r="DC203" s="181"/>
      <c r="DD203" s="181"/>
      <c r="DE203" s="181"/>
      <c r="DF203" s="181"/>
      <c r="DG203" s="181"/>
    </row>
    <row r="204" spans="1:111" s="176" customFormat="1" x14ac:dyDescent="0.2">
      <c r="C204" s="177"/>
      <c r="D204" s="178" t="s">
        <v>1077</v>
      </c>
      <c r="E204" s="201">
        <f>AVERAGEIF($S$2:$S$175,"&lt;&gt;#N/A")</f>
        <v>7.6465555555555591</v>
      </c>
      <c r="F204" s="202">
        <f>AVERAGEIF($T$2:$T$175,"&lt;&gt;#N/A")</f>
        <v>7.8669999999999991</v>
      </c>
      <c r="G204" s="202">
        <f>AVERAGEIF($U$2:$U$175,"&lt;&gt;#N/A")</f>
        <v>7.8669999999999991</v>
      </c>
      <c r="H204" s="202">
        <f>AVERAGEIF($V$2:$V$175,"&lt;&gt;#N/A")</f>
        <v>7.5432231404958694</v>
      </c>
      <c r="I204" s="202">
        <f>AVERAGEIF($W$2:$W$175,"&lt;&gt;#N/A")</f>
        <v>7.5432231404958694</v>
      </c>
      <c r="J204" s="202">
        <f>AVERAGEIF($X$2:$X$175,"&lt;&gt;#N/A")</f>
        <v>7.5804464285714284</v>
      </c>
      <c r="K204" s="202">
        <f>AVERAGEIF($Y$2:$Y$175,"&lt;&gt;#N/A")</f>
        <v>7.9924468085106382</v>
      </c>
      <c r="L204" s="202">
        <f>AVERAGEIF($Z$2:$Z$175,"&lt;&gt;#N/A")</f>
        <v>7.9924468085106382</v>
      </c>
      <c r="M204" s="202">
        <f>AVERAGEIF($AA$2:$AA$175,"&lt;&gt;#N/A")</f>
        <v>8.0270192307692287</v>
      </c>
      <c r="N204" s="202">
        <f>AVERAGEIF($AB$2:$AB$175,"&lt;&gt;#N/A")</f>
        <v>7.5258024691358019</v>
      </c>
      <c r="O204" s="202">
        <f>AVERAGEIF($AC$2:$AC$175,"&lt;&gt;#N/A")</f>
        <v>7.5688505747126413</v>
      </c>
      <c r="P204" s="202">
        <f>AVERAGEIF($AD$2:$AD$175,"&lt;&gt;#N/A")</f>
        <v>7.4383529411764666</v>
      </c>
      <c r="Q204" s="158">
        <f t="shared" si="81"/>
        <v>7.7160305914945111</v>
      </c>
      <c r="R204" s="177"/>
      <c r="S204" s="190"/>
      <c r="T204" s="191"/>
      <c r="U204" s="191"/>
      <c r="V204" s="191"/>
      <c r="W204" s="191"/>
      <c r="X204" s="191"/>
      <c r="Y204" s="191"/>
      <c r="Z204" s="191"/>
      <c r="AA204" s="191"/>
      <c r="AB204" s="191"/>
      <c r="AC204" s="191"/>
      <c r="AD204" s="191"/>
      <c r="AE204" s="182"/>
      <c r="AF204" s="178" t="s">
        <v>1077</v>
      </c>
      <c r="AG204" s="203">
        <f>AVERAGEIF($AU$2:$AU$175,"&lt;&gt;#N/A")</f>
        <v>28.923333333333328</v>
      </c>
      <c r="AH204" s="204">
        <f>AVERAGEIF($AV$2:$AV$175,"&lt;&gt;#N/A")</f>
        <v>26.418333333333329</v>
      </c>
      <c r="AI204" s="204">
        <f>AVERAGEIF($AW$2:$AW$175,"&lt;&gt;#N/A")</f>
        <v>26.418333333333329</v>
      </c>
      <c r="AJ204" s="204">
        <f>AVERAGEIF($AX$2:$AX$175,"&lt;&gt;#N/A")</f>
        <v>23.00413223140497</v>
      </c>
      <c r="AK204" s="204">
        <f>AVERAGEIF($AY$2:$AY$175,"&lt;&gt;#N/A")</f>
        <v>23.00413223140497</v>
      </c>
      <c r="AL204" s="204">
        <f>AVERAGEIF($AZ$2:$AZ$175,"&lt;&gt;#N/A")</f>
        <v>16.881249999999998</v>
      </c>
      <c r="AM204" s="204">
        <f>AVERAGEIF($BA$2:$BA$175,"&lt;&gt;#N/A")</f>
        <v>24.979787234042561</v>
      </c>
      <c r="AN204" s="204">
        <f>AVERAGEIF($BB$2:$BB$175,"&lt;&gt;#N/A")</f>
        <v>24.979787234042561</v>
      </c>
      <c r="AO204" s="204">
        <f>AVERAGEIF($BC$2:$BC$175,"&lt;&gt;#N/A")</f>
        <v>22.821153846153841</v>
      </c>
      <c r="AP204" s="204">
        <f>AVERAGEIF($BD$2:$BD$175,"&lt;&gt;#N/A")</f>
        <v>22.433333333333337</v>
      </c>
      <c r="AQ204" s="204">
        <f>AVERAGEIF($BE$2:$BE$175,"&lt;&gt;#N/A")</f>
        <v>24.394252873563225</v>
      </c>
      <c r="AR204" s="204">
        <f>AVERAGEIF($BF$2:$BF$175,"&lt;&gt;#N/A")</f>
        <v>23.42235294117647</v>
      </c>
      <c r="AS204" s="167">
        <f t="shared" si="82"/>
        <v>23.97334849376016</v>
      </c>
      <c r="AT204" s="177"/>
      <c r="AU204" s="167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82"/>
      <c r="BH204" s="178" t="s">
        <v>1077</v>
      </c>
      <c r="BI204" s="203">
        <f t="shared" ref="BI204:BT204" si="85">AVERAGEIF(BW$2:BW$175,"&lt;&gt;#N/A")</f>
        <v>53.167892156862735</v>
      </c>
      <c r="BJ204" s="204">
        <f t="shared" si="85"/>
        <v>51.099290780141835</v>
      </c>
      <c r="BK204" s="204">
        <f t="shared" si="85"/>
        <v>51.099290780141835</v>
      </c>
      <c r="BL204" s="204">
        <f t="shared" si="85"/>
        <v>47.627602963571348</v>
      </c>
      <c r="BM204" s="204">
        <f t="shared" si="85"/>
        <v>47.627602963571348</v>
      </c>
      <c r="BN204" s="204">
        <f t="shared" si="85"/>
        <v>48.931159420289838</v>
      </c>
      <c r="BO204" s="204">
        <f t="shared" si="85"/>
        <v>51.293197605836852</v>
      </c>
      <c r="BP204" s="204">
        <f t="shared" si="85"/>
        <v>51.293197605836852</v>
      </c>
      <c r="BQ204" s="204">
        <f t="shared" si="85"/>
        <v>51.283491789109739</v>
      </c>
      <c r="BR204" s="205">
        <f t="shared" si="85"/>
        <v>44.247205785667319</v>
      </c>
      <c r="BS204" s="204">
        <f t="shared" si="85"/>
        <v>46.465243568691847</v>
      </c>
      <c r="BT204" s="204">
        <f t="shared" si="85"/>
        <v>46.289235061613581</v>
      </c>
      <c r="BU204" s="167">
        <f t="shared" si="84"/>
        <v>49.202034206777917</v>
      </c>
      <c r="BV204" s="187"/>
      <c r="BW204" s="167"/>
      <c r="BX204" s="168"/>
      <c r="BY204" s="168"/>
      <c r="BZ204" s="168"/>
      <c r="CA204" s="168"/>
      <c r="CB204" s="168"/>
      <c r="CC204" s="168"/>
      <c r="CD204" s="168"/>
      <c r="CE204" s="168"/>
      <c r="CF204" s="168"/>
      <c r="CG204" s="168"/>
      <c r="CH204" s="168"/>
      <c r="CI204" s="200"/>
      <c r="CJ204" s="181"/>
      <c r="CK204" s="181"/>
      <c r="CL204" s="181"/>
      <c r="CM204" s="181"/>
      <c r="CN204" s="181"/>
      <c r="CO204" s="181"/>
      <c r="CP204" s="181"/>
      <c r="CQ204" s="181"/>
      <c r="CR204" s="181"/>
      <c r="CS204" s="181"/>
      <c r="CT204" s="181"/>
      <c r="CU204" s="181"/>
      <c r="CV204" s="181"/>
      <c r="CW204" s="181"/>
      <c r="CX204" s="181"/>
      <c r="CY204" s="181"/>
      <c r="CZ204" s="181"/>
      <c r="DA204" s="181"/>
      <c r="DB204" s="181"/>
      <c r="DC204" s="181"/>
      <c r="DD204" s="181"/>
      <c r="DE204" s="181"/>
      <c r="DF204" s="181"/>
      <c r="DG204" s="181"/>
    </row>
    <row r="205" spans="1:111" s="176" customFormat="1" x14ac:dyDescent="0.2">
      <c r="C205" s="177"/>
      <c r="D205" s="178" t="s">
        <v>1078</v>
      </c>
      <c r="E205" s="201">
        <f>E203-E204</f>
        <v>0.86026262626262362</v>
      </c>
      <c r="F205" s="202">
        <f t="shared" ref="F205:P205" si="86">F203-F204</f>
        <v>-0.14071951219511636</v>
      </c>
      <c r="G205" s="202">
        <f t="shared" si="86"/>
        <v>-5.4164556962022381E-2</v>
      </c>
      <c r="H205" s="202">
        <f t="shared" si="86"/>
        <v>0.37648056320783407</v>
      </c>
      <c r="I205" s="202">
        <f t="shared" si="86"/>
        <v>0.53551803597471714</v>
      </c>
      <c r="J205" s="202">
        <f t="shared" si="86"/>
        <v>0.55356655844155522</v>
      </c>
      <c r="K205" s="202">
        <f>K203-K204</f>
        <v>-0.35908095485210101</v>
      </c>
      <c r="L205" s="202">
        <f>L203-L204</f>
        <v>-0.3294994400895872</v>
      </c>
      <c r="M205" s="202">
        <f>M203-M204</f>
        <v>-0.73122756410256251</v>
      </c>
      <c r="N205" s="202">
        <f>N203-N204</f>
        <v>0.27096582354712861</v>
      </c>
      <c r="O205" s="202">
        <f t="shared" si="86"/>
        <v>0.59606371100164246</v>
      </c>
      <c r="P205" s="202">
        <f t="shared" si="86"/>
        <v>-3.3152941176466832E-2</v>
      </c>
      <c r="Q205" s="158">
        <f t="shared" si="81"/>
        <v>0.12875102908813707</v>
      </c>
      <c r="R205" s="177"/>
      <c r="S205" s="190"/>
      <c r="T205" s="191"/>
      <c r="U205" s="191"/>
      <c r="V205" s="191"/>
      <c r="W205" s="191"/>
      <c r="X205" s="191"/>
      <c r="Y205" s="191"/>
      <c r="Z205" s="191"/>
      <c r="AA205" s="191"/>
      <c r="AB205" s="191"/>
      <c r="AC205" s="191"/>
      <c r="AD205" s="191"/>
      <c r="AE205" s="182"/>
      <c r="AF205" s="178" t="s">
        <v>1078</v>
      </c>
      <c r="AG205" s="203">
        <f>AG203-AG204</f>
        <v>13.208181818181817</v>
      </c>
      <c r="AH205" s="204">
        <f t="shared" ref="AH205" si="87">AH203-AH204</f>
        <v>365.24020325203259</v>
      </c>
      <c r="AI205" s="204">
        <f t="shared" ref="AI205" si="88">AI203-AI204</f>
        <v>198.10710970464137</v>
      </c>
      <c r="AJ205" s="204">
        <f t="shared" ref="AJ205" si="89">AJ203-AJ204</f>
        <v>129.25216406489133</v>
      </c>
      <c r="AK205" s="204">
        <f t="shared" ref="AK205" si="90">AK203-AK204</f>
        <v>203.5655148274185</v>
      </c>
      <c r="AL205" s="204">
        <f t="shared" ref="AL205" si="91">AL203-AL204</f>
        <v>112.39511363636359</v>
      </c>
      <c r="AM205" s="204">
        <f t="shared" ref="AM205" si="92">AM203-AM204</f>
        <v>265.35679813181105</v>
      </c>
      <c r="AN205" s="204">
        <f t="shared" ref="AN205" si="93">AN203-AN204</f>
        <v>346.99363381858905</v>
      </c>
      <c r="AO205" s="204">
        <f t="shared" ref="AO205" si="94">AO203-AO204</f>
        <v>295.46530448717954</v>
      </c>
      <c r="AP205" s="204">
        <f t="shared" ref="AP205" si="95">AP203-AP204</f>
        <v>453.41520325203237</v>
      </c>
      <c r="AQ205" s="204">
        <f t="shared" ref="AQ205" si="96">AQ203-AQ204</f>
        <v>46.762604269293938</v>
      </c>
      <c r="AR205" s="204">
        <f t="shared" ref="AR205" si="97">AR203-AR204</f>
        <v>215.33675816993457</v>
      </c>
      <c r="AS205" s="167">
        <f t="shared" si="82"/>
        <v>220.42488245269746</v>
      </c>
      <c r="AT205" s="177"/>
      <c r="AU205" s="167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82"/>
      <c r="BH205" s="178" t="s">
        <v>1078</v>
      </c>
      <c r="BI205" s="203">
        <f>BI203-BI204</f>
        <v>11.332284131433596</v>
      </c>
      <c r="BJ205" s="204">
        <f t="shared" ref="BJ205:BT205" si="98">BJ203-BJ204</f>
        <v>-8.6660798824857324</v>
      </c>
      <c r="BK205" s="204">
        <f t="shared" si="98"/>
        <v>-18.302702547893126</v>
      </c>
      <c r="BL205" s="204">
        <f t="shared" si="98"/>
        <v>-6.6984910559648085</v>
      </c>
      <c r="BM205" s="204">
        <f t="shared" si="98"/>
        <v>-1.8004089791814835</v>
      </c>
      <c r="BN205" s="204">
        <f t="shared" si="98"/>
        <v>-11.438014514151895</v>
      </c>
      <c r="BO205" s="204">
        <f>BO203-BO204</f>
        <v>-12.524792562993525</v>
      </c>
      <c r="BP205" s="204">
        <f>BP203-BP204</f>
        <v>-7.5007063116725519</v>
      </c>
      <c r="BQ205" s="204">
        <f>BQ203-BQ204</f>
        <v>-16.840632971521451</v>
      </c>
      <c r="BR205" s="205">
        <f>BR203-BR204</f>
        <v>0.34965799927796581</v>
      </c>
      <c r="BS205" s="204">
        <f t="shared" si="98"/>
        <v>11.860049171354987</v>
      </c>
      <c r="BT205" s="204">
        <f t="shared" si="98"/>
        <v>-12.480241701218347</v>
      </c>
      <c r="BU205" s="167">
        <f t="shared" si="84"/>
        <v>-6.0591732687513646</v>
      </c>
      <c r="BV205" s="187"/>
      <c r="BW205" s="167"/>
      <c r="BX205" s="168"/>
      <c r="BY205" s="168"/>
      <c r="BZ205" s="168"/>
      <c r="CA205" s="168"/>
      <c r="CB205" s="168"/>
      <c r="CC205" s="168"/>
      <c r="CD205" s="168"/>
      <c r="CE205" s="168"/>
      <c r="CF205" s="168"/>
      <c r="CG205" s="168"/>
      <c r="CH205" s="168"/>
      <c r="CI205" s="200"/>
      <c r="CJ205" s="181"/>
      <c r="CK205" s="181"/>
      <c r="CL205" s="181"/>
      <c r="CM205" s="181"/>
      <c r="CN205" s="181"/>
      <c r="CO205" s="181"/>
      <c r="CP205" s="181"/>
      <c r="CQ205" s="181"/>
      <c r="CR205" s="181"/>
      <c r="CS205" s="181"/>
      <c r="CT205" s="181"/>
      <c r="CU205" s="181"/>
      <c r="CV205" s="181"/>
      <c r="CW205" s="181"/>
      <c r="CX205" s="181"/>
      <c r="CY205" s="181"/>
      <c r="CZ205" s="181"/>
      <c r="DA205" s="181"/>
      <c r="DB205" s="181"/>
      <c r="DC205" s="181"/>
      <c r="DD205" s="181"/>
      <c r="DE205" s="181"/>
      <c r="DF205" s="181"/>
      <c r="DG205" s="181"/>
    </row>
    <row r="206" spans="1:111" s="176" customFormat="1" x14ac:dyDescent="0.2">
      <c r="C206" s="177" t="s">
        <v>1072</v>
      </c>
      <c r="D206" s="192" t="s">
        <v>1076</v>
      </c>
      <c r="E206" s="193">
        <f>_xlfn.AGGREGATE(12,6,E$2:$E$175)</f>
        <v>8.4770000000000003</v>
      </c>
      <c r="F206" s="194">
        <f>_xlfn.AGGREGATE(12,6,F$2:$F$175)</f>
        <v>8.1125000000000007</v>
      </c>
      <c r="G206" s="194">
        <f>_xlfn.AGGREGATE(12,6,G$2:$G$175)</f>
        <v>8.0079999999999991</v>
      </c>
      <c r="H206" s="194">
        <f>_xlfn.AGGREGATE(12,6,H$2:$H$175)</f>
        <v>8.33</v>
      </c>
      <c r="I206" s="194">
        <f>_xlfn.AGGREGATE(12,6,I$2:$I$175)</f>
        <v>8.3409999999999993</v>
      </c>
      <c r="J206" s="194">
        <f>_xlfn.AGGREGATE(12,6,J$2:$J$175)</f>
        <v>8.5169999999999995</v>
      </c>
      <c r="K206" s="194">
        <f>_xlfn.AGGREGATE(12,6,K$2:$K$175)</f>
        <v>7.7409999999999997</v>
      </c>
      <c r="L206" s="194">
        <f>_xlfn.AGGREGATE(12,6,L$2:$L$175)</f>
        <v>7.8884999999999996</v>
      </c>
      <c r="M206" s="194">
        <f>_xlfn.AGGREGATE(12,6,M$2:$M$175)</f>
        <v>7.3949999999999996</v>
      </c>
      <c r="N206" s="195">
        <f>_xlfn.AGGREGATE(12,6,N$2:$N$175)</f>
        <v>7.8179999999999996</v>
      </c>
      <c r="O206" s="194">
        <f>_xlfn.AGGREGATE(12,6,O$2:$O$175)</f>
        <v>8.2349999999999994</v>
      </c>
      <c r="P206" s="194">
        <f>_xlfn.AGGREGATE(12,6,P$2:$P$175)</f>
        <v>7.6950000000000003</v>
      </c>
      <c r="Q206" s="158">
        <f t="shared" si="81"/>
        <v>8.0465</v>
      </c>
      <c r="R206" s="177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2" t="s">
        <v>1072</v>
      </c>
      <c r="AF206" s="196" t="s">
        <v>1076</v>
      </c>
      <c r="AG206" s="197">
        <f>_xlfn.AGGREGATE(12,6,AG$2:$AG$175)</f>
        <v>44.24</v>
      </c>
      <c r="AH206" s="198">
        <f>_xlfn.AGGREGATE(12,6,AH$2:$AH$175)</f>
        <v>416.45000000000005</v>
      </c>
      <c r="AI206" s="198">
        <f>_xlfn.AGGREGATE(12,6,AI$2:$AI$175)</f>
        <v>221.6</v>
      </c>
      <c r="AJ206" s="198">
        <f>_xlfn.AGGREGATE(12,6,AJ$2:$AJ$175)</f>
        <v>143.1</v>
      </c>
      <c r="AK206" s="198">
        <f>_xlfn.AGGREGATE(12,6,AK$2:$AK$175)</f>
        <v>204.4</v>
      </c>
      <c r="AL206" s="198">
        <f>_xlfn.AGGREGATE(12,6,AL$2:$AL$175)</f>
        <v>128.4</v>
      </c>
      <c r="AM206" s="198">
        <f>_xlfn.AGGREGATE(12,6,AM$2:$AM$175)</f>
        <v>239.7</v>
      </c>
      <c r="AN206" s="198">
        <f>_xlfn.AGGREGATE(12,6,AN$2:$AN$175)</f>
        <v>306</v>
      </c>
      <c r="AO206" s="198">
        <f>_xlfn.AGGREGATE(12,6,AO$2:$AO$175)</f>
        <v>237.1</v>
      </c>
      <c r="AP206" s="199">
        <f>_xlfn.AGGREGATE(12,6,AP$2:$AP$175)</f>
        <v>495.20000000000005</v>
      </c>
      <c r="AQ206" s="198">
        <f>_xlfn.AGGREGATE(12,6,AQ$2:$AQ$175)</f>
        <v>72.33</v>
      </c>
      <c r="AR206" s="198">
        <f>_xlfn.AGGREGATE(12,6,AR$2:$AR$175)</f>
        <v>190.9</v>
      </c>
      <c r="AS206" s="167">
        <f t="shared" si="82"/>
        <v>224.95166666666671</v>
      </c>
      <c r="AT206" s="177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2" t="s">
        <v>1072</v>
      </c>
      <c r="BH206" s="196" t="s">
        <v>1076</v>
      </c>
      <c r="BI206" s="197">
        <f t="shared" ref="BI206:BT206" si="99">_xlfn.AGGREGATE(12,6,BI$2:BI$175)</f>
        <v>67.728107777097378</v>
      </c>
      <c r="BJ206" s="198">
        <f t="shared" si="99"/>
        <v>45.119176598049833</v>
      </c>
      <c r="BK206" s="198">
        <f t="shared" si="99"/>
        <v>32.369266725094946</v>
      </c>
      <c r="BL206" s="198">
        <f t="shared" si="99"/>
        <v>38.467741935483872</v>
      </c>
      <c r="BM206" s="198">
        <f t="shared" si="99"/>
        <v>41.343042071197409</v>
      </c>
      <c r="BN206" s="198">
        <f t="shared" si="99"/>
        <v>37.238979118329468</v>
      </c>
      <c r="BO206" s="198">
        <f t="shared" si="99"/>
        <v>32.006943517158497</v>
      </c>
      <c r="BP206" s="198">
        <f t="shared" si="99"/>
        <v>36.025429715093011</v>
      </c>
      <c r="BQ206" s="198">
        <f t="shared" si="99"/>
        <v>25.657396385672545</v>
      </c>
      <c r="BR206" s="199">
        <f t="shared" si="99"/>
        <v>46.410496719775068</v>
      </c>
      <c r="BS206" s="198">
        <f t="shared" si="99"/>
        <v>59.286885245901637</v>
      </c>
      <c r="BT206" s="198">
        <f t="shared" si="99"/>
        <v>27.032002265647122</v>
      </c>
      <c r="BU206" s="167">
        <f t="shared" si="84"/>
        <v>40.723789006208406</v>
      </c>
      <c r="BV206" s="187"/>
      <c r="BW206" s="188"/>
      <c r="BX206" s="189"/>
      <c r="BY206" s="189"/>
      <c r="BZ206" s="189"/>
      <c r="CA206" s="189"/>
      <c r="CB206" s="189"/>
      <c r="CC206" s="189"/>
      <c r="CD206" s="189"/>
      <c r="CE206" s="189"/>
      <c r="CF206" s="189"/>
      <c r="CG206" s="189"/>
      <c r="CH206" s="189"/>
      <c r="CI206" s="200"/>
      <c r="CJ206" s="181"/>
      <c r="CK206" s="181"/>
      <c r="CL206" s="181"/>
      <c r="CM206" s="181"/>
      <c r="CN206" s="181"/>
      <c r="CO206" s="181"/>
      <c r="CP206" s="181"/>
      <c r="CQ206" s="181"/>
      <c r="CR206" s="181"/>
      <c r="CS206" s="181"/>
      <c r="CT206" s="181"/>
      <c r="CU206" s="181"/>
      <c r="CV206" s="181"/>
      <c r="CW206" s="181"/>
      <c r="CX206" s="181"/>
      <c r="CY206" s="181"/>
      <c r="CZ206" s="181"/>
      <c r="DA206" s="181"/>
      <c r="DB206" s="181"/>
      <c r="DC206" s="181"/>
      <c r="DD206" s="181"/>
      <c r="DE206" s="181"/>
      <c r="DF206" s="181"/>
      <c r="DG206" s="181"/>
    </row>
    <row r="207" spans="1:111" s="176" customFormat="1" x14ac:dyDescent="0.2">
      <c r="C207" s="177"/>
      <c r="D207" s="178" t="s">
        <v>1077</v>
      </c>
      <c r="E207" s="201">
        <f>_xlfn.AGGREGATE(12,6,S$2:$S$175)</f>
        <v>7.77</v>
      </c>
      <c r="F207" s="202">
        <f>_xlfn.AGGREGATE(12,6,T$2:$T$175)</f>
        <v>7.83</v>
      </c>
      <c r="G207" s="202">
        <f>_xlfn.AGGREGATE(12,6,U$2:$U$175)</f>
        <v>7.83</v>
      </c>
      <c r="H207" s="202">
        <f>_xlfn.AGGREGATE(12,6,V$2:$V$175)</f>
        <v>7.52</v>
      </c>
      <c r="I207" s="202">
        <f>_xlfn.AGGREGATE(12,6,W$2:$W$175)</f>
        <v>7.52</v>
      </c>
      <c r="J207" s="202">
        <f>_xlfn.AGGREGATE(12,6,X$2:$X$175)</f>
        <v>7.585</v>
      </c>
      <c r="K207" s="202">
        <f>_xlfn.AGGREGATE(12,6,Y$2:$Y$175)</f>
        <v>8.0649999999999995</v>
      </c>
      <c r="L207" s="202">
        <f>_xlfn.AGGREGATE(12,6,Z$2:$Z$175)</f>
        <v>8.0649999999999995</v>
      </c>
      <c r="M207" s="202">
        <f>_xlfn.AGGREGATE(12,6,AA$2:$AA$175)</f>
        <v>8.2050000000000001</v>
      </c>
      <c r="N207" s="202">
        <f>_xlfn.AGGREGATE(12,6,AB$2:$AB$175)</f>
        <v>7.46</v>
      </c>
      <c r="O207" s="202">
        <f>_xlfn.AGGREGATE(12,6,AC$2:$AC$175)</f>
        <v>7.46</v>
      </c>
      <c r="P207" s="202">
        <f>_xlfn.AGGREGATE(12,6,AD$2:$AD$175)</f>
        <v>7.35</v>
      </c>
      <c r="Q207" s="158">
        <f t="shared" si="81"/>
        <v>7.7216666666666649</v>
      </c>
      <c r="R207" s="177"/>
      <c r="S207" s="190"/>
      <c r="T207" s="191"/>
      <c r="U207" s="191"/>
      <c r="V207" s="191"/>
      <c r="W207" s="191"/>
      <c r="X207" s="191"/>
      <c r="Y207" s="191"/>
      <c r="Z207" s="191"/>
      <c r="AA207" s="191"/>
      <c r="AB207" s="191"/>
      <c r="AC207" s="191"/>
      <c r="AD207" s="191"/>
      <c r="AE207" s="182"/>
      <c r="AF207" s="178" t="s">
        <v>1077</v>
      </c>
      <c r="AG207" s="203">
        <f>_xlfn.AGGREGATE(12,6,AU$2:$AU$175)</f>
        <v>27.9</v>
      </c>
      <c r="AH207" s="204">
        <f>_xlfn.AGGREGATE(12,6,AV$2:$AV$175)</f>
        <v>25.55</v>
      </c>
      <c r="AI207" s="204">
        <f>_xlfn.AGGREGATE(12,6,AW$2:$AW$175)</f>
        <v>25.55</v>
      </c>
      <c r="AJ207" s="204">
        <f>_xlfn.AGGREGATE(12,6,AX$2:$AX$175)</f>
        <v>21.2</v>
      </c>
      <c r="AK207" s="204">
        <f>_xlfn.AGGREGATE(12,6,AY$2:$AY$175)</f>
        <v>21.2</v>
      </c>
      <c r="AL207" s="204">
        <f>_xlfn.AGGREGATE(12,6,AZ$2:$AZ$175)</f>
        <v>16.600000000000001</v>
      </c>
      <c r="AM207" s="204">
        <f>_xlfn.AGGREGATE(12,6,BA$2:$BA$175)</f>
        <v>25.65</v>
      </c>
      <c r="AN207" s="204">
        <f>_xlfn.AGGREGATE(12,6,BB$2:$BB$175)</f>
        <v>25.65</v>
      </c>
      <c r="AO207" s="204">
        <f>_xlfn.AGGREGATE(12,6,BC$2:$BC$175)</f>
        <v>22.05</v>
      </c>
      <c r="AP207" s="204">
        <f>_xlfn.AGGREGATE(12,6,BD$2:$BD$175)</f>
        <v>20.3</v>
      </c>
      <c r="AQ207" s="204">
        <f>_xlfn.AGGREGATE(12,6,BE$2:$BE$175)</f>
        <v>24.1</v>
      </c>
      <c r="AR207" s="204">
        <f>_xlfn.AGGREGATE(12,6,BF$2:$BF$175)</f>
        <v>22.4</v>
      </c>
      <c r="AS207" s="167">
        <f t="shared" si="82"/>
        <v>23.179166666666671</v>
      </c>
      <c r="AT207" s="177"/>
      <c r="AU207" s="167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82"/>
      <c r="BH207" s="178" t="s">
        <v>1077</v>
      </c>
      <c r="BI207" s="203">
        <f t="shared" ref="BI207:BT207" si="100">_xlfn.AGGREGATE(12,6,BW$2:BW$175)</f>
        <v>51.286764705882355</v>
      </c>
      <c r="BJ207" s="204">
        <f t="shared" si="100"/>
        <v>49.419729206963247</v>
      </c>
      <c r="BK207" s="204">
        <f t="shared" si="100"/>
        <v>49.419729206963247</v>
      </c>
      <c r="BL207" s="204">
        <f t="shared" si="100"/>
        <v>43.892339544513462</v>
      </c>
      <c r="BM207" s="204">
        <f t="shared" si="100"/>
        <v>43.892339544513462</v>
      </c>
      <c r="BN207" s="204">
        <f t="shared" si="100"/>
        <v>48.115942028985501</v>
      </c>
      <c r="BO207" s="204">
        <f t="shared" si="100"/>
        <v>52.669404517453799</v>
      </c>
      <c r="BP207" s="204">
        <f t="shared" si="100"/>
        <v>52.669404517453799</v>
      </c>
      <c r="BQ207" s="204">
        <f t="shared" si="100"/>
        <v>49.550561797752806</v>
      </c>
      <c r="BR207" s="205">
        <f t="shared" si="100"/>
        <v>40.039447731755423</v>
      </c>
      <c r="BS207" s="204">
        <f t="shared" si="100"/>
        <v>45.904761904761905</v>
      </c>
      <c r="BT207" s="204">
        <f t="shared" si="100"/>
        <v>44.268774703557312</v>
      </c>
      <c r="BU207" s="167">
        <f t="shared" si="84"/>
        <v>47.594099950879695</v>
      </c>
      <c r="BV207" s="187"/>
      <c r="BW207" s="167"/>
      <c r="BX207" s="168"/>
      <c r="BY207" s="168"/>
      <c r="BZ207" s="168"/>
      <c r="CA207" s="168"/>
      <c r="CB207" s="168"/>
      <c r="CC207" s="168"/>
      <c r="CD207" s="168"/>
      <c r="CE207" s="168"/>
      <c r="CF207" s="168"/>
      <c r="CG207" s="168"/>
      <c r="CH207" s="168"/>
      <c r="CI207" s="200"/>
      <c r="CJ207" s="181"/>
      <c r="CK207" s="181"/>
      <c r="CL207" s="181"/>
      <c r="CM207" s="181"/>
      <c r="CN207" s="181"/>
      <c r="CO207" s="181"/>
      <c r="CP207" s="181"/>
      <c r="CQ207" s="181"/>
      <c r="CR207" s="181"/>
      <c r="CS207" s="181"/>
      <c r="CT207" s="181"/>
      <c r="CU207" s="181"/>
      <c r="CV207" s="181"/>
      <c r="CW207" s="181"/>
      <c r="CX207" s="181"/>
      <c r="CY207" s="181"/>
      <c r="CZ207" s="181"/>
      <c r="DA207" s="181"/>
      <c r="DB207" s="181"/>
      <c r="DC207" s="181"/>
      <c r="DD207" s="181"/>
      <c r="DE207" s="181"/>
      <c r="DF207" s="181"/>
      <c r="DG207" s="181"/>
    </row>
    <row r="208" spans="1:111" s="176" customFormat="1" x14ac:dyDescent="0.2">
      <c r="C208" s="177"/>
      <c r="D208" s="178" t="s">
        <v>1078</v>
      </c>
      <c r="E208" s="201">
        <f>E206-E207</f>
        <v>0.70700000000000074</v>
      </c>
      <c r="F208" s="202">
        <f t="shared" ref="F208:P208" si="101">F206-F207</f>
        <v>0.28250000000000064</v>
      </c>
      <c r="G208" s="202">
        <f t="shared" si="101"/>
        <v>0.17799999999999905</v>
      </c>
      <c r="H208" s="202">
        <f t="shared" si="101"/>
        <v>0.8100000000000005</v>
      </c>
      <c r="I208" s="202">
        <f t="shared" si="101"/>
        <v>0.82099999999999973</v>
      </c>
      <c r="J208" s="202">
        <f t="shared" si="101"/>
        <v>0.9319999999999995</v>
      </c>
      <c r="K208" s="202">
        <f>K206-K207</f>
        <v>-0.32399999999999984</v>
      </c>
      <c r="L208" s="202">
        <f>L206-L207</f>
        <v>-0.17649999999999988</v>
      </c>
      <c r="M208" s="202">
        <f>M206-M207</f>
        <v>-0.8100000000000005</v>
      </c>
      <c r="N208" s="202">
        <f>N206-N207</f>
        <v>0.35799999999999965</v>
      </c>
      <c r="O208" s="202">
        <f t="shared" si="101"/>
        <v>0.77499999999999947</v>
      </c>
      <c r="P208" s="202">
        <f t="shared" si="101"/>
        <v>0.34500000000000064</v>
      </c>
      <c r="Q208" s="158">
        <f t="shared" si="81"/>
        <v>0.32483333333333331</v>
      </c>
      <c r="R208" s="177"/>
      <c r="S208" s="190"/>
      <c r="T208" s="191"/>
      <c r="U208" s="191"/>
      <c r="V208" s="191"/>
      <c r="W208" s="191"/>
      <c r="X208" s="191"/>
      <c r="Y208" s="191"/>
      <c r="Z208" s="191"/>
      <c r="AA208" s="191"/>
      <c r="AB208" s="191"/>
      <c r="AC208" s="191"/>
      <c r="AD208" s="191"/>
      <c r="AE208" s="182"/>
      <c r="AF208" s="178" t="s">
        <v>1078</v>
      </c>
      <c r="AG208" s="203">
        <f>AG206-AG207</f>
        <v>16.340000000000003</v>
      </c>
      <c r="AH208" s="204">
        <f t="shared" ref="AH208" si="102">AH206-AH207</f>
        <v>390.90000000000003</v>
      </c>
      <c r="AI208" s="204">
        <f t="shared" ref="AI208" si="103">AI206-AI207</f>
        <v>196.04999999999998</v>
      </c>
      <c r="AJ208" s="204">
        <f t="shared" ref="AJ208" si="104">AJ206-AJ207</f>
        <v>121.89999999999999</v>
      </c>
      <c r="AK208" s="204">
        <f t="shared" ref="AK208" si="105">AK206-AK207</f>
        <v>183.20000000000002</v>
      </c>
      <c r="AL208" s="204">
        <f t="shared" ref="AL208" si="106">AL206-AL207</f>
        <v>111.80000000000001</v>
      </c>
      <c r="AM208" s="204">
        <f t="shared" ref="AM208" si="107">AM206-AM207</f>
        <v>214.04999999999998</v>
      </c>
      <c r="AN208" s="204">
        <f t="shared" ref="AN208" si="108">AN206-AN207</f>
        <v>280.35000000000002</v>
      </c>
      <c r="AO208" s="204">
        <f t="shared" ref="AO208" si="109">AO206-AO207</f>
        <v>215.04999999999998</v>
      </c>
      <c r="AP208" s="204">
        <f t="shared" ref="AP208" si="110">AP206-AP207</f>
        <v>474.90000000000003</v>
      </c>
      <c r="AQ208" s="204">
        <f t="shared" ref="AQ208" si="111">AQ206-AQ207</f>
        <v>48.23</v>
      </c>
      <c r="AR208" s="204">
        <f t="shared" ref="AR208" si="112">AR206-AR207</f>
        <v>168.5</v>
      </c>
      <c r="AS208" s="167">
        <f t="shared" si="82"/>
        <v>201.77250000000001</v>
      </c>
      <c r="AT208" s="177"/>
      <c r="AU208" s="167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82"/>
      <c r="BH208" s="178" t="s">
        <v>1078</v>
      </c>
      <c r="BI208" s="203">
        <f>BI206-BI207</f>
        <v>16.441343071215023</v>
      </c>
      <c r="BJ208" s="204">
        <f t="shared" ref="BJ208:BT208" si="113">BJ206-BJ207</f>
        <v>-4.3005526089134136</v>
      </c>
      <c r="BK208" s="204">
        <f t="shared" si="113"/>
        <v>-17.050462481868301</v>
      </c>
      <c r="BL208" s="204">
        <f t="shared" si="113"/>
        <v>-5.4245976090295898</v>
      </c>
      <c r="BM208" s="204">
        <f t="shared" si="113"/>
        <v>-2.5492974733160523</v>
      </c>
      <c r="BN208" s="204">
        <f t="shared" si="113"/>
        <v>-10.876962910656033</v>
      </c>
      <c r="BO208" s="204">
        <f>BO206-BO207</f>
        <v>-20.662461000295302</v>
      </c>
      <c r="BP208" s="204">
        <f>BP206-BP207</f>
        <v>-16.643974802360788</v>
      </c>
      <c r="BQ208" s="204">
        <f>BQ206-BQ207</f>
        <v>-23.893165412080261</v>
      </c>
      <c r="BR208" s="205">
        <f>BR206-BR207</f>
        <v>6.3710489880196448</v>
      </c>
      <c r="BS208" s="204">
        <f t="shared" si="113"/>
        <v>13.382123341139732</v>
      </c>
      <c r="BT208" s="204">
        <f t="shared" si="113"/>
        <v>-17.23677243791019</v>
      </c>
      <c r="BU208" s="167">
        <f t="shared" si="84"/>
        <v>-6.8703109446712931</v>
      </c>
      <c r="BV208" s="187"/>
      <c r="BW208" s="167"/>
      <c r="BX208" s="168"/>
      <c r="BY208" s="168"/>
      <c r="BZ208" s="168"/>
      <c r="CA208" s="168"/>
      <c r="CB208" s="168"/>
      <c r="CC208" s="168"/>
      <c r="CD208" s="168"/>
      <c r="CE208" s="168"/>
      <c r="CF208" s="168"/>
      <c r="CG208" s="168"/>
      <c r="CH208" s="168"/>
      <c r="CI208" s="200"/>
      <c r="CJ208" s="181"/>
      <c r="CK208" s="181"/>
      <c r="CL208" s="181"/>
      <c r="CM208" s="181"/>
      <c r="CN208" s="181"/>
      <c r="CO208" s="181"/>
      <c r="CP208" s="181"/>
      <c r="CQ208" s="181"/>
      <c r="CR208" s="181"/>
      <c r="CS208" s="181"/>
      <c r="CT208" s="181"/>
      <c r="CU208" s="181"/>
      <c r="CV208" s="181"/>
      <c r="CW208" s="181"/>
      <c r="CX208" s="181"/>
      <c r="CY208" s="181"/>
      <c r="CZ208" s="181"/>
      <c r="DA208" s="181"/>
      <c r="DB208" s="181"/>
      <c r="DC208" s="181"/>
      <c r="DD208" s="181"/>
      <c r="DE208" s="181"/>
      <c r="DF208" s="181"/>
      <c r="DG208" s="181"/>
    </row>
    <row r="209" spans="3:111" s="176" customFormat="1" x14ac:dyDescent="0.2">
      <c r="C209" s="177" t="s">
        <v>166</v>
      </c>
      <c r="D209" s="192" t="s">
        <v>1076</v>
      </c>
      <c r="E209" s="193">
        <f>_xlfn.AGGREGATE(4,6,E$2:$E$175)</f>
        <v>11.98</v>
      </c>
      <c r="F209" s="194">
        <f>_xlfn.AGGREGATE(4,6,F$2:$F$175)</f>
        <v>10.72</v>
      </c>
      <c r="G209" s="194">
        <f>_xlfn.AGGREGATE(4,6,G$2:$G$175)</f>
        <v>10.91</v>
      </c>
      <c r="H209" s="194">
        <f>_xlfn.AGGREGATE(4,6,H$2:$H$175)</f>
        <v>10.9</v>
      </c>
      <c r="I209" s="194">
        <f>_xlfn.AGGREGATE(4,6,I$2:$I$175)</f>
        <v>10.99</v>
      </c>
      <c r="J209" s="194">
        <f>_xlfn.AGGREGATE(4,6,J$2:$J$175)</f>
        <v>11.37</v>
      </c>
      <c r="K209" s="194">
        <f>_xlfn.AGGREGATE(4,6,K$2:$K$175)</f>
        <v>9.8149999999999995</v>
      </c>
      <c r="L209" s="194">
        <f>_xlfn.AGGREGATE(4,6,L$2:$L$175)</f>
        <v>9.8859999999999992</v>
      </c>
      <c r="M209" s="194">
        <f>_xlfn.AGGREGATE(4,6,M$2:$M$175)</f>
        <v>9.9250000000000007</v>
      </c>
      <c r="N209" s="195">
        <f>_xlfn.AGGREGATE(4,6,N$2:$N$175)</f>
        <v>10.6</v>
      </c>
      <c r="O209" s="194">
        <f>_xlfn.AGGREGATE(4,6,O$2:$O$175)</f>
        <v>11.33</v>
      </c>
      <c r="P209" s="194">
        <f>_xlfn.AGGREGATE(4,6,P$2:$P$175)</f>
        <v>10.119999999999999</v>
      </c>
      <c r="Q209" s="158">
        <f t="shared" si="81"/>
        <v>10.712166666666667</v>
      </c>
      <c r="R209" s="177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2" t="s">
        <v>166</v>
      </c>
      <c r="AF209" s="196" t="s">
        <v>1076</v>
      </c>
      <c r="AG209" s="197">
        <f>_xlfn.AGGREGATE(4,6,AG$2:$AG$175)</f>
        <v>65.319999999999993</v>
      </c>
      <c r="AH209" s="198">
        <f>_xlfn.AGGREGATE(4,6,AH$2:$AH$175)</f>
        <v>923</v>
      </c>
      <c r="AI209" s="198">
        <f>_xlfn.AGGREGATE(4,6,AI$2:$AI$175)</f>
        <v>684.6</v>
      </c>
      <c r="AJ209" s="198">
        <f>_xlfn.AGGREGATE(4,6,AJ$2:$AJ$175)</f>
        <v>372</v>
      </c>
      <c r="AK209" s="198">
        <f>_xlfn.AGGREGATE(4,6,AK$2:$AK$175)</f>
        <v>494.4</v>
      </c>
      <c r="AL209" s="198">
        <f>_xlfn.AGGREGATE(4,6,AL$2:$AL$175)</f>
        <v>344.8</v>
      </c>
      <c r="AM209" s="198">
        <f>_xlfn.AGGREGATE(4,6,AM$2:$AM$175)</f>
        <v>748.9</v>
      </c>
      <c r="AN209" s="198">
        <f>_xlfn.AGGREGATE(4,6,AN$2:$AN$175)</f>
        <v>849.4</v>
      </c>
      <c r="AO209" s="198">
        <f>_xlfn.AGGREGATE(4,6,AO$2:$AO$175)</f>
        <v>924.1</v>
      </c>
      <c r="AP209" s="199">
        <f>_xlfn.AGGREGATE(4,6,AP$2:$AP$175)</f>
        <v>1067</v>
      </c>
      <c r="AQ209" s="198">
        <f>_xlfn.AGGREGATE(4,6,AQ$2:$AQ$175)</f>
        <v>122</v>
      </c>
      <c r="AR209" s="198">
        <f>_xlfn.AGGREGATE(4,6,AR$2:$AR$175)</f>
        <v>706.2</v>
      </c>
      <c r="AS209" s="167">
        <f t="shared" si="82"/>
        <v>608.47666666666669</v>
      </c>
      <c r="AT209" s="177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2" t="s">
        <v>166</v>
      </c>
      <c r="BH209" s="196" t="s">
        <v>1076</v>
      </c>
      <c r="BI209" s="197">
        <f t="shared" ref="BI209:BT209" si="114">_xlfn.AGGREGATE(4,6,BI$2:BI$175)</f>
        <v>100</v>
      </c>
      <c r="BJ209" s="198">
        <f t="shared" si="114"/>
        <v>100</v>
      </c>
      <c r="BK209" s="198">
        <f t="shared" si="114"/>
        <v>100</v>
      </c>
      <c r="BL209" s="198">
        <f t="shared" si="114"/>
        <v>100</v>
      </c>
      <c r="BM209" s="198">
        <f t="shared" si="114"/>
        <v>100</v>
      </c>
      <c r="BN209" s="198">
        <f t="shared" si="114"/>
        <v>100</v>
      </c>
      <c r="BO209" s="198">
        <f t="shared" si="114"/>
        <v>100</v>
      </c>
      <c r="BP209" s="198">
        <f t="shared" si="114"/>
        <v>100</v>
      </c>
      <c r="BQ209" s="198">
        <f t="shared" si="114"/>
        <v>100</v>
      </c>
      <c r="BR209" s="199">
        <f t="shared" si="114"/>
        <v>100</v>
      </c>
      <c r="BS209" s="198">
        <f t="shared" si="114"/>
        <v>100</v>
      </c>
      <c r="BT209" s="198">
        <f t="shared" si="114"/>
        <v>100</v>
      </c>
      <c r="BU209" s="167">
        <f t="shared" si="84"/>
        <v>100</v>
      </c>
      <c r="BV209" s="187"/>
      <c r="BW209" s="188"/>
      <c r="BX209" s="189"/>
      <c r="BY209" s="189"/>
      <c r="BZ209" s="189"/>
      <c r="CA209" s="189"/>
      <c r="CB209" s="189"/>
      <c r="CC209" s="189"/>
      <c r="CD209" s="189"/>
      <c r="CE209" s="189"/>
      <c r="CF209" s="189"/>
      <c r="CG209" s="189"/>
      <c r="CH209" s="189"/>
      <c r="CI209" s="200"/>
      <c r="CJ209" s="181"/>
      <c r="CK209" s="181"/>
      <c r="CL209" s="181"/>
      <c r="CM209" s="181"/>
      <c r="CN209" s="181"/>
      <c r="CO209" s="181"/>
      <c r="CP209" s="181"/>
      <c r="CQ209" s="181"/>
      <c r="CR209" s="181"/>
      <c r="CS209" s="181"/>
      <c r="CT209" s="181"/>
      <c r="CU209" s="181"/>
      <c r="CV209" s="181"/>
      <c r="CW209" s="181"/>
      <c r="CX209" s="181"/>
      <c r="CY209" s="181"/>
      <c r="CZ209" s="181"/>
      <c r="DA209" s="181"/>
      <c r="DB209" s="181"/>
      <c r="DC209" s="181"/>
      <c r="DD209" s="181"/>
      <c r="DE209" s="181"/>
      <c r="DF209" s="181"/>
      <c r="DG209" s="181"/>
    </row>
    <row r="210" spans="3:111" s="176" customFormat="1" x14ac:dyDescent="0.2">
      <c r="C210" s="177"/>
      <c r="D210" s="178" t="s">
        <v>1077</v>
      </c>
      <c r="E210" s="201">
        <f>_xlfn.AGGREGATE(4,6,S$2:$S$175)</f>
        <v>11.03</v>
      </c>
      <c r="F210" s="202">
        <f>_xlfn.AGGREGATE(4,6,T$2:$T$175)</f>
        <v>10.85</v>
      </c>
      <c r="G210" s="202">
        <f>_xlfn.AGGREGATE(4,6,U$2:$U$175)</f>
        <v>10.85</v>
      </c>
      <c r="H210" s="202">
        <f>_xlfn.AGGREGATE(4,6,V$2:$V$175)</f>
        <v>10.220000000000001</v>
      </c>
      <c r="I210" s="202">
        <f>_xlfn.AGGREGATE(4,6,W$2:$W$175)</f>
        <v>10.220000000000001</v>
      </c>
      <c r="J210" s="202">
        <f>_xlfn.AGGREGATE(4,6,X$2:$X$175)</f>
        <v>10.58</v>
      </c>
      <c r="K210" s="202">
        <f>_xlfn.AGGREGATE(4,6,Y$2:$Y$175)</f>
        <v>10.84</v>
      </c>
      <c r="L210" s="202">
        <f>_xlfn.AGGREGATE(4,6,Z$2:$Z$175)</f>
        <v>10.84</v>
      </c>
      <c r="M210" s="202">
        <f>_xlfn.AGGREGATE(4,6,AA$2:$AA$175)</f>
        <v>11.12</v>
      </c>
      <c r="N210" s="202">
        <f>_xlfn.AGGREGATE(4,6,AB$2:$AB$175)</f>
        <v>10.44</v>
      </c>
      <c r="O210" s="202">
        <f>_xlfn.AGGREGATE(4,6,AC$2:$AC$175)</f>
        <v>10.5</v>
      </c>
      <c r="P210" s="202">
        <f>_xlfn.AGGREGATE(4,6,AD$2:$AD$175)</f>
        <v>10.47</v>
      </c>
      <c r="Q210" s="158">
        <f t="shared" si="81"/>
        <v>10.663333333333332</v>
      </c>
      <c r="R210" s="177"/>
      <c r="S210" s="190"/>
      <c r="T210" s="191"/>
      <c r="U210" s="191"/>
      <c r="V210" s="191"/>
      <c r="W210" s="191"/>
      <c r="X210" s="191"/>
      <c r="Y210" s="191"/>
      <c r="Z210" s="191"/>
      <c r="AA210" s="191"/>
      <c r="AB210" s="191"/>
      <c r="AC210" s="191"/>
      <c r="AD210" s="191"/>
      <c r="AE210" s="182"/>
      <c r="AF210" s="178" t="s">
        <v>1077</v>
      </c>
      <c r="AG210" s="203">
        <f>_xlfn.AGGREGATE(4,6,AU$2:$AU$175)</f>
        <v>54.4</v>
      </c>
      <c r="AH210" s="204">
        <f>_xlfn.AGGREGATE(4,6,AV$2:$AV$175)</f>
        <v>51.7</v>
      </c>
      <c r="AI210" s="204">
        <f>_xlfn.AGGREGATE(4,6,AW$2:$AW$175)</f>
        <v>51.7</v>
      </c>
      <c r="AJ210" s="204">
        <f>_xlfn.AGGREGATE(4,6,AX$2:$AX$175)</f>
        <v>48.3</v>
      </c>
      <c r="AK210" s="204">
        <f>_xlfn.AGGREGATE(4,6,AY$2:$AY$175)</f>
        <v>48.3</v>
      </c>
      <c r="AL210" s="204">
        <f>_xlfn.AGGREGATE(4,6,AZ$2:$AZ$175)</f>
        <v>34.5</v>
      </c>
      <c r="AM210" s="204">
        <f>_xlfn.AGGREGATE(4,6,BA$2:$BA$175)</f>
        <v>48.7</v>
      </c>
      <c r="AN210" s="204">
        <f>_xlfn.AGGREGATE(4,6,BB$2:$BB$175)</f>
        <v>48.7</v>
      </c>
      <c r="AO210" s="204">
        <f>_xlfn.AGGREGATE(4,6,BC$2:$BC$175)</f>
        <v>44.5</v>
      </c>
      <c r="AP210" s="204">
        <f>_xlfn.AGGREGATE(4,6,BD$2:$BD$175)</f>
        <v>50.5</v>
      </c>
      <c r="AQ210" s="204">
        <f>_xlfn.AGGREGATE(4,6,BE$2:$BE$175)</f>
        <v>52.5</v>
      </c>
      <c r="AR210" s="204">
        <f>_xlfn.AGGREGATE(4,6,BF$2:$BF$175)</f>
        <v>50.6</v>
      </c>
      <c r="AS210" s="167">
        <f t="shared" si="82"/>
        <v>48.699999999999996</v>
      </c>
      <c r="AT210" s="177"/>
      <c r="AU210" s="167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82"/>
      <c r="BH210" s="178" t="s">
        <v>1077</v>
      </c>
      <c r="BI210" s="203">
        <f t="shared" ref="BI210:BT210" si="115">_xlfn.AGGREGATE(4,6,BW$2:BW$175)</f>
        <v>100</v>
      </c>
      <c r="BJ210" s="204">
        <f t="shared" si="115"/>
        <v>100</v>
      </c>
      <c r="BK210" s="204">
        <f t="shared" si="115"/>
        <v>100</v>
      </c>
      <c r="BL210" s="204">
        <f t="shared" si="115"/>
        <v>100</v>
      </c>
      <c r="BM210" s="204">
        <f t="shared" si="115"/>
        <v>100</v>
      </c>
      <c r="BN210" s="204">
        <f t="shared" si="115"/>
        <v>100</v>
      </c>
      <c r="BO210" s="204">
        <f t="shared" si="115"/>
        <v>100</v>
      </c>
      <c r="BP210" s="204">
        <f t="shared" si="115"/>
        <v>100</v>
      </c>
      <c r="BQ210" s="204">
        <f t="shared" si="115"/>
        <v>100</v>
      </c>
      <c r="BR210" s="205">
        <f t="shared" si="115"/>
        <v>99.605522682445752</v>
      </c>
      <c r="BS210" s="204">
        <f t="shared" si="115"/>
        <v>100</v>
      </c>
      <c r="BT210" s="204">
        <f t="shared" si="115"/>
        <v>100</v>
      </c>
      <c r="BU210" s="167">
        <f t="shared" si="84"/>
        <v>99.967126890203815</v>
      </c>
      <c r="BV210" s="187"/>
      <c r="BW210" s="167"/>
      <c r="BX210" s="168"/>
      <c r="BY210" s="168"/>
      <c r="BZ210" s="168"/>
      <c r="CA210" s="168"/>
      <c r="CB210" s="168"/>
      <c r="CC210" s="168"/>
      <c r="CD210" s="168"/>
      <c r="CE210" s="168"/>
      <c r="CF210" s="168"/>
      <c r="CG210" s="168"/>
      <c r="CH210" s="168"/>
      <c r="CI210" s="200"/>
      <c r="CJ210" s="181"/>
      <c r="CK210" s="181"/>
      <c r="CL210" s="181"/>
      <c r="CM210" s="181"/>
      <c r="CN210" s="181"/>
      <c r="CO210" s="181"/>
      <c r="CP210" s="181"/>
      <c r="CQ210" s="181"/>
      <c r="CR210" s="181"/>
      <c r="CS210" s="181"/>
      <c r="CT210" s="181"/>
      <c r="CU210" s="181"/>
      <c r="CV210" s="181"/>
      <c r="CW210" s="181"/>
      <c r="CX210" s="181"/>
      <c r="CY210" s="181"/>
      <c r="CZ210" s="181"/>
      <c r="DA210" s="181"/>
      <c r="DB210" s="181"/>
      <c r="DC210" s="181"/>
      <c r="DD210" s="181"/>
      <c r="DE210" s="181"/>
      <c r="DF210" s="181"/>
      <c r="DG210" s="181"/>
    </row>
    <row r="211" spans="3:111" s="176" customFormat="1" x14ac:dyDescent="0.2">
      <c r="C211" s="177"/>
      <c r="D211" s="178" t="s">
        <v>1078</v>
      </c>
      <c r="E211" s="201">
        <f>E209-E210</f>
        <v>0.95000000000000107</v>
      </c>
      <c r="F211" s="202">
        <f t="shared" ref="F211:P211" si="116">F209-F210</f>
        <v>-0.12999999999999901</v>
      </c>
      <c r="G211" s="202">
        <f t="shared" si="116"/>
        <v>6.0000000000000497E-2</v>
      </c>
      <c r="H211" s="202">
        <f t="shared" si="116"/>
        <v>0.67999999999999972</v>
      </c>
      <c r="I211" s="202">
        <f t="shared" si="116"/>
        <v>0.76999999999999957</v>
      </c>
      <c r="J211" s="202">
        <f t="shared" si="116"/>
        <v>0.78999999999999915</v>
      </c>
      <c r="K211" s="202">
        <f>K209-K210</f>
        <v>-1.0250000000000004</v>
      </c>
      <c r="L211" s="202">
        <f>L209-L210</f>
        <v>-0.95400000000000063</v>
      </c>
      <c r="M211" s="202">
        <f>M209-M210</f>
        <v>-1.1949999999999985</v>
      </c>
      <c r="N211" s="202">
        <f>N209-N210</f>
        <v>0.16000000000000014</v>
      </c>
      <c r="O211" s="202">
        <f t="shared" si="116"/>
        <v>0.83000000000000007</v>
      </c>
      <c r="P211" s="202">
        <f t="shared" si="116"/>
        <v>-0.35000000000000142</v>
      </c>
      <c r="Q211" s="158">
        <f t="shared" si="81"/>
        <v>4.8833333333333361E-2</v>
      </c>
      <c r="R211" s="177"/>
      <c r="S211" s="190"/>
      <c r="T211" s="191"/>
      <c r="U211" s="191"/>
      <c r="V211" s="191"/>
      <c r="W211" s="191"/>
      <c r="X211" s="191"/>
      <c r="Y211" s="191"/>
      <c r="Z211" s="191"/>
      <c r="AA211" s="191"/>
      <c r="AB211" s="191"/>
      <c r="AC211" s="191"/>
      <c r="AD211" s="191"/>
      <c r="AE211" s="182"/>
      <c r="AF211" s="178" t="s">
        <v>1078</v>
      </c>
      <c r="AG211" s="203">
        <f>AG209-AG210</f>
        <v>10.919999999999995</v>
      </c>
      <c r="AH211" s="204">
        <f t="shared" ref="AH211" si="117">AH209-AH210</f>
        <v>871.3</v>
      </c>
      <c r="AI211" s="204">
        <f t="shared" ref="AI211" si="118">AI209-AI210</f>
        <v>632.9</v>
      </c>
      <c r="AJ211" s="204">
        <f t="shared" ref="AJ211" si="119">AJ209-AJ210</f>
        <v>323.7</v>
      </c>
      <c r="AK211" s="204">
        <f t="shared" ref="AK211" si="120">AK209-AK210</f>
        <v>446.09999999999997</v>
      </c>
      <c r="AL211" s="204">
        <f t="shared" ref="AL211" si="121">AL209-AL210</f>
        <v>310.3</v>
      </c>
      <c r="AM211" s="204">
        <f t="shared" ref="AM211" si="122">AM209-AM210</f>
        <v>700.19999999999993</v>
      </c>
      <c r="AN211" s="204">
        <f t="shared" ref="AN211" si="123">AN209-AN210</f>
        <v>800.69999999999993</v>
      </c>
      <c r="AO211" s="204">
        <f t="shared" ref="AO211" si="124">AO209-AO210</f>
        <v>879.6</v>
      </c>
      <c r="AP211" s="204">
        <f t="shared" ref="AP211" si="125">AP209-AP210</f>
        <v>1016.5</v>
      </c>
      <c r="AQ211" s="204">
        <f t="shared" ref="AQ211" si="126">AQ209-AQ210</f>
        <v>69.5</v>
      </c>
      <c r="AR211" s="204">
        <f t="shared" ref="AR211" si="127">AR209-AR210</f>
        <v>655.6</v>
      </c>
      <c r="AS211" s="167">
        <f t="shared" si="82"/>
        <v>559.77666666666676</v>
      </c>
      <c r="AT211" s="177"/>
      <c r="AU211" s="167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82"/>
      <c r="BH211" s="178" t="s">
        <v>1078</v>
      </c>
      <c r="BI211" s="203">
        <f>BI209-BI210</f>
        <v>0</v>
      </c>
      <c r="BJ211" s="204">
        <f t="shared" ref="BJ211:BT211" si="128">BJ209-BJ210</f>
        <v>0</v>
      </c>
      <c r="BK211" s="204">
        <f t="shared" si="128"/>
        <v>0</v>
      </c>
      <c r="BL211" s="204">
        <f t="shared" si="128"/>
        <v>0</v>
      </c>
      <c r="BM211" s="204">
        <f t="shared" si="128"/>
        <v>0</v>
      </c>
      <c r="BN211" s="204">
        <f t="shared" si="128"/>
        <v>0</v>
      </c>
      <c r="BO211" s="204">
        <f>BO209-BO210</f>
        <v>0</v>
      </c>
      <c r="BP211" s="204">
        <f>BP209-BP210</f>
        <v>0</v>
      </c>
      <c r="BQ211" s="204">
        <f>BQ209-BQ210</f>
        <v>0</v>
      </c>
      <c r="BR211" s="205">
        <f>BR209-BR210</f>
        <v>0.39447731755424797</v>
      </c>
      <c r="BS211" s="204">
        <f t="shared" si="128"/>
        <v>0</v>
      </c>
      <c r="BT211" s="204">
        <f t="shared" si="128"/>
        <v>0</v>
      </c>
      <c r="BU211" s="167">
        <f t="shared" si="84"/>
        <v>3.2873109796187329E-2</v>
      </c>
      <c r="BV211" s="187"/>
      <c r="BW211" s="167"/>
      <c r="BX211" s="168"/>
      <c r="BY211" s="168"/>
      <c r="BZ211" s="168"/>
      <c r="CA211" s="168"/>
      <c r="CB211" s="168"/>
      <c r="CC211" s="168"/>
      <c r="CD211" s="168"/>
      <c r="CE211" s="168"/>
      <c r="CF211" s="168"/>
      <c r="CG211" s="168"/>
      <c r="CH211" s="168"/>
      <c r="CI211" s="200"/>
      <c r="CJ211" s="181"/>
      <c r="CK211" s="181"/>
      <c r="CL211" s="181"/>
      <c r="CM211" s="181"/>
      <c r="CN211" s="181"/>
      <c r="CO211" s="181"/>
      <c r="CP211" s="181"/>
      <c r="CQ211" s="181"/>
      <c r="CR211" s="181"/>
      <c r="CS211" s="181"/>
      <c r="CT211" s="181"/>
      <c r="CU211" s="181"/>
      <c r="CV211" s="181"/>
      <c r="CW211" s="181"/>
      <c r="CX211" s="181"/>
      <c r="CY211" s="181"/>
      <c r="CZ211" s="181"/>
      <c r="DA211" s="181"/>
      <c r="DB211" s="181"/>
      <c r="DC211" s="181"/>
      <c r="DD211" s="181"/>
      <c r="DE211" s="181"/>
      <c r="DF211" s="181"/>
      <c r="DG211" s="181"/>
    </row>
    <row r="212" spans="3:111" s="176" customFormat="1" x14ac:dyDescent="0.2">
      <c r="C212" s="177" t="s">
        <v>1073</v>
      </c>
      <c r="D212" s="192" t="s">
        <v>1076</v>
      </c>
      <c r="E212" s="193">
        <f>_xlfn.AGGREGATE(5,6,E$2:$E$175)</f>
        <v>5.8159999999999998</v>
      </c>
      <c r="F212" s="194">
        <f>_xlfn.AGGREGATE(5,6,F$2:$F$175)</f>
        <v>3.9990000000000001</v>
      </c>
      <c r="G212" s="194">
        <f>_xlfn.AGGREGATE(5,6,G$2:$G$175)</f>
        <v>4.0190000000000001</v>
      </c>
      <c r="H212" s="194">
        <f>_xlfn.AGGREGATE(5,6,H$2:$H$175)</f>
        <v>2.6619999999999999</v>
      </c>
      <c r="I212" s="194">
        <f>_xlfn.AGGREGATE(5,6,I$2:$I$175)</f>
        <v>4.2469999999999999</v>
      </c>
      <c r="J212" s="194">
        <f>_xlfn.AGGREGATE(5,6,J$2:$J$175)</f>
        <v>4.2539999999999996</v>
      </c>
      <c r="K212" s="194">
        <f>_xlfn.AGGREGATE(5,6,K$2:$K$175)</f>
        <v>4.0949999999999998</v>
      </c>
      <c r="L212" s="194">
        <f>_xlfn.AGGREGATE(5,6,L$2:$L$175)</f>
        <v>4.2149999999999999</v>
      </c>
      <c r="M212" s="194">
        <f>_xlfn.AGGREGATE(5,6,M$2:$M$175)</f>
        <v>4.2549999999999999</v>
      </c>
      <c r="N212" s="195">
        <f>_xlfn.AGGREGATE(5,6,N$2:$N$175)</f>
        <v>4.38</v>
      </c>
      <c r="O212" s="194">
        <f>_xlfn.AGGREGATE(5,6,O$2:$O$175)</f>
        <v>5</v>
      </c>
      <c r="P212" s="194">
        <f>_xlfn.AGGREGATE(5,6,P$2:$P$175)</f>
        <v>4.0339999999999998</v>
      </c>
      <c r="Q212" s="158">
        <f t="shared" si="81"/>
        <v>4.2480000000000002</v>
      </c>
      <c r="R212" s="177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2" t="s">
        <v>1073</v>
      </c>
      <c r="AF212" s="196" t="s">
        <v>1076</v>
      </c>
      <c r="AG212" s="197">
        <f>_xlfn.AGGREGATE(5,6,AG$2:$AG$175)</f>
        <v>18.02</v>
      </c>
      <c r="AH212" s="198">
        <f>_xlfn.AGGREGATE(5,6,AH$2:$AH$175)</f>
        <v>20.55</v>
      </c>
      <c r="AI212" s="198">
        <f>_xlfn.AGGREGATE(5,6,AI$2:$AI$175)</f>
        <v>18.7</v>
      </c>
      <c r="AJ212" s="198">
        <f>_xlfn.AGGREGATE(5,6,AJ$2:$AJ$175)</f>
        <v>18.489999999999998</v>
      </c>
      <c r="AK212" s="198">
        <f>_xlfn.AGGREGATE(5,6,AK$2:$AK$175)</f>
        <v>19.52</v>
      </c>
      <c r="AL212" s="198">
        <f>_xlfn.AGGREGATE(5,6,AL$2:$AL$175)</f>
        <v>13.96</v>
      </c>
      <c r="AM212" s="198">
        <f>_xlfn.AGGREGATE(5,6,AM$2:$AM$175)</f>
        <v>29.19</v>
      </c>
      <c r="AN212" s="198">
        <f>_xlfn.AGGREGATE(5,6,AN$2:$AN$175)</f>
        <v>26.14</v>
      </c>
      <c r="AO212" s="198">
        <f>_xlfn.AGGREGATE(5,6,AO$2:$AO$175)</f>
        <v>13.48</v>
      </c>
      <c r="AP212" s="199">
        <f>_xlfn.AGGREGATE(5,6,AP$2:$AP$175)</f>
        <v>16</v>
      </c>
      <c r="AQ212" s="198">
        <f>_xlfn.AGGREGATE(5,6,AQ$2:$AQ$175)</f>
        <v>21.37</v>
      </c>
      <c r="AR212" s="198">
        <f>_xlfn.AGGREGATE(5,6,AR$2:$AR$175)</f>
        <v>32.15</v>
      </c>
      <c r="AS212" s="167">
        <f t="shared" si="82"/>
        <v>20.630833333333332</v>
      </c>
      <c r="AT212" s="177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2" t="s">
        <v>1073</v>
      </c>
      <c r="BH212" s="196" t="s">
        <v>1076</v>
      </c>
      <c r="BI212" s="197">
        <f t="shared" ref="BI212:BT212" si="129">_xlfn.AGGREGATE(5,6,BI$2:BI$175)</f>
        <v>27.587262706674835</v>
      </c>
      <c r="BJ212" s="198">
        <f t="shared" si="129"/>
        <v>2.2264355362946913</v>
      </c>
      <c r="BK212" s="198">
        <f t="shared" si="129"/>
        <v>2.731522056675431</v>
      </c>
      <c r="BL212" s="198">
        <f t="shared" si="129"/>
        <v>4.9704301075268811</v>
      </c>
      <c r="BM212" s="198">
        <f t="shared" si="129"/>
        <v>3.9482200647249193</v>
      </c>
      <c r="BN212" s="198">
        <f t="shared" si="129"/>
        <v>4.0487238979118327</v>
      </c>
      <c r="BO212" s="228">
        <f t="shared" si="129"/>
        <v>3.8977166510882628</v>
      </c>
      <c r="BP212" s="198">
        <f t="shared" si="129"/>
        <v>3.077466446903697</v>
      </c>
      <c r="BQ212" s="198">
        <f t="shared" si="129"/>
        <v>1.4587165891137321</v>
      </c>
      <c r="BR212" s="199">
        <f t="shared" si="129"/>
        <v>1.499531396438613</v>
      </c>
      <c r="BS212" s="198">
        <f t="shared" si="129"/>
        <v>17.516393442622952</v>
      </c>
      <c r="BT212" s="198">
        <f t="shared" si="129"/>
        <v>4.5525346927216086</v>
      </c>
      <c r="BU212" s="167">
        <f t="shared" si="84"/>
        <v>6.4595794657247891</v>
      </c>
      <c r="BV212" s="187"/>
      <c r="BW212" s="188"/>
      <c r="BX212" s="189"/>
      <c r="BY212" s="189"/>
      <c r="BZ212" s="189"/>
      <c r="CA212" s="189"/>
      <c r="CB212" s="189"/>
      <c r="CC212" s="189"/>
      <c r="CD212" s="189"/>
      <c r="CE212" s="189"/>
      <c r="CF212" s="189"/>
      <c r="CG212" s="189"/>
      <c r="CH212" s="189"/>
      <c r="CI212" s="200"/>
      <c r="CJ212" s="181"/>
      <c r="CK212" s="181"/>
      <c r="CL212" s="181"/>
      <c r="CM212" s="181"/>
      <c r="CN212" s="181"/>
      <c r="CO212" s="181"/>
      <c r="CP212" s="181"/>
      <c r="CQ212" s="181"/>
      <c r="CR212" s="181"/>
      <c r="CS212" s="181"/>
      <c r="CT212" s="181"/>
      <c r="CU212" s="181"/>
      <c r="CV212" s="181"/>
      <c r="CW212" s="181"/>
      <c r="CX212" s="181"/>
      <c r="CY212" s="181"/>
      <c r="CZ212" s="181"/>
      <c r="DA212" s="181"/>
      <c r="DB212" s="181"/>
      <c r="DC212" s="181"/>
      <c r="DD212" s="181"/>
      <c r="DE212" s="181"/>
      <c r="DF212" s="181"/>
      <c r="DG212" s="181"/>
    </row>
    <row r="213" spans="3:111" s="206" customFormat="1" x14ac:dyDescent="0.15">
      <c r="C213" s="159"/>
      <c r="D213" s="178" t="s">
        <v>1077</v>
      </c>
      <c r="E213" s="201">
        <f>_xlfn.AGGREGATE(5,6,S$2:$S$175)</f>
        <v>4.1399999999999997</v>
      </c>
      <c r="F213" s="202">
        <f>_xlfn.AGGREGATE(5,6,T$2:$T$175)</f>
        <v>3.55</v>
      </c>
      <c r="G213" s="202">
        <f>_xlfn.AGGREGATE(5,6,U$2:$U$175)</f>
        <v>3.55</v>
      </c>
      <c r="H213" s="202">
        <f>_xlfn.AGGREGATE(5,6,V$2:$V$175)</f>
        <v>3.73</v>
      </c>
      <c r="I213" s="202">
        <f>_xlfn.AGGREGATE(5,6,W$2:$W$175)</f>
        <v>3.73</v>
      </c>
      <c r="J213" s="202">
        <f>_xlfn.AGGREGATE(5,6,X$2:$X$175)</f>
        <v>3.37</v>
      </c>
      <c r="K213" s="202">
        <f>_xlfn.AGGREGATE(5,6,Y$2:$Y$175)</f>
        <v>4.97</v>
      </c>
      <c r="L213" s="202">
        <f>_xlfn.AGGREGATE(5,6,Z$2:$Z$175)</f>
        <v>4.97</v>
      </c>
      <c r="M213" s="202">
        <f>_xlfn.AGGREGATE(5,6,AA$2:$AA$175)</f>
        <v>3.91</v>
      </c>
      <c r="N213" s="202">
        <f>_xlfn.AGGREGATE(5,6,AB$2:$AB$175)</f>
        <v>3.3</v>
      </c>
      <c r="O213" s="202">
        <f>_xlfn.AGGREGATE(5,6,AC$2:$AC$175)</f>
        <v>3.88</v>
      </c>
      <c r="P213" s="202">
        <f>_xlfn.AGGREGATE(5,6,AD$2:$AD$175)</f>
        <v>4.08</v>
      </c>
      <c r="Q213" s="158">
        <f t="shared" si="81"/>
        <v>3.9316666666666666</v>
      </c>
      <c r="R213" s="207"/>
      <c r="T213" s="207"/>
      <c r="U213" s="207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161"/>
      <c r="AF213" s="178" t="s">
        <v>1077</v>
      </c>
      <c r="AG213" s="203">
        <f>_xlfn.AGGREGATE(5,6,AU$2:$AU$175)</f>
        <v>3.6</v>
      </c>
      <c r="AH213" s="204">
        <f>_xlfn.AGGREGATE(5,6,AV$2:$AV$175)</f>
        <v>6.4</v>
      </c>
      <c r="AI213" s="204">
        <f>_xlfn.AGGREGATE(5,6,AW$2:$AW$175)</f>
        <v>6.4</v>
      </c>
      <c r="AJ213" s="204">
        <f>_xlfn.AGGREGATE(5,6,AX$2:$AX$175)</f>
        <v>5.9</v>
      </c>
      <c r="AK213" s="204">
        <f>_xlfn.AGGREGATE(5,6,AY$2:$AY$175)</f>
        <v>5.9</v>
      </c>
      <c r="AL213" s="204">
        <f>_xlfn.AGGREGATE(5,6,AZ$2:$AZ$175)</f>
        <v>4.5999999999999996</v>
      </c>
      <c r="AM213" s="204">
        <f>_xlfn.AGGREGATE(5,6,BA$2:$BA$175)</f>
        <v>4</v>
      </c>
      <c r="AN213" s="204">
        <f>_xlfn.AGGREGATE(5,6,BB$2:$BB$175)</f>
        <v>4</v>
      </c>
      <c r="AO213" s="204">
        <f>_xlfn.AGGREGATE(5,6,BC$2:$BC$175)</f>
        <v>4.5</v>
      </c>
      <c r="AP213" s="204">
        <f>_xlfn.AGGREGATE(5,6,BD$2:$BD$175)</f>
        <v>3.5</v>
      </c>
      <c r="AQ213" s="204">
        <f>_xlfn.AGGREGATE(5,6,BE$2:$BE$175)</f>
        <v>3.4</v>
      </c>
      <c r="AR213" s="204">
        <f>_xlfn.AGGREGATE(5,6,BF$2:$BF$175)</f>
        <v>4.2</v>
      </c>
      <c r="AS213" s="167">
        <f t="shared" si="82"/>
        <v>4.7</v>
      </c>
      <c r="AT213" s="204"/>
      <c r="AU213" s="208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161"/>
      <c r="BH213" s="178" t="s">
        <v>1077</v>
      </c>
      <c r="BI213" s="203">
        <f t="shared" ref="BI213:BT213" si="130">_xlfn.AGGREGATE(5,6,BW$2:BW$175)</f>
        <v>6.6176470588235299</v>
      </c>
      <c r="BJ213" s="204">
        <f t="shared" si="130"/>
        <v>12.379110251450676</v>
      </c>
      <c r="BK213" s="204">
        <f t="shared" si="130"/>
        <v>12.379110251450676</v>
      </c>
      <c r="BL213" s="204">
        <f t="shared" si="130"/>
        <v>12.215320910973086</v>
      </c>
      <c r="BM213" s="204">
        <f t="shared" si="130"/>
        <v>12.215320910973086</v>
      </c>
      <c r="BN213" s="204">
        <f t="shared" si="130"/>
        <v>13.333333333333332</v>
      </c>
      <c r="BO213" s="227">
        <f t="shared" si="130"/>
        <v>8.2135523613963031</v>
      </c>
      <c r="BP213" s="204">
        <f t="shared" si="130"/>
        <v>8.2135523613963031</v>
      </c>
      <c r="BQ213" s="204">
        <f t="shared" si="130"/>
        <v>10.112359550561798</v>
      </c>
      <c r="BR213" s="205">
        <f t="shared" si="130"/>
        <v>6.9033530571992108</v>
      </c>
      <c r="BS213" s="204">
        <f t="shared" si="130"/>
        <v>6.4761904761904763</v>
      </c>
      <c r="BT213" s="204">
        <f t="shared" si="130"/>
        <v>8.3003952569169961</v>
      </c>
      <c r="BU213" s="167">
        <f t="shared" si="84"/>
        <v>9.7799371483887896</v>
      </c>
      <c r="BV213" s="204"/>
      <c r="BW213" s="208"/>
      <c r="BX213" s="209"/>
      <c r="BY213" s="209"/>
      <c r="BZ213" s="209"/>
      <c r="CA213" s="209"/>
      <c r="CB213" s="209"/>
      <c r="CC213" s="209"/>
      <c r="CD213" s="209"/>
      <c r="CE213" s="209"/>
      <c r="CF213" s="209"/>
      <c r="CG213" s="209"/>
      <c r="CH213" s="209"/>
      <c r="CI213" s="169"/>
      <c r="CJ213" s="207"/>
      <c r="CK213" s="207"/>
      <c r="CL213" s="207"/>
      <c r="CM213" s="207"/>
      <c r="CN213" s="207"/>
      <c r="CO213" s="207"/>
      <c r="CP213" s="207"/>
      <c r="CQ213" s="207"/>
      <c r="CR213" s="207"/>
      <c r="CS213" s="207"/>
      <c r="CT213" s="207"/>
      <c r="CU213" s="207"/>
      <c r="CV213" s="207"/>
      <c r="CW213" s="207"/>
      <c r="CX213" s="207"/>
      <c r="CY213" s="207"/>
      <c r="CZ213" s="207"/>
      <c r="DA213" s="207"/>
      <c r="DB213" s="207"/>
      <c r="DC213" s="207"/>
      <c r="DD213" s="207"/>
      <c r="DE213" s="207"/>
      <c r="DF213" s="207"/>
      <c r="DG213" s="207"/>
    </row>
    <row r="214" spans="3:111" s="206" customFormat="1" x14ac:dyDescent="0.15">
      <c r="C214" s="159"/>
      <c r="D214" s="178" t="s">
        <v>1078</v>
      </c>
      <c r="E214" s="210">
        <f>E212-E213</f>
        <v>1.6760000000000002</v>
      </c>
      <c r="F214" s="211">
        <f t="shared" ref="F214:P214" si="131">F212-F213</f>
        <v>0.44900000000000029</v>
      </c>
      <c r="G214" s="211">
        <f t="shared" si="131"/>
        <v>0.46900000000000031</v>
      </c>
      <c r="H214" s="211">
        <f t="shared" si="131"/>
        <v>-1.0680000000000001</v>
      </c>
      <c r="I214" s="211">
        <f t="shared" si="131"/>
        <v>0.5169999999999999</v>
      </c>
      <c r="J214" s="211">
        <f t="shared" si="131"/>
        <v>0.88399999999999945</v>
      </c>
      <c r="K214" s="211">
        <f>K212-K213</f>
        <v>-0.875</v>
      </c>
      <c r="L214" s="211">
        <f>L212-L213</f>
        <v>-0.75499999999999989</v>
      </c>
      <c r="M214" s="211">
        <f>M212-M213</f>
        <v>0.34499999999999975</v>
      </c>
      <c r="N214" s="212">
        <f>N212-N213</f>
        <v>1.08</v>
      </c>
      <c r="O214" s="211">
        <f t="shared" si="131"/>
        <v>1.1200000000000001</v>
      </c>
      <c r="P214" s="211">
        <f t="shared" si="131"/>
        <v>-4.6000000000000263E-2</v>
      </c>
      <c r="Q214" s="158">
        <f t="shared" si="81"/>
        <v>0.3163333333333333</v>
      </c>
      <c r="R214" s="207"/>
      <c r="T214" s="207"/>
      <c r="U214" s="207"/>
      <c r="V214" s="207"/>
      <c r="W214" s="207"/>
      <c r="X214" s="207"/>
      <c r="Y214" s="207"/>
      <c r="Z214" s="207"/>
      <c r="AA214" s="207"/>
      <c r="AB214" s="207"/>
      <c r="AC214" s="207"/>
      <c r="AD214" s="207"/>
      <c r="AF214" s="178" t="s">
        <v>1078</v>
      </c>
      <c r="AG214" s="213">
        <f>AG212-AG213</f>
        <v>14.42</v>
      </c>
      <c r="AH214" s="214">
        <f t="shared" ref="AH214" si="132">AH212-AH213</f>
        <v>14.15</v>
      </c>
      <c r="AI214" s="214">
        <f t="shared" ref="AI214" si="133">AI212-AI213</f>
        <v>12.299999999999999</v>
      </c>
      <c r="AJ214" s="214">
        <f t="shared" ref="AJ214" si="134">AJ212-AJ213</f>
        <v>12.589999999999998</v>
      </c>
      <c r="AK214" s="214">
        <f t="shared" ref="AK214" si="135">AK212-AK213</f>
        <v>13.62</v>
      </c>
      <c r="AL214" s="214">
        <f t="shared" ref="AL214" si="136">AL212-AL213</f>
        <v>9.3600000000000012</v>
      </c>
      <c r="AM214" s="214">
        <f t="shared" ref="AM214" si="137">AM212-AM213</f>
        <v>25.19</v>
      </c>
      <c r="AN214" s="214">
        <f t="shared" ref="AN214" si="138">AN212-AN213</f>
        <v>22.14</v>
      </c>
      <c r="AO214" s="214">
        <f t="shared" ref="AO214" si="139">AO212-AO213</f>
        <v>8.98</v>
      </c>
      <c r="AP214" s="215">
        <f t="shared" ref="AP214" si="140">AP212-AP213</f>
        <v>12.5</v>
      </c>
      <c r="AQ214" s="214">
        <f t="shared" ref="AQ214" si="141">AQ212-AQ213</f>
        <v>17.970000000000002</v>
      </c>
      <c r="AR214" s="214">
        <f t="shared" ref="AR214" si="142">AR212-AR213</f>
        <v>27.95</v>
      </c>
      <c r="AS214" s="167">
        <f t="shared" si="82"/>
        <v>15.930833333333332</v>
      </c>
      <c r="AT214" s="204"/>
      <c r="AU214" s="208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H214" s="178" t="s">
        <v>1078</v>
      </c>
      <c r="BI214" s="213">
        <f>BI212-BI213</f>
        <v>20.969615647851306</v>
      </c>
      <c r="BJ214" s="214">
        <f t="shared" ref="BJ214:BT214" si="143">BJ212-BJ213</f>
        <v>-10.152674715155985</v>
      </c>
      <c r="BK214" s="214">
        <f t="shared" si="143"/>
        <v>-9.6475881947752455</v>
      </c>
      <c r="BL214" s="214">
        <f t="shared" si="143"/>
        <v>-7.2448908034462045</v>
      </c>
      <c r="BM214" s="214">
        <f t="shared" si="143"/>
        <v>-8.2671008462481659</v>
      </c>
      <c r="BN214" s="214">
        <f t="shared" si="143"/>
        <v>-9.2846094354214994</v>
      </c>
      <c r="BO214" s="214">
        <f>BO212-BO213</f>
        <v>-4.3158357103080398</v>
      </c>
      <c r="BP214" s="214">
        <f>BP212-BP213</f>
        <v>-5.1360859144926057</v>
      </c>
      <c r="BQ214" s="214">
        <f>BQ212-BQ213</f>
        <v>-8.6536429614480657</v>
      </c>
      <c r="BR214" s="215">
        <f>BR212-BR213</f>
        <v>-5.403821660760598</v>
      </c>
      <c r="BS214" s="214">
        <f t="shared" si="143"/>
        <v>11.040202966432476</v>
      </c>
      <c r="BT214" s="214">
        <f t="shared" si="143"/>
        <v>-3.7478605641953875</v>
      </c>
      <c r="BU214" s="167">
        <f t="shared" si="84"/>
        <v>-3.3203576826640013</v>
      </c>
      <c r="BV214" s="204"/>
      <c r="BW214" s="208"/>
      <c r="BX214" s="209"/>
      <c r="BY214" s="209"/>
      <c r="BZ214" s="209"/>
      <c r="CA214" s="209"/>
      <c r="CB214" s="209"/>
      <c r="CC214" s="209"/>
      <c r="CD214" s="209"/>
      <c r="CE214" s="209"/>
      <c r="CF214" s="209"/>
      <c r="CG214" s="209"/>
      <c r="CH214" s="209"/>
      <c r="CI214" s="169"/>
      <c r="CJ214" s="207"/>
      <c r="CK214" s="207"/>
      <c r="CL214" s="207"/>
      <c r="CM214" s="207"/>
      <c r="CN214" s="207"/>
      <c r="CO214" s="207"/>
      <c r="CP214" s="207"/>
      <c r="CQ214" s="207"/>
      <c r="CR214" s="207"/>
      <c r="CS214" s="207"/>
      <c r="CT214" s="207"/>
      <c r="CU214" s="207"/>
      <c r="CV214" s="207"/>
      <c r="CW214" s="207"/>
      <c r="CX214" s="207"/>
      <c r="CY214" s="207"/>
      <c r="CZ214" s="207"/>
      <c r="DA214" s="207"/>
      <c r="DB214" s="207"/>
      <c r="DC214" s="207"/>
      <c r="DD214" s="207"/>
      <c r="DE214" s="207"/>
      <c r="DF214" s="207"/>
      <c r="DG214" s="207"/>
    </row>
    <row r="215" spans="3:111" s="206" customFormat="1" x14ac:dyDescent="0.15">
      <c r="C215" s="216" t="s">
        <v>1080</v>
      </c>
      <c r="D215" s="192" t="s">
        <v>1076</v>
      </c>
      <c r="E215" s="193">
        <f>E209-E212</f>
        <v>6.1640000000000006</v>
      </c>
      <c r="F215" s="194">
        <f t="shared" ref="F215:P215" si="144">F209-F212</f>
        <v>6.7210000000000001</v>
      </c>
      <c r="G215" s="194">
        <f t="shared" si="144"/>
        <v>6.891</v>
      </c>
      <c r="H215" s="194">
        <f t="shared" si="144"/>
        <v>8.2379999999999995</v>
      </c>
      <c r="I215" s="194">
        <f t="shared" si="144"/>
        <v>6.7430000000000003</v>
      </c>
      <c r="J215" s="194">
        <f t="shared" si="144"/>
        <v>7.1159999999999997</v>
      </c>
      <c r="K215" s="194">
        <f t="shared" ref="K215:N216" si="145">K209-K212</f>
        <v>5.72</v>
      </c>
      <c r="L215" s="194">
        <f t="shared" si="145"/>
        <v>5.6709999999999994</v>
      </c>
      <c r="M215" s="194">
        <f t="shared" si="145"/>
        <v>5.6700000000000008</v>
      </c>
      <c r="N215" s="195">
        <f t="shared" si="145"/>
        <v>6.22</v>
      </c>
      <c r="O215" s="194">
        <f t="shared" si="144"/>
        <v>6.33</v>
      </c>
      <c r="P215" s="194">
        <f t="shared" si="144"/>
        <v>6.0859999999999994</v>
      </c>
      <c r="Q215" s="158">
        <f t="shared" si="81"/>
        <v>6.4641666666666673</v>
      </c>
      <c r="R215" s="207"/>
      <c r="T215" s="207"/>
      <c r="U215" s="207"/>
      <c r="V215" s="207"/>
      <c r="W215" s="207"/>
      <c r="X215" s="207"/>
      <c r="Y215" s="207"/>
      <c r="Z215" s="207"/>
      <c r="AA215" s="207"/>
      <c r="AB215" s="207"/>
      <c r="AC215" s="207"/>
      <c r="AD215" s="207"/>
      <c r="AE215" s="229" t="s">
        <v>1080</v>
      </c>
      <c r="AF215" s="196" t="s">
        <v>1076</v>
      </c>
      <c r="AG215" s="197">
        <f>AG209-AG212</f>
        <v>47.3</v>
      </c>
      <c r="AH215" s="198">
        <f t="shared" ref="AH215:AR215" si="146">AH209-AH212</f>
        <v>902.45</v>
      </c>
      <c r="AI215" s="198">
        <f t="shared" si="146"/>
        <v>665.9</v>
      </c>
      <c r="AJ215" s="198">
        <f t="shared" si="146"/>
        <v>353.51</v>
      </c>
      <c r="AK215" s="198">
        <f t="shared" si="146"/>
        <v>474.88</v>
      </c>
      <c r="AL215" s="198">
        <f t="shared" si="146"/>
        <v>330.84000000000003</v>
      </c>
      <c r="AM215" s="198">
        <f t="shared" ref="AM215:AP216" si="147">AM209-AM212</f>
        <v>719.70999999999992</v>
      </c>
      <c r="AN215" s="198">
        <f t="shared" si="147"/>
        <v>823.26</v>
      </c>
      <c r="AO215" s="198">
        <f t="shared" si="147"/>
        <v>910.62</v>
      </c>
      <c r="AP215" s="199">
        <f t="shared" si="147"/>
        <v>1051</v>
      </c>
      <c r="AQ215" s="198">
        <f t="shared" si="146"/>
        <v>100.63</v>
      </c>
      <c r="AR215" s="198">
        <f t="shared" si="146"/>
        <v>674.05000000000007</v>
      </c>
      <c r="AS215" s="167">
        <f t="shared" si="82"/>
        <v>587.84583333333342</v>
      </c>
      <c r="AT215" s="204"/>
      <c r="AU215" s="208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29" t="s">
        <v>1080</v>
      </c>
      <c r="BH215" s="196" t="s">
        <v>1076</v>
      </c>
      <c r="BI215" s="197">
        <f>BI209-BI212</f>
        <v>72.412737293325165</v>
      </c>
      <c r="BJ215" s="198">
        <f t="shared" ref="BJ215:BT215" si="148">BJ209-BJ212</f>
        <v>97.773564463705313</v>
      </c>
      <c r="BK215" s="198">
        <f t="shared" si="148"/>
        <v>97.268477943324569</v>
      </c>
      <c r="BL215" s="198">
        <f t="shared" si="148"/>
        <v>95.02956989247312</v>
      </c>
      <c r="BM215" s="198">
        <f t="shared" si="148"/>
        <v>96.051779935275079</v>
      </c>
      <c r="BN215" s="198">
        <f t="shared" si="148"/>
        <v>95.951276102088173</v>
      </c>
      <c r="BO215" s="198">
        <f t="shared" ref="BO215:BR216" si="149">BO209-BO212</f>
        <v>96.10228334891174</v>
      </c>
      <c r="BP215" s="198">
        <f t="shared" si="149"/>
        <v>96.922533553096301</v>
      </c>
      <c r="BQ215" s="198">
        <f t="shared" si="149"/>
        <v>98.541283410886265</v>
      </c>
      <c r="BR215" s="199">
        <f t="shared" si="149"/>
        <v>98.500468603561387</v>
      </c>
      <c r="BS215" s="198">
        <f t="shared" si="148"/>
        <v>82.483606557377044</v>
      </c>
      <c r="BT215" s="198">
        <f t="shared" si="148"/>
        <v>95.447465307278392</v>
      </c>
      <c r="BU215" s="167">
        <f t="shared" si="84"/>
        <v>93.540420534275214</v>
      </c>
      <c r="BV215" s="204"/>
      <c r="BW215" s="208"/>
      <c r="BX215" s="209"/>
      <c r="BY215" s="209"/>
      <c r="BZ215" s="209"/>
      <c r="CA215" s="209"/>
      <c r="CB215" s="209"/>
      <c r="CC215" s="209"/>
      <c r="CD215" s="209"/>
      <c r="CE215" s="209"/>
      <c r="CF215" s="209"/>
      <c r="CG215" s="209"/>
      <c r="CH215" s="209"/>
      <c r="CI215" s="169"/>
      <c r="CJ215" s="207"/>
      <c r="CK215" s="207"/>
      <c r="CL215" s="207"/>
      <c r="CM215" s="207"/>
      <c r="CN215" s="207"/>
      <c r="CO215" s="207"/>
      <c r="CP215" s="207"/>
      <c r="CQ215" s="207"/>
      <c r="CR215" s="207"/>
      <c r="CS215" s="207"/>
      <c r="CT215" s="207"/>
      <c r="CU215" s="207"/>
      <c r="CV215" s="207"/>
      <c r="CW215" s="207"/>
      <c r="CX215" s="207"/>
      <c r="CY215" s="207"/>
      <c r="CZ215" s="207"/>
      <c r="DA215" s="207"/>
      <c r="DB215" s="207"/>
      <c r="DC215" s="207"/>
      <c r="DD215" s="207"/>
      <c r="DE215" s="207"/>
      <c r="DF215" s="207"/>
      <c r="DG215" s="207"/>
    </row>
    <row r="216" spans="3:111" s="206" customFormat="1" x14ac:dyDescent="0.15">
      <c r="C216" s="159"/>
      <c r="D216" s="178" t="s">
        <v>1077</v>
      </c>
      <c r="E216" s="202">
        <f>E210-E213</f>
        <v>6.89</v>
      </c>
      <c r="F216" s="202">
        <f t="shared" ref="F216:P216" si="150">F210-F213</f>
        <v>7.3</v>
      </c>
      <c r="G216" s="202">
        <f t="shared" si="150"/>
        <v>7.3</v>
      </c>
      <c r="H216" s="202">
        <f t="shared" si="150"/>
        <v>6.49</v>
      </c>
      <c r="I216" s="202">
        <f t="shared" si="150"/>
        <v>6.49</v>
      </c>
      <c r="J216" s="202">
        <f t="shared" si="150"/>
        <v>7.21</v>
      </c>
      <c r="K216" s="202">
        <f t="shared" si="145"/>
        <v>5.87</v>
      </c>
      <c r="L216" s="202">
        <f t="shared" si="145"/>
        <v>5.87</v>
      </c>
      <c r="M216" s="202">
        <f t="shared" si="145"/>
        <v>7.2099999999999991</v>
      </c>
      <c r="N216" s="202">
        <f t="shared" si="145"/>
        <v>7.14</v>
      </c>
      <c r="O216" s="202">
        <f t="shared" si="150"/>
        <v>6.62</v>
      </c>
      <c r="P216" s="202">
        <f t="shared" si="150"/>
        <v>6.3900000000000006</v>
      </c>
      <c r="Q216" s="158">
        <f t="shared" si="81"/>
        <v>6.7316666666666665</v>
      </c>
      <c r="R216" s="207"/>
      <c r="T216" s="207"/>
      <c r="U216" s="207"/>
      <c r="V216" s="207"/>
      <c r="W216" s="207"/>
      <c r="X216" s="207"/>
      <c r="Y216" s="207"/>
      <c r="Z216" s="207"/>
      <c r="AA216" s="207"/>
      <c r="AB216" s="207"/>
      <c r="AC216" s="207"/>
      <c r="AD216" s="207"/>
      <c r="AE216" s="161"/>
      <c r="AF216" s="178" t="s">
        <v>1077</v>
      </c>
      <c r="AG216" s="203">
        <f>AG210-AG213</f>
        <v>50.8</v>
      </c>
      <c r="AH216" s="204">
        <f t="shared" ref="AH216:AR216" si="151">AH210-AH213</f>
        <v>45.300000000000004</v>
      </c>
      <c r="AI216" s="204">
        <f t="shared" si="151"/>
        <v>45.300000000000004</v>
      </c>
      <c r="AJ216" s="204">
        <f t="shared" si="151"/>
        <v>42.4</v>
      </c>
      <c r="AK216" s="204">
        <f t="shared" si="151"/>
        <v>42.4</v>
      </c>
      <c r="AL216" s="204">
        <f t="shared" si="151"/>
        <v>29.9</v>
      </c>
      <c r="AM216" s="204">
        <f t="shared" si="147"/>
        <v>44.7</v>
      </c>
      <c r="AN216" s="204">
        <f t="shared" si="147"/>
        <v>44.7</v>
      </c>
      <c r="AO216" s="204">
        <f t="shared" si="147"/>
        <v>40</v>
      </c>
      <c r="AP216" s="204">
        <f t="shared" si="147"/>
        <v>47</v>
      </c>
      <c r="AQ216" s="204">
        <f t="shared" si="151"/>
        <v>49.1</v>
      </c>
      <c r="AR216" s="204">
        <f t="shared" si="151"/>
        <v>46.4</v>
      </c>
      <c r="AS216" s="167">
        <f t="shared" si="82"/>
        <v>44</v>
      </c>
      <c r="AT216" s="204"/>
      <c r="AU216" s="208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161"/>
      <c r="BH216" s="178" t="s">
        <v>1077</v>
      </c>
      <c r="BI216" s="203">
        <f>BI210-BI213</f>
        <v>93.382352941176464</v>
      </c>
      <c r="BJ216" s="204">
        <f t="shared" ref="BJ216:BT216" si="152">BJ210-BJ213</f>
        <v>87.620889748549331</v>
      </c>
      <c r="BK216" s="204">
        <f t="shared" si="152"/>
        <v>87.620889748549331</v>
      </c>
      <c r="BL216" s="204">
        <f t="shared" si="152"/>
        <v>87.784679089026909</v>
      </c>
      <c r="BM216" s="204">
        <f t="shared" si="152"/>
        <v>87.784679089026909</v>
      </c>
      <c r="BN216" s="204">
        <f t="shared" si="152"/>
        <v>86.666666666666671</v>
      </c>
      <c r="BO216" s="204">
        <f t="shared" si="149"/>
        <v>91.786447638603704</v>
      </c>
      <c r="BP216" s="204">
        <f t="shared" si="149"/>
        <v>91.786447638603704</v>
      </c>
      <c r="BQ216" s="204">
        <f t="shared" si="149"/>
        <v>89.887640449438209</v>
      </c>
      <c r="BR216" s="205">
        <f t="shared" si="149"/>
        <v>92.70216962524654</v>
      </c>
      <c r="BS216" s="204">
        <f t="shared" si="152"/>
        <v>93.523809523809518</v>
      </c>
      <c r="BT216" s="204">
        <f t="shared" si="152"/>
        <v>91.699604743083</v>
      </c>
      <c r="BU216" s="167">
        <f t="shared" si="84"/>
        <v>90.187189741815018</v>
      </c>
      <c r="BV216" s="204"/>
      <c r="BW216" s="208"/>
      <c r="BX216" s="209"/>
      <c r="BY216" s="209"/>
      <c r="BZ216" s="209"/>
      <c r="CA216" s="209"/>
      <c r="CB216" s="209"/>
      <c r="CC216" s="209"/>
      <c r="CD216" s="209"/>
      <c r="CE216" s="209"/>
      <c r="CF216" s="209"/>
      <c r="CG216" s="209"/>
      <c r="CH216" s="209"/>
      <c r="CI216" s="169"/>
      <c r="CJ216" s="207"/>
      <c r="CK216" s="207"/>
      <c r="CL216" s="207"/>
      <c r="CM216" s="207"/>
      <c r="CN216" s="207"/>
      <c r="CO216" s="207"/>
      <c r="CP216" s="207"/>
      <c r="CQ216" s="207"/>
      <c r="CR216" s="207"/>
      <c r="CS216" s="207"/>
      <c r="CT216" s="207"/>
      <c r="CU216" s="207"/>
      <c r="CV216" s="207"/>
      <c r="CW216" s="207"/>
      <c r="CX216" s="207"/>
      <c r="CY216" s="207"/>
      <c r="CZ216" s="207"/>
      <c r="DA216" s="207"/>
      <c r="DB216" s="207"/>
      <c r="DC216" s="207"/>
      <c r="DD216" s="207"/>
      <c r="DE216" s="207"/>
      <c r="DF216" s="207"/>
      <c r="DG216" s="207"/>
    </row>
    <row r="217" spans="3:111" s="206" customFormat="1" x14ac:dyDescent="0.15">
      <c r="C217" s="159"/>
      <c r="D217" s="178" t="s">
        <v>1078</v>
      </c>
      <c r="E217" s="210">
        <f>E215-E216</f>
        <v>-0.72599999999999909</v>
      </c>
      <c r="F217" s="211">
        <f t="shared" ref="F217" si="153">F215-F216</f>
        <v>-0.57899999999999974</v>
      </c>
      <c r="G217" s="211">
        <f t="shared" ref="G217" si="154">G215-G216</f>
        <v>-0.40899999999999981</v>
      </c>
      <c r="H217" s="211">
        <f t="shared" ref="H217" si="155">H215-H216</f>
        <v>1.7479999999999993</v>
      </c>
      <c r="I217" s="211">
        <f t="shared" ref="I217" si="156">I215-I216</f>
        <v>0.25300000000000011</v>
      </c>
      <c r="J217" s="211">
        <f t="shared" ref="J217" si="157">J215-J216</f>
        <v>-9.4000000000000306E-2</v>
      </c>
      <c r="K217" s="211">
        <f t="shared" ref="K217" si="158">K215-K216</f>
        <v>-0.15000000000000036</v>
      </c>
      <c r="L217" s="211">
        <f t="shared" ref="L217" si="159">L215-L216</f>
        <v>-0.19900000000000073</v>
      </c>
      <c r="M217" s="211">
        <f t="shared" ref="M217" si="160">M215-M216</f>
        <v>-1.5399999999999983</v>
      </c>
      <c r="N217" s="212">
        <f t="shared" ref="N217" si="161">N215-N216</f>
        <v>-0.91999999999999993</v>
      </c>
      <c r="O217" s="211">
        <f t="shared" ref="O217" si="162">O215-O216</f>
        <v>-0.29000000000000004</v>
      </c>
      <c r="P217" s="211">
        <f t="shared" ref="P217" si="163">P215-P216</f>
        <v>-0.30400000000000116</v>
      </c>
      <c r="Q217" s="158">
        <f t="shared" si="81"/>
        <v>-0.26750000000000002</v>
      </c>
      <c r="R217" s="207"/>
      <c r="T217" s="207"/>
      <c r="U217" s="207"/>
      <c r="V217" s="207"/>
      <c r="W217" s="207"/>
      <c r="X217" s="207"/>
      <c r="Y217" s="207"/>
      <c r="Z217" s="207"/>
      <c r="AA217" s="207"/>
      <c r="AB217" s="207"/>
      <c r="AC217" s="207"/>
      <c r="AD217" s="207"/>
      <c r="AE217" s="161"/>
      <c r="AF217" s="178" t="s">
        <v>1078</v>
      </c>
      <c r="AG217" s="213">
        <f>AG215-AG216</f>
        <v>-3.5</v>
      </c>
      <c r="AH217" s="214">
        <f t="shared" ref="AH217" si="164">AH215-AH216</f>
        <v>857.15000000000009</v>
      </c>
      <c r="AI217" s="214">
        <f t="shared" ref="AI217" si="165">AI215-AI216</f>
        <v>620.6</v>
      </c>
      <c r="AJ217" s="214">
        <f t="shared" ref="AJ217" si="166">AJ215-AJ216</f>
        <v>311.11</v>
      </c>
      <c r="AK217" s="214">
        <f t="shared" ref="AK217" si="167">AK215-AK216</f>
        <v>432.48</v>
      </c>
      <c r="AL217" s="214">
        <f t="shared" ref="AL217" si="168">AL215-AL216</f>
        <v>300.94000000000005</v>
      </c>
      <c r="AM217" s="214">
        <f t="shared" ref="AM217" si="169">AM215-AM216</f>
        <v>675.00999999999988</v>
      </c>
      <c r="AN217" s="214">
        <f t="shared" ref="AN217" si="170">AN215-AN216</f>
        <v>778.56</v>
      </c>
      <c r="AO217" s="214">
        <f t="shared" ref="AO217" si="171">AO215-AO216</f>
        <v>870.62</v>
      </c>
      <c r="AP217" s="215">
        <f t="shared" ref="AP217" si="172">AP215-AP216</f>
        <v>1004</v>
      </c>
      <c r="AQ217" s="214">
        <f t="shared" ref="AQ217" si="173">AQ215-AQ216</f>
        <v>51.529999999999994</v>
      </c>
      <c r="AR217" s="214">
        <f t="shared" ref="AR217" si="174">AR215-AR216</f>
        <v>627.65000000000009</v>
      </c>
      <c r="AS217" s="167">
        <f t="shared" si="82"/>
        <v>543.8458333333333</v>
      </c>
      <c r="AT217" s="204"/>
      <c r="AU217" s="208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161"/>
      <c r="BH217" s="178" t="s">
        <v>1078</v>
      </c>
      <c r="BI217" s="213">
        <f>BI215-BI216</f>
        <v>-20.969615647851299</v>
      </c>
      <c r="BJ217" s="214">
        <f t="shared" ref="BJ217:BT217" si="175">BJ215-BJ216</f>
        <v>10.152674715155982</v>
      </c>
      <c r="BK217" s="214">
        <f t="shared" si="175"/>
        <v>9.6475881947752384</v>
      </c>
      <c r="BL217" s="214">
        <f t="shared" si="175"/>
        <v>7.2448908034462107</v>
      </c>
      <c r="BM217" s="214">
        <f t="shared" si="175"/>
        <v>8.2671008462481694</v>
      </c>
      <c r="BN217" s="214">
        <f t="shared" si="175"/>
        <v>9.2846094354215012</v>
      </c>
      <c r="BO217" s="214">
        <f>BO215-BO216</f>
        <v>4.3158357103080363</v>
      </c>
      <c r="BP217" s="214">
        <f>BP215-BP216</f>
        <v>5.1360859144925968</v>
      </c>
      <c r="BQ217" s="214">
        <f>BQ215-BQ216</f>
        <v>8.6536429614480568</v>
      </c>
      <c r="BR217" s="215">
        <f>BR215-BR216</f>
        <v>5.7982989783148469</v>
      </c>
      <c r="BS217" s="214">
        <f t="shared" si="175"/>
        <v>-11.040202966432474</v>
      </c>
      <c r="BT217" s="214">
        <f t="shared" si="175"/>
        <v>3.7478605641953919</v>
      </c>
      <c r="BU217" s="167">
        <f t="shared" si="84"/>
        <v>3.3532307924601881</v>
      </c>
      <c r="BV217" s="204"/>
      <c r="BW217" s="208"/>
      <c r="BX217" s="209"/>
      <c r="BY217" s="209"/>
      <c r="BZ217" s="209"/>
      <c r="CA217" s="209"/>
      <c r="CB217" s="209"/>
      <c r="CC217" s="209"/>
      <c r="CD217" s="209"/>
      <c r="CE217" s="209"/>
      <c r="CF217" s="209"/>
      <c r="CG217" s="209"/>
      <c r="CH217" s="209"/>
      <c r="CI217" s="169"/>
      <c r="CJ217" s="207"/>
      <c r="CK217" s="207"/>
      <c r="CL217" s="207"/>
      <c r="CM217" s="207"/>
      <c r="CN217" s="207"/>
      <c r="CO217" s="207"/>
      <c r="CP217" s="207"/>
      <c r="CQ217" s="207"/>
      <c r="CR217" s="207"/>
      <c r="CS217" s="207"/>
      <c r="CT217" s="207"/>
      <c r="CU217" s="207"/>
      <c r="CV217" s="207"/>
      <c r="CW217" s="207"/>
      <c r="CX217" s="207"/>
      <c r="CY217" s="207"/>
      <c r="CZ217" s="207"/>
      <c r="DA217" s="207"/>
      <c r="DB217" s="207"/>
      <c r="DC217" s="207"/>
      <c r="DD217" s="207"/>
      <c r="DE217" s="207"/>
      <c r="DF217" s="207"/>
      <c r="DG217" s="207"/>
    </row>
    <row r="218" spans="3:111" s="206" customFormat="1" x14ac:dyDescent="0.15">
      <c r="C218" s="216" t="s">
        <v>1075</v>
      </c>
      <c r="D218" s="192" t="s">
        <v>1076</v>
      </c>
      <c r="E218" s="193" cm="1">
        <f t="array" ref="E218">_xlfn.STDEV.S(IF(NOT(ISERROR(E$2:$E$175)),E$2:$E$175))</f>
        <v>1.894083459990374</v>
      </c>
      <c r="F218" s="194" cm="1">
        <f t="array" ref="F218">_xlfn.STDEV.S(IF(NOT(ISERROR(F$2:$F$175)),F$2:$F$175))</f>
        <v>1.6349833258815798</v>
      </c>
      <c r="G218" s="194" cm="1">
        <f t="array" ref="G218">_xlfn.STDEV.S(IF(NOT(ISERROR(G$2:$G$175)),G$2:$G$175))</f>
        <v>1.6186430644245555</v>
      </c>
      <c r="H218" s="194" cm="1">
        <f t="array" ref="H218">_xlfn.STDEV.S(IF(NOT(ISERROR(H$2:$H$175)),H$2:$H$175))</f>
        <v>1.5771024890954681</v>
      </c>
      <c r="I218" s="194" cm="1">
        <f t="array" ref="I218">_xlfn.STDEV.S(IF(NOT(ISERROR(I$2:$I$175)),I$2:$I$175))</f>
        <v>1.5404010080320856</v>
      </c>
      <c r="J218" s="194" cm="1">
        <f t="array" ref="J218">_xlfn.STDEV.S(IF(NOT(ISERROR(J$2:$J$175)),J$2:$J$175))</f>
        <v>1.6923634944058588</v>
      </c>
      <c r="K218" s="194" cm="1">
        <f t="array" ref="K218">_xlfn.STDEV.S(IF(NOT(ISERROR(K$2:$K$175)),K$2:$K$175))</f>
        <v>1.4815267928069586</v>
      </c>
      <c r="L218" s="194" cm="1">
        <f t="array" ref="L218">_xlfn.STDEV.S(IF(NOT(ISERROR(L$2:$L$175)),L$2:$L$175))</f>
        <v>1.4436761998897252</v>
      </c>
      <c r="M218" s="194" cm="1">
        <f t="array" ref="M218">_xlfn.STDEV.S(IF(NOT(ISERROR(M$2:$M$175)),M$2:$M$175))</f>
        <v>1.3823409678579441</v>
      </c>
      <c r="N218" s="195" cm="1">
        <f t="array" ref="N218">_xlfn.STDEV.S(IF(NOT(ISERROR(N$2:$N$175)),N$2:$N$175))</f>
        <v>1.2586726233653269</v>
      </c>
      <c r="O218" s="194" cm="1">
        <f t="array" ref="O218">_xlfn.STDEV.S(IF(NOT(ISERROR(O$2:$O$175)),O$2:$O$175))</f>
        <v>1.5558082894796086</v>
      </c>
      <c r="P218" s="194" cm="1">
        <f t="array" ref="P218">_xlfn.STDEV.S(IF(NOT(ISERROR(P$2:$P$175)),P$2:$P$175))</f>
        <v>1.5140002041551459</v>
      </c>
      <c r="Q218" s="158">
        <f t="shared" si="81"/>
        <v>1.5494668266153857</v>
      </c>
      <c r="R218" s="207"/>
      <c r="T218" s="207"/>
      <c r="U218" s="207"/>
      <c r="V218" s="207"/>
      <c r="W218" s="207"/>
      <c r="X218" s="207"/>
      <c r="Y218" s="207"/>
      <c r="Z218" s="207"/>
      <c r="AA218" s="207"/>
      <c r="AB218" s="207"/>
      <c r="AC218" s="207"/>
      <c r="AD218" s="207"/>
      <c r="AE218" s="217" t="s">
        <v>1075</v>
      </c>
      <c r="AF218" s="196" t="s">
        <v>1076</v>
      </c>
      <c r="AG218" s="197" cm="1">
        <f t="array" ref="AG218">_xlfn.STDEV.S(IF(NOT(ISERROR(AG$2:AG$175)),AG$2:AG$175))</f>
        <v>13.341640903860949</v>
      </c>
      <c r="AH218" s="204" cm="1">
        <f t="array" ref="AH218">_xlfn.STDEV.S(IF(NOT(ISERROR(AH$2:AH$175)),AH$2:AH$175))</f>
        <v>254.49542671251493</v>
      </c>
      <c r="AI218" s="204" cm="1">
        <f t="array" ref="AI218">_xlfn.STDEV.S(IF(NOT(ISERROR(AI$2:AI$175)),AI$2:AI$175))</f>
        <v>142.09151010201282</v>
      </c>
      <c r="AJ218" s="204" cm="1">
        <f t="array" ref="AJ218">_xlfn.STDEV.S(IF(NOT(ISERROR(AJ$2:AJ$175)),AJ$2:AJ$175))</f>
        <v>82.050357623298041</v>
      </c>
      <c r="AK218" s="204" cm="1">
        <f t="array" ref="AK218">_xlfn.STDEV.S(IF(NOT(ISERROR(AK$2:AK$175)),AK$2:AK$175))</f>
        <v>133.08840477065536</v>
      </c>
      <c r="AL218" s="204" cm="1">
        <f t="array" ref="AL218">_xlfn.STDEV.S(IF(NOT(ISERROR(AL$2:AL$175)),AL$2:AL$175))</f>
        <v>65.32874923092109</v>
      </c>
      <c r="AM218" s="204" cm="1">
        <f t="array" ref="AM218">_xlfn.STDEV.S(IF(NOT(ISERROR(AM$2:AM$175)),AM$2:AM$175))</f>
        <v>202.15143935438309</v>
      </c>
      <c r="AN218" s="204" cm="1">
        <f t="array" ref="AN218">_xlfn.STDEV.S(IF(NOT(ISERROR(AN$2:AN$175)),AN$2:AN$175))</f>
        <v>265.63870383373455</v>
      </c>
      <c r="AO218" s="204" cm="1">
        <f t="array" ref="AO218">_xlfn.STDEV.S(IF(NOT(ISERROR(AO$2:AO$175)),AO$2:AO$175))</f>
        <v>274.79246744367907</v>
      </c>
      <c r="AP218" s="204" cm="1">
        <f t="array" ref="AP218">_xlfn.STDEV.S(IF(NOT(ISERROR(AP$2:AP$175)),AP$2:AP$175))</f>
        <v>292.79113291961335</v>
      </c>
      <c r="AQ218" s="204" cm="1">
        <f t="array" ref="AQ218">_xlfn.STDEV.S(IF(NOT(ISERROR(AQ$2:AQ$175)),AQ$2:AQ$175))</f>
        <v>22.878461457350216</v>
      </c>
      <c r="AR218" s="204" cm="1">
        <f t="array" ref="AR218">_xlfn.STDEV.S(IF(NOT(ISERROR(AR$2:AR$175)),AR$2:AR$175))</f>
        <v>164.88382357425078</v>
      </c>
      <c r="AS218" s="167">
        <f t="shared" si="82"/>
        <v>159.46100982718951</v>
      </c>
      <c r="AT218" s="204"/>
      <c r="AU218" s="208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17" t="s">
        <v>1075</v>
      </c>
      <c r="BH218" s="196" t="s">
        <v>1076</v>
      </c>
      <c r="BI218" s="197" cm="1">
        <f t="array" ref="BI218">_xlfn.STDEV.S(IF(NOT(ISERROR(BI$2:BI$175)),BI$2:BI$175))</f>
        <v>20.425047311483368</v>
      </c>
      <c r="BJ218" s="198" cm="1">
        <f t="array" ref="BJ218">_xlfn.STDEV.S(IF(NOT(ISERROR(BJ$2:BJ$175)),BJ$2:BJ$175))</f>
        <v>27.572635613490252</v>
      </c>
      <c r="BK218" s="198" cm="1">
        <f t="array" ref="BK218">_xlfn.STDEV.S(IF(NOT(ISERROR(BK$2:BK$175)),BK$2:BK$175))</f>
        <v>20.755406091442147</v>
      </c>
      <c r="BL218" s="198" cm="1">
        <f t="array" ref="BL218">_xlfn.STDEV.S(IF(NOT(ISERROR(BL$2:BL$175)),BL$2:BL$175))</f>
        <v>22.05654774819838</v>
      </c>
      <c r="BM218" s="198" cm="1">
        <f t="array" ref="BM218">_xlfn.STDEV.S(IF(NOT(ISERROR(BM$2:BM$175)),BM$2:BM$175))</f>
        <v>26.919175722219908</v>
      </c>
      <c r="BN218" s="198" cm="1">
        <f t="array" ref="BN218">_xlfn.STDEV.S(IF(NOT(ISERROR(BN$2:BN$175)),BN$2:BN$175))</f>
        <v>18.946853025209105</v>
      </c>
      <c r="BO218" s="198" cm="1">
        <f t="array" ref="BO218">_xlfn.STDEV.S(IF(NOT(ISERROR(BO$2:BO$175)),BO$2:BO$175))</f>
        <v>26.993115149470285</v>
      </c>
      <c r="BP218" s="198" cm="1">
        <f t="array" ref="BP218">_xlfn.STDEV.S(IF(NOT(ISERROR(BP$2:BP$175)),BP$2:BP$175))</f>
        <v>31.273687760034694</v>
      </c>
      <c r="BQ218" s="198" cm="1">
        <f t="array" ref="BQ218">_xlfn.STDEV.S(IF(NOT(ISERROR(BQ$2:BQ$175)),BQ$2:BQ$175))</f>
        <v>29.736226322224777</v>
      </c>
      <c r="BR218" s="199" cm="1">
        <f t="array" ref="BR218">_xlfn.STDEV.S(IF(NOT(ISERROR(BR$2:BR$175)),BR$2:BR$175))</f>
        <v>27.440593525736858</v>
      </c>
      <c r="BS218" s="198" cm="1">
        <f t="array" ref="BS218">_xlfn.STDEV.S(IF(NOT(ISERROR(BS$2:BS$175)),BS$2:BS$175))</f>
        <v>18.752837260123208</v>
      </c>
      <c r="BT218" s="198" cm="1">
        <f t="array" ref="BT218">_xlfn.STDEV.S(IF(NOT(ISERROR(BT$2:BT$175)),BT$2:BT$175))</f>
        <v>23.348035057243081</v>
      </c>
      <c r="BU218" s="167">
        <f t="shared" si="84"/>
        <v>24.518346715573003</v>
      </c>
      <c r="BV218" s="204"/>
      <c r="BW218" s="208"/>
      <c r="BX218" s="209"/>
      <c r="BY218" s="209"/>
      <c r="BZ218" s="209"/>
      <c r="CA218" s="209"/>
      <c r="CB218" s="209"/>
      <c r="CC218" s="209"/>
      <c r="CD218" s="209"/>
      <c r="CE218" s="209"/>
      <c r="CF218" s="209"/>
      <c r="CG218" s="209"/>
      <c r="CH218" s="209"/>
      <c r="CI218" s="169"/>
      <c r="CJ218" s="207"/>
      <c r="CK218" s="207"/>
      <c r="CL218" s="207"/>
      <c r="CM218" s="207"/>
      <c r="CN218" s="207"/>
      <c r="CO218" s="207"/>
      <c r="CP218" s="207"/>
      <c r="CQ218" s="207"/>
      <c r="CR218" s="207"/>
      <c r="CS218" s="207"/>
      <c r="CT218" s="207"/>
      <c r="CU218" s="207"/>
      <c r="CV218" s="207"/>
      <c r="CW218" s="207"/>
      <c r="CX218" s="207"/>
      <c r="CY218" s="207"/>
      <c r="CZ218" s="207"/>
      <c r="DA218" s="207"/>
      <c r="DB218" s="207"/>
      <c r="DC218" s="207"/>
      <c r="DD218" s="207"/>
      <c r="DE218" s="207"/>
      <c r="DF218" s="207"/>
      <c r="DG218" s="207"/>
    </row>
    <row r="219" spans="3:111" s="206" customFormat="1" x14ac:dyDescent="0.15">
      <c r="C219" s="159"/>
      <c r="D219" s="178" t="s">
        <v>1077</v>
      </c>
      <c r="E219" s="201" cm="1">
        <f t="array" ref="E219">_xlfn.STDEV.S(IF(NOT(ISERROR(S$2:$S$175)),S$2:$S$175))</f>
        <v>1.4677355187698622</v>
      </c>
      <c r="F219" s="202" cm="1">
        <f t="array" ref="F219">_xlfn.STDEV.S(IF(NOT(ISERROR(T$2:$T$175)),T$2:$T$175))</f>
        <v>1.2983445179901274</v>
      </c>
      <c r="G219" s="202" cm="1">
        <f t="array" ref="G219">_xlfn.STDEV.S(IF(NOT(ISERROR(U$2:$U$175)),U$2:$U$175))</f>
        <v>1.2983445179901274</v>
      </c>
      <c r="H219" s="202" cm="1">
        <f t="array" ref="H219">_xlfn.STDEV.S(IF(NOT(ISERROR(V$2:$V$175)),V$2:$V$175))</f>
        <v>1.3377469958080086</v>
      </c>
      <c r="I219" s="202" cm="1">
        <f t="array" ref="I219">_xlfn.STDEV.S(IF(NOT(ISERROR(W$2:$W$175)),W$2:$W$175))</f>
        <v>1.3377469958080086</v>
      </c>
      <c r="J219" s="202" cm="1">
        <f t="array" ref="J219">_xlfn.STDEV.S(IF(NOT(ISERROR(X$2:$X$175)),X$2:$X$175))</f>
        <v>1.454108431458119</v>
      </c>
      <c r="K219" s="202" cm="1">
        <f t="array" ref="K219">_xlfn.STDEV.S(IF(NOT(ISERROR(Y$2:$Y$175)),Y$2:$Y$175))</f>
        <v>1.5025073568390099</v>
      </c>
      <c r="L219" s="202" cm="1">
        <f t="array" ref="L219">_xlfn.STDEV.S(IF(NOT(ISERROR(Z$2:$Z$175)),Z$2:$Z$175))</f>
        <v>1.5025073568390099</v>
      </c>
      <c r="M219" s="202" cm="1">
        <f t="array" ref="M219">_xlfn.STDEV.S(IF(NOT(ISERROR(AA$2:$AA$175)),AA$2:$AA$175))</f>
        <v>1.3578973464552146</v>
      </c>
      <c r="N219" s="202" cm="1">
        <f t="array" ref="N219">_xlfn.STDEV.S(IF(NOT(ISERROR(AB$2:$AB$175)),AB$2:$AB$175))</f>
        <v>1.4158467997964472</v>
      </c>
      <c r="O219" s="202" cm="1">
        <f t="array" ref="O219">_xlfn.STDEV.S(IF(NOT(ISERROR(AC$2:$AC$175)),AC$2:$AC$175))</f>
        <v>1.4238193193508395</v>
      </c>
      <c r="P219" s="202" cm="1">
        <f t="array" ref="P219">_xlfn.STDEV.S(IF(NOT(ISERROR(AD$2:$AD$175)),AD$2:$AD$175))</f>
        <v>1.4206863256378552</v>
      </c>
      <c r="Q219" s="158">
        <f t="shared" si="81"/>
        <v>1.4014409568952191</v>
      </c>
      <c r="R219" s="207"/>
      <c r="T219" s="207"/>
      <c r="U219" s="207"/>
      <c r="V219" s="207"/>
      <c r="W219" s="207"/>
      <c r="X219" s="207"/>
      <c r="Y219" s="207"/>
      <c r="Z219" s="207"/>
      <c r="AA219" s="207"/>
      <c r="AB219" s="207"/>
      <c r="AC219" s="207"/>
      <c r="AD219" s="207"/>
      <c r="AE219" s="161"/>
      <c r="AF219" s="178" t="s">
        <v>1077</v>
      </c>
      <c r="AG219" s="203" cm="1">
        <f t="array" ref="AG219">_xlfn.STDEV.S(IF(NOT(ISERROR(AU$2:AU$175)),AU$2:AU$175))</f>
        <v>11.99311647140264</v>
      </c>
      <c r="AH219" s="204" cm="1">
        <f t="array" ref="AH219">_xlfn.STDEV.S(IF(NOT(ISERROR(AV$2:AV$175)),AV$2:AV$175))</f>
        <v>11.942727355787614</v>
      </c>
      <c r="AI219" s="204" cm="1">
        <f t="array" ref="AI219">_xlfn.STDEV.S(IF(NOT(ISERROR(AW$2:AW$175)),AW$2:AW$175))</f>
        <v>11.942727355787614</v>
      </c>
      <c r="AJ219" s="204" cm="1">
        <f t="array" ref="AJ219">_xlfn.STDEV.S(IF(NOT(ISERROR(AX$2:AX$175)),AX$2:AX$175))</f>
        <v>11.026924599166435</v>
      </c>
      <c r="AK219" s="204" cm="1">
        <f t="array" ref="AK219">_xlfn.STDEV.S(IF(NOT(ISERROR(AY$2:AY$175)),AY$2:AY$175))</f>
        <v>11.026924599166435</v>
      </c>
      <c r="AL219" s="204" cm="1">
        <f t="array" ref="AL219">_xlfn.STDEV.S(IF(NOT(ISERROR(AZ$2:AZ$175)),AZ$2:AZ$175))</f>
        <v>7.6871312992957677</v>
      </c>
      <c r="AM219" s="204" cm="1">
        <f t="array" ref="AM219">_xlfn.STDEV.S(IF(NOT(ISERROR(BA$2:BA$175)),BA$2:BA$175))</f>
        <v>11.600200033381256</v>
      </c>
      <c r="AN219" s="204" cm="1">
        <f t="array" ref="AN219">_xlfn.STDEV.S(IF(NOT(ISERROR(BB$2:BB$175)),BB$2:BB$175))</f>
        <v>11.600200033381256</v>
      </c>
      <c r="AO219" s="204" cm="1">
        <f t="array" ref="AO219">_xlfn.STDEV.S(IF(NOT(ISERROR(BC$2:BC$175)),BC$2:BC$175))</f>
        <v>10.175467099575734</v>
      </c>
      <c r="AP219" s="204" cm="1">
        <f t="array" ref="AP219">_xlfn.STDEV.S(IF(NOT(ISERROR(BD$2:BD$175)),BD$2:BD$175))</f>
        <v>12.459373981063402</v>
      </c>
      <c r="AQ219" s="204" cm="1">
        <f t="array" ref="AQ219">_xlfn.STDEV.S(IF(NOT(ISERROR(BE$2:BE$175)),BE$2:BE$175))</f>
        <v>13.484222962857556</v>
      </c>
      <c r="AR219" s="204" cm="1">
        <f t="array" ref="AR219">_xlfn.STDEV.S(IF(NOT(ISERROR(BF$2:BF$175)),BF$2:BF$175))</f>
        <v>12.061335080395075</v>
      </c>
      <c r="AS219" s="167">
        <f t="shared" si="82"/>
        <v>11.416695905938399</v>
      </c>
      <c r="AT219" s="204"/>
      <c r="AU219" s="208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161"/>
      <c r="BH219" s="178" t="s">
        <v>1077</v>
      </c>
      <c r="BI219" s="203" cm="1">
        <f t="array" ref="BI219">_xlfn.STDEV.S(IF(NOT(ISERROR(BW$2:BW$175)),BW$2:BW$175))</f>
        <v>22.046169984196045</v>
      </c>
      <c r="BJ219" s="204" cm="1">
        <f t="array" ref="BJ219">_xlfn.STDEV.S(IF(NOT(ISERROR(BX$2:BX$175)),BX$2:BX$175))</f>
        <v>23.100052912548577</v>
      </c>
      <c r="BK219" s="204" cm="1">
        <f t="array" ref="BK219">_xlfn.STDEV.S(IF(NOT(ISERROR(BY$2:BY$175)),BY$2:BY$175))</f>
        <v>23.100052912548577</v>
      </c>
      <c r="BL219" s="204" cm="1">
        <f t="array" ref="BL219">_xlfn.STDEV.S(IF(NOT(ISERROR(BZ$2:BZ$175)),BZ$2:BZ$175))</f>
        <v>22.830071633885009</v>
      </c>
      <c r="BM219" s="204" cm="1">
        <f t="array" ref="BM219">_xlfn.STDEV.S(IF(NOT(ISERROR(CA$2:CA$175)),CA$2:CA$175))</f>
        <v>22.830071633885009</v>
      </c>
      <c r="BN219" s="204" cm="1">
        <f t="array" ref="BN219">_xlfn.STDEV.S(IF(NOT(ISERROR(CB$2:CB$175)),CB$2:CB$175))</f>
        <v>22.281539997958784</v>
      </c>
      <c r="BO219" s="204" cm="1">
        <f t="array" ref="BO219">_xlfn.STDEV.S(IF(NOT(ISERROR(CC$2:CC$175)),CC$2:CC$175))</f>
        <v>23.819712594212085</v>
      </c>
      <c r="BP219" s="204" cm="1">
        <f t="array" ref="BP219">_xlfn.STDEV.S(IF(NOT(ISERROR(CD$2:CD$175)),CD$2:CD$175))</f>
        <v>23.819712594212085</v>
      </c>
      <c r="BQ219" s="204" cm="1">
        <f t="array" ref="BQ219">_xlfn.STDEV.S(IF(NOT(ISERROR(CE$2:CE$175)),CE$2:CE$175))</f>
        <v>22.866218201293805</v>
      </c>
      <c r="BR219" s="205" cm="1">
        <f t="array" ref="BR219">_xlfn.STDEV.S(IF(NOT(ISERROR(CF$2:CF$175)),CF$2:CF$175))</f>
        <v>24.574702132275</v>
      </c>
      <c r="BS219" s="204" cm="1">
        <f t="array" ref="BS219">_xlfn.STDEV.S(IF(NOT(ISERROR(CG$2:CG$175)),CG$2:CG$175))</f>
        <v>25.684234214966807</v>
      </c>
      <c r="BT219" s="204" cm="1">
        <f t="array" ref="BT219">_xlfn.STDEV.S(IF(NOT(ISERROR(CH$2:CH$175)),CH$2:CH$175))</f>
        <v>23.836630593666133</v>
      </c>
      <c r="BU219" s="167">
        <f t="shared" si="84"/>
        <v>23.399097450470663</v>
      </c>
      <c r="BV219" s="204"/>
      <c r="BW219" s="208"/>
      <c r="BX219" s="209"/>
      <c r="BY219" s="209"/>
      <c r="BZ219" s="209"/>
      <c r="CA219" s="209"/>
      <c r="CB219" s="209"/>
      <c r="CC219" s="209"/>
      <c r="CD219" s="209"/>
      <c r="CE219" s="209"/>
      <c r="CF219" s="209"/>
      <c r="CG219" s="209"/>
      <c r="CH219" s="209"/>
      <c r="CI219" s="169"/>
      <c r="CJ219" s="207"/>
      <c r="CK219" s="207"/>
      <c r="CL219" s="207"/>
      <c r="CM219" s="207"/>
      <c r="CN219" s="207"/>
      <c r="CO219" s="207"/>
      <c r="CP219" s="207"/>
      <c r="CQ219" s="207"/>
      <c r="CR219" s="207"/>
      <c r="CS219" s="207"/>
      <c r="CT219" s="207"/>
      <c r="CU219" s="207"/>
      <c r="CV219" s="207"/>
      <c r="CW219" s="207"/>
      <c r="CX219" s="207"/>
      <c r="CY219" s="207"/>
      <c r="CZ219" s="207"/>
      <c r="DA219" s="207"/>
      <c r="DB219" s="207"/>
      <c r="DC219" s="207"/>
      <c r="DD219" s="207"/>
      <c r="DE219" s="207"/>
      <c r="DF219" s="207"/>
      <c r="DG219" s="207"/>
    </row>
    <row r="220" spans="3:111" s="206" customFormat="1" x14ac:dyDescent="0.15">
      <c r="C220" s="159"/>
      <c r="D220" s="178" t="s">
        <v>1078</v>
      </c>
      <c r="E220" s="201">
        <f>E218-E219</f>
        <v>0.42634794122051178</v>
      </c>
      <c r="F220" s="202">
        <f t="shared" ref="F220:P220" si="176">F218-F219</f>
        <v>0.3366388078914524</v>
      </c>
      <c r="G220" s="202">
        <f t="shared" si="176"/>
        <v>0.32029854643442812</v>
      </c>
      <c r="H220" s="202">
        <f t="shared" si="176"/>
        <v>0.23935549328745953</v>
      </c>
      <c r="I220" s="202">
        <f t="shared" si="176"/>
        <v>0.20265401222407697</v>
      </c>
      <c r="J220" s="202">
        <f t="shared" si="176"/>
        <v>0.23825506294773979</v>
      </c>
      <c r="K220" s="202">
        <f>K218-K219</f>
        <v>-2.0980564032051285E-2</v>
      </c>
      <c r="L220" s="202">
        <f>L218-L219</f>
        <v>-5.8831156949284757E-2</v>
      </c>
      <c r="M220" s="202">
        <f>M218-M219</f>
        <v>2.4443621402729487E-2</v>
      </c>
      <c r="N220" s="218">
        <f>N218-N219</f>
        <v>-0.1571741764311203</v>
      </c>
      <c r="O220" s="202">
        <f t="shared" si="176"/>
        <v>0.13198897012876909</v>
      </c>
      <c r="P220" s="202">
        <f t="shared" si="176"/>
        <v>9.3313878517290672E-2</v>
      </c>
      <c r="Q220" s="158">
        <f t="shared" si="81"/>
        <v>0.14802586972016679</v>
      </c>
      <c r="R220" s="207"/>
      <c r="T220" s="207"/>
      <c r="U220" s="207"/>
      <c r="V220" s="207"/>
      <c r="W220" s="207"/>
      <c r="X220" s="207"/>
      <c r="Y220" s="207"/>
      <c r="Z220" s="207"/>
      <c r="AA220" s="207"/>
      <c r="AB220" s="207"/>
      <c r="AC220" s="207"/>
      <c r="AD220" s="207"/>
      <c r="AE220" s="161"/>
      <c r="AF220" s="178" t="s">
        <v>1078</v>
      </c>
      <c r="AG220" s="203">
        <f>AG218-AG219</f>
        <v>1.3485244324583086</v>
      </c>
      <c r="AH220" s="204">
        <f t="shared" ref="AH220" si="177">AH218-AH219</f>
        <v>242.55269935672732</v>
      </c>
      <c r="AI220" s="204">
        <f t="shared" ref="AI220" si="178">AI218-AI219</f>
        <v>130.14878274622521</v>
      </c>
      <c r="AJ220" s="204">
        <f t="shared" ref="AJ220" si="179">AJ218-AJ219</f>
        <v>71.023433024131606</v>
      </c>
      <c r="AK220" s="204">
        <f t="shared" ref="AK220" si="180">AK218-AK219</f>
        <v>122.06148017148892</v>
      </c>
      <c r="AL220" s="204">
        <f t="shared" ref="AL220" si="181">AL218-AL219</f>
        <v>57.641617931625319</v>
      </c>
      <c r="AM220" s="204">
        <f t="shared" ref="AM220" si="182">AM218-AM219</f>
        <v>190.55123932100184</v>
      </c>
      <c r="AN220" s="204">
        <f t="shared" ref="AN220" si="183">AN218-AN219</f>
        <v>254.03850380035328</v>
      </c>
      <c r="AO220" s="204">
        <f t="shared" ref="AO220" si="184">AO218-AO219</f>
        <v>264.61700034410336</v>
      </c>
      <c r="AP220" s="205">
        <f t="shared" ref="AP220" si="185">AP218-AP219</f>
        <v>280.33175893854997</v>
      </c>
      <c r="AQ220" s="204">
        <f t="shared" ref="AQ220" si="186">AQ218-AQ219</f>
        <v>9.3942384944926598</v>
      </c>
      <c r="AR220" s="204">
        <f t="shared" ref="AR220" si="187">AR218-AR219</f>
        <v>152.8224884938557</v>
      </c>
      <c r="AS220" s="167">
        <f t="shared" si="82"/>
        <v>148.04431392125113</v>
      </c>
      <c r="AT220" s="204"/>
      <c r="AU220" s="208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161"/>
      <c r="BH220" s="178" t="s">
        <v>1078</v>
      </c>
      <c r="BI220" s="203">
        <f>BI218-BI219</f>
        <v>-1.6211226727126764</v>
      </c>
      <c r="BJ220" s="204">
        <f t="shared" ref="BJ220:BT220" si="188">BJ218-BJ219</f>
        <v>4.4725827009416754</v>
      </c>
      <c r="BK220" s="204">
        <f t="shared" si="188"/>
        <v>-2.34464682110643</v>
      </c>
      <c r="BL220" s="204">
        <f t="shared" si="188"/>
        <v>-0.77352388568662889</v>
      </c>
      <c r="BM220" s="204">
        <f t="shared" si="188"/>
        <v>4.0891040883348992</v>
      </c>
      <c r="BN220" s="204">
        <f t="shared" si="188"/>
        <v>-3.3346869727496795</v>
      </c>
      <c r="BO220" s="204">
        <f>BO218-BO219</f>
        <v>3.1734025552581997</v>
      </c>
      <c r="BP220" s="204">
        <f>BP218-BP219</f>
        <v>7.4539751658226088</v>
      </c>
      <c r="BQ220" s="204">
        <f>BQ218-BQ219</f>
        <v>6.8700081209309722</v>
      </c>
      <c r="BR220" s="205">
        <f>BR218-BR219</f>
        <v>2.8658913934618582</v>
      </c>
      <c r="BS220" s="204">
        <f t="shared" si="188"/>
        <v>-6.9313969548435992</v>
      </c>
      <c r="BT220" s="204">
        <f t="shared" si="188"/>
        <v>-0.48859553642305187</v>
      </c>
      <c r="BU220" s="167">
        <f t="shared" si="84"/>
        <v>1.1192492651023456</v>
      </c>
      <c r="BV220" s="204"/>
      <c r="BW220" s="208"/>
      <c r="BX220" s="209"/>
      <c r="BY220" s="209"/>
      <c r="BZ220" s="209"/>
      <c r="CA220" s="209"/>
      <c r="CB220" s="209"/>
      <c r="CC220" s="209"/>
      <c r="CD220" s="209"/>
      <c r="CE220" s="209"/>
      <c r="CF220" s="209"/>
      <c r="CG220" s="209"/>
      <c r="CH220" s="209"/>
      <c r="CI220" s="169"/>
      <c r="CJ220" s="207"/>
      <c r="CK220" s="207"/>
      <c r="CL220" s="207"/>
      <c r="CM220" s="207"/>
      <c r="CN220" s="207"/>
      <c r="CO220" s="207"/>
      <c r="CP220" s="207"/>
      <c r="CQ220" s="207"/>
      <c r="CR220" s="207"/>
      <c r="CS220" s="207"/>
      <c r="CT220" s="207"/>
      <c r="CU220" s="207"/>
      <c r="CV220" s="207"/>
      <c r="CW220" s="207"/>
      <c r="CX220" s="207"/>
      <c r="CY220" s="207"/>
      <c r="CZ220" s="207"/>
      <c r="DA220" s="207"/>
      <c r="DB220" s="207"/>
      <c r="DC220" s="207"/>
      <c r="DD220" s="207"/>
      <c r="DE220" s="207"/>
      <c r="DF220" s="207"/>
      <c r="DG220" s="207"/>
    </row>
    <row r="221" spans="3:111" s="206" customFormat="1" x14ac:dyDescent="0.15">
      <c r="C221" s="159"/>
      <c r="D221" s="178" t="s">
        <v>1081</v>
      </c>
      <c r="E221" s="219">
        <f t="shared" ref="E221:P221" si="189">ABS(E220/MIN(E218:E219)*100)</f>
        <v>29.048008702401802</v>
      </c>
      <c r="F221" s="220">
        <f t="shared" si="189"/>
        <v>25.928311263067407</v>
      </c>
      <c r="G221" s="220">
        <f t="shared" si="189"/>
        <v>24.669765381707698</v>
      </c>
      <c r="H221" s="220">
        <f t="shared" si="189"/>
        <v>17.892433624407964</v>
      </c>
      <c r="I221" s="220">
        <f t="shared" si="189"/>
        <v>15.148904303961642</v>
      </c>
      <c r="J221" s="220">
        <f t="shared" si="189"/>
        <v>16.384958493695521</v>
      </c>
      <c r="K221" s="220">
        <f>ABS(K220/MIN(K218:K219)*100)</f>
        <v>1.4161447591710905</v>
      </c>
      <c r="L221" s="220">
        <f>ABS(L220/MIN(L218:L219)*100)</f>
        <v>4.0750936362169412</v>
      </c>
      <c r="M221" s="220">
        <f>ABS(M220/MIN(M218:M219)*100)</f>
        <v>1.8001081942268655</v>
      </c>
      <c r="N221" s="220">
        <f>ABS(N220/MIN(N218:N219)*100)</f>
        <v>12.487296022287509</v>
      </c>
      <c r="O221" s="220">
        <f t="shared" si="189"/>
        <v>9.2700645605052401</v>
      </c>
      <c r="P221" s="220">
        <f t="shared" si="189"/>
        <v>6.5682252889563708</v>
      </c>
      <c r="Q221" s="158">
        <f t="shared" si="81"/>
        <v>13.724109519217171</v>
      </c>
      <c r="R221" s="221"/>
      <c r="S221" s="222"/>
      <c r="T221" s="221"/>
      <c r="U221" s="221"/>
      <c r="V221" s="221"/>
      <c r="W221" s="221"/>
      <c r="X221" s="221"/>
      <c r="Y221" s="221"/>
      <c r="Z221" s="221"/>
      <c r="AA221" s="221"/>
      <c r="AB221" s="221"/>
      <c r="AC221" s="221"/>
      <c r="AD221" s="221"/>
      <c r="AE221" s="223"/>
      <c r="AF221" s="224" t="s">
        <v>1081</v>
      </c>
      <c r="AG221" s="219">
        <f t="shared" ref="AG221:AR221" si="190">ABS(AG220/MIN(AG218:AG219)*100)</f>
        <v>11.244153558200152</v>
      </c>
      <c r="AH221" s="220">
        <f t="shared" si="190"/>
        <v>2030.9657260925651</v>
      </c>
      <c r="AI221" s="220">
        <f t="shared" si="190"/>
        <v>1089.7743779033294</v>
      </c>
      <c r="AJ221" s="220">
        <f t="shared" si="190"/>
        <v>644.09103721903136</v>
      </c>
      <c r="AK221" s="220">
        <f t="shared" si="190"/>
        <v>1106.9403719393893</v>
      </c>
      <c r="AL221" s="220">
        <f t="shared" si="190"/>
        <v>749.84562754776903</v>
      </c>
      <c r="AM221" s="220">
        <f>ABS(AM220/MIN(AM218:AM219)*100)</f>
        <v>1642.6547712337981</v>
      </c>
      <c r="AN221" s="220">
        <f>ABS(AN220/MIN(AN218:AN219)*100)</f>
        <v>2189.9493376779769</v>
      </c>
      <c r="AO221" s="220">
        <f>ABS(AO220/MIN(AO218:AO219)*100)</f>
        <v>2600.5390981524238</v>
      </c>
      <c r="AP221" s="220">
        <f>ABS(AP220/MIN(AP218:AP219)*100)</f>
        <v>2249.9666465154437</v>
      </c>
      <c r="AQ221" s="220">
        <f t="shared" si="190"/>
        <v>69.668371105767051</v>
      </c>
      <c r="AR221" s="220">
        <f t="shared" si="190"/>
        <v>1267.0445475166248</v>
      </c>
      <c r="AS221" s="167">
        <f t="shared" si="82"/>
        <v>1304.39033887186</v>
      </c>
      <c r="AT221" s="204"/>
      <c r="AU221" s="208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161"/>
      <c r="BH221" s="224" t="s">
        <v>1081</v>
      </c>
      <c r="BI221" s="203">
        <f t="shared" ref="BI221" si="191">ABS(BI220/MIN(BI218:BI219)*100)</f>
        <v>7.9369347252441811</v>
      </c>
      <c r="BJ221" s="204">
        <f t="shared" ref="BJ221:BT221" si="192">ABS(BJ220/MIN(BJ218:BJ219)*100)</f>
        <v>19.36178552436149</v>
      </c>
      <c r="BK221" s="204">
        <f t="shared" si="192"/>
        <v>11.296559608502061</v>
      </c>
      <c r="BL221" s="204">
        <f t="shared" si="192"/>
        <v>3.5070034282668363</v>
      </c>
      <c r="BM221" s="204">
        <f t="shared" si="192"/>
        <v>17.911043617864696</v>
      </c>
      <c r="BN221" s="204">
        <f t="shared" si="192"/>
        <v>17.600215551959064</v>
      </c>
      <c r="BO221" s="204">
        <f>ABS(BO220/MIN(BO218:BO219)*100)</f>
        <v>13.322589610209235</v>
      </c>
      <c r="BP221" s="204">
        <f>ABS(BP220/MIN(BP218:BP219)*100)</f>
        <v>31.293304385351146</v>
      </c>
      <c r="BQ221" s="204">
        <f>ABS(BQ220/MIN(BQ218:BQ219)*100)</f>
        <v>30.04435652827916</v>
      </c>
      <c r="BR221" s="205">
        <f>ABS(BR220/MIN(BR218:BR219)*100)</f>
        <v>11.661957805372385</v>
      </c>
      <c r="BS221" s="204">
        <f t="shared" si="192"/>
        <v>36.96185733762433</v>
      </c>
      <c r="BT221" s="204">
        <f t="shared" si="192"/>
        <v>2.0926623385014951</v>
      </c>
      <c r="BU221" s="167">
        <f t="shared" si="84"/>
        <v>16.915855871794676</v>
      </c>
      <c r="BV221" s="204"/>
      <c r="BW221" s="208"/>
      <c r="BX221" s="209"/>
      <c r="BY221" s="209"/>
      <c r="BZ221" s="209"/>
      <c r="CA221" s="209"/>
      <c r="CB221" s="209"/>
      <c r="CC221" s="209"/>
      <c r="CD221" s="209"/>
      <c r="CE221" s="209"/>
      <c r="CF221" s="209"/>
      <c r="CG221" s="209"/>
      <c r="CH221" s="209"/>
      <c r="CI221" s="169"/>
      <c r="CJ221" s="207"/>
      <c r="CK221" s="207"/>
      <c r="CL221" s="207"/>
      <c r="CM221" s="207"/>
      <c r="CN221" s="207"/>
      <c r="CO221" s="207"/>
      <c r="CP221" s="207"/>
      <c r="CQ221" s="207"/>
      <c r="CR221" s="207"/>
      <c r="CS221" s="207"/>
      <c r="CT221" s="207"/>
      <c r="CU221" s="207"/>
      <c r="CV221" s="207"/>
      <c r="CW221" s="207"/>
      <c r="CX221" s="207"/>
      <c r="CY221" s="207"/>
      <c r="CZ221" s="207"/>
      <c r="DA221" s="207"/>
      <c r="DB221" s="207"/>
      <c r="DC221" s="207"/>
      <c r="DD221" s="207"/>
      <c r="DE221" s="207"/>
      <c r="DF221" s="207"/>
      <c r="DG221" s="207"/>
    </row>
    <row r="222" spans="3:111" s="206" customFormat="1" x14ac:dyDescent="0.15">
      <c r="C222" s="156"/>
      <c r="D222" s="156"/>
      <c r="E222" s="225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161"/>
      <c r="R222" s="207"/>
      <c r="T222" s="207"/>
      <c r="U222" s="207"/>
      <c r="V222" s="207"/>
      <c r="W222" s="207"/>
      <c r="X222" s="207"/>
      <c r="Y222" s="207"/>
      <c r="Z222" s="207"/>
      <c r="AA222" s="207"/>
      <c r="AB222" s="207"/>
      <c r="AC222" s="207"/>
      <c r="AD222" s="207"/>
      <c r="AE222" s="161"/>
      <c r="AF222" s="207"/>
      <c r="AG222" s="203"/>
      <c r="AH222" s="204"/>
      <c r="AI222" s="204"/>
      <c r="AJ222" s="204"/>
      <c r="AK222" s="204"/>
      <c r="AL222" s="204"/>
      <c r="AM222" s="204"/>
      <c r="AN222" s="204"/>
      <c r="AO222" s="204"/>
      <c r="AP222" s="204"/>
      <c r="AQ222" s="204"/>
      <c r="AR222" s="204"/>
      <c r="AS222" s="169"/>
      <c r="AT222" s="204"/>
      <c r="AU222" s="208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161"/>
      <c r="BH222" s="207"/>
      <c r="BI222" s="203"/>
      <c r="BJ222" s="204"/>
      <c r="BK222" s="204"/>
      <c r="BL222" s="204"/>
      <c r="BM222" s="204"/>
      <c r="BN222" s="204"/>
      <c r="BO222" s="204"/>
      <c r="BP222" s="204"/>
      <c r="BQ222" s="204"/>
      <c r="BR222" s="204"/>
      <c r="BS222" s="204"/>
      <c r="BT222" s="204"/>
      <c r="BU222" s="169"/>
      <c r="BV222" s="204"/>
      <c r="BW222" s="208"/>
      <c r="BX222" s="209"/>
      <c r="BY222" s="209"/>
      <c r="BZ222" s="209"/>
      <c r="CA222" s="209"/>
      <c r="CB222" s="209"/>
      <c r="CC222" s="209"/>
      <c r="CD222" s="209"/>
      <c r="CE222" s="209"/>
      <c r="CF222" s="209"/>
      <c r="CG222" s="209"/>
      <c r="CH222" s="209"/>
      <c r="CI222" s="169"/>
      <c r="CJ222" s="207"/>
      <c r="CK222" s="207"/>
      <c r="CL222" s="207"/>
      <c r="CM222" s="207"/>
      <c r="CN222" s="207"/>
      <c r="CO222" s="207"/>
      <c r="CP222" s="207"/>
      <c r="CQ222" s="207"/>
      <c r="CR222" s="207"/>
      <c r="CS222" s="207"/>
      <c r="CT222" s="207"/>
      <c r="CU222" s="207"/>
      <c r="CV222" s="207"/>
      <c r="CW222" s="207"/>
      <c r="CX222" s="207"/>
      <c r="CY222" s="207"/>
      <c r="CZ222" s="207"/>
      <c r="DA222" s="207"/>
      <c r="DB222" s="207"/>
      <c r="DC222" s="207"/>
      <c r="DD222" s="207"/>
      <c r="DE222" s="207"/>
      <c r="DF222" s="207"/>
      <c r="DG222" s="207"/>
    </row>
    <row r="223" spans="3:111" s="206" customFormat="1" x14ac:dyDescent="0.15">
      <c r="C223" s="156"/>
      <c r="D223" s="156"/>
      <c r="E223" s="225"/>
      <c r="F223" s="226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161"/>
      <c r="R223" s="207"/>
      <c r="T223" s="207"/>
      <c r="U223" s="207"/>
      <c r="V223" s="207"/>
      <c r="W223" s="207"/>
      <c r="X223" s="207"/>
      <c r="Y223" s="207"/>
      <c r="Z223" s="207"/>
      <c r="AA223" s="207"/>
      <c r="AB223" s="207"/>
      <c r="AC223" s="207"/>
      <c r="AD223" s="207"/>
      <c r="AE223" s="161"/>
      <c r="AF223" s="207"/>
      <c r="AG223" s="203"/>
      <c r="AH223" s="204"/>
      <c r="AI223" s="204"/>
      <c r="AJ223" s="204"/>
      <c r="AK223" s="204"/>
      <c r="AL223" s="204"/>
      <c r="AM223" s="204"/>
      <c r="AN223" s="204"/>
      <c r="AO223" s="204"/>
      <c r="AP223" s="204"/>
      <c r="AQ223" s="204"/>
      <c r="AR223" s="204"/>
      <c r="AS223" s="169"/>
      <c r="AT223" s="204"/>
      <c r="AU223" s="208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161"/>
      <c r="BH223" s="207"/>
      <c r="BI223" s="203"/>
      <c r="BJ223" s="204"/>
      <c r="BK223" s="204"/>
      <c r="BL223" s="204"/>
      <c r="BM223" s="204"/>
      <c r="BN223" s="204"/>
      <c r="BO223" s="204"/>
      <c r="BP223" s="204"/>
      <c r="BQ223" s="204"/>
      <c r="BR223" s="204"/>
      <c r="BS223" s="204"/>
      <c r="BT223" s="204"/>
      <c r="BU223" s="169"/>
      <c r="BV223" s="204"/>
      <c r="BW223" s="208"/>
      <c r="BX223" s="209"/>
      <c r="BY223" s="209"/>
      <c r="BZ223" s="209"/>
      <c r="CA223" s="209"/>
      <c r="CB223" s="209"/>
      <c r="CC223" s="209"/>
      <c r="CD223" s="209"/>
      <c r="CE223" s="209"/>
      <c r="CF223" s="209"/>
      <c r="CG223" s="209"/>
      <c r="CH223" s="209"/>
      <c r="CI223" s="169"/>
      <c r="CJ223" s="207"/>
      <c r="CK223" s="207"/>
      <c r="CL223" s="207"/>
      <c r="CM223" s="207"/>
      <c r="CN223" s="207"/>
      <c r="CO223" s="207"/>
      <c r="CP223" s="207"/>
      <c r="CQ223" s="207"/>
      <c r="CR223" s="207"/>
      <c r="CS223" s="207"/>
      <c r="CT223" s="207"/>
      <c r="CU223" s="207"/>
      <c r="CV223" s="207"/>
      <c r="CW223" s="207"/>
      <c r="CX223" s="207"/>
      <c r="CY223" s="207"/>
      <c r="CZ223" s="207"/>
      <c r="DA223" s="207"/>
      <c r="DB223" s="207"/>
      <c r="DC223" s="207"/>
      <c r="DD223" s="207"/>
      <c r="DE223" s="207"/>
      <c r="DF223" s="207"/>
      <c r="DG223" s="207"/>
    </row>
    <row r="224" spans="3:111" s="206" customFormat="1" x14ac:dyDescent="0.15">
      <c r="C224" s="156"/>
      <c r="D224" s="156"/>
      <c r="E224" s="225"/>
      <c r="F224" s="226"/>
      <c r="G224" s="226"/>
      <c r="H224" s="226"/>
      <c r="I224" s="226"/>
      <c r="J224" s="226"/>
      <c r="K224" s="226"/>
      <c r="L224" s="226"/>
      <c r="M224" s="226"/>
      <c r="N224" s="226"/>
      <c r="O224" s="226"/>
      <c r="P224" s="226"/>
      <c r="Q224" s="161"/>
      <c r="R224" s="207"/>
      <c r="T224" s="207"/>
      <c r="U224" s="207"/>
      <c r="V224" s="207"/>
      <c r="W224" s="207"/>
      <c r="X224" s="207"/>
      <c r="Y224" s="207"/>
      <c r="Z224" s="207"/>
      <c r="AA224" s="207"/>
      <c r="AB224" s="207"/>
      <c r="AC224" s="207"/>
      <c r="AD224" s="207"/>
      <c r="AE224" s="161"/>
      <c r="AF224" s="207"/>
      <c r="AG224" s="203"/>
      <c r="AH224" s="204"/>
      <c r="AI224" s="204"/>
      <c r="AJ224" s="204"/>
      <c r="AK224" s="204"/>
      <c r="AL224" s="204"/>
      <c r="AM224" s="204"/>
      <c r="AN224" s="204"/>
      <c r="AO224" s="204"/>
      <c r="AP224" s="204"/>
      <c r="AQ224" s="204"/>
      <c r="AR224" s="204"/>
      <c r="AS224" s="169"/>
      <c r="AT224" s="204"/>
      <c r="AU224" s="208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161"/>
      <c r="BH224" s="207"/>
      <c r="BI224" s="203"/>
      <c r="BJ224" s="204"/>
      <c r="BK224" s="204"/>
      <c r="BL224" s="204"/>
      <c r="BM224" s="204"/>
      <c r="BN224" s="204"/>
      <c r="BO224" s="204"/>
      <c r="BP224" s="204"/>
      <c r="BQ224" s="204"/>
      <c r="BR224" s="204"/>
      <c r="BS224" s="204"/>
      <c r="BT224" s="204"/>
      <c r="BU224" s="169"/>
      <c r="BV224" s="204"/>
      <c r="BW224" s="208"/>
      <c r="BX224" s="209"/>
      <c r="BY224" s="209"/>
      <c r="BZ224" s="209"/>
      <c r="CA224" s="209"/>
      <c r="CB224" s="209"/>
      <c r="CC224" s="209"/>
      <c r="CD224" s="209"/>
      <c r="CE224" s="209"/>
      <c r="CF224" s="209"/>
      <c r="CG224" s="209"/>
      <c r="CH224" s="209"/>
      <c r="CI224" s="169"/>
      <c r="CJ224" s="207"/>
      <c r="CK224" s="207"/>
      <c r="CL224" s="207"/>
      <c r="CM224" s="207"/>
      <c r="CN224" s="207"/>
      <c r="CO224" s="207"/>
      <c r="CP224" s="207"/>
      <c r="CQ224" s="207"/>
      <c r="CR224" s="207"/>
      <c r="CS224" s="207"/>
      <c r="CT224" s="207"/>
      <c r="CU224" s="207"/>
      <c r="CV224" s="207"/>
      <c r="CW224" s="207"/>
      <c r="CX224" s="207"/>
      <c r="CY224" s="207"/>
      <c r="CZ224" s="207"/>
      <c r="DA224" s="207"/>
      <c r="DB224" s="207"/>
      <c r="DC224" s="207"/>
      <c r="DD224" s="207"/>
      <c r="DE224" s="207"/>
      <c r="DF224" s="207"/>
      <c r="DG224" s="207"/>
    </row>
    <row r="225" spans="3:111" s="206" customFormat="1" x14ac:dyDescent="0.15">
      <c r="C225" s="156"/>
      <c r="D225" s="156"/>
      <c r="E225" s="225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161"/>
      <c r="R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161"/>
      <c r="AF225" s="207"/>
      <c r="AG225" s="203"/>
      <c r="AH225" s="204"/>
      <c r="AI225" s="204"/>
      <c r="AJ225" s="204"/>
      <c r="AK225" s="204"/>
      <c r="AL225" s="204"/>
      <c r="AM225" s="204"/>
      <c r="AN225" s="204"/>
      <c r="AO225" s="204"/>
      <c r="AP225" s="204"/>
      <c r="AQ225" s="204"/>
      <c r="AR225" s="204"/>
      <c r="AS225" s="169"/>
      <c r="AT225" s="204"/>
      <c r="AU225" s="208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161"/>
      <c r="BH225" s="207"/>
      <c r="BI225" s="203"/>
      <c r="BJ225" s="204"/>
      <c r="BK225" s="204"/>
      <c r="BL225" s="204"/>
      <c r="BM225" s="204"/>
      <c r="BN225" s="204"/>
      <c r="BO225" s="204"/>
      <c r="BP225" s="204"/>
      <c r="BQ225" s="204"/>
      <c r="BR225" s="204"/>
      <c r="BS225" s="204"/>
      <c r="BT225" s="204"/>
      <c r="BU225" s="169"/>
      <c r="BV225" s="204"/>
      <c r="BW225" s="208"/>
      <c r="BX225" s="209"/>
      <c r="BY225" s="209"/>
      <c r="BZ225" s="209"/>
      <c r="CA225" s="209"/>
      <c r="CB225" s="209"/>
      <c r="CC225" s="209"/>
      <c r="CD225" s="209"/>
      <c r="CE225" s="209"/>
      <c r="CF225" s="209"/>
      <c r="CG225" s="209"/>
      <c r="CH225" s="209"/>
      <c r="CI225" s="169"/>
      <c r="CJ225" s="207"/>
      <c r="CK225" s="207"/>
      <c r="CL225" s="207"/>
      <c r="CM225" s="207"/>
      <c r="CN225" s="207"/>
      <c r="CO225" s="207"/>
      <c r="CP225" s="207"/>
      <c r="CQ225" s="207"/>
      <c r="CR225" s="207"/>
      <c r="CS225" s="207"/>
      <c r="CT225" s="207"/>
      <c r="CU225" s="207"/>
      <c r="CV225" s="207"/>
      <c r="CW225" s="207"/>
      <c r="CX225" s="207"/>
      <c r="CY225" s="207"/>
      <c r="CZ225" s="207"/>
      <c r="DA225" s="207"/>
      <c r="DB225" s="207"/>
      <c r="DC225" s="207"/>
      <c r="DD225" s="207"/>
      <c r="DE225" s="207"/>
      <c r="DF225" s="207"/>
      <c r="DG225" s="207"/>
    </row>
    <row r="226" spans="3:111" s="206" customFormat="1" x14ac:dyDescent="0.15">
      <c r="C226" s="156"/>
      <c r="D226" s="156"/>
      <c r="E226" s="225"/>
      <c r="F226" s="226"/>
      <c r="G226" s="226"/>
      <c r="H226" s="226"/>
      <c r="I226" s="226"/>
      <c r="J226" s="226"/>
      <c r="K226" s="226"/>
      <c r="L226" s="226"/>
      <c r="M226" s="226"/>
      <c r="N226" s="226"/>
      <c r="O226" s="226"/>
      <c r="P226" s="226"/>
      <c r="Q226" s="161"/>
      <c r="R226" s="207"/>
      <c r="T226" s="207"/>
      <c r="U226" s="207"/>
      <c r="V226" s="207"/>
      <c r="W226" s="207"/>
      <c r="X226" s="207"/>
      <c r="Y226" s="207"/>
      <c r="Z226" s="207"/>
      <c r="AA226" s="207"/>
      <c r="AB226" s="207"/>
      <c r="AC226" s="207"/>
      <c r="AD226" s="207"/>
      <c r="AE226" s="161"/>
      <c r="AF226" s="207"/>
      <c r="AG226" s="203"/>
      <c r="AH226" s="204"/>
      <c r="AI226" s="204"/>
      <c r="AJ226" s="204"/>
      <c r="AK226" s="204"/>
      <c r="AL226" s="204"/>
      <c r="AM226" s="204"/>
      <c r="AN226" s="204"/>
      <c r="AO226" s="204"/>
      <c r="AP226" s="204"/>
      <c r="AQ226" s="204"/>
      <c r="AR226" s="204"/>
      <c r="AS226" s="169"/>
      <c r="AT226" s="204"/>
      <c r="AU226" s="208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161"/>
      <c r="BH226" s="207"/>
      <c r="BI226" s="203"/>
      <c r="BJ226" s="204"/>
      <c r="BK226" s="204"/>
      <c r="BL226" s="204"/>
      <c r="BM226" s="204"/>
      <c r="BN226" s="204"/>
      <c r="BO226" s="204"/>
      <c r="BP226" s="204"/>
      <c r="BQ226" s="204"/>
      <c r="BR226" s="204"/>
      <c r="BS226" s="204"/>
      <c r="BT226" s="204"/>
      <c r="BU226" s="169"/>
      <c r="BV226" s="204"/>
      <c r="BW226" s="208"/>
      <c r="BX226" s="209"/>
      <c r="BY226" s="209"/>
      <c r="BZ226" s="209"/>
      <c r="CA226" s="209"/>
      <c r="CB226" s="209"/>
      <c r="CC226" s="209"/>
      <c r="CD226" s="209"/>
      <c r="CE226" s="209"/>
      <c r="CF226" s="209"/>
      <c r="CG226" s="209"/>
      <c r="CH226" s="209"/>
      <c r="CI226" s="169"/>
      <c r="CJ226" s="207"/>
      <c r="CK226" s="207"/>
      <c r="CL226" s="207"/>
      <c r="CM226" s="207"/>
      <c r="CN226" s="207"/>
      <c r="CO226" s="207"/>
      <c r="CP226" s="207"/>
      <c r="CQ226" s="207"/>
      <c r="CR226" s="207"/>
      <c r="CS226" s="207"/>
      <c r="CT226" s="207"/>
      <c r="CU226" s="207"/>
      <c r="CV226" s="207"/>
      <c r="CW226" s="207"/>
      <c r="CX226" s="207"/>
      <c r="CY226" s="207"/>
      <c r="CZ226" s="207"/>
      <c r="DA226" s="207"/>
      <c r="DB226" s="207"/>
      <c r="DC226" s="207"/>
      <c r="DD226" s="207"/>
      <c r="DE226" s="207"/>
      <c r="DF226" s="207"/>
      <c r="DG226" s="207"/>
    </row>
    <row r="227" spans="3:111" s="206" customFormat="1" x14ac:dyDescent="0.15">
      <c r="C227" s="156"/>
      <c r="D227" s="156"/>
      <c r="E227" s="225"/>
      <c r="F227" s="226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161"/>
      <c r="R227" s="207"/>
      <c r="T227" s="207"/>
      <c r="U227" s="207"/>
      <c r="V227" s="207"/>
      <c r="W227" s="207"/>
      <c r="X227" s="207"/>
      <c r="Y227" s="207"/>
      <c r="Z227" s="207"/>
      <c r="AA227" s="207"/>
      <c r="AB227" s="207"/>
      <c r="AC227" s="207"/>
      <c r="AD227" s="207"/>
      <c r="AE227" s="161"/>
      <c r="AF227" s="207"/>
      <c r="AG227" s="203"/>
      <c r="AH227" s="204"/>
      <c r="AI227" s="204"/>
      <c r="AJ227" s="204"/>
      <c r="AK227" s="204"/>
      <c r="AL227" s="204"/>
      <c r="AM227" s="204"/>
      <c r="AN227" s="204"/>
      <c r="AO227" s="204"/>
      <c r="AP227" s="204"/>
      <c r="AQ227" s="204"/>
      <c r="AR227" s="204"/>
      <c r="AS227" s="169"/>
      <c r="AT227" s="204"/>
      <c r="AU227" s="208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161"/>
      <c r="BH227" s="207"/>
      <c r="BI227" s="203"/>
      <c r="BJ227" s="204"/>
      <c r="BK227" s="204"/>
      <c r="BL227" s="204"/>
      <c r="BM227" s="204"/>
      <c r="BN227" s="204"/>
      <c r="BO227" s="204"/>
      <c r="BP227" s="204"/>
      <c r="BQ227" s="204"/>
      <c r="BR227" s="204"/>
      <c r="BS227" s="204"/>
      <c r="BT227" s="204"/>
      <c r="BU227" s="169"/>
      <c r="BV227" s="204"/>
      <c r="BW227" s="208"/>
      <c r="BX227" s="209"/>
      <c r="BY227" s="209"/>
      <c r="BZ227" s="209"/>
      <c r="CA227" s="209"/>
      <c r="CB227" s="209"/>
      <c r="CC227" s="209"/>
      <c r="CD227" s="209"/>
      <c r="CE227" s="209"/>
      <c r="CF227" s="209"/>
      <c r="CG227" s="209"/>
      <c r="CH227" s="209"/>
      <c r="CI227" s="169"/>
      <c r="CJ227" s="207"/>
      <c r="CK227" s="207"/>
      <c r="CL227" s="207"/>
      <c r="CM227" s="207"/>
      <c r="CN227" s="207"/>
      <c r="CO227" s="207"/>
      <c r="CP227" s="207"/>
      <c r="CQ227" s="207"/>
      <c r="CR227" s="207"/>
      <c r="CS227" s="207"/>
      <c r="CT227" s="207"/>
      <c r="CU227" s="207"/>
      <c r="CV227" s="207"/>
      <c r="CW227" s="207"/>
      <c r="CX227" s="207"/>
      <c r="CY227" s="207"/>
      <c r="CZ227" s="207"/>
      <c r="DA227" s="207"/>
      <c r="DB227" s="207"/>
      <c r="DC227" s="207"/>
      <c r="DD227" s="207"/>
      <c r="DE227" s="207"/>
      <c r="DF227" s="207"/>
      <c r="DG227" s="207"/>
    </row>
    <row r="228" spans="3:111" s="206" customFormat="1" x14ac:dyDescent="0.15">
      <c r="C228" s="156"/>
      <c r="D228" s="156"/>
      <c r="E228" s="225"/>
      <c r="F228" s="226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161"/>
      <c r="R228" s="207"/>
      <c r="T228" s="207"/>
      <c r="U228" s="207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161"/>
      <c r="AF228" s="207"/>
      <c r="AG228" s="208"/>
      <c r="AH228" s="204"/>
      <c r="AI228" s="204"/>
      <c r="AJ228" s="204"/>
      <c r="AK228" s="204"/>
      <c r="AL228" s="204"/>
      <c r="AM228" s="204"/>
      <c r="AN228" s="204"/>
      <c r="AO228" s="204"/>
      <c r="AP228" s="204"/>
      <c r="AQ228" s="204"/>
      <c r="AR228" s="204"/>
      <c r="AS228" s="169"/>
      <c r="AT228" s="204"/>
      <c r="AU228" s="208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161"/>
      <c r="BH228" s="207"/>
      <c r="BI228" s="208"/>
      <c r="BJ228" s="204"/>
      <c r="BK228" s="204"/>
      <c r="BL228" s="204"/>
      <c r="BM228" s="204"/>
      <c r="BN228" s="204"/>
      <c r="BO228" s="204"/>
      <c r="BP228" s="204"/>
      <c r="BQ228" s="204"/>
      <c r="BR228" s="204"/>
      <c r="BS228" s="204"/>
      <c r="BT228" s="204"/>
      <c r="BU228" s="169"/>
      <c r="BV228" s="204"/>
      <c r="BW228" s="208"/>
      <c r="BX228" s="209"/>
      <c r="BY228" s="209"/>
      <c r="BZ228" s="209"/>
      <c r="CA228" s="209"/>
      <c r="CB228" s="209"/>
      <c r="CC228" s="209"/>
      <c r="CD228" s="209"/>
      <c r="CE228" s="209"/>
      <c r="CF228" s="209"/>
      <c r="CG228" s="209"/>
      <c r="CH228" s="209"/>
      <c r="CI228" s="169"/>
      <c r="CJ228" s="207"/>
      <c r="CK228" s="207"/>
      <c r="CL228" s="207"/>
      <c r="CM228" s="207"/>
      <c r="CN228" s="207"/>
      <c r="CO228" s="207"/>
      <c r="CP228" s="207"/>
      <c r="CQ228" s="207"/>
      <c r="CR228" s="207"/>
      <c r="CS228" s="207"/>
      <c r="CT228" s="207"/>
      <c r="CU228" s="207"/>
      <c r="CV228" s="207"/>
      <c r="CW228" s="207"/>
      <c r="CX228" s="207"/>
      <c r="CY228" s="207"/>
      <c r="CZ228" s="207"/>
      <c r="DA228" s="207"/>
      <c r="DB228" s="207"/>
      <c r="DC228" s="207"/>
      <c r="DD228" s="207"/>
      <c r="DE228" s="207"/>
      <c r="DF228" s="207"/>
      <c r="DG228" s="207"/>
    </row>
    <row r="229" spans="3:111" s="206" customFormat="1" x14ac:dyDescent="0.15">
      <c r="C229" s="156"/>
      <c r="D229" s="156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161"/>
      <c r="R229" s="207"/>
      <c r="T229" s="207"/>
      <c r="U229" s="207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161"/>
      <c r="AF229" s="207"/>
      <c r="AG229" s="203"/>
      <c r="AH229" s="204"/>
      <c r="AI229" s="204"/>
      <c r="AJ229" s="204"/>
      <c r="AK229" s="204"/>
      <c r="AL229" s="204"/>
      <c r="AM229" s="204"/>
      <c r="AN229" s="204"/>
      <c r="AO229" s="204"/>
      <c r="AP229" s="204"/>
      <c r="AQ229" s="204"/>
      <c r="AR229" s="204"/>
      <c r="AS229" s="169"/>
      <c r="AT229" s="204"/>
      <c r="AU229" s="208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161"/>
      <c r="BH229" s="207"/>
      <c r="BI229" s="203"/>
      <c r="BJ229" s="204"/>
      <c r="BK229" s="204"/>
      <c r="BL229" s="204"/>
      <c r="BM229" s="204"/>
      <c r="BN229" s="204"/>
      <c r="BO229" s="204"/>
      <c r="BP229" s="204"/>
      <c r="BQ229" s="204"/>
      <c r="BR229" s="204"/>
      <c r="BS229" s="204"/>
      <c r="BT229" s="204"/>
      <c r="BU229" s="169"/>
      <c r="BV229" s="204"/>
      <c r="BW229" s="208"/>
      <c r="BX229" s="209"/>
      <c r="BY229" s="209"/>
      <c r="BZ229" s="209"/>
      <c r="CA229" s="209"/>
      <c r="CB229" s="209"/>
      <c r="CC229" s="209"/>
      <c r="CD229" s="209"/>
      <c r="CE229" s="209"/>
      <c r="CF229" s="209"/>
      <c r="CG229" s="209"/>
      <c r="CH229" s="209"/>
      <c r="CI229" s="169"/>
      <c r="CJ229" s="207"/>
      <c r="CK229" s="207"/>
      <c r="CL229" s="207"/>
      <c r="CM229" s="207"/>
      <c r="CN229" s="207"/>
      <c r="CO229" s="207"/>
      <c r="CP229" s="207"/>
      <c r="CQ229" s="207"/>
      <c r="CR229" s="207"/>
      <c r="CS229" s="207"/>
      <c r="CT229" s="207"/>
      <c r="CU229" s="207"/>
      <c r="CV229" s="207"/>
      <c r="CW229" s="207"/>
      <c r="CX229" s="207"/>
      <c r="CY229" s="207"/>
      <c r="CZ229" s="207"/>
      <c r="DA229" s="207"/>
      <c r="DB229" s="207"/>
      <c r="DC229" s="207"/>
      <c r="DD229" s="207"/>
      <c r="DE229" s="207"/>
      <c r="DF229" s="207"/>
      <c r="DG229" s="207"/>
    </row>
    <row r="230" spans="3:111" s="231" customFormat="1" x14ac:dyDescent="0.15">
      <c r="C230" s="230"/>
      <c r="D230" s="230"/>
      <c r="F230" s="232"/>
      <c r="G230" s="232"/>
      <c r="H230" s="232"/>
      <c r="I230" s="232"/>
      <c r="J230" s="232"/>
      <c r="K230" s="232"/>
      <c r="L230" s="232"/>
      <c r="M230" s="232"/>
      <c r="N230" s="232"/>
      <c r="O230" s="232"/>
      <c r="P230" s="232"/>
      <c r="Q230" s="233"/>
      <c r="R230" s="232"/>
      <c r="T230" s="232"/>
      <c r="U230" s="232"/>
      <c r="V230" s="232"/>
      <c r="W230" s="232"/>
      <c r="X230" s="232"/>
      <c r="Y230" s="232"/>
      <c r="Z230" s="232"/>
      <c r="AA230" s="232"/>
      <c r="AB230" s="232"/>
      <c r="AC230" s="232"/>
      <c r="AD230" s="232"/>
      <c r="AE230" s="233"/>
      <c r="AF230" s="232"/>
      <c r="AG230" s="234"/>
      <c r="AH230" s="235"/>
      <c r="AI230" s="235"/>
      <c r="AJ230" s="235"/>
      <c r="AK230" s="235"/>
      <c r="AL230" s="235"/>
      <c r="AM230" s="235"/>
      <c r="AN230" s="235"/>
      <c r="AO230" s="235"/>
      <c r="AP230" s="235"/>
      <c r="AQ230" s="235"/>
      <c r="AR230" s="235"/>
      <c r="AS230" s="238"/>
      <c r="AT230" s="235"/>
      <c r="AU230" s="236"/>
      <c r="AV230" s="237"/>
      <c r="AW230" s="237"/>
      <c r="AX230" s="237"/>
      <c r="AY230" s="237"/>
      <c r="AZ230" s="237"/>
      <c r="BA230" s="237"/>
      <c r="BB230" s="237"/>
      <c r="BC230" s="237"/>
      <c r="BD230" s="237"/>
      <c r="BE230" s="237"/>
      <c r="BF230" s="237"/>
      <c r="BG230" s="233"/>
      <c r="BH230" s="232"/>
      <c r="BI230" s="234"/>
      <c r="BJ230" s="235"/>
      <c r="BK230" s="235"/>
      <c r="BL230" s="235"/>
      <c r="BM230" s="235"/>
      <c r="BN230" s="235"/>
      <c r="BO230" s="235"/>
      <c r="BP230" s="235"/>
      <c r="BQ230" s="235"/>
      <c r="BR230" s="235"/>
      <c r="BS230" s="235"/>
      <c r="BT230" s="235"/>
      <c r="BU230" s="238"/>
      <c r="BV230" s="235"/>
      <c r="BW230" s="236"/>
      <c r="BX230" s="237"/>
      <c r="BY230" s="237"/>
      <c r="BZ230" s="237"/>
      <c r="CA230" s="237"/>
      <c r="CB230" s="237"/>
      <c r="CC230" s="237"/>
      <c r="CD230" s="237"/>
      <c r="CE230" s="237"/>
      <c r="CF230" s="237"/>
      <c r="CG230" s="237"/>
      <c r="CH230" s="237"/>
      <c r="CI230" s="238"/>
      <c r="CJ230" s="232"/>
      <c r="CK230" s="232"/>
      <c r="CL230" s="232"/>
      <c r="CM230" s="232"/>
      <c r="CN230" s="232"/>
      <c r="CO230" s="232"/>
      <c r="CP230" s="232"/>
      <c r="CQ230" s="232"/>
      <c r="CR230" s="232"/>
      <c r="CS230" s="232"/>
      <c r="CT230" s="232"/>
      <c r="CU230" s="232"/>
      <c r="CV230" s="232"/>
      <c r="CW230" s="232"/>
      <c r="CX230" s="232"/>
      <c r="CY230" s="232"/>
      <c r="CZ230" s="232"/>
      <c r="DA230" s="232"/>
      <c r="DB230" s="232"/>
      <c r="DC230" s="232"/>
      <c r="DD230" s="232"/>
      <c r="DE230" s="232"/>
      <c r="DF230" s="232"/>
      <c r="DG230" s="232"/>
    </row>
    <row r="231" spans="3:111" s="231" customFormat="1" x14ac:dyDescent="0.15">
      <c r="C231" s="230"/>
      <c r="D231" s="230"/>
      <c r="F231" s="232"/>
      <c r="G231" s="232"/>
      <c r="H231" s="232"/>
      <c r="I231" s="232"/>
      <c r="J231" s="232"/>
      <c r="K231" s="232"/>
      <c r="L231" s="232"/>
      <c r="M231" s="232"/>
      <c r="N231" s="232"/>
      <c r="O231" s="232"/>
      <c r="P231" s="232"/>
      <c r="Q231" s="233"/>
      <c r="R231" s="232"/>
      <c r="T231" s="232"/>
      <c r="U231" s="232"/>
      <c r="V231" s="232"/>
      <c r="W231" s="232"/>
      <c r="X231" s="232"/>
      <c r="Y231" s="232"/>
      <c r="Z231" s="232"/>
      <c r="AA231" s="232"/>
      <c r="AB231" s="232"/>
      <c r="AC231" s="232"/>
      <c r="AD231" s="232"/>
      <c r="AE231" s="233"/>
      <c r="AF231" s="232"/>
      <c r="AG231" s="236"/>
      <c r="AH231" s="235"/>
      <c r="AI231" s="235"/>
      <c r="AJ231" s="235"/>
      <c r="AK231" s="235"/>
      <c r="AL231" s="235"/>
      <c r="AM231" s="235"/>
      <c r="AN231" s="235"/>
      <c r="AO231" s="235"/>
      <c r="AP231" s="235"/>
      <c r="AQ231" s="235"/>
      <c r="AR231" s="235"/>
      <c r="AS231" s="238"/>
      <c r="AT231" s="235"/>
      <c r="AU231" s="236"/>
      <c r="AV231" s="237"/>
      <c r="AW231" s="237"/>
      <c r="AX231" s="237"/>
      <c r="AY231" s="237"/>
      <c r="AZ231" s="237"/>
      <c r="BA231" s="237"/>
      <c r="BB231" s="237"/>
      <c r="BC231" s="237"/>
      <c r="BD231" s="237"/>
      <c r="BE231" s="237"/>
      <c r="BF231" s="237"/>
      <c r="BG231" s="233"/>
      <c r="BH231" s="232"/>
      <c r="BI231" s="236"/>
      <c r="BJ231" s="235"/>
      <c r="BK231" s="235"/>
      <c r="BL231" s="235"/>
      <c r="BM231" s="235"/>
      <c r="BN231" s="235"/>
      <c r="BO231" s="235"/>
      <c r="BP231" s="235"/>
      <c r="BQ231" s="235"/>
      <c r="BR231" s="235"/>
      <c r="BS231" s="235"/>
      <c r="BT231" s="235"/>
      <c r="BU231" s="238"/>
      <c r="BV231" s="235"/>
      <c r="BW231" s="236"/>
      <c r="BX231" s="237"/>
      <c r="BY231" s="237"/>
      <c r="BZ231" s="237"/>
      <c r="CA231" s="237"/>
      <c r="CB231" s="237"/>
      <c r="CC231" s="237"/>
      <c r="CD231" s="237"/>
      <c r="CE231" s="237"/>
      <c r="CF231" s="237"/>
      <c r="CG231" s="237"/>
      <c r="CH231" s="237"/>
      <c r="CI231" s="238"/>
      <c r="CJ231" s="232"/>
      <c r="CK231" s="232"/>
      <c r="CL231" s="232"/>
      <c r="CM231" s="232"/>
      <c r="CN231" s="232"/>
      <c r="CO231" s="232"/>
      <c r="CP231" s="232"/>
      <c r="CQ231" s="232"/>
      <c r="CR231" s="232"/>
      <c r="CS231" s="232"/>
      <c r="CT231" s="232"/>
      <c r="CU231" s="232"/>
      <c r="CV231" s="232"/>
      <c r="CW231" s="232"/>
      <c r="CX231" s="232"/>
      <c r="CY231" s="232"/>
      <c r="CZ231" s="232"/>
      <c r="DA231" s="232"/>
      <c r="DB231" s="232"/>
      <c r="DC231" s="232"/>
      <c r="DD231" s="232"/>
      <c r="DE231" s="232"/>
      <c r="DF231" s="232"/>
      <c r="DG231" s="232"/>
    </row>
    <row r="232" spans="3:111" s="231" customFormat="1" x14ac:dyDescent="0.15">
      <c r="C232" s="230"/>
      <c r="D232" s="230"/>
      <c r="F232" s="232"/>
      <c r="G232" s="232"/>
      <c r="H232" s="232"/>
      <c r="I232" s="232"/>
      <c r="J232" s="232"/>
      <c r="K232" s="232"/>
      <c r="L232" s="232"/>
      <c r="M232" s="232"/>
      <c r="N232" s="232"/>
      <c r="O232" s="232"/>
      <c r="P232" s="232"/>
      <c r="Q232" s="233"/>
      <c r="R232" s="232"/>
      <c r="T232" s="232"/>
      <c r="U232" s="232"/>
      <c r="V232" s="232"/>
      <c r="W232" s="232"/>
      <c r="X232" s="232"/>
      <c r="Y232" s="232"/>
      <c r="Z232" s="232"/>
      <c r="AA232" s="232"/>
      <c r="AB232" s="232"/>
      <c r="AC232" s="232"/>
      <c r="AD232" s="232"/>
      <c r="AE232" s="233"/>
      <c r="AF232" s="232"/>
      <c r="AG232" s="234"/>
      <c r="AH232" s="235"/>
      <c r="AI232" s="235"/>
      <c r="AJ232" s="235"/>
      <c r="AK232" s="235"/>
      <c r="AL232" s="235"/>
      <c r="AM232" s="235"/>
      <c r="AN232" s="235"/>
      <c r="AO232" s="235"/>
      <c r="AP232" s="235"/>
      <c r="AQ232" s="235"/>
      <c r="AR232" s="235"/>
      <c r="AS232" s="238"/>
      <c r="AT232" s="235"/>
      <c r="AU232" s="236"/>
      <c r="AV232" s="237"/>
      <c r="AW232" s="237"/>
      <c r="AX232" s="237"/>
      <c r="AY232" s="237"/>
      <c r="AZ232" s="237"/>
      <c r="BA232" s="237"/>
      <c r="BB232" s="237"/>
      <c r="BC232" s="237"/>
      <c r="BD232" s="237"/>
      <c r="BE232" s="237"/>
      <c r="BF232" s="237"/>
      <c r="BG232" s="233"/>
      <c r="BH232" s="232"/>
      <c r="BI232" s="234"/>
      <c r="BJ232" s="235"/>
      <c r="BK232" s="235"/>
      <c r="BL232" s="235"/>
      <c r="BM232" s="235"/>
      <c r="BN232" s="235"/>
      <c r="BO232" s="235"/>
      <c r="BP232" s="235"/>
      <c r="BQ232" s="235"/>
      <c r="BR232" s="235"/>
      <c r="BS232" s="235"/>
      <c r="BT232" s="235"/>
      <c r="BU232" s="238"/>
      <c r="BV232" s="235"/>
      <c r="BW232" s="236"/>
      <c r="BX232" s="237"/>
      <c r="BY232" s="237"/>
      <c r="BZ232" s="237"/>
      <c r="CA232" s="237"/>
      <c r="CB232" s="237"/>
      <c r="CC232" s="237"/>
      <c r="CD232" s="237"/>
      <c r="CE232" s="237"/>
      <c r="CF232" s="237"/>
      <c r="CG232" s="237"/>
      <c r="CH232" s="237"/>
      <c r="CI232" s="238"/>
      <c r="CJ232" s="232"/>
      <c r="CK232" s="232"/>
      <c r="CL232" s="232"/>
      <c r="CM232" s="232"/>
      <c r="CN232" s="232"/>
      <c r="CO232" s="232"/>
      <c r="CP232" s="232"/>
      <c r="CQ232" s="232"/>
      <c r="CR232" s="232"/>
      <c r="CS232" s="232"/>
      <c r="CT232" s="232"/>
      <c r="CU232" s="232"/>
      <c r="CV232" s="232"/>
      <c r="CW232" s="232"/>
      <c r="CX232" s="232"/>
      <c r="CY232" s="232"/>
      <c r="CZ232" s="232"/>
      <c r="DA232" s="232"/>
      <c r="DB232" s="232"/>
      <c r="DC232" s="232"/>
      <c r="DD232" s="232"/>
      <c r="DE232" s="232"/>
      <c r="DF232" s="232"/>
      <c r="DG232" s="232"/>
    </row>
    <row r="233" spans="3:111" s="231" customFormat="1" x14ac:dyDescent="0.15">
      <c r="C233" s="230"/>
      <c r="D233" s="230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  <c r="Q233" s="233"/>
      <c r="R233" s="232"/>
      <c r="T233" s="232"/>
      <c r="U233" s="232"/>
      <c r="V233" s="232"/>
      <c r="W233" s="232"/>
      <c r="X233" s="232"/>
      <c r="Y233" s="232"/>
      <c r="Z233" s="232"/>
      <c r="AA233" s="232"/>
      <c r="AB233" s="232"/>
      <c r="AC233" s="232"/>
      <c r="AD233" s="232"/>
      <c r="AE233" s="233"/>
      <c r="AF233" s="232"/>
      <c r="AG233" s="234"/>
      <c r="AH233" s="235"/>
      <c r="AI233" s="235"/>
      <c r="AJ233" s="235"/>
      <c r="AK233" s="235"/>
      <c r="AL233" s="235"/>
      <c r="AM233" s="235"/>
      <c r="AN233" s="235"/>
      <c r="AO233" s="235"/>
      <c r="AP233" s="235"/>
      <c r="AQ233" s="235"/>
      <c r="AR233" s="235"/>
      <c r="AS233" s="238"/>
      <c r="AT233" s="235"/>
      <c r="AU233" s="236"/>
      <c r="AV233" s="237"/>
      <c r="AW233" s="237"/>
      <c r="AX233" s="237"/>
      <c r="AY233" s="237"/>
      <c r="AZ233" s="237"/>
      <c r="BA233" s="237"/>
      <c r="BB233" s="237"/>
      <c r="BC233" s="237"/>
      <c r="BD233" s="237"/>
      <c r="BE233" s="237"/>
      <c r="BF233" s="237"/>
      <c r="BG233" s="233"/>
      <c r="BH233" s="232"/>
      <c r="BI233" s="234"/>
      <c r="BJ233" s="235"/>
      <c r="BK233" s="235"/>
      <c r="BL233" s="235"/>
      <c r="BM233" s="235"/>
      <c r="BN233" s="235"/>
      <c r="BO233" s="235"/>
      <c r="BP233" s="235"/>
      <c r="BQ233" s="235"/>
      <c r="BR233" s="235"/>
      <c r="BS233" s="235"/>
      <c r="BT233" s="235"/>
      <c r="BU233" s="238"/>
      <c r="BV233" s="235"/>
      <c r="BW233" s="236"/>
      <c r="BX233" s="237"/>
      <c r="BY233" s="237"/>
      <c r="BZ233" s="237"/>
      <c r="CA233" s="237"/>
      <c r="CB233" s="237"/>
      <c r="CC233" s="237"/>
      <c r="CD233" s="237"/>
      <c r="CE233" s="237"/>
      <c r="CF233" s="237"/>
      <c r="CG233" s="237"/>
      <c r="CH233" s="237"/>
      <c r="CI233" s="238"/>
      <c r="CJ233" s="232"/>
      <c r="CK233" s="232"/>
      <c r="CL233" s="232"/>
      <c r="CM233" s="232"/>
      <c r="CN233" s="232"/>
      <c r="CO233" s="232"/>
      <c r="CP233" s="232"/>
      <c r="CQ233" s="232"/>
      <c r="CR233" s="232"/>
      <c r="CS233" s="232"/>
      <c r="CT233" s="232"/>
      <c r="CU233" s="232"/>
      <c r="CV233" s="232"/>
      <c r="CW233" s="232"/>
      <c r="CX233" s="232"/>
      <c r="CY233" s="232"/>
      <c r="CZ233" s="232"/>
      <c r="DA233" s="232"/>
      <c r="DB233" s="232"/>
      <c r="DC233" s="232"/>
      <c r="DD233" s="232"/>
      <c r="DE233" s="232"/>
      <c r="DF233" s="232"/>
      <c r="DG233" s="232"/>
    </row>
    <row r="234" spans="3:111" s="231" customFormat="1" x14ac:dyDescent="0.15">
      <c r="C234" s="230"/>
      <c r="D234" s="230"/>
      <c r="F234" s="232"/>
      <c r="G234" s="232"/>
      <c r="H234" s="232"/>
      <c r="I234" s="232"/>
      <c r="J234" s="232"/>
      <c r="K234" s="232"/>
      <c r="L234" s="232"/>
      <c r="M234" s="232"/>
      <c r="N234" s="232"/>
      <c r="O234" s="232"/>
      <c r="P234" s="232"/>
      <c r="Q234" s="233"/>
      <c r="R234" s="232"/>
      <c r="T234" s="232"/>
      <c r="U234" s="232"/>
      <c r="V234" s="232"/>
      <c r="W234" s="232"/>
      <c r="X234" s="232"/>
      <c r="Y234" s="232"/>
      <c r="Z234" s="232"/>
      <c r="AA234" s="232"/>
      <c r="AB234" s="232"/>
      <c r="AC234" s="232"/>
      <c r="AD234" s="232"/>
      <c r="AE234" s="233"/>
      <c r="AF234" s="232"/>
      <c r="AG234" s="234"/>
      <c r="AH234" s="235"/>
      <c r="AI234" s="235"/>
      <c r="AJ234" s="235"/>
      <c r="AK234" s="235"/>
      <c r="AL234" s="235"/>
      <c r="AM234" s="235"/>
      <c r="AN234" s="235"/>
      <c r="AO234" s="235"/>
      <c r="AP234" s="235"/>
      <c r="AQ234" s="235"/>
      <c r="AR234" s="235"/>
      <c r="AS234" s="238"/>
      <c r="AT234" s="235"/>
      <c r="AU234" s="236"/>
      <c r="AV234" s="237"/>
      <c r="AW234" s="237"/>
      <c r="AX234" s="237"/>
      <c r="AY234" s="237"/>
      <c r="AZ234" s="237"/>
      <c r="BA234" s="237"/>
      <c r="BB234" s="237"/>
      <c r="BC234" s="237"/>
      <c r="BD234" s="237"/>
      <c r="BE234" s="237"/>
      <c r="BF234" s="237"/>
      <c r="BG234" s="233"/>
      <c r="BH234" s="232"/>
      <c r="BI234" s="234"/>
      <c r="BJ234" s="235"/>
      <c r="BK234" s="235"/>
      <c r="BL234" s="235"/>
      <c r="BM234" s="235"/>
      <c r="BN234" s="235"/>
      <c r="BO234" s="235"/>
      <c r="BP234" s="235"/>
      <c r="BQ234" s="235"/>
      <c r="BR234" s="235"/>
      <c r="BS234" s="235"/>
      <c r="BT234" s="235"/>
      <c r="BU234" s="238"/>
      <c r="BV234" s="235"/>
      <c r="BW234" s="236"/>
      <c r="BX234" s="237"/>
      <c r="BY234" s="237"/>
      <c r="BZ234" s="237"/>
      <c r="CA234" s="237"/>
      <c r="CB234" s="237"/>
      <c r="CC234" s="237"/>
      <c r="CD234" s="237"/>
      <c r="CE234" s="237"/>
      <c r="CF234" s="237"/>
      <c r="CG234" s="237"/>
      <c r="CH234" s="237"/>
      <c r="CI234" s="238"/>
      <c r="CJ234" s="232"/>
      <c r="CK234" s="232"/>
      <c r="CL234" s="232"/>
      <c r="CM234" s="232"/>
      <c r="CN234" s="232"/>
      <c r="CO234" s="232"/>
      <c r="CP234" s="232"/>
      <c r="CQ234" s="232"/>
      <c r="CR234" s="232"/>
      <c r="CS234" s="232"/>
      <c r="CT234" s="232"/>
      <c r="CU234" s="232"/>
      <c r="CV234" s="232"/>
      <c r="CW234" s="232"/>
      <c r="CX234" s="232"/>
      <c r="CY234" s="232"/>
      <c r="CZ234" s="232"/>
      <c r="DA234" s="232"/>
      <c r="DB234" s="232"/>
      <c r="DC234" s="232"/>
      <c r="DD234" s="232"/>
      <c r="DE234" s="232"/>
      <c r="DF234" s="232"/>
      <c r="DG234" s="232"/>
    </row>
    <row r="235" spans="3:111" s="231" customFormat="1" x14ac:dyDescent="0.15">
      <c r="C235" s="230"/>
      <c r="D235" s="230"/>
      <c r="F235" s="232"/>
      <c r="G235" s="232"/>
      <c r="H235" s="232"/>
      <c r="I235" s="232"/>
      <c r="J235" s="232"/>
      <c r="K235" s="232"/>
      <c r="L235" s="232"/>
      <c r="M235" s="232"/>
      <c r="N235" s="232"/>
      <c r="O235" s="232"/>
      <c r="P235" s="232"/>
      <c r="Q235" s="233"/>
      <c r="R235" s="232"/>
      <c r="T235" s="232"/>
      <c r="U235" s="232"/>
      <c r="V235" s="232"/>
      <c r="W235" s="232"/>
      <c r="X235" s="232"/>
      <c r="Y235" s="232"/>
      <c r="Z235" s="232"/>
      <c r="AA235" s="232"/>
      <c r="AB235" s="232"/>
      <c r="AC235" s="232"/>
      <c r="AD235" s="232"/>
      <c r="AE235" s="233"/>
      <c r="AF235" s="232"/>
      <c r="AG235" s="234"/>
      <c r="AH235" s="235"/>
      <c r="AI235" s="235"/>
      <c r="AJ235" s="235"/>
      <c r="AK235" s="235"/>
      <c r="AL235" s="235"/>
      <c r="AM235" s="235"/>
      <c r="AN235" s="235"/>
      <c r="AO235" s="235"/>
      <c r="AP235" s="235"/>
      <c r="AQ235" s="235"/>
      <c r="AR235" s="235"/>
      <c r="AS235" s="238"/>
      <c r="AT235" s="235"/>
      <c r="AU235" s="236"/>
      <c r="AV235" s="237"/>
      <c r="AW235" s="237"/>
      <c r="AX235" s="237"/>
      <c r="AY235" s="237"/>
      <c r="AZ235" s="237"/>
      <c r="BA235" s="237"/>
      <c r="BB235" s="237"/>
      <c r="BC235" s="237"/>
      <c r="BD235" s="237"/>
      <c r="BE235" s="237"/>
      <c r="BF235" s="237"/>
      <c r="BG235" s="233"/>
      <c r="BH235" s="232"/>
      <c r="BI235" s="234"/>
      <c r="BJ235" s="235"/>
      <c r="BK235" s="235"/>
      <c r="BL235" s="235"/>
      <c r="BM235" s="235"/>
      <c r="BN235" s="235"/>
      <c r="BO235" s="235"/>
      <c r="BP235" s="235"/>
      <c r="BQ235" s="235"/>
      <c r="BR235" s="235"/>
      <c r="BS235" s="235"/>
      <c r="BT235" s="235"/>
      <c r="BU235" s="238"/>
      <c r="BV235" s="235"/>
      <c r="BW235" s="236"/>
      <c r="BX235" s="237"/>
      <c r="BY235" s="237"/>
      <c r="BZ235" s="237"/>
      <c r="CA235" s="237"/>
      <c r="CB235" s="237"/>
      <c r="CC235" s="237"/>
      <c r="CD235" s="237"/>
      <c r="CE235" s="237"/>
      <c r="CF235" s="237"/>
      <c r="CG235" s="237"/>
      <c r="CH235" s="237"/>
      <c r="CI235" s="238"/>
      <c r="CJ235" s="232"/>
      <c r="CK235" s="232"/>
      <c r="CL235" s="232"/>
      <c r="CM235" s="232"/>
      <c r="CN235" s="232"/>
      <c r="CO235" s="232"/>
      <c r="CP235" s="232"/>
      <c r="CQ235" s="232"/>
      <c r="CR235" s="232"/>
      <c r="CS235" s="232"/>
      <c r="CT235" s="232"/>
      <c r="CU235" s="232"/>
      <c r="CV235" s="232"/>
      <c r="CW235" s="232"/>
      <c r="CX235" s="232"/>
      <c r="CY235" s="232"/>
      <c r="CZ235" s="232"/>
      <c r="DA235" s="232"/>
      <c r="DB235" s="232"/>
      <c r="DC235" s="232"/>
      <c r="DD235" s="232"/>
      <c r="DE235" s="232"/>
      <c r="DF235" s="232"/>
      <c r="DG235" s="232"/>
    </row>
    <row r="236" spans="3:111" s="231" customFormat="1" x14ac:dyDescent="0.15">
      <c r="C236" s="230"/>
      <c r="D236" s="230"/>
      <c r="F236" s="232"/>
      <c r="G236" s="232"/>
      <c r="H236" s="232"/>
      <c r="I236" s="232"/>
      <c r="J236" s="232"/>
      <c r="K236" s="232"/>
      <c r="L236" s="232"/>
      <c r="M236" s="232"/>
      <c r="N236" s="232"/>
      <c r="O236" s="232"/>
      <c r="P236" s="232"/>
      <c r="Q236" s="233"/>
      <c r="R236" s="232"/>
      <c r="T236" s="232"/>
      <c r="U236" s="232"/>
      <c r="V236" s="232"/>
      <c r="W236" s="232"/>
      <c r="X236" s="232"/>
      <c r="Y236" s="232"/>
      <c r="Z236" s="232"/>
      <c r="AA236" s="232"/>
      <c r="AB236" s="232"/>
      <c r="AC236" s="232"/>
      <c r="AD236" s="232"/>
      <c r="AE236" s="233"/>
      <c r="AF236" s="232"/>
      <c r="AG236" s="234"/>
      <c r="AH236" s="235"/>
      <c r="AI236" s="235"/>
      <c r="AJ236" s="235"/>
      <c r="AK236" s="235"/>
      <c r="AL236" s="235"/>
      <c r="AM236" s="235"/>
      <c r="AN236" s="235"/>
      <c r="AO236" s="235"/>
      <c r="AP236" s="235"/>
      <c r="AQ236" s="235"/>
      <c r="AR236" s="235"/>
      <c r="AS236" s="238"/>
      <c r="AT236" s="235"/>
      <c r="AU236" s="236"/>
      <c r="AV236" s="237"/>
      <c r="AW236" s="237"/>
      <c r="AX236" s="237"/>
      <c r="AY236" s="237"/>
      <c r="AZ236" s="237"/>
      <c r="BA236" s="237"/>
      <c r="BB236" s="237"/>
      <c r="BC236" s="237"/>
      <c r="BD236" s="237"/>
      <c r="BE236" s="237"/>
      <c r="BF236" s="237"/>
      <c r="BG236" s="233"/>
      <c r="BH236" s="232"/>
      <c r="BI236" s="234"/>
      <c r="BJ236" s="235"/>
      <c r="BK236" s="235"/>
      <c r="BL236" s="235"/>
      <c r="BM236" s="235"/>
      <c r="BN236" s="235"/>
      <c r="BO236" s="235"/>
      <c r="BP236" s="235"/>
      <c r="BQ236" s="235"/>
      <c r="BR236" s="235"/>
      <c r="BS236" s="235"/>
      <c r="BT236" s="235"/>
      <c r="BU236" s="238"/>
      <c r="BV236" s="235"/>
      <c r="BW236" s="236"/>
      <c r="BX236" s="237"/>
      <c r="BY236" s="237"/>
      <c r="BZ236" s="237"/>
      <c r="CA236" s="237"/>
      <c r="CB236" s="237"/>
      <c r="CC236" s="237"/>
      <c r="CD236" s="237"/>
      <c r="CE236" s="237"/>
      <c r="CF236" s="237"/>
      <c r="CG236" s="237"/>
      <c r="CH236" s="237"/>
      <c r="CI236" s="238"/>
      <c r="CJ236" s="232"/>
      <c r="CK236" s="232"/>
      <c r="CL236" s="232"/>
      <c r="CM236" s="232"/>
      <c r="CN236" s="232"/>
      <c r="CO236" s="232"/>
      <c r="CP236" s="232"/>
      <c r="CQ236" s="232"/>
      <c r="CR236" s="232"/>
      <c r="CS236" s="232"/>
      <c r="CT236" s="232"/>
      <c r="CU236" s="232"/>
      <c r="CV236" s="232"/>
      <c r="CW236" s="232"/>
      <c r="CX236" s="232"/>
      <c r="CY236" s="232"/>
      <c r="CZ236" s="232"/>
      <c r="DA236" s="232"/>
      <c r="DB236" s="232"/>
      <c r="DC236" s="232"/>
      <c r="DD236" s="232"/>
      <c r="DE236" s="232"/>
      <c r="DF236" s="232"/>
      <c r="DG236" s="232"/>
    </row>
    <row r="237" spans="3:111" s="206" customFormat="1" x14ac:dyDescent="0.15">
      <c r="C237" s="156"/>
      <c r="D237" s="156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161"/>
      <c r="R237" s="207"/>
      <c r="T237" s="207"/>
      <c r="U237" s="207"/>
      <c r="V237" s="207"/>
      <c r="W237" s="207"/>
      <c r="X237" s="207"/>
      <c r="Y237" s="207"/>
      <c r="Z237" s="207"/>
      <c r="AA237" s="207"/>
      <c r="AB237" s="207"/>
      <c r="AC237" s="207"/>
      <c r="AD237" s="207"/>
      <c r="AE237" s="161"/>
      <c r="AF237" s="207"/>
      <c r="AG237" s="203"/>
      <c r="AH237" s="204"/>
      <c r="AI237" s="204"/>
      <c r="AJ237" s="204"/>
      <c r="AK237" s="204"/>
      <c r="AL237" s="204"/>
      <c r="AM237" s="204"/>
      <c r="AN237" s="204"/>
      <c r="AO237" s="204"/>
      <c r="AP237" s="204"/>
      <c r="AQ237" s="204"/>
      <c r="AR237" s="204"/>
      <c r="AS237" s="169"/>
      <c r="AT237" s="204"/>
      <c r="AU237" s="208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161"/>
      <c r="BH237" s="207"/>
      <c r="BI237" s="203"/>
      <c r="BJ237" s="204"/>
      <c r="BK237" s="204"/>
      <c r="BL237" s="204"/>
      <c r="BM237" s="204"/>
      <c r="BN237" s="204"/>
      <c r="BO237" s="204"/>
      <c r="BP237" s="204"/>
      <c r="BQ237" s="204"/>
      <c r="BR237" s="204"/>
      <c r="BS237" s="204"/>
      <c r="BT237" s="204"/>
      <c r="BU237" s="169"/>
      <c r="BV237" s="204"/>
      <c r="BW237" s="208"/>
      <c r="BX237" s="209"/>
      <c r="BY237" s="209"/>
      <c r="BZ237" s="209"/>
      <c r="CA237" s="209"/>
      <c r="CB237" s="209"/>
      <c r="CC237" s="209"/>
      <c r="CD237" s="209"/>
      <c r="CE237" s="209"/>
      <c r="CF237" s="209"/>
      <c r="CG237" s="209"/>
      <c r="CH237" s="209"/>
      <c r="CI237" s="169"/>
      <c r="CJ237" s="207"/>
      <c r="CK237" s="207"/>
      <c r="CL237" s="207"/>
      <c r="CM237" s="207"/>
      <c r="CN237" s="207"/>
      <c r="CO237" s="207"/>
      <c r="CP237" s="207"/>
      <c r="CQ237" s="207"/>
      <c r="CR237" s="207"/>
      <c r="CS237" s="207"/>
      <c r="CT237" s="207"/>
      <c r="CU237" s="207"/>
      <c r="CV237" s="207"/>
      <c r="CW237" s="207"/>
      <c r="CX237" s="207"/>
      <c r="CY237" s="207"/>
      <c r="CZ237" s="207"/>
      <c r="DA237" s="207"/>
      <c r="DB237" s="207"/>
      <c r="DC237" s="207"/>
      <c r="DD237" s="207"/>
      <c r="DE237" s="207"/>
      <c r="DF237" s="207"/>
      <c r="DG237" s="207"/>
    </row>
    <row r="238" spans="3:111" s="206" customFormat="1" x14ac:dyDescent="0.15">
      <c r="C238" s="156"/>
      <c r="D238" s="156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161"/>
      <c r="R238" s="207"/>
      <c r="T238" s="207"/>
      <c r="U238" s="207"/>
      <c r="V238" s="207"/>
      <c r="W238" s="207"/>
      <c r="X238" s="207"/>
      <c r="Y238" s="207"/>
      <c r="Z238" s="207"/>
      <c r="AA238" s="207"/>
      <c r="AB238" s="207"/>
      <c r="AC238" s="207"/>
      <c r="AD238" s="207"/>
      <c r="AE238" s="161"/>
      <c r="AF238" s="207"/>
      <c r="AG238" s="203"/>
      <c r="AH238" s="204"/>
      <c r="AI238" s="204"/>
      <c r="AJ238" s="204"/>
      <c r="AK238" s="204"/>
      <c r="AL238" s="204"/>
      <c r="AM238" s="204"/>
      <c r="AN238" s="204"/>
      <c r="AO238" s="204"/>
      <c r="AP238" s="204"/>
      <c r="AQ238" s="204"/>
      <c r="AR238" s="204"/>
      <c r="AS238" s="169"/>
      <c r="AT238" s="204"/>
      <c r="AU238" s="208"/>
      <c r="AV238" s="209"/>
      <c r="AW238" s="209"/>
      <c r="AX238" s="209"/>
      <c r="AY238" s="209"/>
      <c r="AZ238" s="209"/>
      <c r="BA238" s="209"/>
      <c r="BB238" s="209"/>
      <c r="BC238" s="209"/>
      <c r="BD238" s="209"/>
      <c r="BE238" s="209"/>
      <c r="BF238" s="209"/>
      <c r="BG238" s="161"/>
      <c r="BH238" s="207"/>
      <c r="BI238" s="203"/>
      <c r="BJ238" s="204"/>
      <c r="BK238" s="204"/>
      <c r="BL238" s="204"/>
      <c r="BM238" s="204"/>
      <c r="BN238" s="204"/>
      <c r="BO238" s="204"/>
      <c r="BP238" s="204"/>
      <c r="BQ238" s="204"/>
      <c r="BR238" s="204"/>
      <c r="BS238" s="204"/>
      <c r="BT238" s="204"/>
      <c r="BU238" s="169"/>
      <c r="BV238" s="204"/>
      <c r="BW238" s="208"/>
      <c r="BX238" s="209"/>
      <c r="BY238" s="209"/>
      <c r="BZ238" s="209"/>
      <c r="CA238" s="209"/>
      <c r="CB238" s="209"/>
      <c r="CC238" s="209"/>
      <c r="CD238" s="209"/>
      <c r="CE238" s="209"/>
      <c r="CF238" s="209"/>
      <c r="CG238" s="209"/>
      <c r="CH238" s="209"/>
      <c r="CI238" s="169"/>
      <c r="CJ238" s="207"/>
      <c r="CK238" s="207"/>
      <c r="CL238" s="207"/>
      <c r="CM238" s="207"/>
      <c r="CN238" s="207"/>
      <c r="CO238" s="207"/>
      <c r="CP238" s="207"/>
      <c r="CQ238" s="207"/>
      <c r="CR238" s="207"/>
      <c r="CS238" s="207"/>
      <c r="CT238" s="207"/>
      <c r="CU238" s="207"/>
      <c r="CV238" s="207"/>
      <c r="CW238" s="207"/>
      <c r="CX238" s="207"/>
      <c r="CY238" s="207"/>
      <c r="CZ238" s="207"/>
      <c r="DA238" s="207"/>
      <c r="DB238" s="207"/>
      <c r="DC238" s="207"/>
      <c r="DD238" s="207"/>
      <c r="DE238" s="207"/>
      <c r="DF238" s="207"/>
      <c r="DG238" s="207"/>
    </row>
    <row r="239" spans="3:111" s="206" customFormat="1" x14ac:dyDescent="0.15">
      <c r="C239" s="156"/>
      <c r="D239" s="156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161"/>
      <c r="R239" s="207"/>
      <c r="T239" s="207"/>
      <c r="U239" s="207"/>
      <c r="V239" s="207"/>
      <c r="W239" s="207"/>
      <c r="X239" s="207"/>
      <c r="Y239" s="207"/>
      <c r="Z239" s="207"/>
      <c r="AA239" s="207"/>
      <c r="AB239" s="207"/>
      <c r="AC239" s="207"/>
      <c r="AD239" s="207"/>
      <c r="AE239" s="161"/>
      <c r="AF239" s="207"/>
      <c r="AG239" s="203"/>
      <c r="AH239" s="204"/>
      <c r="AI239" s="204"/>
      <c r="AJ239" s="204"/>
      <c r="AK239" s="204"/>
      <c r="AL239" s="204"/>
      <c r="AM239" s="204"/>
      <c r="AN239" s="204"/>
      <c r="AO239" s="204"/>
      <c r="AP239" s="204"/>
      <c r="AQ239" s="204"/>
      <c r="AR239" s="204"/>
      <c r="AS239" s="169"/>
      <c r="AT239" s="204"/>
      <c r="AU239" s="208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161"/>
      <c r="BH239" s="207"/>
      <c r="BI239" s="203"/>
      <c r="BJ239" s="204"/>
      <c r="BK239" s="204"/>
      <c r="BL239" s="204"/>
      <c r="BM239" s="204"/>
      <c r="BN239" s="204"/>
      <c r="BO239" s="204"/>
      <c r="BP239" s="204"/>
      <c r="BQ239" s="204"/>
      <c r="BR239" s="204"/>
      <c r="BS239" s="204"/>
      <c r="BT239" s="204"/>
      <c r="BU239" s="169"/>
      <c r="BV239" s="204"/>
      <c r="BW239" s="208"/>
      <c r="BX239" s="209"/>
      <c r="BY239" s="209"/>
      <c r="BZ239" s="209"/>
      <c r="CA239" s="209"/>
      <c r="CB239" s="209"/>
      <c r="CC239" s="209"/>
      <c r="CD239" s="209"/>
      <c r="CE239" s="209"/>
      <c r="CF239" s="209"/>
      <c r="CG239" s="209"/>
      <c r="CH239" s="209"/>
      <c r="CI239" s="169"/>
      <c r="CJ239" s="207"/>
      <c r="CK239" s="207"/>
      <c r="CL239" s="207"/>
      <c r="CM239" s="207"/>
      <c r="CN239" s="207"/>
      <c r="CO239" s="207"/>
      <c r="CP239" s="207"/>
      <c r="CQ239" s="207"/>
      <c r="CR239" s="207"/>
      <c r="CS239" s="207"/>
      <c r="CT239" s="207"/>
      <c r="CU239" s="207"/>
      <c r="CV239" s="207"/>
      <c r="CW239" s="207"/>
      <c r="CX239" s="207"/>
      <c r="CY239" s="207"/>
      <c r="CZ239" s="207"/>
      <c r="DA239" s="207"/>
      <c r="DB239" s="207"/>
      <c r="DC239" s="207"/>
      <c r="DD239" s="207"/>
      <c r="DE239" s="207"/>
      <c r="DF239" s="207"/>
      <c r="DG239" s="207"/>
    </row>
    <row r="240" spans="3:111" s="206" customFormat="1" x14ac:dyDescent="0.15">
      <c r="C240" s="156"/>
      <c r="D240" s="156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161"/>
      <c r="R240" s="207"/>
      <c r="T240" s="207"/>
      <c r="U240" s="207"/>
      <c r="V240" s="207"/>
      <c r="W240" s="207"/>
      <c r="X240" s="207"/>
      <c r="Y240" s="207"/>
      <c r="Z240" s="207"/>
      <c r="AA240" s="207"/>
      <c r="AB240" s="207"/>
      <c r="AC240" s="207"/>
      <c r="AD240" s="207"/>
      <c r="AE240" s="161"/>
      <c r="AF240" s="207"/>
      <c r="AG240" s="203"/>
      <c r="AH240" s="204"/>
      <c r="AI240" s="204"/>
      <c r="AJ240" s="204"/>
      <c r="AK240" s="204"/>
      <c r="AL240" s="204"/>
      <c r="AM240" s="204"/>
      <c r="AN240" s="204"/>
      <c r="AO240" s="204"/>
      <c r="AP240" s="204"/>
      <c r="AQ240" s="204"/>
      <c r="AR240" s="204"/>
      <c r="AS240" s="169"/>
      <c r="AT240" s="204"/>
      <c r="AU240" s="208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161"/>
      <c r="BH240" s="207"/>
      <c r="BI240" s="203"/>
      <c r="BJ240" s="204"/>
      <c r="BK240" s="204"/>
      <c r="BL240" s="204"/>
      <c r="BM240" s="204"/>
      <c r="BN240" s="204"/>
      <c r="BO240" s="204"/>
      <c r="BP240" s="204"/>
      <c r="BQ240" s="204"/>
      <c r="BR240" s="204"/>
      <c r="BS240" s="204"/>
      <c r="BT240" s="204"/>
      <c r="BU240" s="169"/>
      <c r="BV240" s="204"/>
      <c r="BW240" s="208"/>
      <c r="BX240" s="209"/>
      <c r="BY240" s="209"/>
      <c r="BZ240" s="209"/>
      <c r="CA240" s="209"/>
      <c r="CB240" s="209"/>
      <c r="CC240" s="209"/>
      <c r="CD240" s="209"/>
      <c r="CE240" s="209"/>
      <c r="CF240" s="209"/>
      <c r="CG240" s="209"/>
      <c r="CH240" s="209"/>
      <c r="CI240" s="169"/>
      <c r="CJ240" s="207"/>
      <c r="CK240" s="207"/>
      <c r="CL240" s="207"/>
      <c r="CM240" s="207"/>
      <c r="CN240" s="207"/>
      <c r="CO240" s="207"/>
      <c r="CP240" s="207"/>
      <c r="CQ240" s="207"/>
      <c r="CR240" s="207"/>
      <c r="CS240" s="207"/>
      <c r="CT240" s="207"/>
      <c r="CU240" s="207"/>
      <c r="CV240" s="207"/>
      <c r="CW240" s="207"/>
      <c r="CX240" s="207"/>
      <c r="CY240" s="207"/>
      <c r="CZ240" s="207"/>
      <c r="DA240" s="207"/>
      <c r="DB240" s="207"/>
      <c r="DC240" s="207"/>
      <c r="DD240" s="207"/>
      <c r="DE240" s="207"/>
      <c r="DF240" s="207"/>
      <c r="DG240" s="207"/>
    </row>
    <row r="241" spans="3:111" s="206" customFormat="1" x14ac:dyDescent="0.15">
      <c r="C241" s="156"/>
      <c r="D241" s="156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161"/>
      <c r="R241" s="207"/>
      <c r="T241" s="207"/>
      <c r="U241" s="207"/>
      <c r="V241" s="207"/>
      <c r="W241" s="207"/>
      <c r="X241" s="207"/>
      <c r="Y241" s="207"/>
      <c r="Z241" s="207"/>
      <c r="AA241" s="207"/>
      <c r="AB241" s="207"/>
      <c r="AC241" s="207"/>
      <c r="AD241" s="207"/>
      <c r="AE241" s="161"/>
      <c r="AF241" s="207"/>
      <c r="AG241" s="203"/>
      <c r="AH241" s="204"/>
      <c r="AI241" s="204"/>
      <c r="AJ241" s="204"/>
      <c r="AK241" s="204"/>
      <c r="AL241" s="204"/>
      <c r="AM241" s="204"/>
      <c r="AN241" s="204"/>
      <c r="AO241" s="204"/>
      <c r="AP241" s="204"/>
      <c r="AQ241" s="204"/>
      <c r="AR241" s="204"/>
      <c r="AS241" s="169"/>
      <c r="AT241" s="204"/>
      <c r="AU241" s="208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161"/>
      <c r="BH241" s="207"/>
      <c r="BI241" s="203"/>
      <c r="BJ241" s="204"/>
      <c r="BK241" s="204"/>
      <c r="BL241" s="204"/>
      <c r="BM241" s="204"/>
      <c r="BN241" s="204"/>
      <c r="BO241" s="204"/>
      <c r="BP241" s="204"/>
      <c r="BQ241" s="204"/>
      <c r="BR241" s="204"/>
      <c r="BS241" s="204"/>
      <c r="BT241" s="204"/>
      <c r="BU241" s="169"/>
      <c r="BV241" s="204"/>
      <c r="BW241" s="208"/>
      <c r="BX241" s="209"/>
      <c r="BY241" s="209"/>
      <c r="BZ241" s="209"/>
      <c r="CA241" s="209"/>
      <c r="CB241" s="209"/>
      <c r="CC241" s="209"/>
      <c r="CD241" s="209"/>
      <c r="CE241" s="209"/>
      <c r="CF241" s="209"/>
      <c r="CG241" s="209"/>
      <c r="CH241" s="209"/>
      <c r="CI241" s="169"/>
      <c r="CJ241" s="207"/>
      <c r="CK241" s="207"/>
      <c r="CL241" s="207"/>
      <c r="CM241" s="207"/>
      <c r="CN241" s="207"/>
      <c r="CO241" s="207"/>
      <c r="CP241" s="207"/>
      <c r="CQ241" s="207"/>
      <c r="CR241" s="207"/>
      <c r="CS241" s="207"/>
      <c r="CT241" s="207"/>
      <c r="CU241" s="207"/>
      <c r="CV241" s="207"/>
      <c r="CW241" s="207"/>
      <c r="CX241" s="207"/>
      <c r="CY241" s="207"/>
      <c r="CZ241" s="207"/>
      <c r="DA241" s="207"/>
      <c r="DB241" s="207"/>
      <c r="DC241" s="207"/>
      <c r="DD241" s="207"/>
      <c r="DE241" s="207"/>
      <c r="DF241" s="207"/>
      <c r="DG241" s="207"/>
    </row>
    <row r="242" spans="3:111" s="206" customFormat="1" x14ac:dyDescent="0.15">
      <c r="C242" s="156"/>
      <c r="D242" s="156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161"/>
      <c r="R242" s="207"/>
      <c r="T242" s="207"/>
      <c r="U242" s="207"/>
      <c r="V242" s="207"/>
      <c r="W242" s="207"/>
      <c r="X242" s="207"/>
      <c r="Y242" s="207"/>
      <c r="Z242" s="207"/>
      <c r="AA242" s="207"/>
      <c r="AB242" s="207"/>
      <c r="AC242" s="207"/>
      <c r="AD242" s="207"/>
      <c r="AE242" s="161"/>
      <c r="AF242" s="207"/>
      <c r="AG242" s="234" t="s">
        <v>1582</v>
      </c>
      <c r="AH242" s="204"/>
      <c r="AI242" s="204"/>
      <c r="AJ242" s="204"/>
      <c r="AK242" s="204"/>
      <c r="AL242" s="204"/>
      <c r="AM242" s="204"/>
      <c r="AN242" s="204"/>
      <c r="AO242" s="204"/>
      <c r="AP242" s="204"/>
      <c r="AQ242" s="204"/>
      <c r="AR242" s="204"/>
      <c r="AS242" s="169"/>
      <c r="AT242" s="204"/>
      <c r="AU242" s="208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161"/>
      <c r="BH242" s="207"/>
      <c r="BI242" s="234" t="s">
        <v>1583</v>
      </c>
      <c r="BJ242" s="204"/>
      <c r="BK242" s="204"/>
      <c r="BL242" s="204"/>
      <c r="BM242" s="204"/>
      <c r="BN242" s="204"/>
      <c r="BO242" s="204"/>
      <c r="BP242" s="204"/>
      <c r="BQ242" s="204"/>
      <c r="BR242" s="204"/>
      <c r="BS242" s="204"/>
      <c r="BT242" s="204"/>
      <c r="BU242" s="169"/>
      <c r="BV242" s="204"/>
      <c r="BW242" s="208"/>
      <c r="BX242" s="209"/>
      <c r="BY242" s="209"/>
      <c r="BZ242" s="209"/>
      <c r="CA242" s="209"/>
      <c r="CB242" s="209"/>
      <c r="CC242" s="209"/>
      <c r="CD242" s="209"/>
      <c r="CE242" s="209"/>
      <c r="CF242" s="209"/>
      <c r="CG242" s="209"/>
      <c r="CH242" s="209"/>
      <c r="CI242" s="169"/>
      <c r="CJ242" s="207"/>
      <c r="CK242" s="207"/>
      <c r="CL242" s="207"/>
      <c r="CM242" s="207"/>
      <c r="CN242" s="207"/>
      <c r="CO242" s="207"/>
      <c r="CP242" s="207"/>
      <c r="CQ242" s="207"/>
      <c r="CR242" s="207"/>
      <c r="CS242" s="207"/>
      <c r="CT242" s="207"/>
      <c r="CU242" s="207"/>
      <c r="CV242" s="207"/>
      <c r="CW242" s="207"/>
      <c r="CX242" s="207"/>
      <c r="CY242" s="207"/>
      <c r="CZ242" s="207"/>
      <c r="DA242" s="207"/>
      <c r="DB242" s="207"/>
      <c r="DC242" s="207"/>
      <c r="DD242" s="207"/>
      <c r="DE242" s="207"/>
      <c r="DF242" s="207"/>
      <c r="DG242" s="207"/>
    </row>
    <row r="243" spans="3:111" s="206" customFormat="1" x14ac:dyDescent="0.15">
      <c r="C243" s="156"/>
      <c r="D243" s="156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161"/>
      <c r="R243" s="207"/>
      <c r="T243" s="207"/>
      <c r="U243" s="207"/>
      <c r="V243" s="207"/>
      <c r="W243" s="207"/>
      <c r="X243" s="207"/>
      <c r="Y243" s="207"/>
      <c r="Z243" s="207"/>
      <c r="AA243" s="207"/>
      <c r="AB243" s="207"/>
      <c r="AC243" s="207"/>
      <c r="AD243" s="207"/>
      <c r="AE243" s="161"/>
      <c r="AF243" s="207"/>
      <c r="AG243" s="234" t="s">
        <v>1556</v>
      </c>
      <c r="AH243" s="204"/>
      <c r="AI243" s="204"/>
      <c r="AJ243" s="204"/>
      <c r="AK243" s="204"/>
      <c r="AL243" s="204"/>
      <c r="AM243" s="204"/>
      <c r="AN243" s="204"/>
      <c r="AO243" s="204"/>
      <c r="AP243" s="204"/>
      <c r="AQ243" s="204"/>
      <c r="AR243" s="204"/>
      <c r="AS243" s="169"/>
      <c r="AT243" s="204"/>
      <c r="AU243" s="208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161"/>
      <c r="BH243" s="207"/>
      <c r="BI243" s="234" t="s">
        <v>1557</v>
      </c>
      <c r="BJ243" s="204"/>
      <c r="BK243" s="204"/>
      <c r="BL243" s="204"/>
      <c r="BM243" s="204"/>
      <c r="BN243" s="204"/>
      <c r="BO243" s="204"/>
      <c r="BP243" s="204"/>
      <c r="BQ243" s="204"/>
      <c r="BR243" s="204"/>
      <c r="BS243" s="204"/>
      <c r="BT243" s="204"/>
      <c r="BU243" s="169"/>
      <c r="BV243" s="204"/>
      <c r="BW243" s="208"/>
      <c r="BX243" s="209"/>
      <c r="BY243" s="209"/>
      <c r="BZ243" s="209"/>
      <c r="CA243" s="209"/>
      <c r="CB243" s="209"/>
      <c r="CC243" s="209"/>
      <c r="CD243" s="209"/>
      <c r="CE243" s="209"/>
      <c r="CF243" s="209"/>
      <c r="CG243" s="209"/>
      <c r="CH243" s="209"/>
      <c r="CI243" s="169"/>
      <c r="CJ243" s="207"/>
      <c r="CK243" s="207"/>
      <c r="CL243" s="207"/>
      <c r="CM243" s="207"/>
      <c r="CN243" s="207"/>
      <c r="CO243" s="207"/>
      <c r="CP243" s="207"/>
      <c r="CQ243" s="207"/>
      <c r="CR243" s="207"/>
      <c r="CS243" s="207"/>
      <c r="CT243" s="207"/>
      <c r="CU243" s="207"/>
      <c r="CV243" s="207"/>
      <c r="CW243" s="207"/>
      <c r="CX243" s="207"/>
      <c r="CY243" s="207"/>
      <c r="CZ243" s="207"/>
      <c r="DA243" s="207"/>
      <c r="DB243" s="207"/>
      <c r="DC243" s="207"/>
      <c r="DD243" s="207"/>
      <c r="DE243" s="207"/>
      <c r="DF243" s="207"/>
      <c r="DG243" s="207"/>
    </row>
    <row r="244" spans="3:111" s="206" customFormat="1" x14ac:dyDescent="0.15">
      <c r="C244" s="156"/>
      <c r="D244" s="156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161"/>
      <c r="R244" s="207"/>
      <c r="T244" s="207"/>
      <c r="U244" s="207"/>
      <c r="V244" s="207"/>
      <c r="W244" s="207"/>
      <c r="X244" s="207"/>
      <c r="Y244" s="207"/>
      <c r="Z244" s="207"/>
      <c r="AA244" s="207"/>
      <c r="AB244" s="207"/>
      <c r="AC244" s="207"/>
      <c r="AD244" s="207"/>
      <c r="AE244" s="161"/>
      <c r="AF244" s="207"/>
      <c r="AG244" s="234"/>
      <c r="AH244" s="204"/>
      <c r="AI244" s="204"/>
      <c r="AJ244" s="204"/>
      <c r="AK244" s="204"/>
      <c r="AL244" s="204"/>
      <c r="AM244" s="204"/>
      <c r="AN244" s="204"/>
      <c r="AO244" s="204"/>
      <c r="AP244" s="204"/>
      <c r="AQ244" s="204"/>
      <c r="AR244" s="204"/>
      <c r="AS244" s="169"/>
      <c r="AT244" s="204"/>
      <c r="AU244" s="208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161"/>
      <c r="BH244" s="207"/>
      <c r="BI244" s="234"/>
      <c r="BJ244" s="204"/>
      <c r="BK244" s="204"/>
      <c r="BL244" s="204"/>
      <c r="BM244" s="204"/>
      <c r="BN244" s="204"/>
      <c r="BO244" s="204"/>
      <c r="BP244" s="204"/>
      <c r="BQ244" s="204"/>
      <c r="BR244" s="204"/>
      <c r="BS244" s="204"/>
      <c r="BT244" s="204"/>
      <c r="BU244" s="169"/>
      <c r="BV244" s="204"/>
      <c r="BW244" s="208"/>
      <c r="BX244" s="209"/>
      <c r="BY244" s="209"/>
      <c r="BZ244" s="209"/>
      <c r="CA244" s="209"/>
      <c r="CB244" s="209"/>
      <c r="CC244" s="209"/>
      <c r="CD244" s="209"/>
      <c r="CE244" s="209"/>
      <c r="CF244" s="209"/>
      <c r="CG244" s="209"/>
      <c r="CH244" s="209"/>
      <c r="CI244" s="169"/>
      <c r="CJ244" s="207"/>
      <c r="CK244" s="207"/>
      <c r="CL244" s="207"/>
      <c r="CM244" s="207"/>
      <c r="CN244" s="207"/>
      <c r="CO244" s="207"/>
      <c r="CP244" s="207"/>
      <c r="CQ244" s="207"/>
      <c r="CR244" s="207"/>
      <c r="CS244" s="207"/>
      <c r="CT244" s="207"/>
      <c r="CU244" s="207"/>
      <c r="CV244" s="207"/>
      <c r="CW244" s="207"/>
      <c r="CX244" s="207"/>
      <c r="CY244" s="207"/>
      <c r="CZ244" s="207"/>
      <c r="DA244" s="207"/>
      <c r="DB244" s="207"/>
      <c r="DC244" s="207"/>
      <c r="DD244" s="207"/>
      <c r="DE244" s="207"/>
      <c r="DF244" s="207"/>
      <c r="DG244" s="207"/>
    </row>
    <row r="245" spans="3:111" s="206" customFormat="1" x14ac:dyDescent="0.15">
      <c r="C245" s="156"/>
      <c r="D245" s="156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161"/>
      <c r="R245" s="207"/>
      <c r="T245" s="207"/>
      <c r="U245" s="207"/>
      <c r="V245" s="207"/>
      <c r="W245" s="207"/>
      <c r="X245" s="207"/>
      <c r="Y245" s="207"/>
      <c r="Z245" s="207"/>
      <c r="AA245" s="207"/>
      <c r="AB245" s="207"/>
      <c r="AC245" s="207"/>
      <c r="AD245" s="207"/>
      <c r="AE245" s="161"/>
      <c r="AF245" s="207"/>
      <c r="AG245" s="203"/>
      <c r="AH245" s="204"/>
      <c r="AI245" s="204"/>
      <c r="AJ245" s="204"/>
      <c r="AK245" s="204"/>
      <c r="AL245" s="204"/>
      <c r="AM245" s="204"/>
      <c r="AN245" s="204"/>
      <c r="AO245" s="204"/>
      <c r="AP245" s="204"/>
      <c r="AQ245" s="204"/>
      <c r="AR245" s="204"/>
      <c r="AS245" s="169"/>
      <c r="AT245" s="204"/>
      <c r="AU245" s="208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161"/>
      <c r="BH245" s="207"/>
      <c r="BI245" s="203"/>
      <c r="BJ245" s="204"/>
      <c r="BK245" s="204"/>
      <c r="BL245" s="204"/>
      <c r="BM245" s="204"/>
      <c r="BN245" s="204"/>
      <c r="BO245" s="204"/>
      <c r="BP245" s="204"/>
      <c r="BQ245" s="204"/>
      <c r="BR245" s="204"/>
      <c r="BS245" s="204"/>
      <c r="BT245" s="204"/>
      <c r="BU245" s="169"/>
      <c r="BV245" s="204"/>
      <c r="BW245" s="208"/>
      <c r="BX245" s="209"/>
      <c r="BY245" s="209"/>
      <c r="BZ245" s="209"/>
      <c r="CA245" s="209"/>
      <c r="CB245" s="209"/>
      <c r="CC245" s="209"/>
      <c r="CD245" s="209"/>
      <c r="CE245" s="209"/>
      <c r="CF245" s="209"/>
      <c r="CG245" s="209"/>
      <c r="CH245" s="209"/>
      <c r="CI245" s="169"/>
      <c r="CJ245" s="207"/>
      <c r="CK245" s="207"/>
      <c r="CL245" s="207"/>
      <c r="CM245" s="207"/>
      <c r="CN245" s="207"/>
      <c r="CO245" s="207"/>
      <c r="CP245" s="207"/>
      <c r="CQ245" s="207"/>
      <c r="CR245" s="207"/>
      <c r="CS245" s="207"/>
      <c r="CT245" s="207"/>
      <c r="CU245" s="207"/>
      <c r="CV245" s="207"/>
      <c r="CW245" s="207"/>
      <c r="CX245" s="207"/>
      <c r="CY245" s="207"/>
      <c r="CZ245" s="207"/>
      <c r="DA245" s="207"/>
      <c r="DB245" s="207"/>
      <c r="DC245" s="207"/>
      <c r="DD245" s="207"/>
      <c r="DE245" s="207"/>
      <c r="DF245" s="207"/>
      <c r="DG245" s="207"/>
    </row>
    <row r="246" spans="3:111" s="206" customFormat="1" x14ac:dyDescent="0.15">
      <c r="C246" s="156"/>
      <c r="D246" s="156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161"/>
      <c r="R246" s="207"/>
      <c r="T246" s="207"/>
      <c r="U246" s="207"/>
      <c r="V246" s="207"/>
      <c r="W246" s="207"/>
      <c r="X246" s="207"/>
      <c r="Y246" s="207"/>
      <c r="Z246" s="207"/>
      <c r="AA246" s="207"/>
      <c r="AB246" s="207"/>
      <c r="AC246" s="207"/>
      <c r="AD246" s="207"/>
      <c r="AE246" s="161"/>
      <c r="AF246" s="207"/>
      <c r="AG246" s="203"/>
      <c r="AH246" s="204"/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169"/>
      <c r="AT246" s="204"/>
      <c r="AU246" s="208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161"/>
      <c r="BH246" s="207"/>
      <c r="BI246" s="203"/>
      <c r="BJ246" s="204"/>
      <c r="BK246" s="204"/>
      <c r="BL246" s="204"/>
      <c r="BM246" s="204"/>
      <c r="BN246" s="204"/>
      <c r="BO246" s="204"/>
      <c r="BP246" s="204"/>
      <c r="BQ246" s="204"/>
      <c r="BR246" s="204"/>
      <c r="BS246" s="204"/>
      <c r="BT246" s="204"/>
      <c r="BU246" s="169"/>
      <c r="BV246" s="204"/>
      <c r="BW246" s="208"/>
      <c r="BX246" s="209"/>
      <c r="BY246" s="209"/>
      <c r="BZ246" s="209"/>
      <c r="CA246" s="209"/>
      <c r="CB246" s="209"/>
      <c r="CC246" s="209"/>
      <c r="CD246" s="209"/>
      <c r="CE246" s="209"/>
      <c r="CF246" s="209"/>
      <c r="CG246" s="209"/>
      <c r="CH246" s="209"/>
      <c r="CI246" s="169"/>
      <c r="CJ246" s="207"/>
      <c r="CK246" s="207"/>
      <c r="CL246" s="207"/>
      <c r="CM246" s="207"/>
      <c r="CN246" s="207"/>
      <c r="CO246" s="207"/>
      <c r="CP246" s="207"/>
      <c r="CQ246" s="207"/>
      <c r="CR246" s="207"/>
      <c r="CS246" s="207"/>
      <c r="CT246" s="207"/>
      <c r="CU246" s="207"/>
      <c r="CV246" s="207"/>
      <c r="CW246" s="207"/>
      <c r="CX246" s="207"/>
      <c r="CY246" s="207"/>
      <c r="CZ246" s="207"/>
      <c r="DA246" s="207"/>
      <c r="DB246" s="207"/>
      <c r="DC246" s="207"/>
      <c r="DD246" s="207"/>
      <c r="DE246" s="207"/>
      <c r="DF246" s="207"/>
      <c r="DG246" s="207"/>
    </row>
    <row r="247" spans="3:111" s="206" customFormat="1" x14ac:dyDescent="0.15">
      <c r="C247" s="156"/>
      <c r="D247" s="156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161"/>
      <c r="R247" s="207"/>
      <c r="T247" s="207"/>
      <c r="U247" s="207"/>
      <c r="V247" s="207"/>
      <c r="W247" s="207"/>
      <c r="X247" s="207"/>
      <c r="Y247" s="207"/>
      <c r="Z247" s="207"/>
      <c r="AA247" s="207"/>
      <c r="AB247" s="207"/>
      <c r="AC247" s="207"/>
      <c r="AD247" s="207"/>
      <c r="AE247" s="161"/>
      <c r="AF247" s="207"/>
      <c r="AG247" s="203"/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169"/>
      <c r="AT247" s="204"/>
      <c r="AU247" s="208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161"/>
      <c r="BH247" s="207"/>
      <c r="BI247" s="203"/>
      <c r="BJ247" s="204"/>
      <c r="BK247" s="204"/>
      <c r="BL247" s="204"/>
      <c r="BM247" s="204"/>
      <c r="BN247" s="204"/>
      <c r="BO247" s="204"/>
      <c r="BP247" s="204"/>
      <c r="BQ247" s="204"/>
      <c r="BR247" s="204"/>
      <c r="BS247" s="204"/>
      <c r="BT247" s="204"/>
      <c r="BU247" s="169"/>
      <c r="BV247" s="204"/>
      <c r="BW247" s="208"/>
      <c r="BX247" s="209"/>
      <c r="BY247" s="209"/>
      <c r="BZ247" s="209"/>
      <c r="CA247" s="209"/>
      <c r="CB247" s="209"/>
      <c r="CC247" s="209"/>
      <c r="CD247" s="209"/>
      <c r="CE247" s="209"/>
      <c r="CF247" s="209"/>
      <c r="CG247" s="209"/>
      <c r="CH247" s="209"/>
      <c r="CI247" s="169"/>
      <c r="CJ247" s="207"/>
      <c r="CK247" s="207"/>
      <c r="CL247" s="207"/>
      <c r="CM247" s="207"/>
      <c r="CN247" s="207"/>
      <c r="CO247" s="207"/>
      <c r="CP247" s="207"/>
      <c r="CQ247" s="207"/>
      <c r="CR247" s="207"/>
      <c r="CS247" s="207"/>
      <c r="CT247" s="207"/>
      <c r="CU247" s="207"/>
      <c r="CV247" s="207"/>
      <c r="CW247" s="207"/>
      <c r="CX247" s="207"/>
      <c r="CY247" s="207"/>
      <c r="CZ247" s="207"/>
      <c r="DA247" s="207"/>
      <c r="DB247" s="207"/>
      <c r="DC247" s="207"/>
      <c r="DD247" s="207"/>
      <c r="DE247" s="207"/>
      <c r="DF247" s="207"/>
      <c r="DG247" s="207"/>
    </row>
    <row r="248" spans="3:111" s="206" customFormat="1" x14ac:dyDescent="0.15">
      <c r="C248" s="156"/>
      <c r="D248" s="156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7"/>
      <c r="Q248" s="161"/>
      <c r="R248" s="207"/>
      <c r="T248" s="207"/>
      <c r="U248" s="207"/>
      <c r="V248" s="207"/>
      <c r="W248" s="207"/>
      <c r="X248" s="207"/>
      <c r="Y248" s="207"/>
      <c r="Z248" s="207"/>
      <c r="AA248" s="207"/>
      <c r="AB248" s="207"/>
      <c r="AC248" s="207"/>
      <c r="AD248" s="207"/>
      <c r="AE248" s="161"/>
      <c r="AF248" s="207"/>
      <c r="AG248" s="203"/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169"/>
      <c r="AT248" s="204"/>
      <c r="AU248" s="208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161"/>
      <c r="BH248" s="207"/>
      <c r="BI248" s="203"/>
      <c r="BJ248" s="204"/>
      <c r="BK248" s="204"/>
      <c r="BL248" s="204"/>
      <c r="BM248" s="204"/>
      <c r="BN248" s="204"/>
      <c r="BO248" s="204"/>
      <c r="BP248" s="204"/>
      <c r="BQ248" s="204"/>
      <c r="BR248" s="204"/>
      <c r="BS248" s="204"/>
      <c r="BT248" s="204"/>
      <c r="BU248" s="169"/>
      <c r="BV248" s="204"/>
      <c r="BW248" s="208"/>
      <c r="BX248" s="209"/>
      <c r="BY248" s="209"/>
      <c r="BZ248" s="209"/>
      <c r="CA248" s="209"/>
      <c r="CB248" s="209"/>
      <c r="CC248" s="209"/>
      <c r="CD248" s="209"/>
      <c r="CE248" s="209"/>
      <c r="CF248" s="209"/>
      <c r="CG248" s="209"/>
      <c r="CH248" s="209"/>
      <c r="CI248" s="169"/>
      <c r="CJ248" s="207"/>
      <c r="CK248" s="207"/>
      <c r="CL248" s="207"/>
      <c r="CM248" s="207"/>
      <c r="CN248" s="207"/>
      <c r="CO248" s="207"/>
      <c r="CP248" s="207"/>
      <c r="CQ248" s="207"/>
      <c r="CR248" s="207"/>
      <c r="CS248" s="207"/>
      <c r="CT248" s="207"/>
      <c r="CU248" s="207"/>
      <c r="CV248" s="207"/>
      <c r="CW248" s="207"/>
      <c r="CX248" s="207"/>
      <c r="CY248" s="207"/>
      <c r="CZ248" s="207"/>
      <c r="DA248" s="207"/>
      <c r="DB248" s="207"/>
      <c r="DC248" s="207"/>
      <c r="DD248" s="207"/>
      <c r="DE248" s="207"/>
      <c r="DF248" s="207"/>
      <c r="DG248" s="207"/>
    </row>
    <row r="249" spans="3:111" s="206" customFormat="1" x14ac:dyDescent="0.15">
      <c r="C249" s="156"/>
      <c r="D249" s="156"/>
      <c r="F249" s="207"/>
      <c r="G249" s="207"/>
      <c r="H249" s="207"/>
      <c r="I249" s="207"/>
      <c r="J249" s="207"/>
      <c r="K249" s="207"/>
      <c r="L249" s="207"/>
      <c r="M249" s="207"/>
      <c r="N249" s="207"/>
      <c r="O249" s="207"/>
      <c r="P249" s="207"/>
      <c r="Q249" s="161"/>
      <c r="R249" s="207"/>
      <c r="T249" s="207"/>
      <c r="U249" s="207"/>
      <c r="V249" s="207"/>
      <c r="W249" s="207"/>
      <c r="X249" s="207"/>
      <c r="Y249" s="207"/>
      <c r="Z249" s="207"/>
      <c r="AA249" s="207"/>
      <c r="AB249" s="207"/>
      <c r="AC249" s="207"/>
      <c r="AD249" s="207"/>
      <c r="AE249" s="161"/>
      <c r="AF249" s="207"/>
      <c r="AG249" s="203"/>
      <c r="AH249" s="204"/>
      <c r="AI249" s="204"/>
      <c r="AJ249" s="204"/>
      <c r="AK249" s="204"/>
      <c r="AL249" s="204"/>
      <c r="AM249" s="204"/>
      <c r="AN249" s="204"/>
      <c r="AO249" s="204"/>
      <c r="AP249" s="204"/>
      <c r="AQ249" s="204"/>
      <c r="AR249" s="204"/>
      <c r="AS249" s="169"/>
      <c r="AT249" s="204"/>
      <c r="AU249" s="208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161"/>
      <c r="BH249" s="207"/>
      <c r="BI249" s="203"/>
      <c r="BJ249" s="204"/>
      <c r="BK249" s="204"/>
      <c r="BL249" s="204"/>
      <c r="BM249" s="204"/>
      <c r="BN249" s="204"/>
      <c r="BO249" s="204"/>
      <c r="BP249" s="204"/>
      <c r="BQ249" s="204"/>
      <c r="BR249" s="204"/>
      <c r="BS249" s="204"/>
      <c r="BT249" s="204"/>
      <c r="BU249" s="169"/>
      <c r="BV249" s="204"/>
      <c r="BW249" s="208"/>
      <c r="BX249" s="209"/>
      <c r="BY249" s="209"/>
      <c r="BZ249" s="209"/>
      <c r="CA249" s="209"/>
      <c r="CB249" s="209"/>
      <c r="CC249" s="209"/>
      <c r="CD249" s="209"/>
      <c r="CE249" s="209"/>
      <c r="CF249" s="209"/>
      <c r="CG249" s="209"/>
      <c r="CH249" s="209"/>
      <c r="CI249" s="169"/>
      <c r="CJ249" s="207"/>
      <c r="CK249" s="207"/>
      <c r="CL249" s="207"/>
      <c r="CM249" s="207"/>
      <c r="CN249" s="207"/>
      <c r="CO249" s="207"/>
      <c r="CP249" s="207"/>
      <c r="CQ249" s="207"/>
      <c r="CR249" s="207"/>
      <c r="CS249" s="207"/>
      <c r="CT249" s="207"/>
      <c r="CU249" s="207"/>
      <c r="CV249" s="207"/>
      <c r="CW249" s="207"/>
      <c r="CX249" s="207"/>
      <c r="CY249" s="207"/>
      <c r="CZ249" s="207"/>
      <c r="DA249" s="207"/>
      <c r="DB249" s="207"/>
      <c r="DC249" s="207"/>
      <c r="DD249" s="207"/>
      <c r="DE249" s="207"/>
      <c r="DF249" s="207"/>
      <c r="DG249" s="207"/>
    </row>
    <row r="250" spans="3:111" s="206" customFormat="1" x14ac:dyDescent="0.15">
      <c r="C250" s="156"/>
      <c r="D250" s="156"/>
      <c r="F250" s="207"/>
      <c r="G250" s="207"/>
      <c r="H250" s="207"/>
      <c r="I250" s="207"/>
      <c r="J250" s="207"/>
      <c r="K250" s="207"/>
      <c r="L250" s="207"/>
      <c r="M250" s="207"/>
      <c r="N250" s="207"/>
      <c r="O250" s="207"/>
      <c r="P250" s="207"/>
      <c r="Q250" s="161"/>
      <c r="R250" s="207"/>
      <c r="T250" s="207"/>
      <c r="U250" s="207"/>
      <c r="V250" s="207"/>
      <c r="W250" s="207"/>
      <c r="X250" s="207"/>
      <c r="Y250" s="207"/>
      <c r="Z250" s="207"/>
      <c r="AA250" s="207"/>
      <c r="AB250" s="207"/>
      <c r="AC250" s="207"/>
      <c r="AD250" s="207"/>
      <c r="AE250" s="161"/>
      <c r="AF250" s="207"/>
      <c r="AG250" s="203"/>
      <c r="AH250" s="204"/>
      <c r="AI250" s="204"/>
      <c r="AJ250" s="204"/>
      <c r="AK250" s="204"/>
      <c r="AL250" s="204"/>
      <c r="AM250" s="204"/>
      <c r="AN250" s="204"/>
      <c r="AO250" s="204"/>
      <c r="AP250" s="204"/>
      <c r="AQ250" s="204"/>
      <c r="AR250" s="204"/>
      <c r="AS250" s="169"/>
      <c r="AT250" s="204"/>
      <c r="AU250" s="208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161"/>
      <c r="BH250" s="207"/>
      <c r="BI250" s="203"/>
      <c r="BJ250" s="204"/>
      <c r="BK250" s="204"/>
      <c r="BL250" s="204"/>
      <c r="BM250" s="204"/>
      <c r="BN250" s="204"/>
      <c r="BO250" s="204"/>
      <c r="BP250" s="204"/>
      <c r="BQ250" s="204"/>
      <c r="BR250" s="204"/>
      <c r="BS250" s="204"/>
      <c r="BT250" s="204"/>
      <c r="BU250" s="169"/>
      <c r="BV250" s="204"/>
      <c r="BW250" s="208"/>
      <c r="BX250" s="209"/>
      <c r="BY250" s="209"/>
      <c r="BZ250" s="209"/>
      <c r="CA250" s="209"/>
      <c r="CB250" s="209"/>
      <c r="CC250" s="209"/>
      <c r="CD250" s="209"/>
      <c r="CE250" s="209"/>
      <c r="CF250" s="209"/>
      <c r="CG250" s="209"/>
      <c r="CH250" s="209"/>
      <c r="CI250" s="169"/>
      <c r="CJ250" s="207"/>
      <c r="CK250" s="207"/>
      <c r="CL250" s="207"/>
      <c r="CM250" s="207"/>
      <c r="CN250" s="207"/>
      <c r="CO250" s="207"/>
      <c r="CP250" s="207"/>
      <c r="CQ250" s="207"/>
      <c r="CR250" s="207"/>
      <c r="CS250" s="207"/>
      <c r="CT250" s="207"/>
      <c r="CU250" s="207"/>
      <c r="CV250" s="207"/>
      <c r="CW250" s="207"/>
      <c r="CX250" s="207"/>
      <c r="CY250" s="207"/>
      <c r="CZ250" s="207"/>
      <c r="DA250" s="207"/>
      <c r="DB250" s="207"/>
      <c r="DC250" s="207"/>
      <c r="DD250" s="207"/>
      <c r="DE250" s="207"/>
      <c r="DF250" s="207"/>
      <c r="DG250" s="207"/>
    </row>
    <row r="251" spans="3:111" s="206" customFormat="1" x14ac:dyDescent="0.15">
      <c r="C251" s="156"/>
      <c r="D251" s="156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P251" s="207"/>
      <c r="Q251" s="161"/>
      <c r="R251" s="207"/>
      <c r="T251" s="207"/>
      <c r="U251" s="207"/>
      <c r="V251" s="207"/>
      <c r="W251" s="207"/>
      <c r="X251" s="207"/>
      <c r="Y251" s="207"/>
      <c r="Z251" s="207"/>
      <c r="AA251" s="207"/>
      <c r="AB251" s="207"/>
      <c r="AC251" s="207"/>
      <c r="AD251" s="207"/>
      <c r="AE251" s="161"/>
      <c r="AF251" s="207"/>
      <c r="AG251" s="203"/>
      <c r="AH251" s="204"/>
      <c r="AI251" s="204"/>
      <c r="AJ251" s="204"/>
      <c r="AK251" s="204"/>
      <c r="AL251" s="204"/>
      <c r="AM251" s="204"/>
      <c r="AN251" s="204"/>
      <c r="AO251" s="204"/>
      <c r="AP251" s="204"/>
      <c r="AQ251" s="204"/>
      <c r="AR251" s="204"/>
      <c r="AS251" s="169"/>
      <c r="AT251" s="204"/>
      <c r="AU251" s="208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161"/>
      <c r="BH251" s="207"/>
      <c r="BI251" s="203"/>
      <c r="BJ251" s="204"/>
      <c r="BK251" s="204"/>
      <c r="BL251" s="204"/>
      <c r="BM251" s="204"/>
      <c r="BN251" s="204"/>
      <c r="BO251" s="204"/>
      <c r="BP251" s="204"/>
      <c r="BQ251" s="204"/>
      <c r="BR251" s="204"/>
      <c r="BS251" s="204"/>
      <c r="BT251" s="204"/>
      <c r="BU251" s="169"/>
      <c r="BV251" s="204"/>
      <c r="BW251" s="208"/>
      <c r="BX251" s="209"/>
      <c r="BY251" s="209"/>
      <c r="BZ251" s="209"/>
      <c r="CA251" s="209"/>
      <c r="CB251" s="209"/>
      <c r="CC251" s="209"/>
      <c r="CD251" s="209"/>
      <c r="CE251" s="209"/>
      <c r="CF251" s="209"/>
      <c r="CG251" s="209"/>
      <c r="CH251" s="209"/>
      <c r="CI251" s="169"/>
      <c r="CJ251" s="207"/>
      <c r="CK251" s="207"/>
      <c r="CL251" s="207"/>
      <c r="CM251" s="207"/>
      <c r="CN251" s="207"/>
      <c r="CO251" s="207"/>
      <c r="CP251" s="207"/>
      <c r="CQ251" s="207"/>
      <c r="CR251" s="207"/>
      <c r="CS251" s="207"/>
      <c r="CT251" s="207"/>
      <c r="CU251" s="207"/>
      <c r="CV251" s="207"/>
      <c r="CW251" s="207"/>
      <c r="CX251" s="207"/>
      <c r="CY251" s="207"/>
      <c r="CZ251" s="207"/>
      <c r="DA251" s="207"/>
      <c r="DB251" s="207"/>
      <c r="DC251" s="207"/>
      <c r="DD251" s="207"/>
      <c r="DE251" s="207"/>
      <c r="DF251" s="207"/>
      <c r="DG251" s="207"/>
    </row>
    <row r="252" spans="3:111" s="206" customFormat="1" x14ac:dyDescent="0.15">
      <c r="C252" s="156"/>
      <c r="D252" s="156"/>
      <c r="F252" s="207"/>
      <c r="G252" s="207"/>
      <c r="H252" s="207"/>
      <c r="I252" s="207"/>
      <c r="J252" s="207"/>
      <c r="K252" s="207"/>
      <c r="L252" s="207"/>
      <c r="M252" s="207"/>
      <c r="N252" s="207"/>
      <c r="O252" s="207"/>
      <c r="P252" s="207"/>
      <c r="Q252" s="161"/>
      <c r="R252" s="207"/>
      <c r="T252" s="207"/>
      <c r="U252" s="207"/>
      <c r="V252" s="207"/>
      <c r="W252" s="207"/>
      <c r="X252" s="207"/>
      <c r="Y252" s="207"/>
      <c r="Z252" s="207"/>
      <c r="AA252" s="207"/>
      <c r="AB252" s="207"/>
      <c r="AC252" s="207"/>
      <c r="AD252" s="207"/>
      <c r="AE252" s="161"/>
      <c r="AF252" s="207"/>
      <c r="AG252" s="203"/>
      <c r="AH252" s="204"/>
      <c r="AI252" s="204"/>
      <c r="AJ252" s="204"/>
      <c r="AK252" s="204"/>
      <c r="AL252" s="204"/>
      <c r="AM252" s="204"/>
      <c r="AN252" s="204"/>
      <c r="AO252" s="204"/>
      <c r="AP252" s="204"/>
      <c r="AQ252" s="204"/>
      <c r="AR252" s="204"/>
      <c r="AS252" s="169"/>
      <c r="AT252" s="204"/>
      <c r="AU252" s="208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161"/>
      <c r="BH252" s="207"/>
      <c r="BI252" s="203"/>
      <c r="BJ252" s="204"/>
      <c r="BK252" s="204"/>
      <c r="BL252" s="204"/>
      <c r="BM252" s="204"/>
      <c r="BN252" s="204"/>
      <c r="BO252" s="204"/>
      <c r="BP252" s="204"/>
      <c r="BQ252" s="204"/>
      <c r="BR252" s="204"/>
      <c r="BS252" s="204"/>
      <c r="BT252" s="204"/>
      <c r="BU252" s="169"/>
      <c r="BV252" s="204"/>
      <c r="BW252" s="208"/>
      <c r="BX252" s="209"/>
      <c r="BY252" s="209"/>
      <c r="BZ252" s="209"/>
      <c r="CA252" s="209"/>
      <c r="CB252" s="209"/>
      <c r="CC252" s="209"/>
      <c r="CD252" s="209"/>
      <c r="CE252" s="209"/>
      <c r="CF252" s="209"/>
      <c r="CG252" s="209"/>
      <c r="CH252" s="209"/>
      <c r="CI252" s="169"/>
      <c r="CJ252" s="207"/>
      <c r="CK252" s="207"/>
      <c r="CL252" s="207"/>
      <c r="CM252" s="207"/>
      <c r="CN252" s="207"/>
      <c r="CO252" s="207"/>
      <c r="CP252" s="207"/>
      <c r="CQ252" s="207"/>
      <c r="CR252" s="207"/>
      <c r="CS252" s="207"/>
      <c r="CT252" s="207"/>
      <c r="CU252" s="207"/>
      <c r="CV252" s="207"/>
      <c r="CW252" s="207"/>
      <c r="CX252" s="207"/>
      <c r="CY252" s="207"/>
      <c r="CZ252" s="207"/>
      <c r="DA252" s="207"/>
      <c r="DB252" s="207"/>
      <c r="DC252" s="207"/>
      <c r="DD252" s="207"/>
      <c r="DE252" s="207"/>
      <c r="DF252" s="207"/>
      <c r="DG252" s="207"/>
    </row>
    <row r="253" spans="3:111" s="206" customFormat="1" x14ac:dyDescent="0.15">
      <c r="C253" s="156"/>
      <c r="D253" s="156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161"/>
      <c r="R253" s="207"/>
      <c r="T253" s="207"/>
      <c r="U253" s="207"/>
      <c r="V253" s="207"/>
      <c r="W253" s="207"/>
      <c r="X253" s="207"/>
      <c r="Y253" s="207"/>
      <c r="Z253" s="207"/>
      <c r="AA253" s="207"/>
      <c r="AB253" s="207"/>
      <c r="AC253" s="207"/>
      <c r="AD253" s="207"/>
      <c r="AE253" s="161"/>
      <c r="AF253" s="207"/>
      <c r="AG253" s="203"/>
      <c r="AH253" s="204"/>
      <c r="AI253" s="204"/>
      <c r="AJ253" s="204"/>
      <c r="AK253" s="204"/>
      <c r="AL253" s="204"/>
      <c r="AM253" s="204"/>
      <c r="AN253" s="204"/>
      <c r="AO253" s="204"/>
      <c r="AP253" s="204"/>
      <c r="AQ253" s="204"/>
      <c r="AR253" s="204"/>
      <c r="AS253" s="169"/>
      <c r="AT253" s="204"/>
      <c r="AU253" s="208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161"/>
      <c r="BH253" s="207"/>
      <c r="BI253" s="203"/>
      <c r="BJ253" s="204"/>
      <c r="BK253" s="204"/>
      <c r="BL253" s="204"/>
      <c r="BM253" s="204"/>
      <c r="BN253" s="204"/>
      <c r="BO253" s="204"/>
      <c r="BP253" s="204"/>
      <c r="BQ253" s="204"/>
      <c r="BR253" s="204"/>
      <c r="BS253" s="204"/>
      <c r="BT253" s="204"/>
      <c r="BU253" s="169"/>
      <c r="BV253" s="204"/>
      <c r="BW253" s="208"/>
      <c r="BX253" s="209"/>
      <c r="BY253" s="209"/>
      <c r="BZ253" s="209"/>
      <c r="CA253" s="209"/>
      <c r="CB253" s="209"/>
      <c r="CC253" s="209"/>
      <c r="CD253" s="209"/>
      <c r="CE253" s="209"/>
      <c r="CF253" s="209"/>
      <c r="CG253" s="209"/>
      <c r="CH253" s="209"/>
      <c r="CI253" s="169"/>
      <c r="CJ253" s="207"/>
      <c r="CK253" s="207"/>
      <c r="CL253" s="207"/>
      <c r="CM253" s="207"/>
      <c r="CN253" s="207"/>
      <c r="CO253" s="207"/>
      <c r="CP253" s="207"/>
      <c r="CQ253" s="207"/>
      <c r="CR253" s="207"/>
      <c r="CS253" s="207"/>
      <c r="CT253" s="207"/>
      <c r="CU253" s="207"/>
      <c r="CV253" s="207"/>
      <c r="CW253" s="207"/>
      <c r="CX253" s="207"/>
      <c r="CY253" s="207"/>
      <c r="CZ253" s="207"/>
      <c r="DA253" s="207"/>
      <c r="DB253" s="207"/>
      <c r="DC253" s="207"/>
      <c r="DD253" s="207"/>
      <c r="DE253" s="207"/>
      <c r="DF253" s="207"/>
      <c r="DG253" s="207"/>
    </row>
    <row r="254" spans="3:111" s="206" customFormat="1" x14ac:dyDescent="0.15">
      <c r="C254" s="156"/>
      <c r="D254" s="156"/>
      <c r="F254" s="207"/>
      <c r="G254" s="207"/>
      <c r="H254" s="207"/>
      <c r="I254" s="207"/>
      <c r="J254" s="207"/>
      <c r="K254" s="207"/>
      <c r="L254" s="207"/>
      <c r="M254" s="207"/>
      <c r="N254" s="207"/>
      <c r="O254" s="207"/>
      <c r="P254" s="207"/>
      <c r="Q254" s="161"/>
      <c r="R254" s="207"/>
      <c r="T254" s="207"/>
      <c r="U254" s="207"/>
      <c r="V254" s="207"/>
      <c r="W254" s="207"/>
      <c r="X254" s="207"/>
      <c r="Y254" s="207"/>
      <c r="Z254" s="207"/>
      <c r="AA254" s="207"/>
      <c r="AB254" s="207"/>
      <c r="AC254" s="207"/>
      <c r="AD254" s="207"/>
      <c r="AE254" s="161"/>
      <c r="AF254" s="207"/>
      <c r="AG254" s="203"/>
      <c r="AH254" s="204"/>
      <c r="AI254" s="204"/>
      <c r="AJ254" s="204"/>
      <c r="AK254" s="204"/>
      <c r="AL254" s="204"/>
      <c r="AM254" s="204"/>
      <c r="AN254" s="204"/>
      <c r="AO254" s="204"/>
      <c r="AP254" s="204"/>
      <c r="AQ254" s="204"/>
      <c r="AR254" s="204"/>
      <c r="AS254" s="169"/>
      <c r="AT254" s="204"/>
      <c r="AU254" s="208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161"/>
      <c r="BH254" s="207"/>
      <c r="BI254" s="203"/>
      <c r="BJ254" s="204"/>
      <c r="BK254" s="204"/>
      <c r="BL254" s="204"/>
      <c r="BM254" s="204"/>
      <c r="BN254" s="204"/>
      <c r="BO254" s="204"/>
      <c r="BP254" s="204"/>
      <c r="BQ254" s="204"/>
      <c r="BR254" s="204"/>
      <c r="BS254" s="204"/>
      <c r="BT254" s="204"/>
      <c r="BU254" s="169"/>
      <c r="BV254" s="204"/>
      <c r="BW254" s="208"/>
      <c r="BX254" s="209"/>
      <c r="BY254" s="209"/>
      <c r="BZ254" s="209"/>
      <c r="CA254" s="209"/>
      <c r="CB254" s="209"/>
      <c r="CC254" s="209"/>
      <c r="CD254" s="209"/>
      <c r="CE254" s="209"/>
      <c r="CF254" s="209"/>
      <c r="CG254" s="209"/>
      <c r="CH254" s="209"/>
      <c r="CI254" s="169"/>
      <c r="CJ254" s="207"/>
      <c r="CK254" s="207"/>
      <c r="CL254" s="207"/>
      <c r="CM254" s="207"/>
      <c r="CN254" s="207"/>
      <c r="CO254" s="207"/>
      <c r="CP254" s="207"/>
      <c r="CQ254" s="207"/>
      <c r="CR254" s="207"/>
      <c r="CS254" s="207"/>
      <c r="CT254" s="207"/>
      <c r="CU254" s="207"/>
      <c r="CV254" s="207"/>
      <c r="CW254" s="207"/>
      <c r="CX254" s="207"/>
      <c r="CY254" s="207"/>
      <c r="CZ254" s="207"/>
      <c r="DA254" s="207"/>
      <c r="DB254" s="207"/>
      <c r="DC254" s="207"/>
      <c r="DD254" s="207"/>
      <c r="DE254" s="207"/>
      <c r="DF254" s="207"/>
      <c r="DG254" s="207"/>
    </row>
    <row r="255" spans="3:111" s="206" customFormat="1" x14ac:dyDescent="0.15">
      <c r="C255" s="156"/>
      <c r="D255" s="156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7"/>
      <c r="Q255" s="161"/>
      <c r="R255" s="207"/>
      <c r="T255" s="207"/>
      <c r="U255" s="207"/>
      <c r="V255" s="207"/>
      <c r="W255" s="207"/>
      <c r="X255" s="207"/>
      <c r="Y255" s="207"/>
      <c r="Z255" s="207"/>
      <c r="AA255" s="207"/>
      <c r="AB255" s="207"/>
      <c r="AC255" s="207"/>
      <c r="AD255" s="207"/>
      <c r="AE255" s="161"/>
      <c r="AF255" s="207"/>
      <c r="AG255" s="203"/>
      <c r="AH255" s="204"/>
      <c r="AI255" s="204"/>
      <c r="AJ255" s="204"/>
      <c r="AK255" s="204"/>
      <c r="AL255" s="204"/>
      <c r="AM255" s="204"/>
      <c r="AN255" s="204"/>
      <c r="AO255" s="204"/>
      <c r="AP255" s="204"/>
      <c r="AQ255" s="204"/>
      <c r="AR255" s="204"/>
      <c r="AS255" s="169"/>
      <c r="AT255" s="204"/>
      <c r="AU255" s="208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161"/>
      <c r="BH255" s="207"/>
      <c r="BI255" s="203"/>
      <c r="BJ255" s="204"/>
      <c r="BK255" s="204"/>
      <c r="BL255" s="204"/>
      <c r="BM255" s="204"/>
      <c r="BN255" s="204"/>
      <c r="BO255" s="204"/>
      <c r="BP255" s="204"/>
      <c r="BQ255" s="204"/>
      <c r="BR255" s="204"/>
      <c r="BS255" s="204"/>
      <c r="BT255" s="204"/>
      <c r="BU255" s="169"/>
      <c r="BV255" s="204"/>
      <c r="BW255" s="208"/>
      <c r="BX255" s="209"/>
      <c r="BY255" s="209"/>
      <c r="BZ255" s="209"/>
      <c r="CA255" s="209"/>
      <c r="CB255" s="209"/>
      <c r="CC255" s="209"/>
      <c r="CD255" s="209"/>
      <c r="CE255" s="209"/>
      <c r="CF255" s="209"/>
      <c r="CG255" s="209"/>
      <c r="CH255" s="209"/>
      <c r="CI255" s="169"/>
      <c r="CJ255" s="207"/>
      <c r="CK255" s="207"/>
      <c r="CL255" s="207"/>
      <c r="CM255" s="207"/>
      <c r="CN255" s="207"/>
      <c r="CO255" s="207"/>
      <c r="CP255" s="207"/>
      <c r="CQ255" s="207"/>
      <c r="CR255" s="207"/>
      <c r="CS255" s="207"/>
      <c r="CT255" s="207"/>
      <c r="CU255" s="207"/>
      <c r="CV255" s="207"/>
      <c r="CW255" s="207"/>
      <c r="CX255" s="207"/>
      <c r="CY255" s="207"/>
      <c r="CZ255" s="207"/>
      <c r="DA255" s="207"/>
      <c r="DB255" s="207"/>
      <c r="DC255" s="207"/>
      <c r="DD255" s="207"/>
      <c r="DE255" s="207"/>
      <c r="DF255" s="207"/>
      <c r="DG255" s="207"/>
    </row>
    <row r="256" spans="3:111" s="206" customFormat="1" x14ac:dyDescent="0.15">
      <c r="C256" s="156"/>
      <c r="D256" s="156"/>
      <c r="F256" s="207"/>
      <c r="G256" s="207"/>
      <c r="H256" s="207"/>
      <c r="I256" s="207"/>
      <c r="J256" s="207"/>
      <c r="K256" s="207"/>
      <c r="L256" s="207"/>
      <c r="M256" s="207"/>
      <c r="N256" s="207"/>
      <c r="O256" s="207"/>
      <c r="P256" s="207"/>
      <c r="Q256" s="161"/>
      <c r="R256" s="207"/>
      <c r="T256" s="207"/>
      <c r="U256" s="207"/>
      <c r="V256" s="207"/>
      <c r="W256" s="207"/>
      <c r="X256" s="207"/>
      <c r="Y256" s="207"/>
      <c r="Z256" s="207"/>
      <c r="AA256" s="207"/>
      <c r="AB256" s="207"/>
      <c r="AC256" s="207"/>
      <c r="AD256" s="207"/>
      <c r="AE256" s="161"/>
      <c r="AF256" s="207"/>
      <c r="AG256" s="203"/>
      <c r="AH256" s="204"/>
      <c r="AI256" s="204"/>
      <c r="AJ256" s="204"/>
      <c r="AK256" s="204"/>
      <c r="AL256" s="204"/>
      <c r="AM256" s="204"/>
      <c r="AN256" s="204"/>
      <c r="AO256" s="204"/>
      <c r="AP256" s="204"/>
      <c r="AQ256" s="204"/>
      <c r="AR256" s="204"/>
      <c r="AS256" s="169"/>
      <c r="AT256" s="204"/>
      <c r="AU256" s="208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161"/>
      <c r="BH256" s="207"/>
      <c r="BI256" s="203"/>
      <c r="BJ256" s="204"/>
      <c r="BK256" s="204"/>
      <c r="BL256" s="204"/>
      <c r="BM256" s="204"/>
      <c r="BN256" s="204"/>
      <c r="BO256" s="204"/>
      <c r="BP256" s="204"/>
      <c r="BQ256" s="204"/>
      <c r="BR256" s="204"/>
      <c r="BS256" s="204"/>
      <c r="BT256" s="204"/>
      <c r="BU256" s="169"/>
      <c r="BV256" s="204"/>
      <c r="BW256" s="208"/>
      <c r="BX256" s="209"/>
      <c r="BY256" s="209"/>
      <c r="BZ256" s="209"/>
      <c r="CA256" s="209"/>
      <c r="CB256" s="209"/>
      <c r="CC256" s="209"/>
      <c r="CD256" s="209"/>
      <c r="CE256" s="209"/>
      <c r="CF256" s="209"/>
      <c r="CG256" s="209"/>
      <c r="CH256" s="209"/>
      <c r="CI256" s="169"/>
      <c r="CJ256" s="207"/>
      <c r="CK256" s="207"/>
      <c r="CL256" s="207"/>
      <c r="CM256" s="207"/>
      <c r="CN256" s="207"/>
      <c r="CO256" s="207"/>
      <c r="CP256" s="207"/>
      <c r="CQ256" s="207"/>
      <c r="CR256" s="207"/>
      <c r="CS256" s="207"/>
      <c r="CT256" s="207"/>
      <c r="CU256" s="207"/>
      <c r="CV256" s="207"/>
      <c r="CW256" s="207"/>
      <c r="CX256" s="207"/>
      <c r="CY256" s="207"/>
      <c r="CZ256" s="207"/>
      <c r="DA256" s="207"/>
      <c r="DB256" s="207"/>
      <c r="DC256" s="207"/>
      <c r="DD256" s="207"/>
      <c r="DE256" s="207"/>
      <c r="DF256" s="207"/>
      <c r="DG256" s="207"/>
    </row>
    <row r="257" spans="2:87" x14ac:dyDescent="0.15">
      <c r="B257" s="239"/>
      <c r="E257" s="206"/>
      <c r="F257" s="207"/>
      <c r="G257" s="207"/>
      <c r="H257" s="207"/>
      <c r="I257" s="207"/>
      <c r="J257" s="207"/>
      <c r="K257" s="207"/>
      <c r="L257" s="207"/>
      <c r="M257" s="207"/>
      <c r="N257" s="207"/>
      <c r="O257" s="207"/>
      <c r="P257" s="207"/>
      <c r="Q257" s="161"/>
      <c r="R257" s="207"/>
      <c r="AE257" s="161"/>
      <c r="AS257" s="169"/>
      <c r="BG257" s="161"/>
      <c r="BU257" s="169"/>
      <c r="CI257" s="169"/>
    </row>
    <row r="258" spans="2:87" x14ac:dyDescent="0.15">
      <c r="B258" s="239"/>
      <c r="E258" s="206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7"/>
      <c r="Q258" s="161"/>
      <c r="R258" s="207"/>
      <c r="AE258" s="161"/>
      <c r="AS258" s="169"/>
      <c r="BG258" s="161"/>
      <c r="BU258" s="169"/>
      <c r="CI258" s="169"/>
    </row>
    <row r="259" spans="2:87" x14ac:dyDescent="0.15">
      <c r="B259" s="239"/>
      <c r="E259" s="206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  <c r="Q259" s="161"/>
      <c r="R259" s="207"/>
      <c r="AE259" s="161"/>
      <c r="AS259" s="169"/>
      <c r="BG259" s="161"/>
      <c r="BU259" s="169"/>
      <c r="CI259" s="169"/>
    </row>
    <row r="260" spans="2:87" x14ac:dyDescent="0.15">
      <c r="B260" s="239"/>
      <c r="E260" s="206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161"/>
      <c r="R260" s="207"/>
      <c r="AE260" s="161"/>
      <c r="AS260" s="169"/>
      <c r="BG260" s="161"/>
      <c r="BU260" s="169"/>
      <c r="CI260" s="169"/>
    </row>
    <row r="261" spans="2:87" x14ac:dyDescent="0.15">
      <c r="B261" s="239"/>
      <c r="E261" s="206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7"/>
      <c r="Q261" s="161"/>
      <c r="R261" s="207"/>
      <c r="AE261" s="161"/>
      <c r="AS261" s="169"/>
      <c r="BG261" s="161"/>
      <c r="BU261" s="169"/>
      <c r="CI261" s="169"/>
    </row>
    <row r="262" spans="2:87" x14ac:dyDescent="0.15">
      <c r="B262" s="239"/>
      <c r="E262" s="206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7"/>
      <c r="Q262" s="161"/>
      <c r="R262" s="207"/>
      <c r="AE262" s="161"/>
      <c r="AS262" s="169"/>
      <c r="BG262" s="161"/>
      <c r="BU262" s="169"/>
      <c r="CI262" s="169"/>
    </row>
    <row r="263" spans="2:87" x14ac:dyDescent="0.15">
      <c r="B263" s="239"/>
      <c r="E263" s="206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P263" s="207"/>
      <c r="Q263" s="161"/>
      <c r="R263" s="207"/>
      <c r="AE263" s="161"/>
      <c r="AS263" s="169"/>
      <c r="BG263" s="161"/>
      <c r="BU263" s="169"/>
      <c r="CI263" s="169"/>
    </row>
    <row r="264" spans="2:87" x14ac:dyDescent="0.15">
      <c r="B264" s="239"/>
      <c r="E264" s="206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161"/>
      <c r="R264" s="207"/>
      <c r="AE264" s="161"/>
      <c r="AS264" s="169"/>
      <c r="BG264" s="161"/>
      <c r="BU264" s="169"/>
      <c r="CI264" s="169"/>
    </row>
    <row r="265" spans="2:87" x14ac:dyDescent="0.15">
      <c r="B265" s="239"/>
      <c r="E265" s="206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  <c r="Q265" s="161"/>
      <c r="R265" s="207"/>
      <c r="AE265" s="161"/>
      <c r="AS265" s="169"/>
      <c r="BG265" s="161"/>
      <c r="BU265" s="169"/>
      <c r="CI265" s="169"/>
    </row>
    <row r="266" spans="2:87" x14ac:dyDescent="0.15">
      <c r="B266" s="239"/>
      <c r="E266" s="206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P266" s="207"/>
      <c r="Q266" s="161"/>
      <c r="R266" s="207"/>
      <c r="AE266" s="161"/>
      <c r="AS266" s="169"/>
      <c r="BG266" s="161"/>
      <c r="BU266" s="169"/>
      <c r="CI266" s="169"/>
    </row>
    <row r="267" spans="2:87" x14ac:dyDescent="0.15">
      <c r="B267" s="239"/>
      <c r="E267" s="206"/>
      <c r="F267" s="207"/>
      <c r="G267" s="207"/>
      <c r="H267" s="207"/>
      <c r="I267" s="207"/>
      <c r="J267" s="207"/>
      <c r="K267" s="207"/>
      <c r="L267" s="207"/>
      <c r="M267" s="207"/>
      <c r="N267" s="207"/>
      <c r="O267" s="207"/>
      <c r="P267" s="207"/>
      <c r="Q267" s="161"/>
      <c r="R267" s="207"/>
      <c r="AE267" s="161"/>
      <c r="AS267" s="169"/>
      <c r="BG267" s="161"/>
      <c r="BU267" s="169"/>
      <c r="CI267" s="169"/>
    </row>
    <row r="268" spans="2:87" x14ac:dyDescent="0.15">
      <c r="B268" s="239"/>
      <c r="E268" s="206"/>
      <c r="F268" s="207"/>
      <c r="G268" s="207"/>
      <c r="H268" s="207"/>
      <c r="I268" s="207"/>
      <c r="J268" s="207"/>
      <c r="K268" s="207"/>
      <c r="L268" s="207"/>
      <c r="M268" s="207"/>
      <c r="N268" s="207"/>
      <c r="O268" s="207"/>
      <c r="P268" s="207"/>
      <c r="Q268" s="161"/>
      <c r="R268" s="207"/>
      <c r="AE268" s="161"/>
      <c r="AS268" s="169"/>
      <c r="BG268" s="161"/>
      <c r="BU268" s="169"/>
      <c r="CI268" s="169"/>
    </row>
    <row r="269" spans="2:87" x14ac:dyDescent="0.15">
      <c r="B269" s="239"/>
      <c r="E269" s="206"/>
      <c r="F269" s="207"/>
      <c r="G269" s="207"/>
      <c r="H269" s="207"/>
      <c r="I269" s="207"/>
      <c r="J269" s="207"/>
      <c r="K269" s="207"/>
      <c r="L269" s="207"/>
      <c r="M269" s="207"/>
      <c r="N269" s="207"/>
      <c r="O269" s="207"/>
      <c r="P269" s="207"/>
      <c r="Q269" s="161"/>
      <c r="R269" s="207"/>
      <c r="AE269" s="161"/>
      <c r="AS269" s="169"/>
      <c r="BG269" s="161"/>
      <c r="BU269" s="169"/>
      <c r="CI269" s="169"/>
    </row>
    <row r="270" spans="2:87" s="240" customFormat="1" x14ac:dyDescent="0.15">
      <c r="C270" s="156"/>
      <c r="D270" s="156"/>
      <c r="E270" s="241"/>
      <c r="F270" s="242"/>
      <c r="G270" s="242"/>
      <c r="H270" s="242"/>
      <c r="I270" s="242"/>
      <c r="J270" s="242"/>
      <c r="K270" s="242"/>
      <c r="L270" s="242"/>
      <c r="M270" s="242"/>
      <c r="N270" s="242"/>
      <c r="O270" s="242"/>
      <c r="P270" s="242"/>
      <c r="Q270" s="161"/>
      <c r="R270" s="242"/>
      <c r="S270" s="241"/>
      <c r="T270" s="242"/>
      <c r="U270" s="242"/>
      <c r="V270" s="242"/>
      <c r="W270" s="242"/>
      <c r="X270" s="242"/>
      <c r="Y270" s="242"/>
      <c r="Z270" s="242"/>
      <c r="AA270" s="242"/>
      <c r="AB270" s="242"/>
      <c r="AC270" s="242"/>
      <c r="AD270" s="242"/>
      <c r="AE270" s="161"/>
      <c r="AF270" s="242"/>
      <c r="AG270" s="203"/>
      <c r="AH270" s="204"/>
      <c r="AI270" s="204"/>
      <c r="AJ270" s="204"/>
      <c r="AK270" s="204"/>
      <c r="AL270" s="204"/>
      <c r="AM270" s="204"/>
      <c r="AN270" s="204"/>
      <c r="AO270" s="204"/>
      <c r="AP270" s="204"/>
      <c r="AQ270" s="204"/>
      <c r="AR270" s="204"/>
      <c r="AS270" s="169"/>
      <c r="AT270" s="204"/>
      <c r="AU270" s="243"/>
      <c r="AV270" s="244"/>
      <c r="AW270" s="244"/>
      <c r="AX270" s="244"/>
      <c r="AY270" s="244"/>
      <c r="AZ270" s="244"/>
      <c r="BA270" s="244"/>
      <c r="BB270" s="244"/>
      <c r="BC270" s="244"/>
      <c r="BD270" s="244"/>
      <c r="BE270" s="244"/>
      <c r="BF270" s="244"/>
      <c r="BG270" s="161"/>
      <c r="BH270" s="242"/>
      <c r="BI270" s="203"/>
      <c r="BJ270" s="204"/>
      <c r="BK270" s="204"/>
      <c r="BL270" s="204"/>
      <c r="BM270" s="204"/>
      <c r="BN270" s="204"/>
      <c r="BO270" s="204"/>
      <c r="BP270" s="204"/>
      <c r="BQ270" s="204"/>
      <c r="BR270" s="204"/>
      <c r="BS270" s="204"/>
      <c r="BT270" s="204"/>
      <c r="BU270" s="169"/>
      <c r="BV270" s="204"/>
      <c r="BW270" s="243"/>
      <c r="BX270" s="244"/>
      <c r="BY270" s="244"/>
      <c r="BZ270" s="244"/>
      <c r="CA270" s="244"/>
      <c r="CB270" s="244"/>
      <c r="CC270" s="244"/>
      <c r="CD270" s="244"/>
      <c r="CE270" s="244"/>
      <c r="CF270" s="244"/>
      <c r="CG270" s="244"/>
      <c r="CH270" s="244"/>
      <c r="CI270" s="169"/>
    </row>
    <row r="271" spans="2:87" s="240" customFormat="1" x14ac:dyDescent="0.15">
      <c r="C271" s="156"/>
      <c r="D271" s="156"/>
      <c r="E271" s="241"/>
      <c r="F271" s="242"/>
      <c r="G271" s="242"/>
      <c r="H271" s="242"/>
      <c r="I271" s="242"/>
      <c r="J271" s="242"/>
      <c r="K271" s="242"/>
      <c r="L271" s="242"/>
      <c r="M271" s="242"/>
      <c r="N271" s="242"/>
      <c r="O271" s="242"/>
      <c r="P271" s="242"/>
      <c r="Q271" s="161"/>
      <c r="R271" s="242"/>
      <c r="S271" s="241"/>
      <c r="T271" s="242"/>
      <c r="U271" s="242"/>
      <c r="V271" s="242"/>
      <c r="W271" s="242"/>
      <c r="X271" s="242"/>
      <c r="Y271" s="242"/>
      <c r="Z271" s="242"/>
      <c r="AA271" s="242"/>
      <c r="AB271" s="242"/>
      <c r="AC271" s="242"/>
      <c r="AD271" s="242"/>
      <c r="AE271" s="161"/>
      <c r="AF271" s="242"/>
      <c r="AG271" s="203"/>
      <c r="AH271" s="204"/>
      <c r="AI271" s="204"/>
      <c r="AJ271" s="204"/>
      <c r="AK271" s="204"/>
      <c r="AL271" s="204"/>
      <c r="AM271" s="204"/>
      <c r="AN271" s="204"/>
      <c r="AO271" s="204"/>
      <c r="AP271" s="204"/>
      <c r="AQ271" s="204"/>
      <c r="AR271" s="204"/>
      <c r="AS271" s="169"/>
      <c r="AT271" s="204"/>
      <c r="AU271" s="243"/>
      <c r="AV271" s="244"/>
      <c r="AW271" s="244"/>
      <c r="AX271" s="244"/>
      <c r="AY271" s="244"/>
      <c r="AZ271" s="244"/>
      <c r="BA271" s="244"/>
      <c r="BB271" s="244"/>
      <c r="BC271" s="244"/>
      <c r="BD271" s="244"/>
      <c r="BE271" s="244"/>
      <c r="BF271" s="244"/>
      <c r="BG271" s="161"/>
      <c r="BH271" s="242"/>
      <c r="BI271" s="203"/>
      <c r="BJ271" s="204"/>
      <c r="BK271" s="204"/>
      <c r="BL271" s="204"/>
      <c r="BM271" s="204"/>
      <c r="BN271" s="204"/>
      <c r="BO271" s="204"/>
      <c r="BP271" s="204"/>
      <c r="BQ271" s="204"/>
      <c r="BR271" s="204"/>
      <c r="BS271" s="204"/>
      <c r="BT271" s="204"/>
      <c r="BU271" s="169"/>
      <c r="BV271" s="204"/>
      <c r="BW271" s="243"/>
      <c r="BX271" s="244"/>
      <c r="BY271" s="244"/>
      <c r="BZ271" s="244"/>
      <c r="CA271" s="244"/>
      <c r="CB271" s="244"/>
      <c r="CC271" s="244"/>
      <c r="CD271" s="244"/>
      <c r="CE271" s="244"/>
      <c r="CF271" s="244"/>
      <c r="CG271" s="244"/>
      <c r="CH271" s="244"/>
      <c r="CI271" s="169"/>
    </row>
    <row r="272" spans="2:87" x14ac:dyDescent="0.15">
      <c r="B272" s="239"/>
      <c r="E272" s="206"/>
      <c r="F272" s="207"/>
      <c r="G272" s="207"/>
      <c r="H272" s="207"/>
      <c r="I272" s="207"/>
      <c r="J272" s="207"/>
      <c r="K272" s="207"/>
      <c r="L272" s="207"/>
      <c r="M272" s="207"/>
      <c r="N272" s="207"/>
      <c r="O272" s="207"/>
      <c r="P272" s="207"/>
      <c r="Q272" s="161"/>
      <c r="R272" s="207"/>
      <c r="AE272" s="161"/>
      <c r="AS272" s="169"/>
      <c r="BG272" s="161"/>
      <c r="BU272" s="169"/>
      <c r="CI272" s="169"/>
    </row>
    <row r="273" spans="2:111" s="206" customFormat="1" x14ac:dyDescent="0.15">
      <c r="C273" s="156"/>
      <c r="D273" s="156"/>
      <c r="F273" s="207"/>
      <c r="G273" s="207"/>
      <c r="H273" s="207"/>
      <c r="I273" s="207"/>
      <c r="J273" s="207"/>
      <c r="K273" s="207"/>
      <c r="L273" s="207"/>
      <c r="M273" s="207"/>
      <c r="N273" s="207"/>
      <c r="O273" s="207"/>
      <c r="P273" s="207"/>
      <c r="Q273" s="161"/>
      <c r="R273" s="207"/>
      <c r="T273" s="207"/>
      <c r="U273" s="207"/>
      <c r="V273" s="207"/>
      <c r="W273" s="207"/>
      <c r="X273" s="207"/>
      <c r="Y273" s="207"/>
      <c r="Z273" s="207"/>
      <c r="AA273" s="207"/>
      <c r="AB273" s="207"/>
      <c r="AC273" s="207"/>
      <c r="AD273" s="207"/>
      <c r="AE273" s="161"/>
      <c r="AF273" s="207"/>
      <c r="AG273" s="203"/>
      <c r="AH273" s="204"/>
      <c r="AI273" s="204"/>
      <c r="AJ273" s="204"/>
      <c r="AK273" s="204"/>
      <c r="AL273" s="204"/>
      <c r="AM273" s="204"/>
      <c r="AN273" s="204"/>
      <c r="AO273" s="204"/>
      <c r="AP273" s="204"/>
      <c r="AQ273" s="204"/>
      <c r="AR273" s="204"/>
      <c r="AS273" s="169"/>
      <c r="AT273" s="204"/>
      <c r="AU273" s="208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161"/>
      <c r="BH273" s="207"/>
      <c r="BI273" s="203"/>
      <c r="BJ273" s="204"/>
      <c r="BK273" s="204"/>
      <c r="BL273" s="204"/>
      <c r="BM273" s="204"/>
      <c r="BN273" s="204"/>
      <c r="BO273" s="204"/>
      <c r="BP273" s="204"/>
      <c r="BQ273" s="204"/>
      <c r="BR273" s="204"/>
      <c r="BS273" s="204"/>
      <c r="BT273" s="204"/>
      <c r="BU273" s="169"/>
      <c r="BV273" s="204"/>
      <c r="BW273" s="208"/>
      <c r="BX273" s="209"/>
      <c r="BY273" s="209"/>
      <c r="BZ273" s="209"/>
      <c r="CA273" s="209"/>
      <c r="CB273" s="209"/>
      <c r="CC273" s="209"/>
      <c r="CD273" s="209"/>
      <c r="CE273" s="209"/>
      <c r="CF273" s="209"/>
      <c r="CG273" s="209"/>
      <c r="CH273" s="209"/>
      <c r="CI273" s="169"/>
      <c r="CJ273" s="207"/>
      <c r="CK273" s="207"/>
      <c r="CL273" s="207"/>
      <c r="CM273" s="207"/>
      <c r="CN273" s="207"/>
      <c r="CO273" s="207"/>
      <c r="CP273" s="207"/>
      <c r="CQ273" s="207"/>
      <c r="CR273" s="207"/>
      <c r="CS273" s="207"/>
      <c r="CT273" s="207"/>
      <c r="CU273" s="207"/>
      <c r="CV273" s="207"/>
      <c r="CW273" s="207"/>
      <c r="CX273" s="207"/>
      <c r="CY273" s="207"/>
      <c r="CZ273" s="207"/>
      <c r="DA273" s="207"/>
      <c r="DB273" s="207"/>
      <c r="DC273" s="207"/>
      <c r="DD273" s="207"/>
      <c r="DE273" s="207"/>
      <c r="DF273" s="207"/>
      <c r="DG273" s="207"/>
    </row>
    <row r="274" spans="2:111" s="206" customFormat="1" x14ac:dyDescent="0.15">
      <c r="C274" s="156"/>
      <c r="D274" s="156"/>
      <c r="F274" s="207"/>
      <c r="G274" s="207"/>
      <c r="H274" s="207"/>
      <c r="I274" s="207"/>
      <c r="J274" s="207"/>
      <c r="K274" s="207"/>
      <c r="L274" s="207"/>
      <c r="M274" s="207"/>
      <c r="N274" s="207"/>
      <c r="O274" s="207"/>
      <c r="P274" s="207"/>
      <c r="Q274" s="161"/>
      <c r="R274" s="207"/>
      <c r="T274" s="207"/>
      <c r="U274" s="207"/>
      <c r="V274" s="207"/>
      <c r="W274" s="207"/>
      <c r="X274" s="207"/>
      <c r="Y274" s="207"/>
      <c r="Z274" s="207"/>
      <c r="AA274" s="207"/>
      <c r="AB274" s="207"/>
      <c r="AC274" s="207"/>
      <c r="AD274" s="207"/>
      <c r="AE274" s="161"/>
      <c r="AF274" s="207"/>
      <c r="AG274" s="203"/>
      <c r="AH274" s="204"/>
      <c r="AI274" s="204"/>
      <c r="AJ274" s="204"/>
      <c r="AK274" s="204"/>
      <c r="AL274" s="204"/>
      <c r="AM274" s="204"/>
      <c r="AN274" s="204"/>
      <c r="AO274" s="204"/>
      <c r="AP274" s="204"/>
      <c r="AQ274" s="204"/>
      <c r="AR274" s="204"/>
      <c r="AS274" s="169"/>
      <c r="AT274" s="204"/>
      <c r="AU274" s="208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161"/>
      <c r="BH274" s="207"/>
      <c r="BI274" s="203"/>
      <c r="BJ274" s="204"/>
      <c r="BK274" s="204"/>
      <c r="BL274" s="204"/>
      <c r="BM274" s="204"/>
      <c r="BN274" s="204"/>
      <c r="BO274" s="204"/>
      <c r="BP274" s="204"/>
      <c r="BQ274" s="204"/>
      <c r="BR274" s="204"/>
      <c r="BS274" s="204"/>
      <c r="BT274" s="204"/>
      <c r="BU274" s="169"/>
      <c r="BV274" s="204"/>
      <c r="BW274" s="208"/>
      <c r="BX274" s="209"/>
      <c r="BY274" s="209"/>
      <c r="BZ274" s="209"/>
      <c r="CA274" s="209"/>
      <c r="CB274" s="209"/>
      <c r="CC274" s="209"/>
      <c r="CD274" s="209"/>
      <c r="CE274" s="209"/>
      <c r="CF274" s="209"/>
      <c r="CG274" s="209"/>
      <c r="CH274" s="209"/>
      <c r="CI274" s="169"/>
      <c r="CJ274" s="207"/>
      <c r="CK274" s="207"/>
      <c r="CL274" s="207"/>
      <c r="CM274" s="207"/>
      <c r="CN274" s="207"/>
      <c r="CO274" s="207"/>
      <c r="CP274" s="207"/>
      <c r="CQ274" s="207"/>
      <c r="CR274" s="207"/>
      <c r="CS274" s="207"/>
      <c r="CT274" s="207"/>
      <c r="CU274" s="207"/>
      <c r="CV274" s="207"/>
      <c r="CW274" s="207"/>
      <c r="CX274" s="207"/>
      <c r="CY274" s="207"/>
      <c r="CZ274" s="207"/>
      <c r="DA274" s="207"/>
      <c r="DB274" s="207"/>
      <c r="DC274" s="207"/>
      <c r="DD274" s="207"/>
      <c r="DE274" s="207"/>
      <c r="DF274" s="207"/>
      <c r="DG274" s="207"/>
    </row>
    <row r="275" spans="2:111" s="206" customFormat="1" x14ac:dyDescent="0.15">
      <c r="C275" s="156"/>
      <c r="D275" s="156"/>
      <c r="F275" s="207"/>
      <c r="G275" s="207"/>
      <c r="H275" s="207"/>
      <c r="I275" s="207"/>
      <c r="J275" s="207"/>
      <c r="K275" s="207"/>
      <c r="L275" s="207"/>
      <c r="M275" s="207"/>
      <c r="N275" s="207"/>
      <c r="O275" s="207"/>
      <c r="P275" s="207"/>
      <c r="Q275" s="161"/>
      <c r="R275" s="207"/>
      <c r="T275" s="207"/>
      <c r="U275" s="207"/>
      <c r="V275" s="207"/>
      <c r="W275" s="207"/>
      <c r="X275" s="207"/>
      <c r="Y275" s="207"/>
      <c r="Z275" s="207"/>
      <c r="AA275" s="207"/>
      <c r="AB275" s="207"/>
      <c r="AC275" s="207"/>
      <c r="AD275" s="207"/>
      <c r="AE275" s="161"/>
      <c r="AF275" s="207"/>
      <c r="AG275" s="203"/>
      <c r="AH275" s="204"/>
      <c r="AI275" s="204"/>
      <c r="AJ275" s="204"/>
      <c r="AK275" s="204"/>
      <c r="AL275" s="204"/>
      <c r="AM275" s="204"/>
      <c r="AN275" s="204"/>
      <c r="AO275" s="204"/>
      <c r="AP275" s="204"/>
      <c r="AQ275" s="204"/>
      <c r="AR275" s="204"/>
      <c r="AS275" s="169"/>
      <c r="AT275" s="204"/>
      <c r="AU275" s="208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161"/>
      <c r="BH275" s="207"/>
      <c r="BI275" s="203"/>
      <c r="BJ275" s="204"/>
      <c r="BK275" s="204"/>
      <c r="BL275" s="204"/>
      <c r="BM275" s="204"/>
      <c r="BN275" s="204"/>
      <c r="BO275" s="204"/>
      <c r="BP275" s="204"/>
      <c r="BQ275" s="204"/>
      <c r="BR275" s="204"/>
      <c r="BS275" s="204"/>
      <c r="BT275" s="204"/>
      <c r="BU275" s="169"/>
      <c r="BV275" s="204"/>
      <c r="BW275" s="208"/>
      <c r="BX275" s="209"/>
      <c r="BY275" s="209"/>
      <c r="BZ275" s="209"/>
      <c r="CA275" s="209"/>
      <c r="CB275" s="209"/>
      <c r="CC275" s="209"/>
      <c r="CD275" s="209"/>
      <c r="CE275" s="209"/>
      <c r="CF275" s="209"/>
      <c r="CG275" s="209"/>
      <c r="CH275" s="209"/>
      <c r="CI275" s="169"/>
      <c r="CJ275" s="207"/>
      <c r="CK275" s="207"/>
      <c r="CL275" s="207"/>
      <c r="CM275" s="207"/>
      <c r="CN275" s="207"/>
      <c r="CO275" s="207"/>
      <c r="CP275" s="207"/>
      <c r="CQ275" s="207"/>
      <c r="CR275" s="207"/>
      <c r="CS275" s="207"/>
      <c r="CT275" s="207"/>
      <c r="CU275" s="207"/>
      <c r="CV275" s="207"/>
      <c r="CW275" s="207"/>
      <c r="CX275" s="207"/>
      <c r="CY275" s="207"/>
      <c r="CZ275" s="207"/>
      <c r="DA275" s="207"/>
      <c r="DB275" s="207"/>
      <c r="DC275" s="207"/>
      <c r="DD275" s="207"/>
      <c r="DE275" s="207"/>
      <c r="DF275" s="207"/>
      <c r="DG275" s="207"/>
    </row>
    <row r="276" spans="2:111" s="206" customFormat="1" x14ac:dyDescent="0.15">
      <c r="C276" s="156"/>
      <c r="D276" s="156"/>
      <c r="F276" s="207"/>
      <c r="G276" s="207"/>
      <c r="H276" s="207"/>
      <c r="I276" s="207"/>
      <c r="J276" s="207"/>
      <c r="K276" s="207"/>
      <c r="L276" s="207"/>
      <c r="M276" s="207"/>
      <c r="N276" s="207"/>
      <c r="O276" s="207"/>
      <c r="P276" s="207"/>
      <c r="Q276" s="161"/>
      <c r="R276" s="207"/>
      <c r="T276" s="207"/>
      <c r="U276" s="207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161"/>
      <c r="AF276" s="207"/>
      <c r="AG276" s="203"/>
      <c r="AH276" s="204"/>
      <c r="AI276" s="204"/>
      <c r="AJ276" s="204"/>
      <c r="AK276" s="204"/>
      <c r="AL276" s="204"/>
      <c r="AM276" s="204"/>
      <c r="AN276" s="204"/>
      <c r="AO276" s="204"/>
      <c r="AP276" s="204"/>
      <c r="AQ276" s="204"/>
      <c r="AR276" s="204"/>
      <c r="AS276" s="169"/>
      <c r="AT276" s="204"/>
      <c r="AU276" s="208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161"/>
      <c r="BH276" s="207"/>
      <c r="BI276" s="203"/>
      <c r="BJ276" s="204"/>
      <c r="BK276" s="204"/>
      <c r="BL276" s="204"/>
      <c r="BM276" s="204"/>
      <c r="BN276" s="204"/>
      <c r="BO276" s="204"/>
      <c r="BP276" s="204"/>
      <c r="BQ276" s="204"/>
      <c r="BR276" s="204"/>
      <c r="BS276" s="204"/>
      <c r="BT276" s="204"/>
      <c r="BU276" s="169"/>
      <c r="BV276" s="204"/>
      <c r="BW276" s="208"/>
      <c r="BX276" s="209"/>
      <c r="BY276" s="209"/>
      <c r="BZ276" s="209"/>
      <c r="CA276" s="209"/>
      <c r="CB276" s="209"/>
      <c r="CC276" s="209"/>
      <c r="CD276" s="209"/>
      <c r="CE276" s="209"/>
      <c r="CF276" s="209"/>
      <c r="CG276" s="209"/>
      <c r="CH276" s="209"/>
      <c r="CI276" s="169"/>
      <c r="CJ276" s="207"/>
      <c r="CK276" s="207"/>
      <c r="CL276" s="207"/>
      <c r="CM276" s="207"/>
      <c r="CN276" s="207"/>
      <c r="CO276" s="207"/>
      <c r="CP276" s="207"/>
      <c r="CQ276" s="207"/>
      <c r="CR276" s="207"/>
      <c r="CS276" s="207"/>
      <c r="CT276" s="207"/>
      <c r="CU276" s="207"/>
      <c r="CV276" s="207"/>
      <c r="CW276" s="207"/>
      <c r="CX276" s="207"/>
      <c r="CY276" s="207"/>
      <c r="CZ276" s="207"/>
      <c r="DA276" s="207"/>
      <c r="DB276" s="207"/>
      <c r="DC276" s="207"/>
      <c r="DD276" s="207"/>
      <c r="DE276" s="207"/>
      <c r="DF276" s="207"/>
      <c r="DG276" s="207"/>
    </row>
    <row r="277" spans="2:111" s="206" customFormat="1" x14ac:dyDescent="0.15">
      <c r="C277" s="156"/>
      <c r="D277" s="156"/>
      <c r="F277" s="207"/>
      <c r="G277" s="207"/>
      <c r="H277" s="207"/>
      <c r="I277" s="207"/>
      <c r="J277" s="207"/>
      <c r="K277" s="207"/>
      <c r="L277" s="207"/>
      <c r="M277" s="207"/>
      <c r="N277" s="207"/>
      <c r="O277" s="207"/>
      <c r="P277" s="207"/>
      <c r="Q277" s="161"/>
      <c r="R277" s="207"/>
      <c r="T277" s="207"/>
      <c r="U277" s="207"/>
      <c r="V277" s="207"/>
      <c r="W277" s="207"/>
      <c r="X277" s="207"/>
      <c r="Y277" s="207"/>
      <c r="Z277" s="207"/>
      <c r="AA277" s="207"/>
      <c r="AB277" s="207"/>
      <c r="AC277" s="207"/>
      <c r="AD277" s="207"/>
      <c r="AE277" s="161"/>
      <c r="AF277" s="207"/>
      <c r="AG277" s="203"/>
      <c r="AH277" s="204"/>
      <c r="AI277" s="204"/>
      <c r="AJ277" s="204"/>
      <c r="AK277" s="204"/>
      <c r="AL277" s="204"/>
      <c r="AM277" s="204"/>
      <c r="AN277" s="204"/>
      <c r="AO277" s="204"/>
      <c r="AP277" s="204"/>
      <c r="AQ277" s="204"/>
      <c r="AR277" s="204"/>
      <c r="AS277" s="169"/>
      <c r="AT277" s="204"/>
      <c r="AU277" s="208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161"/>
      <c r="BH277" s="207"/>
      <c r="BI277" s="203"/>
      <c r="BJ277" s="204"/>
      <c r="BK277" s="204"/>
      <c r="BL277" s="204"/>
      <c r="BM277" s="204"/>
      <c r="BN277" s="204"/>
      <c r="BO277" s="204"/>
      <c r="BP277" s="204"/>
      <c r="BQ277" s="204"/>
      <c r="BR277" s="204"/>
      <c r="BS277" s="204"/>
      <c r="BT277" s="204"/>
      <c r="BU277" s="169"/>
      <c r="BV277" s="204"/>
      <c r="BW277" s="208"/>
      <c r="BX277" s="209"/>
      <c r="BY277" s="209"/>
      <c r="BZ277" s="209"/>
      <c r="CA277" s="209"/>
      <c r="CB277" s="209"/>
      <c r="CC277" s="209"/>
      <c r="CD277" s="209"/>
      <c r="CE277" s="209"/>
      <c r="CF277" s="209"/>
      <c r="CG277" s="209"/>
      <c r="CH277" s="209"/>
      <c r="CI277" s="169"/>
      <c r="CJ277" s="207"/>
      <c r="CK277" s="207"/>
      <c r="CL277" s="207"/>
      <c r="CM277" s="207"/>
      <c r="CN277" s="207"/>
      <c r="CO277" s="207"/>
      <c r="CP277" s="207"/>
      <c r="CQ277" s="207"/>
      <c r="CR277" s="207"/>
      <c r="CS277" s="207"/>
      <c r="CT277" s="207"/>
      <c r="CU277" s="207"/>
      <c r="CV277" s="207"/>
      <c r="CW277" s="207"/>
      <c r="CX277" s="207"/>
      <c r="CY277" s="207"/>
      <c r="CZ277" s="207"/>
      <c r="DA277" s="207"/>
      <c r="DB277" s="207"/>
      <c r="DC277" s="207"/>
      <c r="DD277" s="207"/>
      <c r="DE277" s="207"/>
      <c r="DF277" s="207"/>
      <c r="DG277" s="207"/>
    </row>
    <row r="278" spans="2:111" s="206" customFormat="1" x14ac:dyDescent="0.15">
      <c r="C278" s="156"/>
      <c r="D278" s="156"/>
      <c r="F278" s="207"/>
      <c r="G278" s="207"/>
      <c r="H278" s="207"/>
      <c r="I278" s="207"/>
      <c r="J278" s="207"/>
      <c r="K278" s="207"/>
      <c r="L278" s="207"/>
      <c r="M278" s="207"/>
      <c r="N278" s="207"/>
      <c r="O278" s="207"/>
      <c r="P278" s="207"/>
      <c r="Q278" s="161"/>
      <c r="R278" s="207"/>
      <c r="T278" s="207"/>
      <c r="U278" s="207"/>
      <c r="V278" s="207"/>
      <c r="W278" s="207"/>
      <c r="X278" s="207"/>
      <c r="Y278" s="207"/>
      <c r="Z278" s="207"/>
      <c r="AA278" s="207"/>
      <c r="AB278" s="207"/>
      <c r="AC278" s="207"/>
      <c r="AD278" s="207"/>
      <c r="AE278" s="161"/>
      <c r="AF278" s="207"/>
      <c r="AG278" s="203"/>
      <c r="AH278" s="204"/>
      <c r="AI278" s="204"/>
      <c r="AJ278" s="204"/>
      <c r="AK278" s="204"/>
      <c r="AL278" s="204"/>
      <c r="AM278" s="204"/>
      <c r="AN278" s="204"/>
      <c r="AO278" s="204"/>
      <c r="AP278" s="204"/>
      <c r="AQ278" s="204"/>
      <c r="AR278" s="204"/>
      <c r="AS278" s="169"/>
      <c r="AT278" s="204"/>
      <c r="AU278" s="208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161"/>
      <c r="BH278" s="207"/>
      <c r="BI278" s="203"/>
      <c r="BJ278" s="204"/>
      <c r="BK278" s="204"/>
      <c r="BL278" s="204"/>
      <c r="BM278" s="204"/>
      <c r="BN278" s="204"/>
      <c r="BO278" s="204"/>
      <c r="BP278" s="204"/>
      <c r="BQ278" s="204"/>
      <c r="BR278" s="204"/>
      <c r="BS278" s="204"/>
      <c r="BT278" s="204"/>
      <c r="BU278" s="169"/>
      <c r="BV278" s="204"/>
      <c r="BW278" s="208"/>
      <c r="BX278" s="209"/>
      <c r="BY278" s="209"/>
      <c r="BZ278" s="209"/>
      <c r="CA278" s="209"/>
      <c r="CB278" s="209"/>
      <c r="CC278" s="209"/>
      <c r="CD278" s="209"/>
      <c r="CE278" s="209"/>
      <c r="CF278" s="209"/>
      <c r="CG278" s="209"/>
      <c r="CH278" s="209"/>
      <c r="CI278" s="169"/>
      <c r="CJ278" s="207"/>
      <c r="CK278" s="207"/>
      <c r="CL278" s="207"/>
      <c r="CM278" s="207"/>
      <c r="CN278" s="207"/>
      <c r="CO278" s="207"/>
      <c r="CP278" s="207"/>
      <c r="CQ278" s="207"/>
      <c r="CR278" s="207"/>
      <c r="CS278" s="207"/>
      <c r="CT278" s="207"/>
      <c r="CU278" s="207"/>
      <c r="CV278" s="207"/>
      <c r="CW278" s="207"/>
      <c r="CX278" s="207"/>
      <c r="CY278" s="207"/>
      <c r="CZ278" s="207"/>
      <c r="DA278" s="207"/>
      <c r="DB278" s="207"/>
      <c r="DC278" s="207"/>
      <c r="DD278" s="207"/>
      <c r="DE278" s="207"/>
      <c r="DF278" s="207"/>
      <c r="DG278" s="207"/>
    </row>
    <row r="279" spans="2:111" s="206" customFormat="1" x14ac:dyDescent="0.15">
      <c r="C279" s="156"/>
      <c r="D279" s="156"/>
      <c r="F279" s="207"/>
      <c r="G279" s="207"/>
      <c r="H279" s="207"/>
      <c r="I279" s="207"/>
      <c r="J279" s="207"/>
      <c r="K279" s="207"/>
      <c r="L279" s="207"/>
      <c r="M279" s="207"/>
      <c r="N279" s="207"/>
      <c r="O279" s="207"/>
      <c r="P279" s="207"/>
      <c r="Q279" s="161"/>
      <c r="R279" s="207"/>
      <c r="T279" s="207"/>
      <c r="U279" s="207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161"/>
      <c r="AF279" s="207"/>
      <c r="AG279" s="203"/>
      <c r="AH279" s="204"/>
      <c r="AI279" s="204"/>
      <c r="AJ279" s="204"/>
      <c r="AK279" s="204"/>
      <c r="AL279" s="204"/>
      <c r="AM279" s="204"/>
      <c r="AN279" s="204"/>
      <c r="AO279" s="204"/>
      <c r="AP279" s="204"/>
      <c r="AQ279" s="204"/>
      <c r="AR279" s="204"/>
      <c r="AS279" s="169"/>
      <c r="AT279" s="204"/>
      <c r="AU279" s="208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161"/>
      <c r="BH279" s="207"/>
      <c r="BI279" s="203"/>
      <c r="BJ279" s="204"/>
      <c r="BK279" s="204"/>
      <c r="BL279" s="204"/>
      <c r="BM279" s="204"/>
      <c r="BN279" s="204"/>
      <c r="BO279" s="204"/>
      <c r="BP279" s="204"/>
      <c r="BQ279" s="204"/>
      <c r="BR279" s="204"/>
      <c r="BS279" s="204"/>
      <c r="BT279" s="204"/>
      <c r="BU279" s="169"/>
      <c r="BV279" s="204"/>
      <c r="BW279" s="208"/>
      <c r="BX279" s="209"/>
      <c r="BY279" s="209"/>
      <c r="BZ279" s="209"/>
      <c r="CA279" s="209"/>
      <c r="CB279" s="209"/>
      <c r="CC279" s="209"/>
      <c r="CD279" s="209"/>
      <c r="CE279" s="209"/>
      <c r="CF279" s="209"/>
      <c r="CG279" s="209"/>
      <c r="CH279" s="209"/>
      <c r="CI279" s="169"/>
      <c r="CJ279" s="207"/>
      <c r="CK279" s="207"/>
      <c r="CL279" s="207"/>
      <c r="CM279" s="207"/>
      <c r="CN279" s="207"/>
      <c r="CO279" s="207"/>
      <c r="CP279" s="207"/>
      <c r="CQ279" s="207"/>
      <c r="CR279" s="207"/>
      <c r="CS279" s="207"/>
      <c r="CT279" s="207"/>
      <c r="CU279" s="207"/>
      <c r="CV279" s="207"/>
      <c r="CW279" s="207"/>
      <c r="CX279" s="207"/>
      <c r="CY279" s="207"/>
      <c r="CZ279" s="207"/>
      <c r="DA279" s="207"/>
      <c r="DB279" s="207"/>
      <c r="DC279" s="207"/>
      <c r="DD279" s="207"/>
      <c r="DE279" s="207"/>
      <c r="DF279" s="207"/>
      <c r="DG279" s="207"/>
    </row>
    <row r="280" spans="2:111" s="206" customFormat="1" x14ac:dyDescent="0.15">
      <c r="C280" s="156"/>
      <c r="D280" s="156"/>
      <c r="F280" s="207"/>
      <c r="G280" s="207"/>
      <c r="H280" s="207"/>
      <c r="I280" s="207"/>
      <c r="J280" s="207"/>
      <c r="K280" s="207"/>
      <c r="L280" s="207"/>
      <c r="M280" s="207"/>
      <c r="N280" s="207"/>
      <c r="O280" s="207"/>
      <c r="P280" s="207"/>
      <c r="Q280" s="161"/>
      <c r="R280" s="207"/>
      <c r="T280" s="207"/>
      <c r="U280" s="207"/>
      <c r="V280" s="207"/>
      <c r="W280" s="207"/>
      <c r="X280" s="207"/>
      <c r="Y280" s="207"/>
      <c r="Z280" s="207"/>
      <c r="AA280" s="207"/>
      <c r="AB280" s="207"/>
      <c r="AC280" s="207"/>
      <c r="AD280" s="207"/>
      <c r="AE280" s="161"/>
      <c r="AF280" s="207"/>
      <c r="AG280" s="203"/>
      <c r="AH280" s="204"/>
      <c r="AI280" s="204"/>
      <c r="AJ280" s="204"/>
      <c r="AK280" s="204"/>
      <c r="AL280" s="204"/>
      <c r="AM280" s="204"/>
      <c r="AN280" s="204"/>
      <c r="AO280" s="204"/>
      <c r="AP280" s="204"/>
      <c r="AQ280" s="204"/>
      <c r="AR280" s="204"/>
      <c r="AS280" s="169"/>
      <c r="AT280" s="204"/>
      <c r="AU280" s="208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161"/>
      <c r="BH280" s="207"/>
      <c r="BI280" s="203"/>
      <c r="BJ280" s="204"/>
      <c r="BK280" s="204"/>
      <c r="BL280" s="204"/>
      <c r="BM280" s="204"/>
      <c r="BN280" s="204"/>
      <c r="BO280" s="204"/>
      <c r="BP280" s="204"/>
      <c r="BQ280" s="204"/>
      <c r="BR280" s="204"/>
      <c r="BS280" s="204"/>
      <c r="BT280" s="204"/>
      <c r="BU280" s="169"/>
      <c r="BV280" s="204"/>
      <c r="BW280" s="208"/>
      <c r="BX280" s="209"/>
      <c r="BY280" s="209"/>
      <c r="BZ280" s="209"/>
      <c r="CA280" s="209"/>
      <c r="CB280" s="209"/>
      <c r="CC280" s="209"/>
      <c r="CD280" s="209"/>
      <c r="CE280" s="209"/>
      <c r="CF280" s="209"/>
      <c r="CG280" s="209"/>
      <c r="CH280" s="209"/>
      <c r="CI280" s="169"/>
      <c r="CJ280" s="207"/>
      <c r="CK280" s="207"/>
      <c r="CL280" s="207"/>
      <c r="CM280" s="207"/>
      <c r="CN280" s="207"/>
      <c r="CO280" s="207"/>
      <c r="CP280" s="207"/>
      <c r="CQ280" s="207"/>
      <c r="CR280" s="207"/>
      <c r="CS280" s="207"/>
      <c r="CT280" s="207"/>
      <c r="CU280" s="207"/>
      <c r="CV280" s="207"/>
      <c r="CW280" s="207"/>
      <c r="CX280" s="207"/>
      <c r="CY280" s="207"/>
      <c r="CZ280" s="207"/>
      <c r="DA280" s="207"/>
      <c r="DB280" s="207"/>
      <c r="DC280" s="207"/>
      <c r="DD280" s="207"/>
      <c r="DE280" s="207"/>
      <c r="DF280" s="207"/>
      <c r="DG280" s="207"/>
    </row>
    <row r="281" spans="2:111" s="206" customFormat="1" x14ac:dyDescent="0.15">
      <c r="C281" s="156"/>
      <c r="D281" s="156"/>
      <c r="F281" s="207"/>
      <c r="G281" s="207"/>
      <c r="H281" s="207"/>
      <c r="I281" s="207"/>
      <c r="J281" s="207"/>
      <c r="K281" s="207"/>
      <c r="L281" s="207"/>
      <c r="M281" s="207"/>
      <c r="N281" s="207"/>
      <c r="O281" s="207"/>
      <c r="P281" s="207"/>
      <c r="Q281" s="161"/>
      <c r="R281" s="207"/>
      <c r="T281" s="207"/>
      <c r="U281" s="207"/>
      <c r="V281" s="207"/>
      <c r="W281" s="207"/>
      <c r="X281" s="207"/>
      <c r="Y281" s="207"/>
      <c r="Z281" s="207"/>
      <c r="AA281" s="207"/>
      <c r="AB281" s="207"/>
      <c r="AC281" s="207"/>
      <c r="AD281" s="207"/>
      <c r="AE281" s="161"/>
      <c r="AF281" s="207"/>
      <c r="AG281" s="203"/>
      <c r="AH281" s="204"/>
      <c r="AI281" s="204"/>
      <c r="AJ281" s="204"/>
      <c r="AK281" s="204"/>
      <c r="AL281" s="204"/>
      <c r="AM281" s="204"/>
      <c r="AN281" s="204"/>
      <c r="AO281" s="204"/>
      <c r="AP281" s="204"/>
      <c r="AQ281" s="204"/>
      <c r="AR281" s="204"/>
      <c r="AS281" s="169"/>
      <c r="AT281" s="204"/>
      <c r="AU281" s="208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161"/>
      <c r="BH281" s="207"/>
      <c r="BI281" s="203"/>
      <c r="BJ281" s="204"/>
      <c r="BK281" s="204"/>
      <c r="BL281" s="204"/>
      <c r="BM281" s="204"/>
      <c r="BN281" s="204"/>
      <c r="BO281" s="204"/>
      <c r="BP281" s="204"/>
      <c r="BQ281" s="204"/>
      <c r="BR281" s="204"/>
      <c r="BS281" s="204"/>
      <c r="BT281" s="204"/>
      <c r="BU281" s="169"/>
      <c r="BV281" s="204"/>
      <c r="BW281" s="208"/>
      <c r="BX281" s="209"/>
      <c r="BY281" s="209"/>
      <c r="BZ281" s="209"/>
      <c r="CA281" s="209"/>
      <c r="CB281" s="209"/>
      <c r="CC281" s="209"/>
      <c r="CD281" s="209"/>
      <c r="CE281" s="209"/>
      <c r="CF281" s="209"/>
      <c r="CG281" s="209"/>
      <c r="CH281" s="209"/>
      <c r="CI281" s="169"/>
      <c r="CJ281" s="207"/>
      <c r="CK281" s="207"/>
      <c r="CL281" s="207"/>
      <c r="CM281" s="207"/>
      <c r="CN281" s="207"/>
      <c r="CO281" s="207"/>
      <c r="CP281" s="207"/>
      <c r="CQ281" s="207"/>
      <c r="CR281" s="207"/>
      <c r="CS281" s="207"/>
      <c r="CT281" s="207"/>
      <c r="CU281" s="207"/>
      <c r="CV281" s="207"/>
      <c r="CW281" s="207"/>
      <c r="CX281" s="207"/>
      <c r="CY281" s="207"/>
      <c r="CZ281" s="207"/>
      <c r="DA281" s="207"/>
      <c r="DB281" s="207"/>
      <c r="DC281" s="207"/>
      <c r="DD281" s="207"/>
      <c r="DE281" s="207"/>
      <c r="DF281" s="207"/>
      <c r="DG281" s="207"/>
    </row>
    <row r="282" spans="2:111" x14ac:dyDescent="0.15">
      <c r="B282" s="239"/>
    </row>
    <row r="283" spans="2:111" x14ac:dyDescent="0.15">
      <c r="B283" s="239"/>
    </row>
    <row r="284" spans="2:111" x14ac:dyDescent="0.15">
      <c r="B284" s="239"/>
    </row>
    <row r="285" spans="2:111" x14ac:dyDescent="0.15">
      <c r="B285" s="239"/>
    </row>
    <row r="286" spans="2:111" x14ac:dyDescent="0.15">
      <c r="B286" s="239"/>
    </row>
    <row r="287" spans="2:111" x14ac:dyDescent="0.15">
      <c r="B287" s="239"/>
    </row>
    <row r="288" spans="2:111" x14ac:dyDescent="0.15">
      <c r="B288" s="239"/>
    </row>
    <row r="289" spans="2:111" x14ac:dyDescent="0.15">
      <c r="B289" s="239"/>
    </row>
    <row r="290" spans="2:111" x14ac:dyDescent="0.15">
      <c r="B290" s="239"/>
    </row>
    <row r="291" spans="2:111" x14ac:dyDescent="0.15">
      <c r="B291" s="239"/>
    </row>
    <row r="292" spans="2:111" x14ac:dyDescent="0.15">
      <c r="B292" s="239"/>
    </row>
    <row r="293" spans="2:111" x14ac:dyDescent="0.15">
      <c r="B293" s="239"/>
    </row>
    <row r="294" spans="2:111" x14ac:dyDescent="0.15">
      <c r="B294" s="239"/>
    </row>
    <row r="295" spans="2:111" x14ac:dyDescent="0.15">
      <c r="B295" s="239"/>
    </row>
    <row r="296" spans="2:111" s="241" customFormat="1" x14ac:dyDescent="0.15">
      <c r="C296" s="156"/>
      <c r="D296" s="156"/>
      <c r="F296" s="242"/>
      <c r="G296" s="242"/>
      <c r="H296" s="242"/>
      <c r="I296" s="242"/>
      <c r="J296" s="242"/>
      <c r="K296" s="242"/>
      <c r="L296" s="242"/>
      <c r="M296" s="242"/>
      <c r="N296" s="242"/>
      <c r="O296" s="242"/>
      <c r="P296" s="242"/>
      <c r="Q296" s="245"/>
      <c r="R296" s="242"/>
      <c r="S296" s="206"/>
      <c r="T296" s="207"/>
      <c r="U296" s="207"/>
      <c r="V296" s="207"/>
      <c r="W296" s="207"/>
      <c r="X296" s="207"/>
      <c r="Y296" s="207"/>
      <c r="Z296" s="207"/>
      <c r="AA296" s="207"/>
      <c r="AB296" s="207"/>
      <c r="AC296" s="207"/>
      <c r="AD296" s="207"/>
      <c r="AE296" s="245"/>
      <c r="AF296" s="207"/>
      <c r="AG296" s="247"/>
      <c r="AH296" s="248"/>
      <c r="AI296" s="248"/>
      <c r="AJ296" s="248"/>
      <c r="AK296" s="248"/>
      <c r="AL296" s="248"/>
      <c r="AM296" s="248"/>
      <c r="AN296" s="248"/>
      <c r="AO296" s="248"/>
      <c r="AP296" s="248"/>
      <c r="AQ296" s="248"/>
      <c r="AR296" s="248"/>
      <c r="AS296" s="246"/>
      <c r="AT296" s="248"/>
      <c r="AU296" s="208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45"/>
      <c r="BH296" s="207"/>
      <c r="BI296" s="247"/>
      <c r="BJ296" s="248"/>
      <c r="BK296" s="248"/>
      <c r="BL296" s="248"/>
      <c r="BM296" s="248"/>
      <c r="BN296" s="248"/>
      <c r="BO296" s="248"/>
      <c r="BP296" s="248"/>
      <c r="BQ296" s="248"/>
      <c r="BR296" s="248"/>
      <c r="BS296" s="248"/>
      <c r="BT296" s="248"/>
      <c r="BU296" s="246"/>
      <c r="BV296" s="248"/>
      <c r="BW296" s="208"/>
      <c r="BX296" s="209"/>
      <c r="BY296" s="209"/>
      <c r="BZ296" s="209"/>
      <c r="CA296" s="209"/>
      <c r="CB296" s="209"/>
      <c r="CC296" s="209"/>
      <c r="CD296" s="209"/>
      <c r="CE296" s="209"/>
      <c r="CF296" s="209"/>
      <c r="CG296" s="209"/>
      <c r="CH296" s="209"/>
      <c r="CI296" s="246"/>
      <c r="CJ296" s="242"/>
      <c r="CK296" s="242"/>
      <c r="CL296" s="242"/>
      <c r="CM296" s="242"/>
      <c r="CN296" s="242"/>
      <c r="CO296" s="242"/>
      <c r="CP296" s="242"/>
      <c r="CQ296" s="242"/>
      <c r="CR296" s="242"/>
      <c r="CS296" s="242"/>
      <c r="CT296" s="242"/>
      <c r="CU296" s="242"/>
      <c r="CV296" s="242"/>
      <c r="CW296" s="242"/>
      <c r="CX296" s="242"/>
      <c r="CY296" s="242"/>
      <c r="CZ296" s="242"/>
      <c r="DA296" s="242"/>
      <c r="DB296" s="242"/>
      <c r="DC296" s="242"/>
      <c r="DD296" s="242"/>
      <c r="DE296" s="242"/>
      <c r="DF296" s="242"/>
      <c r="DG296" s="242"/>
    </row>
    <row r="297" spans="2:111" s="241" customFormat="1" x14ac:dyDescent="0.15">
      <c r="C297" s="156"/>
      <c r="D297" s="156"/>
      <c r="F297" s="242"/>
      <c r="G297" s="242"/>
      <c r="H297" s="242"/>
      <c r="I297" s="242"/>
      <c r="J297" s="242"/>
      <c r="K297" s="242"/>
      <c r="L297" s="242"/>
      <c r="M297" s="242"/>
      <c r="N297" s="242"/>
      <c r="O297" s="242"/>
      <c r="P297" s="242"/>
      <c r="Q297" s="245"/>
      <c r="R297" s="242"/>
      <c r="S297" s="206"/>
      <c r="T297" s="207"/>
      <c r="U297" s="207"/>
      <c r="V297" s="207"/>
      <c r="W297" s="207"/>
      <c r="X297" s="207"/>
      <c r="Y297" s="207"/>
      <c r="Z297" s="207"/>
      <c r="AA297" s="207"/>
      <c r="AB297" s="207"/>
      <c r="AC297" s="207"/>
      <c r="AD297" s="207"/>
      <c r="AE297" s="245"/>
      <c r="AF297" s="207"/>
      <c r="AG297" s="247"/>
      <c r="AH297" s="248"/>
      <c r="AI297" s="248"/>
      <c r="AJ297" s="248"/>
      <c r="AK297" s="248"/>
      <c r="AL297" s="248"/>
      <c r="AM297" s="248"/>
      <c r="AN297" s="248"/>
      <c r="AO297" s="248"/>
      <c r="AP297" s="248"/>
      <c r="AQ297" s="248"/>
      <c r="AR297" s="248"/>
      <c r="AS297" s="246"/>
      <c r="AT297" s="248"/>
      <c r="AU297" s="208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45"/>
      <c r="BH297" s="207"/>
      <c r="BI297" s="247"/>
      <c r="BJ297" s="248"/>
      <c r="BK297" s="248"/>
      <c r="BL297" s="248"/>
      <c r="BM297" s="248"/>
      <c r="BN297" s="248"/>
      <c r="BO297" s="248"/>
      <c r="BP297" s="248"/>
      <c r="BQ297" s="248"/>
      <c r="BR297" s="248"/>
      <c r="BS297" s="248"/>
      <c r="BT297" s="248"/>
      <c r="BU297" s="246"/>
      <c r="BV297" s="248"/>
      <c r="BW297" s="208"/>
      <c r="BX297" s="209"/>
      <c r="BY297" s="209"/>
      <c r="BZ297" s="209"/>
      <c r="CA297" s="209"/>
      <c r="CB297" s="209"/>
      <c r="CC297" s="209"/>
      <c r="CD297" s="209"/>
      <c r="CE297" s="209"/>
      <c r="CF297" s="209"/>
      <c r="CG297" s="209"/>
      <c r="CH297" s="209"/>
      <c r="CI297" s="246"/>
      <c r="CJ297" s="242"/>
      <c r="CK297" s="242"/>
      <c r="CL297" s="242"/>
      <c r="CM297" s="242"/>
      <c r="CN297" s="242"/>
      <c r="CO297" s="242"/>
      <c r="CP297" s="242"/>
      <c r="CQ297" s="242"/>
      <c r="CR297" s="242"/>
      <c r="CS297" s="242"/>
      <c r="CT297" s="242"/>
      <c r="CU297" s="242"/>
      <c r="CV297" s="242"/>
      <c r="CW297" s="242"/>
      <c r="CX297" s="242"/>
      <c r="CY297" s="242"/>
      <c r="CZ297" s="242"/>
      <c r="DA297" s="242"/>
      <c r="DB297" s="242"/>
      <c r="DC297" s="242"/>
      <c r="DD297" s="242"/>
      <c r="DE297" s="242"/>
      <c r="DF297" s="242"/>
      <c r="DG297" s="242"/>
    </row>
    <row r="298" spans="2:111" s="241" customFormat="1" x14ac:dyDescent="0.15">
      <c r="C298" s="156"/>
      <c r="D298" s="156"/>
      <c r="F298" s="242"/>
      <c r="G298" s="242"/>
      <c r="H298" s="242"/>
      <c r="I298" s="242"/>
      <c r="J298" s="242"/>
      <c r="K298" s="242"/>
      <c r="L298" s="242"/>
      <c r="M298" s="242"/>
      <c r="N298" s="242"/>
      <c r="O298" s="242"/>
      <c r="P298" s="242"/>
      <c r="Q298" s="245"/>
      <c r="R298" s="242"/>
      <c r="S298" s="206"/>
      <c r="T298" s="207"/>
      <c r="U298" s="207"/>
      <c r="V298" s="207"/>
      <c r="W298" s="207"/>
      <c r="X298" s="207"/>
      <c r="Y298" s="207"/>
      <c r="Z298" s="207"/>
      <c r="AA298" s="207"/>
      <c r="AB298" s="207"/>
      <c r="AC298" s="207"/>
      <c r="AD298" s="207"/>
      <c r="AE298" s="245"/>
      <c r="AF298" s="207"/>
      <c r="AG298" s="247"/>
      <c r="AH298" s="248"/>
      <c r="AI298" s="248"/>
      <c r="AJ298" s="248"/>
      <c r="AK298" s="248"/>
      <c r="AL298" s="248"/>
      <c r="AM298" s="248"/>
      <c r="AN298" s="248"/>
      <c r="AO298" s="248"/>
      <c r="AP298" s="248"/>
      <c r="AQ298" s="248"/>
      <c r="AR298" s="248"/>
      <c r="AS298" s="246"/>
      <c r="AT298" s="248"/>
      <c r="AU298" s="208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45"/>
      <c r="BH298" s="207"/>
      <c r="BI298" s="247"/>
      <c r="BJ298" s="248"/>
      <c r="BK298" s="248"/>
      <c r="BL298" s="248"/>
      <c r="BM298" s="248"/>
      <c r="BN298" s="248"/>
      <c r="BO298" s="248"/>
      <c r="BP298" s="248"/>
      <c r="BQ298" s="248"/>
      <c r="BR298" s="248"/>
      <c r="BS298" s="248"/>
      <c r="BT298" s="248"/>
      <c r="BU298" s="246"/>
      <c r="BV298" s="248"/>
      <c r="BW298" s="208"/>
      <c r="BX298" s="209"/>
      <c r="BY298" s="209"/>
      <c r="BZ298" s="209"/>
      <c r="CA298" s="209"/>
      <c r="CB298" s="209"/>
      <c r="CC298" s="209"/>
      <c r="CD298" s="209"/>
      <c r="CE298" s="209"/>
      <c r="CF298" s="209"/>
      <c r="CG298" s="209"/>
      <c r="CH298" s="209"/>
      <c r="CI298" s="246"/>
      <c r="CJ298" s="242"/>
      <c r="CK298" s="242"/>
      <c r="CL298" s="242"/>
      <c r="CM298" s="242"/>
      <c r="CN298" s="242"/>
      <c r="CO298" s="242"/>
      <c r="CP298" s="242"/>
      <c r="CQ298" s="242"/>
      <c r="CR298" s="242"/>
      <c r="CS298" s="242"/>
      <c r="CT298" s="242"/>
      <c r="CU298" s="242"/>
      <c r="CV298" s="242"/>
      <c r="CW298" s="242"/>
      <c r="CX298" s="242"/>
      <c r="CY298" s="242"/>
      <c r="CZ298" s="242"/>
      <c r="DA298" s="242"/>
      <c r="DB298" s="242"/>
      <c r="DC298" s="242"/>
      <c r="DD298" s="242"/>
      <c r="DE298" s="242"/>
      <c r="DF298" s="242"/>
      <c r="DG298" s="242"/>
    </row>
    <row r="299" spans="2:111" s="241" customFormat="1" x14ac:dyDescent="0.15">
      <c r="C299" s="156"/>
      <c r="D299" s="156"/>
      <c r="F299" s="242"/>
      <c r="G299" s="242"/>
      <c r="H299" s="242"/>
      <c r="I299" s="242"/>
      <c r="J299" s="242"/>
      <c r="K299" s="242"/>
      <c r="L299" s="242"/>
      <c r="M299" s="242"/>
      <c r="N299" s="242"/>
      <c r="O299" s="242"/>
      <c r="P299" s="242"/>
      <c r="Q299" s="245"/>
      <c r="R299" s="242"/>
      <c r="S299" s="206"/>
      <c r="T299" s="207"/>
      <c r="U299" s="207"/>
      <c r="V299" s="207"/>
      <c r="W299" s="207"/>
      <c r="X299" s="207"/>
      <c r="Y299" s="207"/>
      <c r="Z299" s="207"/>
      <c r="AA299" s="207"/>
      <c r="AB299" s="207"/>
      <c r="AC299" s="207"/>
      <c r="AD299" s="207"/>
      <c r="AE299" s="245"/>
      <c r="AF299" s="207"/>
      <c r="AG299" s="247"/>
      <c r="AH299" s="248"/>
      <c r="AI299" s="248"/>
      <c r="AJ299" s="248"/>
      <c r="AK299" s="248"/>
      <c r="AL299" s="248"/>
      <c r="AM299" s="248"/>
      <c r="AN299" s="248"/>
      <c r="AO299" s="248"/>
      <c r="AP299" s="248"/>
      <c r="AQ299" s="248"/>
      <c r="AR299" s="248"/>
      <c r="AS299" s="246"/>
      <c r="AT299" s="248"/>
      <c r="AU299" s="208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45"/>
      <c r="BH299" s="207"/>
      <c r="BI299" s="247"/>
      <c r="BJ299" s="248"/>
      <c r="BK299" s="248"/>
      <c r="BL299" s="248"/>
      <c r="BM299" s="248"/>
      <c r="BN299" s="248"/>
      <c r="BO299" s="248"/>
      <c r="BP299" s="248"/>
      <c r="BQ299" s="248"/>
      <c r="BR299" s="248"/>
      <c r="BS299" s="248"/>
      <c r="BT299" s="248"/>
      <c r="BU299" s="246"/>
      <c r="BV299" s="248"/>
      <c r="BW299" s="208"/>
      <c r="BX299" s="209"/>
      <c r="BY299" s="209"/>
      <c r="BZ299" s="209"/>
      <c r="CA299" s="209"/>
      <c r="CB299" s="209"/>
      <c r="CC299" s="209"/>
      <c r="CD299" s="209"/>
      <c r="CE299" s="209"/>
      <c r="CF299" s="209"/>
      <c r="CG299" s="209"/>
      <c r="CH299" s="209"/>
      <c r="CI299" s="246"/>
      <c r="CJ299" s="242"/>
      <c r="CK299" s="242"/>
      <c r="CL299" s="242"/>
      <c r="CM299" s="242"/>
      <c r="CN299" s="242"/>
      <c r="CO299" s="242"/>
      <c r="CP299" s="242"/>
      <c r="CQ299" s="242"/>
      <c r="CR299" s="242"/>
      <c r="CS299" s="242"/>
      <c r="CT299" s="242"/>
      <c r="CU299" s="242"/>
      <c r="CV299" s="242"/>
      <c r="CW299" s="242"/>
      <c r="CX299" s="242"/>
      <c r="CY299" s="242"/>
      <c r="CZ299" s="242"/>
      <c r="DA299" s="242"/>
      <c r="DB299" s="242"/>
      <c r="DC299" s="242"/>
      <c r="DD299" s="242"/>
      <c r="DE299" s="242"/>
      <c r="DF299" s="242"/>
      <c r="DG299" s="242"/>
    </row>
    <row r="300" spans="2:111" s="241" customFormat="1" x14ac:dyDescent="0.15">
      <c r="C300" s="156"/>
      <c r="D300" s="156"/>
      <c r="F300" s="242"/>
      <c r="G300" s="242"/>
      <c r="H300" s="242"/>
      <c r="I300" s="242"/>
      <c r="J300" s="242"/>
      <c r="K300" s="242"/>
      <c r="L300" s="242"/>
      <c r="M300" s="242"/>
      <c r="N300" s="242"/>
      <c r="O300" s="242"/>
      <c r="P300" s="242"/>
      <c r="Q300" s="245"/>
      <c r="R300" s="242"/>
      <c r="S300" s="206"/>
      <c r="T300" s="207"/>
      <c r="U300" s="207"/>
      <c r="V300" s="207"/>
      <c r="W300" s="207"/>
      <c r="X300" s="207"/>
      <c r="Y300" s="207"/>
      <c r="Z300" s="207"/>
      <c r="AA300" s="207"/>
      <c r="AB300" s="207"/>
      <c r="AC300" s="207"/>
      <c r="AD300" s="207"/>
      <c r="AE300" s="245"/>
      <c r="AF300" s="207"/>
      <c r="AG300" s="247"/>
      <c r="AH300" s="248"/>
      <c r="AI300" s="248"/>
      <c r="AJ300" s="248"/>
      <c r="AK300" s="248"/>
      <c r="AL300" s="248"/>
      <c r="AM300" s="248"/>
      <c r="AN300" s="248"/>
      <c r="AO300" s="248"/>
      <c r="AP300" s="248"/>
      <c r="AQ300" s="248"/>
      <c r="AR300" s="248"/>
      <c r="AS300" s="246"/>
      <c r="AT300" s="248"/>
      <c r="AU300" s="208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45"/>
      <c r="BH300" s="207"/>
      <c r="BI300" s="247"/>
      <c r="BJ300" s="248"/>
      <c r="BK300" s="248"/>
      <c r="BL300" s="248"/>
      <c r="BM300" s="248"/>
      <c r="BN300" s="248"/>
      <c r="BO300" s="248"/>
      <c r="BP300" s="248"/>
      <c r="BQ300" s="248"/>
      <c r="BR300" s="248"/>
      <c r="BS300" s="248"/>
      <c r="BT300" s="248"/>
      <c r="BU300" s="246"/>
      <c r="BV300" s="248"/>
      <c r="BW300" s="208"/>
      <c r="BX300" s="209"/>
      <c r="BY300" s="209"/>
      <c r="BZ300" s="209"/>
      <c r="CA300" s="209"/>
      <c r="CB300" s="209"/>
      <c r="CC300" s="209"/>
      <c r="CD300" s="209"/>
      <c r="CE300" s="209"/>
      <c r="CF300" s="209"/>
      <c r="CG300" s="209"/>
      <c r="CH300" s="209"/>
      <c r="CI300" s="246"/>
      <c r="CJ300" s="242"/>
      <c r="CK300" s="242"/>
      <c r="CL300" s="242"/>
      <c r="CM300" s="242"/>
      <c r="CN300" s="242"/>
      <c r="CO300" s="242"/>
      <c r="CP300" s="242"/>
      <c r="CQ300" s="242"/>
      <c r="CR300" s="242"/>
      <c r="CS300" s="242"/>
      <c r="CT300" s="242"/>
      <c r="CU300" s="242"/>
      <c r="CV300" s="242"/>
      <c r="CW300" s="242"/>
      <c r="CX300" s="242"/>
      <c r="CY300" s="242"/>
      <c r="CZ300" s="242"/>
      <c r="DA300" s="242"/>
      <c r="DB300" s="242"/>
      <c r="DC300" s="242"/>
      <c r="DD300" s="242"/>
      <c r="DE300" s="242"/>
      <c r="DF300" s="242"/>
      <c r="DG300" s="242"/>
    </row>
    <row r="301" spans="2:111" s="241" customFormat="1" x14ac:dyDescent="0.15">
      <c r="C301" s="156"/>
      <c r="D301" s="156"/>
      <c r="F301" s="242"/>
      <c r="G301" s="242"/>
      <c r="H301" s="242"/>
      <c r="I301" s="242"/>
      <c r="J301" s="242"/>
      <c r="K301" s="242"/>
      <c r="L301" s="242"/>
      <c r="M301" s="242"/>
      <c r="N301" s="242"/>
      <c r="O301" s="242"/>
      <c r="P301" s="242"/>
      <c r="Q301" s="245"/>
      <c r="R301" s="242"/>
      <c r="S301" s="206"/>
      <c r="T301" s="207"/>
      <c r="U301" s="207"/>
      <c r="V301" s="207"/>
      <c r="W301" s="207"/>
      <c r="X301" s="207"/>
      <c r="Y301" s="207"/>
      <c r="Z301" s="207"/>
      <c r="AA301" s="207"/>
      <c r="AB301" s="207"/>
      <c r="AC301" s="207"/>
      <c r="AD301" s="207"/>
      <c r="AE301" s="245"/>
      <c r="AF301" s="207"/>
      <c r="AG301" s="247"/>
      <c r="AH301" s="248"/>
      <c r="AI301" s="248"/>
      <c r="AJ301" s="248"/>
      <c r="AK301" s="248"/>
      <c r="AL301" s="248"/>
      <c r="AM301" s="248"/>
      <c r="AN301" s="248"/>
      <c r="AO301" s="248"/>
      <c r="AP301" s="248"/>
      <c r="AQ301" s="248"/>
      <c r="AR301" s="248"/>
      <c r="AS301" s="246"/>
      <c r="AT301" s="248"/>
      <c r="AU301" s="208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45"/>
      <c r="BH301" s="207"/>
      <c r="BI301" s="247"/>
      <c r="BJ301" s="248"/>
      <c r="BK301" s="248"/>
      <c r="BL301" s="248"/>
      <c r="BM301" s="248"/>
      <c r="BN301" s="248"/>
      <c r="BO301" s="248"/>
      <c r="BP301" s="248"/>
      <c r="BQ301" s="248"/>
      <c r="BR301" s="248"/>
      <c r="BS301" s="248"/>
      <c r="BT301" s="248"/>
      <c r="BU301" s="246"/>
      <c r="BV301" s="248"/>
      <c r="BW301" s="208"/>
      <c r="BX301" s="209"/>
      <c r="BY301" s="209"/>
      <c r="BZ301" s="209"/>
      <c r="CA301" s="209"/>
      <c r="CB301" s="209"/>
      <c r="CC301" s="209"/>
      <c r="CD301" s="209"/>
      <c r="CE301" s="209"/>
      <c r="CF301" s="209"/>
      <c r="CG301" s="209"/>
      <c r="CH301" s="209"/>
      <c r="CI301" s="246"/>
      <c r="CJ301" s="242"/>
      <c r="CK301" s="242"/>
      <c r="CL301" s="242"/>
      <c r="CM301" s="242"/>
      <c r="CN301" s="242"/>
      <c r="CO301" s="242"/>
      <c r="CP301" s="242"/>
      <c r="CQ301" s="242"/>
      <c r="CR301" s="242"/>
      <c r="CS301" s="242"/>
      <c r="CT301" s="242"/>
      <c r="CU301" s="242"/>
      <c r="CV301" s="242"/>
      <c r="CW301" s="242"/>
      <c r="CX301" s="242"/>
      <c r="CY301" s="242"/>
      <c r="CZ301" s="242"/>
      <c r="DA301" s="242"/>
      <c r="DB301" s="242"/>
      <c r="DC301" s="242"/>
      <c r="DD301" s="242"/>
      <c r="DE301" s="242"/>
      <c r="DF301" s="242"/>
      <c r="DG301" s="242"/>
    </row>
    <row r="302" spans="2:111" s="241" customFormat="1" x14ac:dyDescent="0.15">
      <c r="C302" s="156"/>
      <c r="D302" s="156"/>
      <c r="F302" s="242"/>
      <c r="G302" s="242"/>
      <c r="H302" s="242"/>
      <c r="I302" s="242"/>
      <c r="J302" s="242"/>
      <c r="K302" s="242"/>
      <c r="L302" s="242"/>
      <c r="M302" s="242"/>
      <c r="N302" s="242"/>
      <c r="O302" s="242"/>
      <c r="P302" s="242"/>
      <c r="Q302" s="245"/>
      <c r="R302" s="242"/>
      <c r="S302" s="206"/>
      <c r="T302" s="207"/>
      <c r="U302" s="207"/>
      <c r="V302" s="207"/>
      <c r="W302" s="207"/>
      <c r="X302" s="207"/>
      <c r="Y302" s="207"/>
      <c r="Z302" s="207"/>
      <c r="AA302" s="207"/>
      <c r="AB302" s="207"/>
      <c r="AC302" s="207"/>
      <c r="AD302" s="207"/>
      <c r="AE302" s="245"/>
      <c r="AF302" s="207"/>
      <c r="AG302" s="247"/>
      <c r="AH302" s="248"/>
      <c r="AI302" s="248"/>
      <c r="AJ302" s="248"/>
      <c r="AK302" s="248"/>
      <c r="AL302" s="248"/>
      <c r="AM302" s="248"/>
      <c r="AN302" s="248"/>
      <c r="AO302" s="248"/>
      <c r="AP302" s="248"/>
      <c r="AQ302" s="248"/>
      <c r="AR302" s="248"/>
      <c r="AS302" s="246"/>
      <c r="AT302" s="248"/>
      <c r="AU302" s="208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45"/>
      <c r="BH302" s="207"/>
      <c r="BI302" s="247"/>
      <c r="BJ302" s="248"/>
      <c r="BK302" s="248"/>
      <c r="BL302" s="248"/>
      <c r="BM302" s="248"/>
      <c r="BN302" s="248"/>
      <c r="BO302" s="248"/>
      <c r="BP302" s="248"/>
      <c r="BQ302" s="248"/>
      <c r="BR302" s="248"/>
      <c r="BS302" s="248"/>
      <c r="BT302" s="248"/>
      <c r="BU302" s="246"/>
      <c r="BV302" s="248"/>
      <c r="BW302" s="208"/>
      <c r="BX302" s="209"/>
      <c r="BY302" s="209"/>
      <c r="BZ302" s="209"/>
      <c r="CA302" s="209"/>
      <c r="CB302" s="209"/>
      <c r="CC302" s="209"/>
      <c r="CD302" s="209"/>
      <c r="CE302" s="209"/>
      <c r="CF302" s="209"/>
      <c r="CG302" s="209"/>
      <c r="CH302" s="209"/>
      <c r="CI302" s="246"/>
      <c r="CJ302" s="242"/>
      <c r="CK302" s="242"/>
      <c r="CL302" s="242"/>
      <c r="CM302" s="242"/>
      <c r="CN302" s="242"/>
      <c r="CO302" s="242"/>
      <c r="CP302" s="242"/>
      <c r="CQ302" s="242"/>
      <c r="CR302" s="242"/>
      <c r="CS302" s="242"/>
      <c r="CT302" s="242"/>
      <c r="CU302" s="242"/>
      <c r="CV302" s="242"/>
      <c r="CW302" s="242"/>
      <c r="CX302" s="242"/>
      <c r="CY302" s="242"/>
      <c r="CZ302" s="242"/>
      <c r="DA302" s="242"/>
      <c r="DB302" s="242"/>
      <c r="DC302" s="242"/>
      <c r="DD302" s="242"/>
      <c r="DE302" s="242"/>
      <c r="DF302" s="242"/>
      <c r="DG302" s="242"/>
    </row>
    <row r="303" spans="2:111" s="241" customFormat="1" x14ac:dyDescent="0.15">
      <c r="C303" s="156"/>
      <c r="D303" s="156"/>
      <c r="F303" s="242"/>
      <c r="G303" s="242"/>
      <c r="H303" s="242"/>
      <c r="I303" s="242"/>
      <c r="J303" s="242"/>
      <c r="K303" s="242"/>
      <c r="L303" s="242"/>
      <c r="M303" s="242"/>
      <c r="N303" s="242"/>
      <c r="O303" s="242"/>
      <c r="P303" s="242"/>
      <c r="Q303" s="245"/>
      <c r="R303" s="242"/>
      <c r="S303" s="206"/>
      <c r="T303" s="207"/>
      <c r="U303" s="207"/>
      <c r="V303" s="207"/>
      <c r="W303" s="207"/>
      <c r="X303" s="207"/>
      <c r="Y303" s="207"/>
      <c r="Z303" s="207"/>
      <c r="AA303" s="207"/>
      <c r="AB303" s="207"/>
      <c r="AC303" s="207"/>
      <c r="AD303" s="207"/>
      <c r="AE303" s="245"/>
      <c r="AF303" s="207"/>
      <c r="AG303" s="247"/>
      <c r="AH303" s="248"/>
      <c r="AI303" s="248"/>
      <c r="AJ303" s="248"/>
      <c r="AK303" s="248"/>
      <c r="AL303" s="248"/>
      <c r="AM303" s="248"/>
      <c r="AN303" s="248"/>
      <c r="AO303" s="248"/>
      <c r="AP303" s="248"/>
      <c r="AQ303" s="248"/>
      <c r="AR303" s="248"/>
      <c r="AS303" s="246"/>
      <c r="AT303" s="248"/>
      <c r="AU303" s="208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45"/>
      <c r="BH303" s="207"/>
      <c r="BI303" s="247"/>
      <c r="BJ303" s="248"/>
      <c r="BK303" s="248"/>
      <c r="BL303" s="248"/>
      <c r="BM303" s="248"/>
      <c r="BN303" s="248"/>
      <c r="BO303" s="248"/>
      <c r="BP303" s="248"/>
      <c r="BQ303" s="248"/>
      <c r="BR303" s="248"/>
      <c r="BS303" s="248"/>
      <c r="BT303" s="248"/>
      <c r="BU303" s="246"/>
      <c r="BV303" s="248"/>
      <c r="BW303" s="208"/>
      <c r="BX303" s="209"/>
      <c r="BY303" s="209"/>
      <c r="BZ303" s="209"/>
      <c r="CA303" s="209"/>
      <c r="CB303" s="209"/>
      <c r="CC303" s="209"/>
      <c r="CD303" s="209"/>
      <c r="CE303" s="209"/>
      <c r="CF303" s="209"/>
      <c r="CG303" s="209"/>
      <c r="CH303" s="209"/>
      <c r="CI303" s="246"/>
      <c r="CJ303" s="242"/>
      <c r="CK303" s="242"/>
      <c r="CL303" s="242"/>
      <c r="CM303" s="242"/>
      <c r="CN303" s="242"/>
      <c r="CO303" s="242"/>
      <c r="CP303" s="242"/>
      <c r="CQ303" s="242"/>
      <c r="CR303" s="242"/>
      <c r="CS303" s="242"/>
      <c r="CT303" s="242"/>
      <c r="CU303" s="242"/>
      <c r="CV303" s="242"/>
      <c r="CW303" s="242"/>
      <c r="CX303" s="242"/>
      <c r="CY303" s="242"/>
      <c r="CZ303" s="242"/>
      <c r="DA303" s="242"/>
      <c r="DB303" s="242"/>
      <c r="DC303" s="242"/>
      <c r="DD303" s="242"/>
      <c r="DE303" s="242"/>
      <c r="DF303" s="242"/>
      <c r="DG303" s="242"/>
    </row>
    <row r="304" spans="2:111" s="241" customFormat="1" x14ac:dyDescent="0.15">
      <c r="C304" s="156"/>
      <c r="D304" s="156"/>
      <c r="F304" s="242"/>
      <c r="G304" s="242"/>
      <c r="H304" s="242"/>
      <c r="I304" s="242"/>
      <c r="J304" s="242"/>
      <c r="K304" s="242"/>
      <c r="L304" s="242"/>
      <c r="M304" s="242"/>
      <c r="N304" s="242"/>
      <c r="O304" s="242"/>
      <c r="P304" s="242"/>
      <c r="Q304" s="245"/>
      <c r="R304" s="242"/>
      <c r="S304" s="206"/>
      <c r="T304" s="207"/>
      <c r="U304" s="207"/>
      <c r="V304" s="207"/>
      <c r="W304" s="207"/>
      <c r="X304" s="207"/>
      <c r="Y304" s="207"/>
      <c r="Z304" s="207"/>
      <c r="AA304" s="207"/>
      <c r="AB304" s="207"/>
      <c r="AC304" s="207"/>
      <c r="AD304" s="207"/>
      <c r="AE304" s="245"/>
      <c r="AF304" s="207"/>
      <c r="AG304" s="247"/>
      <c r="AH304" s="248"/>
      <c r="AI304" s="248"/>
      <c r="AJ304" s="248"/>
      <c r="AK304" s="248"/>
      <c r="AL304" s="248"/>
      <c r="AM304" s="248"/>
      <c r="AN304" s="248"/>
      <c r="AO304" s="248"/>
      <c r="AP304" s="248"/>
      <c r="AQ304" s="248"/>
      <c r="AR304" s="248"/>
      <c r="AS304" s="246"/>
      <c r="AT304" s="248"/>
      <c r="AU304" s="208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45"/>
      <c r="BH304" s="207"/>
      <c r="BI304" s="247"/>
      <c r="BJ304" s="248"/>
      <c r="BK304" s="248"/>
      <c r="BL304" s="248"/>
      <c r="BM304" s="248"/>
      <c r="BN304" s="248"/>
      <c r="BO304" s="248"/>
      <c r="BP304" s="248"/>
      <c r="BQ304" s="248"/>
      <c r="BR304" s="248"/>
      <c r="BS304" s="248"/>
      <c r="BT304" s="248"/>
      <c r="BU304" s="246"/>
      <c r="BV304" s="248"/>
      <c r="BW304" s="208"/>
      <c r="BX304" s="209"/>
      <c r="BY304" s="209"/>
      <c r="BZ304" s="209"/>
      <c r="CA304" s="209"/>
      <c r="CB304" s="209"/>
      <c r="CC304" s="209"/>
      <c r="CD304" s="209"/>
      <c r="CE304" s="209"/>
      <c r="CF304" s="209"/>
      <c r="CG304" s="209"/>
      <c r="CH304" s="209"/>
      <c r="CI304" s="246"/>
      <c r="CJ304" s="242"/>
      <c r="CK304" s="242"/>
      <c r="CL304" s="242"/>
      <c r="CM304" s="242"/>
      <c r="CN304" s="242"/>
      <c r="CO304" s="242"/>
      <c r="CP304" s="242"/>
      <c r="CQ304" s="242"/>
      <c r="CR304" s="242"/>
      <c r="CS304" s="242"/>
      <c r="CT304" s="242"/>
      <c r="CU304" s="242"/>
      <c r="CV304" s="242"/>
      <c r="CW304" s="242"/>
      <c r="CX304" s="242"/>
      <c r="CY304" s="242"/>
      <c r="CZ304" s="242"/>
      <c r="DA304" s="242"/>
      <c r="DB304" s="242"/>
      <c r="DC304" s="242"/>
      <c r="DD304" s="242"/>
      <c r="DE304" s="242"/>
      <c r="DF304" s="242"/>
      <c r="DG304" s="242"/>
    </row>
    <row r="305" spans="3:111" s="241" customFormat="1" x14ac:dyDescent="0.15">
      <c r="C305" s="156"/>
      <c r="D305" s="156"/>
      <c r="F305" s="242"/>
      <c r="G305" s="242"/>
      <c r="H305" s="242"/>
      <c r="I305" s="242"/>
      <c r="J305" s="242"/>
      <c r="K305" s="242"/>
      <c r="L305" s="242"/>
      <c r="M305" s="242"/>
      <c r="N305" s="242"/>
      <c r="O305" s="242"/>
      <c r="P305" s="242"/>
      <c r="Q305" s="245"/>
      <c r="R305" s="242"/>
      <c r="S305" s="206"/>
      <c r="T305" s="207"/>
      <c r="U305" s="207"/>
      <c r="V305" s="207"/>
      <c r="W305" s="207"/>
      <c r="X305" s="207"/>
      <c r="Y305" s="207"/>
      <c r="Z305" s="207"/>
      <c r="AA305" s="207"/>
      <c r="AB305" s="207"/>
      <c r="AC305" s="207"/>
      <c r="AD305" s="207"/>
      <c r="AE305" s="245"/>
      <c r="AF305" s="207"/>
      <c r="AG305" s="247"/>
      <c r="AH305" s="248"/>
      <c r="AI305" s="248"/>
      <c r="AJ305" s="248"/>
      <c r="AK305" s="248"/>
      <c r="AL305" s="248"/>
      <c r="AM305" s="248"/>
      <c r="AN305" s="248"/>
      <c r="AO305" s="248"/>
      <c r="AP305" s="248"/>
      <c r="AQ305" s="248"/>
      <c r="AR305" s="248"/>
      <c r="AS305" s="246"/>
      <c r="AT305" s="248"/>
      <c r="AU305" s="208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45"/>
      <c r="BH305" s="207"/>
      <c r="BI305" s="247"/>
      <c r="BJ305" s="248"/>
      <c r="BK305" s="248"/>
      <c r="BL305" s="248"/>
      <c r="BM305" s="248"/>
      <c r="BN305" s="248"/>
      <c r="BO305" s="248"/>
      <c r="BP305" s="248"/>
      <c r="BQ305" s="248"/>
      <c r="BR305" s="248"/>
      <c r="BS305" s="248"/>
      <c r="BT305" s="248"/>
      <c r="BU305" s="246"/>
      <c r="BV305" s="248"/>
      <c r="BW305" s="208"/>
      <c r="BX305" s="209"/>
      <c r="BY305" s="209"/>
      <c r="BZ305" s="209"/>
      <c r="CA305" s="209"/>
      <c r="CB305" s="209"/>
      <c r="CC305" s="209"/>
      <c r="CD305" s="209"/>
      <c r="CE305" s="209"/>
      <c r="CF305" s="209"/>
      <c r="CG305" s="209"/>
      <c r="CH305" s="209"/>
      <c r="CI305" s="246"/>
      <c r="CJ305" s="242"/>
      <c r="CK305" s="242"/>
      <c r="CL305" s="242"/>
      <c r="CM305" s="242"/>
      <c r="CN305" s="242"/>
      <c r="CO305" s="242"/>
      <c r="CP305" s="242"/>
      <c r="CQ305" s="242"/>
      <c r="CR305" s="242"/>
      <c r="CS305" s="242"/>
      <c r="CT305" s="242"/>
      <c r="CU305" s="242"/>
      <c r="CV305" s="242"/>
      <c r="CW305" s="242"/>
      <c r="CX305" s="242"/>
      <c r="CY305" s="242"/>
      <c r="CZ305" s="242"/>
      <c r="DA305" s="242"/>
      <c r="DB305" s="242"/>
      <c r="DC305" s="242"/>
      <c r="DD305" s="242"/>
      <c r="DE305" s="242"/>
      <c r="DF305" s="242"/>
      <c r="DG305" s="242"/>
    </row>
  </sheetData>
  <sortState xmlns:xlrd2="http://schemas.microsoft.com/office/spreadsheetml/2017/richdata2" ref="A2:DG175">
    <sortCondition descending="1" ref="A2:A175"/>
    <sortCondition ref="C2:C175"/>
    <sortCondition ref="B2:B175"/>
    <sortCondition ref="D2:D175"/>
  </sortState>
  <conditionalFormatting sqref="C200:D200 C222:D1048576 C1:C176">
    <cfRule type="cellIs" dxfId="5" priority="127" operator="equal">
      <formula>"F"</formula>
    </cfRule>
    <cfRule type="cellIs" dxfId="4" priority="128" operator="equal">
      <formula>"B2"</formula>
    </cfRule>
    <cfRule type="cellIs" dxfId="3" priority="129" operator="equal">
      <formula>"C"</formula>
    </cfRule>
    <cfRule type="cellIs" dxfId="2" priority="130" operator="equal">
      <formula>"B1"</formula>
    </cfRule>
  </conditionalFormatting>
  <conditionalFormatting sqref="D1:D176">
    <cfRule type="cellIs" dxfId="1" priority="126" operator="equal">
      <formula>TRUE</formula>
    </cfRule>
  </conditionalFormatting>
  <conditionalFormatting sqref="R37:R175 E2:Q175 S2:CI175">
    <cfRule type="containsText" dxfId="0" priority="56" operator="containsText" text="#N/A">
      <formula>NOT(ISERROR(SEARCH("#N/A",E2)))</formula>
    </cfRule>
  </conditionalFormatting>
  <conditionalFormatting sqref="E182:P182">
    <cfRule type="colorScale" priority="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5:P185">
    <cfRule type="colorScale" priority="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8:P188">
    <cfRule type="colorScale" priority="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1:P191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7:P197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05:P205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08:P208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1:P211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4:P214">
    <cfRule type="colorScale" priority="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0:P220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4:P194">
    <cfRule type="colorScale" priority="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7:P217">
    <cfRule type="colorScale" priority="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8:P198">
    <cfRule type="colorScale" priority="246">
      <colorScale>
        <cfvo type="min"/>
        <cfvo type="max"/>
        <color rgb="FFFCFCFF"/>
        <color rgb="FFF8696B"/>
      </colorScale>
    </cfRule>
  </conditionalFormatting>
  <conditionalFormatting sqref="E221:P221">
    <cfRule type="colorScale" priority="248">
      <colorScale>
        <cfvo type="min"/>
        <cfvo type="max"/>
        <color rgb="FFFCFCFF"/>
        <color rgb="FFF8696B"/>
      </colorScale>
    </cfRule>
  </conditionalFormatting>
  <conditionalFormatting sqref="AG182:AR182">
    <cfRule type="colorScale" priority="2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85:AR185">
    <cfRule type="colorScale" priority="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88:AR188">
    <cfRule type="colorScale" priority="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91:AR191">
    <cfRule type="colorScale" priority="2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97:AR197">
    <cfRule type="colorScale" priority="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05:AR205">
    <cfRule type="colorScale" priority="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11:AR211">
    <cfRule type="colorScale" priority="2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08:AR208">
    <cfRule type="colorScale" priority="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14:AR214">
    <cfRule type="colorScale" priority="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20:AR220">
    <cfRule type="colorScale" priority="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94:AR194">
    <cfRule type="colorScale" priority="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17:AR217">
    <cfRule type="colorScale" priority="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98:AR198">
    <cfRule type="colorScale" priority="275">
      <colorScale>
        <cfvo type="min"/>
        <cfvo type="max"/>
        <color rgb="FFFCFCFF"/>
        <color rgb="FFF8696B"/>
      </colorScale>
    </cfRule>
  </conditionalFormatting>
  <conditionalFormatting sqref="AG221:AR221">
    <cfRule type="colorScale" priority="277">
      <colorScale>
        <cfvo type="min"/>
        <cfvo type="max"/>
        <color rgb="FFFCFCFF"/>
        <color rgb="FFF8696B"/>
      </colorScale>
    </cfRule>
  </conditionalFormatting>
  <conditionalFormatting sqref="AG209:AR209">
    <cfRule type="colorScale" priority="279">
      <colorScale>
        <cfvo type="min"/>
        <cfvo type="max"/>
        <color rgb="FFFCFCFF"/>
        <color rgb="FF63BE7B"/>
      </colorScale>
    </cfRule>
  </conditionalFormatting>
  <conditionalFormatting sqref="AG206:AR206">
    <cfRule type="colorScale" priority="281">
      <colorScale>
        <cfvo type="min"/>
        <cfvo type="max"/>
        <color rgb="FFFCFCFF"/>
        <color rgb="FF63BE7B"/>
      </colorScale>
    </cfRule>
  </conditionalFormatting>
  <conditionalFormatting sqref="BI182:BT182">
    <cfRule type="colorScale" priority="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185:BT185">
    <cfRule type="colorScale" priority="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188:BT188">
    <cfRule type="colorScale" priority="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191:BT191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197:BT197">
    <cfRule type="colorScale" priority="2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205:BT205">
    <cfRule type="colorScale" priority="2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211:BT211">
    <cfRule type="colorScale" priority="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208:BT208">
    <cfRule type="colorScale" priority="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214:BT214">
    <cfRule type="colorScale" priority="3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220:BT220">
    <cfRule type="colorScale" priority="3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194:BT194">
    <cfRule type="colorScale" priority="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217:BT217">
    <cfRule type="colorScale" priority="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I198:BT198">
    <cfRule type="colorScale" priority="308">
      <colorScale>
        <cfvo type="min"/>
        <cfvo type="max"/>
        <color rgb="FFFCFCFF"/>
        <color rgb="FFF8696B"/>
      </colorScale>
    </cfRule>
  </conditionalFormatting>
  <conditionalFormatting sqref="BI221:BT221">
    <cfRule type="colorScale" priority="310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E87A5-A982-114A-8CFA-3BB0DBA3C32D}">
  <sheetPr>
    <tabColor theme="4" tint="0.79998168889431442"/>
  </sheetPr>
  <dimension ref="A1:T102"/>
  <sheetViews>
    <sheetView workbookViewId="0">
      <pane ySplit="1" topLeftCell="A51" activePane="bottomLeft" state="frozen"/>
      <selection pane="bottomLeft" activeCell="AC73" sqref="AC73:AC74"/>
    </sheetView>
  </sheetViews>
  <sheetFormatPr baseColWidth="10" defaultRowHeight="15" x14ac:dyDescent="0.2"/>
  <cols>
    <col min="2" max="2" width="10" bestFit="1" customWidth="1"/>
    <col min="3" max="4" width="10" customWidth="1"/>
    <col min="5" max="5" width="18.6640625" customWidth="1"/>
    <col min="6" max="11" width="7" bestFit="1" customWidth="1"/>
    <col min="12" max="13" width="8.6640625" bestFit="1" customWidth="1"/>
    <col min="14" max="16" width="5.83203125" bestFit="1" customWidth="1"/>
    <col min="17" max="17" width="7" bestFit="1" customWidth="1"/>
    <col min="18" max="20" width="8.6640625" bestFit="1" customWidth="1"/>
  </cols>
  <sheetData>
    <row r="1" spans="1:20" s="297" customFormat="1" ht="34" x14ac:dyDescent="0.2">
      <c r="A1" s="302" t="s">
        <v>161</v>
      </c>
      <c r="B1" s="301" t="s">
        <v>2650</v>
      </c>
      <c r="C1" s="301" t="s">
        <v>161</v>
      </c>
      <c r="D1" s="301" t="s">
        <v>2649</v>
      </c>
      <c r="E1" s="300" t="s">
        <v>2648</v>
      </c>
      <c r="F1" s="299" t="s">
        <v>1365</v>
      </c>
      <c r="G1" s="299" t="s">
        <v>1346</v>
      </c>
      <c r="H1" s="299" t="s">
        <v>1345</v>
      </c>
      <c r="I1" s="299" t="s">
        <v>1342</v>
      </c>
      <c r="J1" s="299" t="s">
        <v>1380</v>
      </c>
      <c r="K1" s="299" t="s">
        <v>1349</v>
      </c>
      <c r="L1" s="299" t="s">
        <v>1340</v>
      </c>
      <c r="M1" s="299" t="s">
        <v>1347</v>
      </c>
      <c r="N1" s="299" t="s">
        <v>1353</v>
      </c>
      <c r="O1" s="299" t="s">
        <v>1348</v>
      </c>
      <c r="P1" s="299" t="s">
        <v>1352</v>
      </c>
      <c r="Q1" s="299" t="s">
        <v>1368</v>
      </c>
      <c r="R1" s="298" t="s">
        <v>2647</v>
      </c>
      <c r="S1" s="299" t="s">
        <v>2646</v>
      </c>
      <c r="T1" s="298" t="s">
        <v>2645</v>
      </c>
    </row>
    <row r="2" spans="1:20" ht="18" x14ac:dyDescent="0.25">
      <c r="A2" t="s">
        <v>170</v>
      </c>
      <c r="B2" s="276" t="s">
        <v>2644</v>
      </c>
      <c r="C2" s="276" t="s">
        <v>170</v>
      </c>
      <c r="D2" s="276" t="s">
        <v>170</v>
      </c>
      <c r="E2" s="284" t="s">
        <v>88</v>
      </c>
      <c r="F2" s="295"/>
      <c r="G2" s="281">
        <v>7.7850000000000001</v>
      </c>
      <c r="H2" s="281">
        <v>7.4219999999999997</v>
      </c>
      <c r="I2" s="281">
        <v>8.6129999999999995</v>
      </c>
      <c r="J2" s="281">
        <v>8.7110000000000003</v>
      </c>
      <c r="K2" s="281">
        <v>8.5920000000000005</v>
      </c>
      <c r="L2" s="295"/>
      <c r="M2" s="295"/>
      <c r="N2" s="281"/>
      <c r="O2" s="281"/>
      <c r="P2" s="281">
        <v>6.2149999999999999</v>
      </c>
      <c r="Q2" s="281">
        <v>6.835</v>
      </c>
      <c r="R2" s="281">
        <v>6.5789999999999997</v>
      </c>
      <c r="S2" s="281">
        <v>6.4770000000000003</v>
      </c>
      <c r="T2" s="281">
        <v>6.6379999999999999</v>
      </c>
    </row>
    <row r="3" spans="1:20" ht="18" x14ac:dyDescent="0.25">
      <c r="A3" t="s">
        <v>175</v>
      </c>
      <c r="B3" s="277" t="s">
        <v>2643</v>
      </c>
      <c r="C3" s="276" t="s">
        <v>175</v>
      </c>
      <c r="D3" s="276" t="s">
        <v>175</v>
      </c>
      <c r="E3" s="275" t="s">
        <v>88</v>
      </c>
      <c r="F3" s="294"/>
      <c r="G3" s="273">
        <v>9.3559999999999999</v>
      </c>
      <c r="H3" s="273">
        <v>9.3360000000000003</v>
      </c>
      <c r="I3" s="273">
        <v>9.5749999999999993</v>
      </c>
      <c r="J3" s="273">
        <v>9.5969999999999995</v>
      </c>
      <c r="K3" s="273">
        <v>8.9320000000000004</v>
      </c>
      <c r="L3" s="274"/>
      <c r="M3" s="274"/>
      <c r="N3" s="273"/>
      <c r="O3" s="273"/>
      <c r="P3" s="273"/>
      <c r="Q3" s="273">
        <v>7.1529999999999996</v>
      </c>
      <c r="R3" s="273">
        <v>7.6</v>
      </c>
      <c r="S3" s="273">
        <v>7.4619999999999997</v>
      </c>
      <c r="T3" s="273">
        <v>7.6849999999999996</v>
      </c>
    </row>
    <row r="4" spans="1:20" ht="18" x14ac:dyDescent="0.25">
      <c r="A4" t="s">
        <v>178</v>
      </c>
      <c r="B4" s="276" t="s">
        <v>2642</v>
      </c>
      <c r="C4" s="276" t="s">
        <v>178</v>
      </c>
      <c r="D4" s="276" t="s">
        <v>178</v>
      </c>
      <c r="E4" s="284" t="s">
        <v>88</v>
      </c>
      <c r="F4" s="295"/>
      <c r="G4" s="281">
        <v>9.6140000000000008</v>
      </c>
      <c r="H4" s="281">
        <v>9.5299999999999994</v>
      </c>
      <c r="I4" s="281">
        <v>9.2100000000000009</v>
      </c>
      <c r="J4" s="281">
        <v>9.11</v>
      </c>
      <c r="K4" s="292">
        <v>4.548</v>
      </c>
      <c r="L4" s="295"/>
      <c r="M4" s="295"/>
      <c r="N4" s="295"/>
      <c r="O4" s="295"/>
      <c r="P4" s="283"/>
      <c r="Q4" s="283"/>
      <c r="R4" s="295"/>
      <c r="S4" s="283"/>
      <c r="T4" s="283"/>
    </row>
    <row r="5" spans="1:20" ht="18" x14ac:dyDescent="0.25">
      <c r="A5" t="s">
        <v>186</v>
      </c>
      <c r="B5" s="277" t="s">
        <v>2641</v>
      </c>
      <c r="C5" s="276" t="s">
        <v>186</v>
      </c>
      <c r="D5" s="276" t="s">
        <v>186</v>
      </c>
      <c r="E5" s="275" t="s">
        <v>88</v>
      </c>
      <c r="F5" s="296"/>
      <c r="G5" s="278">
        <v>6.9</v>
      </c>
      <c r="H5" s="287">
        <v>6.9050000000000002</v>
      </c>
      <c r="I5" s="287">
        <v>6.7990000000000004</v>
      </c>
      <c r="J5" s="278">
        <v>6.9210000000000003</v>
      </c>
      <c r="K5" s="278">
        <v>7.4480000000000004</v>
      </c>
      <c r="L5" s="280"/>
      <c r="M5" s="280"/>
      <c r="N5" s="278">
        <v>9.282</v>
      </c>
      <c r="O5" s="278">
        <v>9.4949999999999992</v>
      </c>
      <c r="P5" s="278">
        <v>9.2279999999999998</v>
      </c>
      <c r="Q5" s="278">
        <v>8.1229999999999993</v>
      </c>
      <c r="R5" s="278">
        <v>6.7089999999999996</v>
      </c>
      <c r="S5" s="278">
        <v>6.9630000000000001</v>
      </c>
      <c r="T5" s="278">
        <v>7.0279999999999996</v>
      </c>
    </row>
    <row r="6" spans="1:20" ht="18" x14ac:dyDescent="0.25">
      <c r="A6" t="s">
        <v>189</v>
      </c>
      <c r="B6" s="276" t="s">
        <v>2640</v>
      </c>
      <c r="C6" s="276" t="s">
        <v>189</v>
      </c>
      <c r="D6" s="276" t="s">
        <v>189</v>
      </c>
      <c r="E6" s="284" t="s">
        <v>88</v>
      </c>
      <c r="F6" s="295"/>
      <c r="G6" s="295"/>
      <c r="H6" s="283"/>
      <c r="I6" s="283"/>
      <c r="J6" s="281">
        <v>7.7789999999999999</v>
      </c>
      <c r="K6" s="281">
        <v>8.77</v>
      </c>
      <c r="L6" s="283"/>
      <c r="M6" s="283"/>
      <c r="N6" s="281">
        <v>8.5470000000000006</v>
      </c>
      <c r="O6" s="281">
        <v>8.4770000000000003</v>
      </c>
      <c r="P6" s="281">
        <v>8.19</v>
      </c>
      <c r="Q6" s="281">
        <v>7.9349999999999996</v>
      </c>
      <c r="R6" s="281">
        <v>7.8090000000000002</v>
      </c>
      <c r="S6" s="281">
        <v>7.391</v>
      </c>
      <c r="T6" s="281">
        <v>8.1679999999999993</v>
      </c>
    </row>
    <row r="7" spans="1:20" ht="18" x14ac:dyDescent="0.25">
      <c r="A7" t="s">
        <v>192</v>
      </c>
      <c r="B7" s="277" t="s">
        <v>2639</v>
      </c>
      <c r="C7" s="276" t="s">
        <v>192</v>
      </c>
      <c r="D7" s="276" t="s">
        <v>192</v>
      </c>
      <c r="E7" s="275" t="s">
        <v>88</v>
      </c>
      <c r="F7" s="294"/>
      <c r="G7" s="273">
        <v>7.2450000000000001</v>
      </c>
      <c r="H7" s="273">
        <v>7.27</v>
      </c>
      <c r="I7" s="273">
        <v>7.37</v>
      </c>
      <c r="J7" s="273">
        <v>7.5449999999999999</v>
      </c>
      <c r="K7" s="273">
        <v>9.2759999999999998</v>
      </c>
      <c r="L7" s="274" t="s">
        <v>2638</v>
      </c>
      <c r="M7" s="273">
        <v>7.6429999999999998</v>
      </c>
      <c r="N7" s="273"/>
      <c r="O7" s="273"/>
      <c r="P7" s="273"/>
      <c r="Q7" s="273">
        <v>8.625</v>
      </c>
      <c r="R7" s="273">
        <v>7.9950000000000001</v>
      </c>
      <c r="S7" s="273">
        <v>8.1449999999999996</v>
      </c>
      <c r="T7" s="273">
        <v>8.4559999999999995</v>
      </c>
    </row>
    <row r="8" spans="1:20" ht="18" x14ac:dyDescent="0.25">
      <c r="A8" t="s">
        <v>217</v>
      </c>
      <c r="B8" s="276" t="s">
        <v>2637</v>
      </c>
      <c r="C8" s="276" t="s">
        <v>217</v>
      </c>
      <c r="D8" s="276" t="s">
        <v>217</v>
      </c>
      <c r="E8" s="284" t="s">
        <v>90</v>
      </c>
      <c r="F8" s="281"/>
      <c r="G8" s="281">
        <v>7.3680000000000003</v>
      </c>
      <c r="H8" s="282">
        <v>7.4790000000000001</v>
      </c>
      <c r="I8" s="281">
        <v>7.6760000000000002</v>
      </c>
      <c r="J8" s="281">
        <v>7.3789999999999996</v>
      </c>
      <c r="K8" s="281">
        <v>7.24</v>
      </c>
      <c r="L8" s="281">
        <v>5.8890000000000002</v>
      </c>
      <c r="M8" s="283"/>
      <c r="N8" s="281"/>
      <c r="O8" s="281"/>
      <c r="P8" s="281"/>
      <c r="Q8" s="281">
        <v>7.6989999999999998</v>
      </c>
      <c r="R8" s="281"/>
      <c r="S8" s="281">
        <v>6.5069999999999997</v>
      </c>
      <c r="T8" s="281">
        <v>6.3369999999999997</v>
      </c>
    </row>
    <row r="9" spans="1:20" ht="18" x14ac:dyDescent="0.25">
      <c r="A9" t="s">
        <v>221</v>
      </c>
      <c r="B9" s="277" t="s">
        <v>2636</v>
      </c>
      <c r="C9" s="276" t="s">
        <v>221</v>
      </c>
      <c r="D9" s="276" t="s">
        <v>221</v>
      </c>
      <c r="E9" s="275" t="s">
        <v>90</v>
      </c>
      <c r="F9" s="273">
        <v>6.2990000000000004</v>
      </c>
      <c r="G9" s="278"/>
      <c r="H9" s="278"/>
      <c r="I9" s="278"/>
      <c r="J9" s="278"/>
      <c r="K9" s="278"/>
      <c r="L9" s="278">
        <v>6.78</v>
      </c>
      <c r="M9" s="278">
        <v>6.17</v>
      </c>
      <c r="N9" s="278"/>
      <c r="O9" s="278"/>
      <c r="P9" s="278"/>
      <c r="Q9" s="278">
        <v>6.6230000000000002</v>
      </c>
      <c r="R9" s="280"/>
      <c r="S9" s="280"/>
      <c r="T9" s="280"/>
    </row>
    <row r="10" spans="1:20" ht="18" x14ac:dyDescent="0.25">
      <c r="A10" t="s">
        <v>224</v>
      </c>
      <c r="B10" s="276" t="s">
        <v>2635</v>
      </c>
      <c r="C10" s="276" t="s">
        <v>224</v>
      </c>
      <c r="D10" s="276" t="s">
        <v>224</v>
      </c>
      <c r="E10" s="284" t="s">
        <v>90</v>
      </c>
      <c r="F10" s="281">
        <v>6.1239999999999997</v>
      </c>
      <c r="G10" s="281"/>
      <c r="H10" s="281"/>
      <c r="I10" s="281"/>
      <c r="J10" s="281"/>
      <c r="K10" s="281"/>
      <c r="L10" s="283"/>
      <c r="M10" s="283"/>
      <c r="N10" s="281"/>
      <c r="O10" s="281"/>
      <c r="P10" s="281"/>
      <c r="Q10" s="281">
        <v>6.2030000000000003</v>
      </c>
      <c r="R10" s="283"/>
      <c r="S10" s="283"/>
      <c r="T10" s="283"/>
    </row>
    <row r="11" spans="1:20" ht="18" x14ac:dyDescent="0.25">
      <c r="A11" t="s">
        <v>227</v>
      </c>
      <c r="B11" s="277" t="s">
        <v>2634</v>
      </c>
      <c r="C11" s="276" t="s">
        <v>227</v>
      </c>
      <c r="D11" s="276" t="s">
        <v>227</v>
      </c>
      <c r="E11" s="275" t="s">
        <v>90</v>
      </c>
      <c r="F11" s="280"/>
      <c r="G11" s="278">
        <v>6.9509999999999996</v>
      </c>
      <c r="H11" s="278">
        <v>7.0289999999999999</v>
      </c>
      <c r="I11" s="278">
        <v>6.7279999999999998</v>
      </c>
      <c r="J11" s="278">
        <v>7.4359999999999999</v>
      </c>
      <c r="K11" s="278"/>
      <c r="L11" s="280"/>
      <c r="M11" s="280"/>
      <c r="N11" s="278"/>
      <c r="O11" s="278"/>
      <c r="P11" s="278"/>
      <c r="Q11" s="278">
        <v>8.3879999999999999</v>
      </c>
      <c r="R11" s="280"/>
      <c r="S11" s="280"/>
      <c r="T11" s="280"/>
    </row>
    <row r="12" spans="1:20" ht="16" x14ac:dyDescent="0.2">
      <c r="A12" t="s">
        <v>0</v>
      </c>
      <c r="B12" s="277" t="s">
        <v>0</v>
      </c>
      <c r="C12" s="276" t="s">
        <v>0</v>
      </c>
      <c r="D12" s="276" t="e">
        <v>#N/A</v>
      </c>
      <c r="E12" s="275" t="s">
        <v>91</v>
      </c>
      <c r="F12" s="274"/>
      <c r="G12" s="273">
        <v>9.5139999999999993</v>
      </c>
      <c r="H12" s="273">
        <v>9.6129999999999995</v>
      </c>
      <c r="I12" s="273">
        <v>9.4469999999999992</v>
      </c>
      <c r="J12" s="273">
        <v>9.4380000000000006</v>
      </c>
      <c r="K12" s="273">
        <v>8.7929999999999993</v>
      </c>
      <c r="L12" s="273">
        <v>8.2349999999999994</v>
      </c>
      <c r="M12" s="273">
        <v>7.25</v>
      </c>
      <c r="N12" s="273"/>
      <c r="O12" s="273"/>
      <c r="P12" s="273"/>
      <c r="Q12" s="273">
        <v>7.2830000000000004</v>
      </c>
      <c r="R12" s="273">
        <v>8.8160000000000007</v>
      </c>
      <c r="S12" s="273">
        <v>7.7889999999999997</v>
      </c>
      <c r="T12" s="273">
        <v>8.9640000000000004</v>
      </c>
    </row>
    <row r="13" spans="1:20" ht="18" x14ac:dyDescent="0.25">
      <c r="A13" t="s">
        <v>1154</v>
      </c>
      <c r="B13" s="276" t="s">
        <v>2633</v>
      </c>
      <c r="C13" s="276" t="s">
        <v>1154</v>
      </c>
      <c r="D13" s="276" t="s">
        <v>1154</v>
      </c>
      <c r="E13" s="284" t="s">
        <v>103</v>
      </c>
      <c r="F13" s="281">
        <v>7.7850000000000001</v>
      </c>
      <c r="G13" s="281"/>
      <c r="H13" s="281"/>
      <c r="I13" s="281"/>
      <c r="J13" s="281"/>
      <c r="K13" s="281"/>
      <c r="L13" s="281">
        <v>8.6010000000000009</v>
      </c>
      <c r="M13" s="281">
        <v>8.4939999999999998</v>
      </c>
      <c r="N13" s="281"/>
      <c r="O13" s="281"/>
      <c r="P13" s="281"/>
      <c r="Q13" s="281">
        <v>7.2190000000000003</v>
      </c>
      <c r="R13" s="283"/>
      <c r="S13" s="283"/>
      <c r="T13" s="283"/>
    </row>
    <row r="14" spans="1:20" ht="16" x14ac:dyDescent="0.2">
      <c r="A14" t="s">
        <v>6</v>
      </c>
      <c r="B14" s="277" t="s">
        <v>6</v>
      </c>
      <c r="C14" s="276" t="s">
        <v>6</v>
      </c>
      <c r="D14" s="276" t="s">
        <v>6</v>
      </c>
      <c r="E14" s="275" t="s">
        <v>98</v>
      </c>
      <c r="F14" s="280"/>
      <c r="G14" s="278">
        <v>9.1509999999999998</v>
      </c>
      <c r="H14" s="278">
        <v>9.19</v>
      </c>
      <c r="I14" s="278">
        <v>9.2040000000000006</v>
      </c>
      <c r="J14" s="278">
        <v>9.3140000000000001</v>
      </c>
      <c r="K14" s="273">
        <v>10.029999999999999</v>
      </c>
      <c r="L14" s="280"/>
      <c r="M14" s="280"/>
      <c r="N14" s="278"/>
      <c r="O14" s="278"/>
      <c r="P14" s="292">
        <v>7.4080000000000004</v>
      </c>
      <c r="Q14" s="278">
        <v>7.5949999999999998</v>
      </c>
      <c r="R14" s="278">
        <v>8.1809999999999992</v>
      </c>
      <c r="S14" s="278">
        <v>7.58</v>
      </c>
      <c r="T14" s="278">
        <v>8.2569999999999997</v>
      </c>
    </row>
    <row r="15" spans="1:20" ht="16" x14ac:dyDescent="0.2">
      <c r="A15" t="s">
        <v>7</v>
      </c>
      <c r="B15" s="276" t="s">
        <v>7</v>
      </c>
      <c r="C15" s="276" t="s">
        <v>7</v>
      </c>
      <c r="D15" s="276" t="s">
        <v>7</v>
      </c>
      <c r="E15" s="284" t="s">
        <v>99</v>
      </c>
      <c r="F15" s="283"/>
      <c r="G15" s="281">
        <v>7.6760000000000002</v>
      </c>
      <c r="H15" s="281">
        <v>8.6809999999999992</v>
      </c>
      <c r="I15" s="281">
        <v>8.33</v>
      </c>
      <c r="J15" s="281">
        <v>8.6649999999999991</v>
      </c>
      <c r="K15" s="281">
        <v>9.0459999999999994</v>
      </c>
      <c r="L15" s="281">
        <v>9.9019999999999992</v>
      </c>
      <c r="M15" s="283"/>
      <c r="N15" s="281"/>
      <c r="O15" s="281"/>
      <c r="P15" s="281"/>
      <c r="Q15" s="281">
        <v>9.0150000000000006</v>
      </c>
      <c r="R15" s="281">
        <v>7.5720000000000001</v>
      </c>
      <c r="S15" s="281">
        <v>7.8040000000000003</v>
      </c>
      <c r="T15" s="281">
        <v>7.5149999999999997</v>
      </c>
    </row>
    <row r="16" spans="1:20" ht="18" x14ac:dyDescent="0.25">
      <c r="A16" t="s">
        <v>290</v>
      </c>
      <c r="B16" s="276" t="s">
        <v>2632</v>
      </c>
      <c r="C16" s="276" t="s">
        <v>290</v>
      </c>
      <c r="D16" s="276" t="s">
        <v>290</v>
      </c>
      <c r="E16" s="284" t="s">
        <v>96</v>
      </c>
      <c r="F16" s="283"/>
      <c r="G16" s="281">
        <v>7.7859999999999996</v>
      </c>
      <c r="H16" s="281">
        <v>7.5270000000000001</v>
      </c>
      <c r="I16" s="281">
        <v>8</v>
      </c>
      <c r="J16" s="281">
        <v>8.0180000000000007</v>
      </c>
      <c r="K16" s="281">
        <v>8.1280000000000001</v>
      </c>
      <c r="L16" s="281">
        <v>8.0389999999999997</v>
      </c>
      <c r="M16" s="281">
        <v>7.1660000000000004</v>
      </c>
      <c r="N16" s="281"/>
      <c r="O16" s="281"/>
      <c r="P16" s="282">
        <v>5.234</v>
      </c>
      <c r="Q16" s="281">
        <v>7.9749999999999996</v>
      </c>
      <c r="R16" s="281"/>
      <c r="S16" s="281">
        <v>5.3010000000000002</v>
      </c>
      <c r="T16" s="281">
        <v>6.1559999999999997</v>
      </c>
    </row>
    <row r="17" spans="1:20" ht="18" x14ac:dyDescent="0.25">
      <c r="A17" t="s">
        <v>294</v>
      </c>
      <c r="B17" s="277" t="s">
        <v>2631</v>
      </c>
      <c r="C17" s="276" t="s">
        <v>294</v>
      </c>
      <c r="D17" s="276" t="s">
        <v>294</v>
      </c>
      <c r="E17" s="275" t="s">
        <v>96</v>
      </c>
      <c r="F17" s="280"/>
      <c r="G17" s="278">
        <v>9.43</v>
      </c>
      <c r="H17" s="278">
        <v>9.5120000000000005</v>
      </c>
      <c r="I17" s="278">
        <v>8.8729999999999993</v>
      </c>
      <c r="J17" s="278">
        <v>9.2769999999999992</v>
      </c>
      <c r="K17" s="278">
        <v>9.4489999999999998</v>
      </c>
      <c r="L17" s="280"/>
      <c r="M17" s="280"/>
      <c r="N17" s="278"/>
      <c r="O17" s="278"/>
      <c r="P17" s="278"/>
      <c r="Q17" s="282">
        <v>7.1589999999999998</v>
      </c>
      <c r="R17" s="278">
        <v>8.61</v>
      </c>
      <c r="S17" s="278">
        <v>8.5549999999999997</v>
      </c>
      <c r="T17" s="278">
        <v>8.6460000000000008</v>
      </c>
    </row>
    <row r="18" spans="1:20" ht="16" x14ac:dyDescent="0.2">
      <c r="A18" t="s">
        <v>83</v>
      </c>
      <c r="B18" s="277" t="s">
        <v>83</v>
      </c>
      <c r="C18" s="276" t="s">
        <v>83</v>
      </c>
      <c r="D18" s="276" t="e">
        <v>#N/A</v>
      </c>
      <c r="E18" s="275" t="s">
        <v>100</v>
      </c>
      <c r="F18" s="273">
        <v>7.8140000000000001</v>
      </c>
      <c r="G18" s="278">
        <v>7.742</v>
      </c>
      <c r="H18" s="278">
        <v>7.4950000000000001</v>
      </c>
      <c r="I18" s="278"/>
      <c r="J18" s="278">
        <v>7.8979999999999997</v>
      </c>
      <c r="K18" s="278">
        <v>7.0819999999999999</v>
      </c>
      <c r="L18" s="278">
        <v>8.6219999999999999</v>
      </c>
      <c r="M18" s="278">
        <v>8.8070000000000004</v>
      </c>
      <c r="N18" s="278"/>
      <c r="O18" s="278"/>
      <c r="P18" s="278"/>
      <c r="Q18" s="278">
        <v>6.9939999999999998</v>
      </c>
      <c r="R18" s="278">
        <v>7.3879999999999999</v>
      </c>
      <c r="S18" s="278">
        <v>6.8810000000000002</v>
      </c>
      <c r="T18" s="278">
        <v>6.77</v>
      </c>
    </row>
    <row r="19" spans="1:20" ht="16" x14ac:dyDescent="0.2">
      <c r="A19" t="s">
        <v>8</v>
      </c>
      <c r="B19" s="276" t="s">
        <v>8</v>
      </c>
      <c r="C19" s="276" t="s">
        <v>8</v>
      </c>
      <c r="D19" s="276" t="e">
        <v>#N/A</v>
      </c>
      <c r="E19" s="284" t="s">
        <v>101</v>
      </c>
      <c r="F19" s="281">
        <v>10.35</v>
      </c>
      <c r="G19" s="281">
        <v>8.1959999999999997</v>
      </c>
      <c r="H19" s="281">
        <v>8.2799999999999994</v>
      </c>
      <c r="I19" s="281">
        <v>8.327</v>
      </c>
      <c r="J19" s="281">
        <v>8.3670000000000009</v>
      </c>
      <c r="K19" s="281">
        <v>8.1989999999999998</v>
      </c>
      <c r="L19" s="283"/>
      <c r="M19" s="283"/>
      <c r="N19" s="281"/>
      <c r="O19" s="281"/>
      <c r="P19" s="282">
        <v>7.7270000000000003</v>
      </c>
      <c r="Q19" s="281">
        <v>8.77</v>
      </c>
      <c r="R19" s="281">
        <v>8.077</v>
      </c>
      <c r="S19" s="281">
        <v>7.9809999999999999</v>
      </c>
      <c r="T19" s="281">
        <v>8.1630000000000003</v>
      </c>
    </row>
    <row r="20" spans="1:20" ht="16" x14ac:dyDescent="0.2">
      <c r="A20" t="s">
        <v>11</v>
      </c>
      <c r="B20" s="276" t="s">
        <v>11</v>
      </c>
      <c r="C20" s="276" t="s">
        <v>11</v>
      </c>
      <c r="D20" s="276" t="s">
        <v>11</v>
      </c>
      <c r="E20" s="284" t="s">
        <v>104</v>
      </c>
      <c r="F20" s="283"/>
      <c r="G20" s="281">
        <v>9.6950000000000003</v>
      </c>
      <c r="H20" s="281">
        <v>9.9290000000000003</v>
      </c>
      <c r="I20" s="281">
        <v>9.8249999999999993</v>
      </c>
      <c r="J20" s="281">
        <v>9.9849999999999994</v>
      </c>
      <c r="K20" s="281">
        <v>9.3659999999999997</v>
      </c>
      <c r="L20" s="283"/>
      <c r="M20" s="283"/>
      <c r="N20" s="281"/>
      <c r="O20" s="281"/>
      <c r="P20" s="281"/>
      <c r="Q20" s="281">
        <v>8.5</v>
      </c>
      <c r="R20" s="281">
        <v>8.6440000000000001</v>
      </c>
      <c r="S20" s="281">
        <v>7.9770000000000003</v>
      </c>
      <c r="T20" s="281">
        <v>8.1790000000000003</v>
      </c>
    </row>
    <row r="21" spans="1:20" ht="16" x14ac:dyDescent="0.2">
      <c r="A21" t="s">
        <v>12</v>
      </c>
      <c r="B21" s="277" t="s">
        <v>12</v>
      </c>
      <c r="C21" s="276" t="s">
        <v>12</v>
      </c>
      <c r="D21" s="276" t="s">
        <v>12</v>
      </c>
      <c r="E21" s="275" t="s">
        <v>105</v>
      </c>
      <c r="F21" s="274"/>
      <c r="G21" s="273">
        <v>8.7029999999999994</v>
      </c>
      <c r="H21" s="273">
        <v>9.1560000000000006</v>
      </c>
      <c r="I21" s="273">
        <v>8.6630000000000003</v>
      </c>
      <c r="J21" s="273">
        <v>8.7349999999999994</v>
      </c>
      <c r="K21" s="273">
        <v>8.3829999999999991</v>
      </c>
      <c r="L21" s="274"/>
      <c r="M21" s="274"/>
      <c r="N21" s="273"/>
      <c r="O21" s="273"/>
      <c r="P21" s="273"/>
      <c r="Q21" s="273"/>
      <c r="R21" s="273">
        <v>8.4420000000000002</v>
      </c>
      <c r="S21" s="293">
        <v>6.44</v>
      </c>
      <c r="T21" s="293">
        <v>7.27</v>
      </c>
    </row>
    <row r="22" spans="1:20" ht="16" x14ac:dyDescent="0.2">
      <c r="A22" t="s">
        <v>13</v>
      </c>
      <c r="B22" s="276" t="s">
        <v>13</v>
      </c>
      <c r="C22" s="276" t="s">
        <v>13</v>
      </c>
      <c r="D22" s="276" t="s">
        <v>13</v>
      </c>
      <c r="E22" s="284" t="s">
        <v>106</v>
      </c>
      <c r="F22" s="283"/>
      <c r="G22" s="281">
        <v>7.7859999999999996</v>
      </c>
      <c r="H22" s="281">
        <v>7.7750000000000004</v>
      </c>
      <c r="I22" s="281">
        <v>8.3659999999999997</v>
      </c>
      <c r="J22" s="281">
        <v>8.4309999999999992</v>
      </c>
      <c r="K22" s="281">
        <v>8.7170000000000005</v>
      </c>
      <c r="L22" s="283"/>
      <c r="M22" s="283"/>
      <c r="N22" s="292">
        <v>6.0490000000000004</v>
      </c>
      <c r="O22" s="292">
        <v>7.3529999999999998</v>
      </c>
      <c r="P22" s="292">
        <v>5.2939999999999996</v>
      </c>
      <c r="Q22" s="281"/>
      <c r="R22" s="281">
        <v>6.8559999999999999</v>
      </c>
      <c r="S22" s="281">
        <v>6.81</v>
      </c>
      <c r="T22" s="281">
        <v>7.0039999999999996</v>
      </c>
    </row>
    <row r="23" spans="1:20" ht="16" x14ac:dyDescent="0.2">
      <c r="A23" t="s">
        <v>84</v>
      </c>
      <c r="B23" s="277" t="s">
        <v>84</v>
      </c>
      <c r="C23" s="276" t="s">
        <v>84</v>
      </c>
      <c r="D23" s="276" t="e">
        <v>#N/A</v>
      </c>
      <c r="E23" s="275" t="s">
        <v>113</v>
      </c>
      <c r="F23" s="280"/>
      <c r="G23" s="278">
        <v>8.5820000000000007</v>
      </c>
      <c r="H23" s="273">
        <v>8.6140000000000008</v>
      </c>
      <c r="I23" s="273">
        <v>8.7949999999999999</v>
      </c>
      <c r="J23" s="278">
        <v>8.8339999999999996</v>
      </c>
      <c r="K23" s="278">
        <v>9.0869999999999997</v>
      </c>
      <c r="L23" s="278">
        <v>10.38</v>
      </c>
      <c r="M23" s="278">
        <v>9.0289999999999999</v>
      </c>
      <c r="N23" s="278">
        <v>9.282</v>
      </c>
      <c r="O23" s="278">
        <v>9.6</v>
      </c>
      <c r="P23" s="278">
        <v>8.8970000000000002</v>
      </c>
      <c r="Q23" s="278">
        <v>9.2170000000000005</v>
      </c>
      <c r="R23" s="278">
        <v>8.2490000000000006</v>
      </c>
      <c r="S23" s="278">
        <v>8.7799999999999994</v>
      </c>
      <c r="T23" s="278">
        <v>8.5150000000000006</v>
      </c>
    </row>
    <row r="24" spans="1:20" ht="16" x14ac:dyDescent="0.2">
      <c r="A24" t="s">
        <v>490</v>
      </c>
      <c r="B24" s="276" t="s">
        <v>26</v>
      </c>
      <c r="C24" s="276" t="s">
        <v>490</v>
      </c>
      <c r="D24" s="276" t="e">
        <v>#N/A</v>
      </c>
      <c r="E24" s="284" t="s">
        <v>112</v>
      </c>
      <c r="F24" s="281">
        <v>11.1</v>
      </c>
      <c r="G24" s="281">
        <v>8.1539999999999999</v>
      </c>
      <c r="H24" s="281">
        <v>8.0739999999999998</v>
      </c>
      <c r="I24" s="281">
        <v>8.8450000000000006</v>
      </c>
      <c r="J24" s="281">
        <v>9.0220000000000002</v>
      </c>
      <c r="K24" s="281">
        <v>8.6120000000000001</v>
      </c>
      <c r="L24" s="283"/>
      <c r="M24" s="281">
        <v>7.8470000000000004</v>
      </c>
      <c r="N24" s="281">
        <v>7.3239999999999998</v>
      </c>
      <c r="O24" s="281">
        <v>7.4690000000000003</v>
      </c>
      <c r="P24" s="281">
        <v>7.4240000000000004</v>
      </c>
      <c r="Q24" s="281">
        <v>9.1219999999999999</v>
      </c>
      <c r="R24" s="281">
        <v>7.5060000000000002</v>
      </c>
      <c r="S24" s="281">
        <v>7.6520000000000001</v>
      </c>
      <c r="T24" s="281">
        <v>8.2170000000000005</v>
      </c>
    </row>
    <row r="25" spans="1:20" ht="16" x14ac:dyDescent="0.2">
      <c r="A25" t="s">
        <v>497</v>
      </c>
      <c r="B25" s="277" t="s">
        <v>29</v>
      </c>
      <c r="C25" s="276" t="s">
        <v>497</v>
      </c>
      <c r="D25" s="276" t="e">
        <v>#N/A</v>
      </c>
      <c r="E25" s="275" t="s">
        <v>2630</v>
      </c>
      <c r="F25" s="280"/>
      <c r="G25" s="280"/>
      <c r="H25" s="280"/>
      <c r="I25" s="280"/>
      <c r="J25" s="280"/>
      <c r="K25" s="280"/>
      <c r="L25" s="280"/>
      <c r="M25" s="280"/>
      <c r="N25" s="278">
        <v>9.4740000000000002</v>
      </c>
      <c r="O25" s="278">
        <v>9.2959999999999994</v>
      </c>
      <c r="P25" s="278">
        <v>8.9600000000000009</v>
      </c>
      <c r="Q25" s="278">
        <v>8.9390000000000001</v>
      </c>
      <c r="R25" s="280"/>
      <c r="S25" s="280"/>
      <c r="T25" s="280"/>
    </row>
    <row r="26" spans="1:20" ht="16" x14ac:dyDescent="0.2">
      <c r="A26" t="s">
        <v>353</v>
      </c>
      <c r="B26" s="276" t="s">
        <v>37</v>
      </c>
      <c r="C26" s="276" t="s">
        <v>353</v>
      </c>
      <c r="D26" s="276" t="s">
        <v>353</v>
      </c>
      <c r="E26" s="284" t="s">
        <v>123</v>
      </c>
      <c r="F26" s="283"/>
      <c r="G26" s="281">
        <v>9.7449999999999992</v>
      </c>
      <c r="H26" s="281">
        <v>9.7539999999999996</v>
      </c>
      <c r="I26" s="281">
        <v>9.1590000000000007</v>
      </c>
      <c r="J26" s="281">
        <v>9.7469999999999999</v>
      </c>
      <c r="K26" s="281">
        <v>9.157</v>
      </c>
      <c r="L26" s="281">
        <v>8.9809999999999999</v>
      </c>
      <c r="M26" s="279" t="s">
        <v>2629</v>
      </c>
      <c r="N26" s="281"/>
      <c r="O26" s="281"/>
      <c r="P26" s="281"/>
      <c r="Q26" s="281">
        <v>8.5079999999999991</v>
      </c>
      <c r="R26" s="281">
        <v>8.9450000000000003</v>
      </c>
      <c r="S26" s="281">
        <v>8.2309999999999999</v>
      </c>
      <c r="T26" s="281">
        <v>8.7970000000000006</v>
      </c>
    </row>
    <row r="27" spans="1:20" ht="18" x14ac:dyDescent="0.2">
      <c r="A27" t="s">
        <v>85</v>
      </c>
      <c r="B27" s="277" t="s">
        <v>85</v>
      </c>
      <c r="C27" s="276" t="s">
        <v>85</v>
      </c>
      <c r="D27" s="276" t="s">
        <v>85</v>
      </c>
      <c r="E27" s="275" t="s">
        <v>2628</v>
      </c>
      <c r="F27" s="280"/>
      <c r="G27" s="278">
        <v>4.0970000000000004</v>
      </c>
      <c r="H27" s="278">
        <v>4.194</v>
      </c>
      <c r="I27" s="278">
        <v>4.1580000000000004</v>
      </c>
      <c r="J27" s="278">
        <v>4.2469999999999999</v>
      </c>
      <c r="K27" s="286">
        <v>4.3410000000000002</v>
      </c>
      <c r="L27" s="280"/>
      <c r="M27" s="278">
        <v>5.391</v>
      </c>
      <c r="N27" s="278">
        <v>4.476</v>
      </c>
      <c r="O27" s="278">
        <v>4.2149999999999999</v>
      </c>
      <c r="P27" s="278">
        <v>4.2549999999999999</v>
      </c>
      <c r="Q27" s="278">
        <v>4.38</v>
      </c>
      <c r="R27" s="278"/>
      <c r="S27" s="278">
        <v>4.0270000000000001</v>
      </c>
      <c r="T27" s="278">
        <v>4.0220000000000002</v>
      </c>
    </row>
    <row r="28" spans="1:20" ht="16" x14ac:dyDescent="0.2">
      <c r="A28" t="s">
        <v>31</v>
      </c>
      <c r="B28" s="276" t="s">
        <v>31</v>
      </c>
      <c r="C28" s="276" t="s">
        <v>31</v>
      </c>
      <c r="D28" s="276" t="s">
        <v>31</v>
      </c>
      <c r="E28" s="284" t="s">
        <v>120</v>
      </c>
      <c r="F28" s="281">
        <v>7.9130000000000003</v>
      </c>
      <c r="G28" s="293">
        <v>5.1520000000000001</v>
      </c>
      <c r="H28" s="293">
        <v>5.23</v>
      </c>
      <c r="I28" s="281"/>
      <c r="J28" s="286">
        <v>6.44</v>
      </c>
      <c r="K28" s="286">
        <v>6.2969999999999997</v>
      </c>
      <c r="L28" s="283"/>
      <c r="M28" s="283"/>
      <c r="N28" s="281">
        <v>6.7279999999999998</v>
      </c>
      <c r="O28" s="281">
        <v>6.6420000000000003</v>
      </c>
      <c r="P28" s="281">
        <v>6.2590000000000003</v>
      </c>
      <c r="Q28" s="281">
        <v>6.5910000000000002</v>
      </c>
      <c r="R28" s="281" t="s">
        <v>2627</v>
      </c>
      <c r="S28" s="281">
        <v>6.9859999999999998</v>
      </c>
      <c r="T28" s="286">
        <v>7.4</v>
      </c>
    </row>
    <row r="29" spans="1:20" ht="16" x14ac:dyDescent="0.2">
      <c r="A29" t="s">
        <v>36</v>
      </c>
      <c r="B29" s="277" t="s">
        <v>36</v>
      </c>
      <c r="C29" s="276" t="s">
        <v>36</v>
      </c>
      <c r="D29" s="276" t="s">
        <v>36</v>
      </c>
      <c r="E29" s="275" t="s">
        <v>122</v>
      </c>
      <c r="F29" s="274"/>
      <c r="G29" s="278">
        <v>4.1260000000000003</v>
      </c>
      <c r="H29" s="278">
        <v>4.0190000000000001</v>
      </c>
      <c r="I29" s="292">
        <v>2.6619999999999999</v>
      </c>
      <c r="J29" s="278"/>
      <c r="K29" s="278">
        <v>5.1749999999999998</v>
      </c>
      <c r="L29" s="280"/>
      <c r="M29" s="280"/>
      <c r="N29" s="278"/>
      <c r="O29" s="278"/>
      <c r="P29" s="278"/>
      <c r="Q29" s="278"/>
      <c r="R29" s="278"/>
      <c r="S29" s="278"/>
      <c r="T29" s="292">
        <v>2.4169999999999998</v>
      </c>
    </row>
    <row r="30" spans="1:20" ht="18" x14ac:dyDescent="0.25">
      <c r="A30" t="s">
        <v>526</v>
      </c>
      <c r="B30" s="277" t="s">
        <v>2626</v>
      </c>
      <c r="C30" s="276" t="s">
        <v>526</v>
      </c>
      <c r="D30" s="276" t="s">
        <v>526</v>
      </c>
      <c r="E30" s="275" t="s">
        <v>94</v>
      </c>
      <c r="F30" s="274"/>
      <c r="G30" s="273">
        <v>10.06</v>
      </c>
      <c r="H30" s="273">
        <v>10.34</v>
      </c>
      <c r="I30" s="273">
        <v>10.18</v>
      </c>
      <c r="J30" s="273">
        <v>10.47</v>
      </c>
      <c r="K30" s="273">
        <v>9.8469999999999995</v>
      </c>
      <c r="L30" s="273">
        <v>9.5190000000000001</v>
      </c>
      <c r="M30" s="273">
        <v>9.0269999999999992</v>
      </c>
      <c r="N30" s="273">
        <v>7.0880000000000001</v>
      </c>
      <c r="O30" s="293">
        <v>6.5609999999999999</v>
      </c>
      <c r="P30" s="273">
        <v>6.97</v>
      </c>
      <c r="Q30" s="273">
        <v>9.8870000000000005</v>
      </c>
      <c r="R30" s="273">
        <v>6.9880000000000004</v>
      </c>
      <c r="S30" s="273">
        <v>7.7279999999999998</v>
      </c>
      <c r="T30" s="273">
        <v>7.8979999999999997</v>
      </c>
    </row>
    <row r="31" spans="1:20" ht="18" x14ac:dyDescent="0.25">
      <c r="A31" t="s">
        <v>528</v>
      </c>
      <c r="B31" s="276" t="s">
        <v>2625</v>
      </c>
      <c r="C31" s="276" t="s">
        <v>528</v>
      </c>
      <c r="D31" s="276" t="s">
        <v>528</v>
      </c>
      <c r="E31" s="284" t="s">
        <v>94</v>
      </c>
      <c r="F31" s="289"/>
      <c r="G31" s="288">
        <v>8.7460000000000004</v>
      </c>
      <c r="H31" s="288">
        <v>8.81</v>
      </c>
      <c r="I31" s="288">
        <v>8.407</v>
      </c>
      <c r="J31" s="288">
        <v>8.6579999999999995</v>
      </c>
      <c r="K31" s="288">
        <v>7.3390000000000004</v>
      </c>
      <c r="L31" s="289"/>
      <c r="M31" s="289"/>
      <c r="N31" s="288"/>
      <c r="O31" s="288"/>
      <c r="P31" s="288"/>
      <c r="Q31" s="288"/>
      <c r="R31" s="288"/>
      <c r="S31" s="287">
        <v>7.657</v>
      </c>
      <c r="T31" s="293">
        <v>6.9429999999999996</v>
      </c>
    </row>
    <row r="32" spans="1:20" ht="16" x14ac:dyDescent="0.2">
      <c r="A32" t="s">
        <v>54</v>
      </c>
      <c r="B32" s="276" t="s">
        <v>54</v>
      </c>
      <c r="C32" s="276" t="s">
        <v>54</v>
      </c>
      <c r="D32" s="276" t="e">
        <v>#N/A</v>
      </c>
      <c r="E32" s="284" t="s">
        <v>131</v>
      </c>
      <c r="F32" s="281">
        <v>9.5559999999999992</v>
      </c>
      <c r="G32" s="288"/>
      <c r="H32" s="288"/>
      <c r="I32" s="281"/>
      <c r="J32" s="281">
        <v>8.3030000000000008</v>
      </c>
      <c r="K32" s="281">
        <v>8.6379999999999999</v>
      </c>
      <c r="L32" s="281">
        <v>7.4569999999999999</v>
      </c>
      <c r="M32" s="281">
        <v>6.7469999999999999</v>
      </c>
      <c r="N32" s="281"/>
      <c r="O32" s="281"/>
      <c r="P32" s="281"/>
      <c r="Q32" s="281">
        <v>10.59</v>
      </c>
      <c r="R32" s="281">
        <v>8.7249999999999996</v>
      </c>
      <c r="S32" s="281">
        <v>8.73</v>
      </c>
      <c r="T32" s="281">
        <v>8.7940000000000005</v>
      </c>
    </row>
    <row r="33" spans="1:20" ht="16" x14ac:dyDescent="0.2">
      <c r="A33" t="s">
        <v>86</v>
      </c>
      <c r="B33" s="277" t="s">
        <v>86</v>
      </c>
      <c r="C33" s="276" t="s">
        <v>86</v>
      </c>
      <c r="D33" s="276" t="e">
        <v>#N/A</v>
      </c>
      <c r="E33" s="275" t="s">
        <v>132</v>
      </c>
      <c r="F33" s="278">
        <v>8.1980000000000004</v>
      </c>
      <c r="G33" s="278"/>
      <c r="H33" s="278"/>
      <c r="I33" s="278"/>
      <c r="J33" s="278"/>
      <c r="K33" s="287">
        <v>7.54</v>
      </c>
      <c r="L33" s="280"/>
      <c r="M33" s="278">
        <v>5.7249999999999996</v>
      </c>
      <c r="N33" s="278"/>
      <c r="O33" s="278"/>
      <c r="P33" s="278"/>
      <c r="Q33" s="278">
        <v>8.2520000000000007</v>
      </c>
      <c r="R33" s="278"/>
      <c r="S33" s="278">
        <v>7.032</v>
      </c>
      <c r="T33" s="278">
        <v>7.4489999999999998</v>
      </c>
    </row>
    <row r="34" spans="1:20" ht="16" x14ac:dyDescent="0.2">
      <c r="A34" t="s">
        <v>405</v>
      </c>
      <c r="B34" s="276" t="s">
        <v>35</v>
      </c>
      <c r="C34" s="276" t="s">
        <v>405</v>
      </c>
      <c r="D34" s="276" t="s">
        <v>405</v>
      </c>
      <c r="E34" s="284" t="s">
        <v>120</v>
      </c>
      <c r="F34" s="281">
        <v>6.508</v>
      </c>
      <c r="G34" s="281">
        <v>6.5629999999999997</v>
      </c>
      <c r="H34" s="281">
        <v>6.633</v>
      </c>
      <c r="I34" s="281">
        <v>7.173</v>
      </c>
      <c r="J34" s="281">
        <v>7.41</v>
      </c>
      <c r="K34" s="286">
        <v>7.8769999999999998</v>
      </c>
      <c r="L34" s="281">
        <v>7.7060000000000004</v>
      </c>
      <c r="M34" s="281">
        <v>8.24</v>
      </c>
      <c r="N34" s="281">
        <v>7.4009999999999998</v>
      </c>
      <c r="O34" s="281">
        <v>7.3460000000000001</v>
      </c>
      <c r="P34" s="281">
        <v>7.1989999999999998</v>
      </c>
      <c r="Q34" s="281">
        <v>6.4930000000000003</v>
      </c>
      <c r="R34" s="281">
        <v>6.2510000000000003</v>
      </c>
      <c r="S34" s="281">
        <v>5.9989999999999997</v>
      </c>
      <c r="T34" s="281">
        <v>6.069</v>
      </c>
    </row>
    <row r="35" spans="1:20" ht="16" x14ac:dyDescent="0.2">
      <c r="A35" t="s">
        <v>612</v>
      </c>
      <c r="B35" s="276" t="s">
        <v>56</v>
      </c>
      <c r="C35" s="276" t="s">
        <v>612</v>
      </c>
      <c r="D35" s="276" t="s">
        <v>612</v>
      </c>
      <c r="E35" s="284" t="s">
        <v>134</v>
      </c>
      <c r="F35" s="283"/>
      <c r="G35" s="281">
        <v>10.24</v>
      </c>
      <c r="H35" s="281">
        <v>10.130000000000001</v>
      </c>
      <c r="I35" s="281">
        <v>10.41</v>
      </c>
      <c r="J35" s="281">
        <v>10.82</v>
      </c>
      <c r="K35" s="281">
        <v>11.37</v>
      </c>
      <c r="L35" s="283"/>
      <c r="M35" s="283"/>
      <c r="N35" s="281"/>
      <c r="O35" s="281"/>
      <c r="P35" s="281">
        <v>8.2260000000000009</v>
      </c>
      <c r="Q35" s="281">
        <v>9.2460000000000004</v>
      </c>
      <c r="R35" s="281">
        <v>8.2490000000000006</v>
      </c>
      <c r="S35" s="281">
        <v>8.5869999999999997</v>
      </c>
      <c r="T35" s="281">
        <v>8.7159999999999993</v>
      </c>
    </row>
    <row r="36" spans="1:20" ht="16" x14ac:dyDescent="0.2">
      <c r="A36" t="s">
        <v>410</v>
      </c>
      <c r="B36" s="277" t="s">
        <v>34</v>
      </c>
      <c r="C36" s="276" t="s">
        <v>410</v>
      </c>
      <c r="D36" s="276" t="s">
        <v>410</v>
      </c>
      <c r="E36" s="275" t="s">
        <v>120</v>
      </c>
      <c r="F36" s="278">
        <v>6.9980000000000002</v>
      </c>
      <c r="G36" s="278"/>
      <c r="H36" s="278"/>
      <c r="I36" s="278"/>
      <c r="J36" s="278">
        <v>6.3049999999999997</v>
      </c>
      <c r="K36" s="285">
        <v>5.9219999999999997</v>
      </c>
      <c r="L36" s="280"/>
      <c r="M36" s="278">
        <v>7.8959999999999999</v>
      </c>
      <c r="N36" s="278"/>
      <c r="O36" s="278"/>
      <c r="P36" s="278"/>
      <c r="Q36" s="278"/>
      <c r="R36" s="278">
        <v>5.976</v>
      </c>
      <c r="S36" s="278">
        <v>6.306</v>
      </c>
      <c r="T36" s="286">
        <v>6.1849999999999996</v>
      </c>
    </row>
    <row r="37" spans="1:20" ht="18" x14ac:dyDescent="0.25">
      <c r="A37" t="s">
        <v>705</v>
      </c>
      <c r="B37" s="276" t="s">
        <v>2624</v>
      </c>
      <c r="C37" s="276" t="s">
        <v>705</v>
      </c>
      <c r="D37" s="276" t="e">
        <v>#N/A</v>
      </c>
      <c r="E37" s="284" t="s">
        <v>142</v>
      </c>
      <c r="F37" s="283"/>
      <c r="G37" s="281">
        <v>10.210000000000001</v>
      </c>
      <c r="H37" s="281">
        <v>10.41</v>
      </c>
      <c r="I37" s="281">
        <v>10.1</v>
      </c>
      <c r="J37" s="281">
        <v>10.52</v>
      </c>
      <c r="K37" s="281">
        <v>11.26</v>
      </c>
      <c r="L37" s="281">
        <v>8.2669999999999995</v>
      </c>
      <c r="M37" s="283"/>
      <c r="N37" s="281">
        <v>7.5</v>
      </c>
      <c r="O37" s="281"/>
      <c r="P37" s="281">
        <v>7.8330000000000002</v>
      </c>
      <c r="Q37" s="281">
        <v>8.1760000000000002</v>
      </c>
      <c r="R37" s="281">
        <v>8.8149999999999995</v>
      </c>
      <c r="S37" s="281">
        <v>8.4450000000000003</v>
      </c>
      <c r="T37" s="281">
        <v>8.9179999999999993</v>
      </c>
    </row>
    <row r="38" spans="1:20" ht="18" x14ac:dyDescent="0.25">
      <c r="A38" t="s">
        <v>202</v>
      </c>
      <c r="B38" s="276" t="s">
        <v>2623</v>
      </c>
      <c r="C38" s="276" t="e">
        <v>#N/A</v>
      </c>
      <c r="D38" s="276" t="s">
        <v>202</v>
      </c>
      <c r="E38" s="284" t="s">
        <v>130</v>
      </c>
      <c r="F38" s="288">
        <v>6.1109999999999998</v>
      </c>
      <c r="G38" s="288">
        <v>5.4690000000000003</v>
      </c>
      <c r="H38" s="288">
        <v>5.34</v>
      </c>
      <c r="I38" s="288">
        <v>5.2709999999999999</v>
      </c>
      <c r="J38" s="288">
        <v>5.3979999999999997</v>
      </c>
      <c r="K38" s="288">
        <v>5.9139999999999997</v>
      </c>
      <c r="L38" s="289"/>
      <c r="M38" s="289"/>
      <c r="N38" s="288">
        <v>7.8220000000000001</v>
      </c>
      <c r="O38" s="288">
        <v>8.0030000000000001</v>
      </c>
      <c r="P38" s="288">
        <v>7.7709999999999999</v>
      </c>
      <c r="Q38" s="288">
        <v>7.7220000000000004</v>
      </c>
      <c r="R38" s="288"/>
      <c r="S38" s="288">
        <v>5.1669999999999998</v>
      </c>
      <c r="T38" s="288">
        <v>5.1130000000000004</v>
      </c>
    </row>
    <row r="39" spans="1:20" ht="18" x14ac:dyDescent="0.25">
      <c r="A39" t="s">
        <v>206</v>
      </c>
      <c r="B39" s="277" t="s">
        <v>2622</v>
      </c>
      <c r="C39" s="276" t="e">
        <v>#N/A</v>
      </c>
      <c r="D39" s="276" t="s">
        <v>206</v>
      </c>
      <c r="E39" s="275" t="s">
        <v>130</v>
      </c>
      <c r="F39" s="278">
        <v>6.0730000000000004</v>
      </c>
      <c r="G39" s="278">
        <v>8.07</v>
      </c>
      <c r="H39" s="278">
        <v>7.9450000000000003</v>
      </c>
      <c r="I39" s="278">
        <v>8.6340000000000003</v>
      </c>
      <c r="J39" s="278">
        <v>9.0549999999999997</v>
      </c>
      <c r="K39" s="278">
        <v>8.5169999999999995</v>
      </c>
      <c r="L39" s="280"/>
      <c r="M39" s="280"/>
      <c r="N39" s="286">
        <v>5.3949999999999996</v>
      </c>
      <c r="O39" s="286">
        <v>5.4669999999999996</v>
      </c>
      <c r="P39" s="278">
        <v>5.4420000000000002</v>
      </c>
      <c r="Q39" s="278">
        <v>7.484</v>
      </c>
      <c r="R39" s="278">
        <v>7.34</v>
      </c>
      <c r="S39" s="278">
        <v>5.8380000000000001</v>
      </c>
      <c r="T39" s="278">
        <v>7.6150000000000002</v>
      </c>
    </row>
    <row r="40" spans="1:20" ht="18" x14ac:dyDescent="0.25">
      <c r="A40" t="s">
        <v>209</v>
      </c>
      <c r="B40" s="276" t="s">
        <v>2621</v>
      </c>
      <c r="C40" s="276" t="e">
        <v>#N/A</v>
      </c>
      <c r="D40" s="276" t="s">
        <v>209</v>
      </c>
      <c r="E40" s="284" t="s">
        <v>130</v>
      </c>
      <c r="F40" s="283"/>
      <c r="G40" s="281">
        <v>5.8730000000000002</v>
      </c>
      <c r="H40" s="281">
        <v>5.835</v>
      </c>
      <c r="I40" s="281">
        <v>5.9569999999999999</v>
      </c>
      <c r="J40" s="281">
        <v>5.9480000000000004</v>
      </c>
      <c r="K40" s="281">
        <v>5.976</v>
      </c>
      <c r="L40" s="283"/>
      <c r="M40" s="283"/>
      <c r="N40" s="281">
        <v>7.327</v>
      </c>
      <c r="O40" s="281">
        <v>7.5039999999999996</v>
      </c>
      <c r="P40" s="281">
        <v>7.3659999999999997</v>
      </c>
      <c r="Q40" s="281">
        <v>7.56</v>
      </c>
      <c r="R40" s="281">
        <v>6.3650000000000002</v>
      </c>
      <c r="S40" s="281">
        <v>5.4329999999999998</v>
      </c>
      <c r="T40" s="281">
        <v>5.8789999999999996</v>
      </c>
    </row>
    <row r="41" spans="1:20" ht="18" x14ac:dyDescent="0.25">
      <c r="A41" t="s">
        <v>212</v>
      </c>
      <c r="B41" s="277" t="s">
        <v>2620</v>
      </c>
      <c r="C41" s="276" t="e">
        <v>#N/A</v>
      </c>
      <c r="D41" s="276" t="s">
        <v>212</v>
      </c>
      <c r="E41" s="275" t="s">
        <v>130</v>
      </c>
      <c r="F41" s="280"/>
      <c r="G41" s="278">
        <v>8.2360000000000007</v>
      </c>
      <c r="H41" s="278">
        <v>8.4030000000000005</v>
      </c>
      <c r="I41" s="278">
        <v>8.5630000000000006</v>
      </c>
      <c r="J41" s="278">
        <v>9.1709999999999994</v>
      </c>
      <c r="K41" s="278">
        <v>8.6720000000000006</v>
      </c>
      <c r="L41" s="280"/>
      <c r="M41" s="280"/>
      <c r="N41" s="278">
        <v>5.7220000000000004</v>
      </c>
      <c r="O41" s="286">
        <v>5.6429999999999998</v>
      </c>
      <c r="P41" s="278">
        <v>5.7329999999999997</v>
      </c>
      <c r="Q41" s="278">
        <v>6.9450000000000003</v>
      </c>
      <c r="R41" s="278">
        <v>6.5430000000000001</v>
      </c>
      <c r="S41" s="278">
        <v>6.0519999999999996</v>
      </c>
      <c r="T41" s="278">
        <v>6.9960000000000004</v>
      </c>
    </row>
    <row r="42" spans="1:20" ht="18" x14ac:dyDescent="0.25">
      <c r="A42" t="s">
        <v>276</v>
      </c>
      <c r="B42" s="277" t="s">
        <v>2619</v>
      </c>
      <c r="C42" s="276" t="e">
        <v>#N/A</v>
      </c>
      <c r="D42" s="276" t="s">
        <v>276</v>
      </c>
      <c r="E42" s="275" t="s">
        <v>93</v>
      </c>
      <c r="F42" s="280"/>
      <c r="G42" s="278">
        <v>6.6429999999999998</v>
      </c>
      <c r="H42" s="273">
        <v>6.7530000000000001</v>
      </c>
      <c r="I42" s="273">
        <v>6.7039999999999997</v>
      </c>
      <c r="J42" s="278">
        <v>6.7750000000000004</v>
      </c>
      <c r="K42" s="278">
        <v>6.9279999999999999</v>
      </c>
      <c r="L42" s="280"/>
      <c r="M42" s="280"/>
      <c r="N42" s="278">
        <v>6.9050000000000002</v>
      </c>
      <c r="O42" s="278">
        <v>6.8049999999999997</v>
      </c>
      <c r="P42" s="278">
        <v>6.883</v>
      </c>
      <c r="Q42" s="278">
        <v>7.5359999999999996</v>
      </c>
      <c r="R42" s="278"/>
      <c r="S42" s="278"/>
      <c r="T42" s="292" t="s">
        <v>2618</v>
      </c>
    </row>
    <row r="43" spans="1:20" ht="18" x14ac:dyDescent="0.25">
      <c r="A43" t="s">
        <v>280</v>
      </c>
      <c r="B43" s="276" t="s">
        <v>2617</v>
      </c>
      <c r="C43" s="276" t="e">
        <v>#N/A</v>
      </c>
      <c r="D43" s="276" t="s">
        <v>280</v>
      </c>
      <c r="E43" s="284" t="s">
        <v>93</v>
      </c>
      <c r="F43" s="283"/>
      <c r="G43" s="281">
        <v>8.1430000000000007</v>
      </c>
      <c r="H43" s="281">
        <v>7.8710000000000004</v>
      </c>
      <c r="I43" s="281">
        <v>7.8330000000000002</v>
      </c>
      <c r="J43" s="281">
        <v>8.1359999999999992</v>
      </c>
      <c r="K43" s="281">
        <v>8.6489999999999991</v>
      </c>
      <c r="L43" s="281">
        <v>10.16</v>
      </c>
      <c r="M43" s="281">
        <v>9.1579999999999995</v>
      </c>
      <c r="N43" s="281">
        <v>9.7140000000000004</v>
      </c>
      <c r="O43" s="281">
        <v>9.5419999999999998</v>
      </c>
      <c r="P43" s="281">
        <v>9.5350000000000001</v>
      </c>
      <c r="Q43" s="281">
        <v>8.7539999999999996</v>
      </c>
      <c r="R43" s="281">
        <v>8.6219999999999999</v>
      </c>
      <c r="S43" s="281">
        <v>8.5350000000000001</v>
      </c>
      <c r="T43" s="281">
        <v>8.52</v>
      </c>
    </row>
    <row r="44" spans="1:20" ht="18" x14ac:dyDescent="0.25">
      <c r="A44" t="s">
        <v>428</v>
      </c>
      <c r="B44" s="277" t="s">
        <v>2616</v>
      </c>
      <c r="C44" s="276" t="e">
        <v>#N/A</v>
      </c>
      <c r="D44" s="276" t="s">
        <v>428</v>
      </c>
      <c r="E44" s="275" t="s">
        <v>95</v>
      </c>
      <c r="F44" s="280"/>
      <c r="G44" s="278">
        <v>9.1649999999999991</v>
      </c>
      <c r="H44" s="278">
        <v>9.5210000000000008</v>
      </c>
      <c r="I44" s="278">
        <v>9.1669999999999998</v>
      </c>
      <c r="J44" s="278">
        <v>9.4390000000000001</v>
      </c>
      <c r="K44" s="278">
        <v>8.8109999999999999</v>
      </c>
      <c r="L44" s="280"/>
      <c r="M44" s="280"/>
      <c r="N44" s="278"/>
      <c r="O44" s="278"/>
      <c r="P44" s="278"/>
      <c r="Q44" s="278">
        <v>9.4410000000000007</v>
      </c>
      <c r="R44" s="278">
        <v>7.77</v>
      </c>
      <c r="S44" s="278">
        <v>7.6890000000000001</v>
      </c>
      <c r="T44" s="278">
        <v>7.6660000000000004</v>
      </c>
    </row>
    <row r="45" spans="1:20" ht="18" x14ac:dyDescent="0.25">
      <c r="A45" t="s">
        <v>324</v>
      </c>
      <c r="B45" s="276" t="s">
        <v>2615</v>
      </c>
      <c r="C45" s="276" t="e">
        <v>#N/A</v>
      </c>
      <c r="D45" s="276" t="s">
        <v>324</v>
      </c>
      <c r="E45" s="284" t="s">
        <v>97</v>
      </c>
      <c r="F45" s="281">
        <v>8.4770000000000003</v>
      </c>
      <c r="G45" s="288">
        <v>8.6950000000000003</v>
      </c>
      <c r="H45" s="288">
        <v>8.8520000000000003</v>
      </c>
      <c r="I45" s="281">
        <v>9.1289999999999996</v>
      </c>
      <c r="J45" s="281">
        <v>9.0380000000000003</v>
      </c>
      <c r="K45" s="281">
        <v>8.5329999999999995</v>
      </c>
      <c r="L45" s="281">
        <v>10.62</v>
      </c>
      <c r="M45" s="281">
        <v>9.1880000000000006</v>
      </c>
      <c r="N45" s="281">
        <v>9.7289999999999992</v>
      </c>
      <c r="O45" s="281">
        <v>9.8859999999999992</v>
      </c>
      <c r="P45" s="281">
        <v>9.9250000000000007</v>
      </c>
      <c r="Q45" s="281">
        <v>8.9109999999999996</v>
      </c>
      <c r="R45" s="281">
        <v>8.3290000000000006</v>
      </c>
      <c r="S45" s="281">
        <v>7.9189999999999996</v>
      </c>
      <c r="T45" s="281">
        <v>8.7210000000000001</v>
      </c>
    </row>
    <row r="46" spans="1:20" ht="18" x14ac:dyDescent="0.25">
      <c r="A46" t="s">
        <v>519</v>
      </c>
      <c r="B46" s="277" t="s">
        <v>2614</v>
      </c>
      <c r="C46" s="276" t="e">
        <v>#N/A</v>
      </c>
      <c r="D46" s="276" t="s">
        <v>519</v>
      </c>
      <c r="E46" s="275" t="s">
        <v>107</v>
      </c>
      <c r="F46" s="280"/>
      <c r="G46" s="278">
        <v>8.1620000000000008</v>
      </c>
      <c r="H46" s="273">
        <v>8.5760000000000005</v>
      </c>
      <c r="I46" s="273">
        <v>8.1010000000000009</v>
      </c>
      <c r="J46" s="278">
        <v>8.4510000000000005</v>
      </c>
      <c r="K46" s="278">
        <v>8.9629999999999992</v>
      </c>
      <c r="L46" s="280"/>
      <c r="M46" s="280"/>
      <c r="N46" s="278">
        <v>7.2469999999999999</v>
      </c>
      <c r="O46" s="278">
        <v>7.0549999999999997</v>
      </c>
      <c r="P46" s="278">
        <v>7.01</v>
      </c>
      <c r="Q46" s="278">
        <v>7.4829999999999997</v>
      </c>
      <c r="R46" s="278">
        <v>6.4349999999999996</v>
      </c>
      <c r="S46" s="278">
        <v>6.7160000000000002</v>
      </c>
      <c r="T46" s="278">
        <v>6.5890000000000004</v>
      </c>
    </row>
    <row r="47" spans="1:20" ht="18" x14ac:dyDescent="0.25">
      <c r="A47" t="s">
        <v>523</v>
      </c>
      <c r="B47" s="276" t="s">
        <v>2613</v>
      </c>
      <c r="C47" s="276" t="e">
        <v>#N/A</v>
      </c>
      <c r="D47" s="276" t="s">
        <v>523</v>
      </c>
      <c r="E47" s="284" t="s">
        <v>107</v>
      </c>
      <c r="F47" s="283"/>
      <c r="G47" s="281">
        <v>7.18</v>
      </c>
      <c r="H47" s="281">
        <v>7.2880000000000003</v>
      </c>
      <c r="I47" s="281">
        <v>7.4029999999999996</v>
      </c>
      <c r="J47" s="281">
        <v>7.7969999999999997</v>
      </c>
      <c r="K47" s="281">
        <v>9.0869999999999997</v>
      </c>
      <c r="L47" s="281">
        <v>9.6319999999999997</v>
      </c>
      <c r="M47" s="281">
        <v>8.1630000000000003</v>
      </c>
      <c r="N47" s="281">
        <v>8.9339999999999993</v>
      </c>
      <c r="O47" s="281">
        <v>8.4969999999999999</v>
      </c>
      <c r="P47" s="281">
        <v>8.9719999999999995</v>
      </c>
      <c r="Q47" s="281">
        <v>9.6180000000000003</v>
      </c>
      <c r="R47" s="281">
        <v>6.8949999999999996</v>
      </c>
      <c r="S47" s="292" t="s">
        <v>2612</v>
      </c>
      <c r="T47" s="281">
        <v>7.6269999999999998</v>
      </c>
    </row>
    <row r="48" spans="1:20" ht="18" x14ac:dyDescent="0.25">
      <c r="A48" t="s">
        <v>433</v>
      </c>
      <c r="B48" s="277" t="s">
        <v>2611</v>
      </c>
      <c r="C48" s="276" t="e">
        <v>#N/A</v>
      </c>
      <c r="D48" s="276" t="s">
        <v>433</v>
      </c>
      <c r="E48" s="275" t="s">
        <v>108</v>
      </c>
      <c r="F48" s="273">
        <v>8.81</v>
      </c>
      <c r="G48" s="273"/>
      <c r="H48" s="273"/>
      <c r="I48" s="285">
        <v>5.6449999999999996</v>
      </c>
      <c r="J48" s="273">
        <v>5.6040000000000001</v>
      </c>
      <c r="K48" s="273">
        <v>5.9859999999999998</v>
      </c>
      <c r="L48" s="274"/>
      <c r="M48" s="274"/>
      <c r="N48" s="273"/>
      <c r="O48" s="273"/>
      <c r="P48" s="273"/>
      <c r="Q48" s="273">
        <v>7.657</v>
      </c>
      <c r="R48" s="273">
        <v>5.5629999999999997</v>
      </c>
      <c r="S48" s="273">
        <v>5.2930000000000001</v>
      </c>
      <c r="T48" s="273">
        <v>5.6360000000000001</v>
      </c>
    </row>
    <row r="49" spans="1:20" ht="18" x14ac:dyDescent="0.25">
      <c r="A49" t="s">
        <v>435</v>
      </c>
      <c r="B49" s="276" t="s">
        <v>2610</v>
      </c>
      <c r="C49" s="276" t="e">
        <v>#N/A</v>
      </c>
      <c r="D49" s="276" t="s">
        <v>435</v>
      </c>
      <c r="E49" s="284" t="s">
        <v>108</v>
      </c>
      <c r="F49" s="289"/>
      <c r="G49" s="288">
        <v>8.1440000000000001</v>
      </c>
      <c r="H49" s="288">
        <v>7.9160000000000004</v>
      </c>
      <c r="I49" s="288">
        <v>8.6170000000000009</v>
      </c>
      <c r="J49" s="288">
        <v>9.0739999999999998</v>
      </c>
      <c r="K49" s="288">
        <v>8.2390000000000008</v>
      </c>
      <c r="L49" s="289"/>
      <c r="M49" s="289"/>
      <c r="N49" s="288"/>
      <c r="O49" s="288"/>
      <c r="P49" s="288"/>
      <c r="Q49" s="287">
        <v>7.0209999999999999</v>
      </c>
      <c r="R49" s="288">
        <v>7.1310000000000002</v>
      </c>
      <c r="S49" s="288">
        <v>6.8410000000000002</v>
      </c>
      <c r="T49" s="288">
        <v>7.17</v>
      </c>
    </row>
    <row r="50" spans="1:20" ht="18" x14ac:dyDescent="0.25">
      <c r="A50" t="s">
        <v>439</v>
      </c>
      <c r="B50" s="277" t="s">
        <v>2609</v>
      </c>
      <c r="C50" s="276" t="e">
        <v>#N/A</v>
      </c>
      <c r="D50" s="276" t="s">
        <v>439</v>
      </c>
      <c r="E50" s="275" t="s">
        <v>108</v>
      </c>
      <c r="F50" s="278">
        <v>8.56</v>
      </c>
      <c r="G50" s="282">
        <v>6.7510000000000003</v>
      </c>
      <c r="H50" s="282">
        <v>6.2930000000000001</v>
      </c>
      <c r="I50" s="286">
        <v>6.9409999999999998</v>
      </c>
      <c r="J50" s="278">
        <v>6.8470000000000004</v>
      </c>
      <c r="K50" s="286">
        <v>7.024</v>
      </c>
      <c r="L50" s="280"/>
      <c r="M50" s="280"/>
      <c r="N50" s="278"/>
      <c r="O50" s="278"/>
      <c r="P50" s="278"/>
      <c r="Q50" s="278">
        <v>7.8540000000000001</v>
      </c>
      <c r="R50" s="278">
        <v>6.7530000000000001</v>
      </c>
      <c r="S50" s="278">
        <v>6.6909999999999998</v>
      </c>
      <c r="T50" s="278">
        <v>6.9420000000000002</v>
      </c>
    </row>
    <row r="51" spans="1:20" ht="18" x14ac:dyDescent="0.25">
      <c r="A51" t="s">
        <v>441</v>
      </c>
      <c r="B51" s="277" t="s">
        <v>2608</v>
      </c>
      <c r="C51" s="276" t="e">
        <v>#N/A</v>
      </c>
      <c r="D51" s="276" t="s">
        <v>441</v>
      </c>
      <c r="E51" s="275" t="s">
        <v>110</v>
      </c>
      <c r="F51" s="273">
        <v>8.5730000000000004</v>
      </c>
      <c r="G51" s="278">
        <v>9.3729999999999993</v>
      </c>
      <c r="H51" s="278">
        <v>9.65</v>
      </c>
      <c r="I51" s="278">
        <v>9.76</v>
      </c>
      <c r="J51" s="278">
        <v>9.9440000000000008</v>
      </c>
      <c r="K51" s="278">
        <v>10.46</v>
      </c>
      <c r="L51" s="278">
        <v>11.33</v>
      </c>
      <c r="M51" s="278">
        <v>9.8079999999999998</v>
      </c>
      <c r="N51" s="278">
        <v>9.8149999999999995</v>
      </c>
      <c r="O51" s="278">
        <v>9.6769999999999996</v>
      </c>
      <c r="P51" s="278">
        <v>9.7520000000000007</v>
      </c>
      <c r="Q51" s="278">
        <v>8.6419999999999995</v>
      </c>
      <c r="R51" s="278">
        <v>8.2319999999999993</v>
      </c>
      <c r="S51" s="278">
        <v>8.5459999999999994</v>
      </c>
      <c r="T51" s="278">
        <v>8.3810000000000002</v>
      </c>
    </row>
    <row r="52" spans="1:20" ht="16" x14ac:dyDescent="0.2">
      <c r="A52" t="s">
        <v>453</v>
      </c>
      <c r="B52" s="276" t="s">
        <v>1141</v>
      </c>
      <c r="C52" s="276" t="e">
        <v>#N/A</v>
      </c>
      <c r="D52" s="276" t="s">
        <v>453</v>
      </c>
      <c r="E52" s="284" t="s">
        <v>121</v>
      </c>
      <c r="F52" s="283"/>
      <c r="G52" s="281">
        <v>4.5830000000000002</v>
      </c>
      <c r="H52" s="281">
        <v>4.6500000000000004</v>
      </c>
      <c r="I52" s="281"/>
      <c r="J52" s="281"/>
      <c r="K52" s="281"/>
      <c r="L52" s="283"/>
      <c r="M52" s="283"/>
      <c r="N52" s="281">
        <v>4.0949999999999998</v>
      </c>
      <c r="O52" s="281">
        <v>4.4729999999999999</v>
      </c>
      <c r="P52" s="281">
        <v>5.2009999999999996</v>
      </c>
      <c r="Q52" s="281"/>
      <c r="R52" s="281"/>
      <c r="S52" s="281"/>
      <c r="T52" s="281"/>
    </row>
    <row r="53" spans="1:20" ht="16" x14ac:dyDescent="0.2">
      <c r="A53" t="s">
        <v>455</v>
      </c>
      <c r="B53" s="277" t="s">
        <v>1140</v>
      </c>
      <c r="C53" s="276" t="e">
        <v>#N/A</v>
      </c>
      <c r="D53" s="276" t="s">
        <v>455</v>
      </c>
      <c r="E53" s="275" t="s">
        <v>121</v>
      </c>
      <c r="F53" s="280"/>
      <c r="G53" s="278">
        <v>5.25</v>
      </c>
      <c r="H53" s="278">
        <v>5.5229999999999997</v>
      </c>
      <c r="I53" s="278">
        <v>5.6550000000000002</v>
      </c>
      <c r="J53" s="278">
        <v>5.6289999999999996</v>
      </c>
      <c r="K53" s="278">
        <v>5.173</v>
      </c>
      <c r="L53" s="278">
        <v>5.3029999999999999</v>
      </c>
      <c r="M53" s="292">
        <v>4.0339999999999998</v>
      </c>
      <c r="N53" s="280"/>
      <c r="O53" s="280"/>
      <c r="P53" s="280"/>
      <c r="Q53" s="280"/>
      <c r="R53" s="280"/>
      <c r="S53" s="280"/>
      <c r="T53" s="280"/>
    </row>
    <row r="54" spans="1:20" ht="16" x14ac:dyDescent="0.2">
      <c r="A54" t="s">
        <v>457</v>
      </c>
      <c r="B54" s="276" t="s">
        <v>1139</v>
      </c>
      <c r="C54" s="276" t="e">
        <v>#N/A</v>
      </c>
      <c r="D54" s="276" t="s">
        <v>457</v>
      </c>
      <c r="E54" s="284" t="s">
        <v>118</v>
      </c>
      <c r="F54" s="283"/>
      <c r="G54" s="281">
        <v>6.1219999999999999</v>
      </c>
      <c r="H54" s="281">
        <v>6.3109999999999999</v>
      </c>
      <c r="I54" s="281">
        <v>5.5979999999999999</v>
      </c>
      <c r="J54" s="281">
        <v>6.266</v>
      </c>
      <c r="K54" s="281"/>
      <c r="L54" s="283"/>
      <c r="M54" s="281">
        <v>4.8010000000000002</v>
      </c>
      <c r="N54" s="281">
        <v>5.0970000000000004</v>
      </c>
      <c r="O54" s="281">
        <v>5.0750000000000002</v>
      </c>
      <c r="P54" s="281">
        <v>5.5049999999999999</v>
      </c>
      <c r="Q54" s="281">
        <v>5.5330000000000004</v>
      </c>
      <c r="R54" s="281">
        <v>4.6970000000000001</v>
      </c>
      <c r="S54" s="281">
        <v>4.9429999999999996</v>
      </c>
      <c r="T54" s="281">
        <v>4.8680000000000003</v>
      </c>
    </row>
    <row r="55" spans="1:20" ht="16" x14ac:dyDescent="0.2">
      <c r="A55" t="s">
        <v>484</v>
      </c>
      <c r="B55" s="276" t="s">
        <v>114</v>
      </c>
      <c r="C55" s="276" t="e">
        <v>#N/A</v>
      </c>
      <c r="D55" s="276" t="s">
        <v>484</v>
      </c>
      <c r="E55" s="284" t="s">
        <v>114</v>
      </c>
      <c r="F55" s="281">
        <v>10.47</v>
      </c>
      <c r="G55" s="281">
        <v>8.8680000000000003</v>
      </c>
      <c r="H55" s="281">
        <v>9.0519999999999996</v>
      </c>
      <c r="I55" s="281">
        <v>9.0820000000000007</v>
      </c>
      <c r="J55" s="281">
        <v>9.2170000000000005</v>
      </c>
      <c r="K55" s="281">
        <v>9.2899999999999991</v>
      </c>
      <c r="L55" s="283"/>
      <c r="M55" s="283"/>
      <c r="N55" s="281"/>
      <c r="O55" s="281"/>
      <c r="P55" s="282">
        <v>8.1750000000000007</v>
      </c>
      <c r="Q55" s="281">
        <v>9.0860000000000003</v>
      </c>
      <c r="R55" s="281">
        <v>7.3849999999999998</v>
      </c>
      <c r="S55" s="281">
        <v>8.4369999999999994</v>
      </c>
      <c r="T55" s="281">
        <v>8.3989999999999991</v>
      </c>
    </row>
    <row r="56" spans="1:20" ht="16" x14ac:dyDescent="0.2">
      <c r="A56" t="s">
        <v>486</v>
      </c>
      <c r="B56" s="277" t="s">
        <v>1138</v>
      </c>
      <c r="C56" s="276" t="e">
        <v>#N/A</v>
      </c>
      <c r="D56" s="276" t="s">
        <v>486</v>
      </c>
      <c r="E56" s="275" t="s">
        <v>115</v>
      </c>
      <c r="F56" s="273">
        <v>10.62</v>
      </c>
      <c r="G56" s="273">
        <v>8.3450000000000006</v>
      </c>
      <c r="H56" s="273">
        <v>8.4260000000000002</v>
      </c>
      <c r="I56" s="273">
        <v>8.516</v>
      </c>
      <c r="J56" s="273">
        <v>8.843</v>
      </c>
      <c r="K56" s="287">
        <v>10.220000000000001</v>
      </c>
      <c r="L56" s="274"/>
      <c r="M56" s="273">
        <v>8.4619999999999997</v>
      </c>
      <c r="N56" s="273"/>
      <c r="O56" s="273"/>
      <c r="P56" s="273"/>
      <c r="Q56" s="273">
        <v>8.577</v>
      </c>
      <c r="R56" s="273">
        <v>8.3290000000000006</v>
      </c>
      <c r="S56" s="273">
        <v>8.1229999999999993</v>
      </c>
      <c r="T56" s="273">
        <v>8.4559999999999995</v>
      </c>
    </row>
    <row r="57" spans="1:20" ht="16" x14ac:dyDescent="0.2">
      <c r="A57" t="s">
        <v>488</v>
      </c>
      <c r="B57" s="276" t="s">
        <v>1137</v>
      </c>
      <c r="C57" s="276" t="e">
        <v>#N/A</v>
      </c>
      <c r="D57" s="276" t="s">
        <v>488</v>
      </c>
      <c r="E57" s="284" t="s">
        <v>116</v>
      </c>
      <c r="F57" s="288">
        <v>10.1</v>
      </c>
      <c r="G57" s="288">
        <v>8.6859999999999999</v>
      </c>
      <c r="H57" s="288">
        <v>8.6219999999999999</v>
      </c>
      <c r="I57" s="288">
        <v>9.2349999999999994</v>
      </c>
      <c r="J57" s="288">
        <v>9.1980000000000004</v>
      </c>
      <c r="K57" s="288">
        <v>9.0329999999999995</v>
      </c>
      <c r="L57" s="289"/>
      <c r="M57" s="289"/>
      <c r="N57" s="288"/>
      <c r="O57" s="288"/>
      <c r="P57" s="288"/>
      <c r="Q57" s="288">
        <v>8.24</v>
      </c>
      <c r="R57" s="288">
        <v>8.7720000000000002</v>
      </c>
      <c r="S57" s="288">
        <v>8.2439999999999998</v>
      </c>
      <c r="T57" s="288">
        <v>8.6029999999999998</v>
      </c>
    </row>
    <row r="58" spans="1:20" ht="16" x14ac:dyDescent="0.2">
      <c r="A58" t="s">
        <v>268</v>
      </c>
      <c r="B58" s="276" t="s">
        <v>1135</v>
      </c>
      <c r="C58" s="276" t="e">
        <v>#N/A</v>
      </c>
      <c r="D58" s="276" t="s">
        <v>268</v>
      </c>
      <c r="E58" s="284" t="s">
        <v>143</v>
      </c>
      <c r="F58" s="281">
        <v>5.9139999999999997</v>
      </c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</row>
    <row r="59" spans="1:20" ht="18" x14ac:dyDescent="0.25">
      <c r="A59" t="s">
        <v>513</v>
      </c>
      <c r="B59" s="277" t="s">
        <v>2607</v>
      </c>
      <c r="C59" s="276" t="e">
        <v>#N/A</v>
      </c>
      <c r="D59" s="276" t="s">
        <v>513</v>
      </c>
      <c r="E59" s="275" t="s">
        <v>126</v>
      </c>
      <c r="F59" s="274"/>
      <c r="G59" s="273">
        <v>7.7380000000000004</v>
      </c>
      <c r="H59" s="273">
        <v>7.556</v>
      </c>
      <c r="I59" s="273">
        <v>7.3479999999999999</v>
      </c>
      <c r="J59" s="273">
        <v>7.3639999999999999</v>
      </c>
      <c r="K59" s="273">
        <v>7.2329999999999997</v>
      </c>
      <c r="L59" s="274"/>
      <c r="M59" s="273">
        <v>6.4530000000000003</v>
      </c>
      <c r="N59" s="273"/>
      <c r="O59" s="273"/>
      <c r="P59" s="273"/>
      <c r="Q59" s="273"/>
      <c r="R59" s="273">
        <v>6.0519999999999996</v>
      </c>
      <c r="S59" s="273">
        <v>5.851</v>
      </c>
      <c r="T59" s="273">
        <v>6.3090000000000002</v>
      </c>
    </row>
    <row r="60" spans="1:20" ht="18" x14ac:dyDescent="0.25">
      <c r="A60" t="s">
        <v>46</v>
      </c>
      <c r="B60" s="276" t="s">
        <v>2606</v>
      </c>
      <c r="C60" s="276" t="e">
        <v>#N/A</v>
      </c>
      <c r="D60" s="276" t="s">
        <v>46</v>
      </c>
      <c r="E60" s="284" t="s">
        <v>127</v>
      </c>
      <c r="F60" s="283"/>
      <c r="G60" s="281">
        <v>5.6340000000000003</v>
      </c>
      <c r="H60" s="281">
        <v>5.7140000000000004</v>
      </c>
      <c r="I60" s="281">
        <v>5.5030000000000001</v>
      </c>
      <c r="J60" s="281">
        <v>5.4480000000000004</v>
      </c>
      <c r="K60" s="281">
        <v>5.2469999999999999</v>
      </c>
      <c r="L60" s="283"/>
      <c r="M60" s="281">
        <v>4.077</v>
      </c>
      <c r="N60" s="281"/>
      <c r="O60" s="281"/>
      <c r="P60" s="281"/>
      <c r="Q60" s="281"/>
      <c r="R60" s="281">
        <v>3.492</v>
      </c>
      <c r="S60" s="281">
        <v>3.524</v>
      </c>
      <c r="T60" s="281">
        <v>3.4740000000000002</v>
      </c>
    </row>
    <row r="61" spans="1:20" ht="18" x14ac:dyDescent="0.25">
      <c r="A61" t="s">
        <v>504</v>
      </c>
      <c r="B61" s="277" t="s">
        <v>2605</v>
      </c>
      <c r="C61" s="276" t="e">
        <v>#N/A</v>
      </c>
      <c r="D61" s="276" t="s">
        <v>504</v>
      </c>
      <c r="E61" s="275" t="s">
        <v>125</v>
      </c>
      <c r="F61" s="278">
        <v>5.8159999999999998</v>
      </c>
      <c r="G61" s="278">
        <v>6.407</v>
      </c>
      <c r="H61" s="278">
        <v>6.3840000000000003</v>
      </c>
      <c r="I61" s="278">
        <v>6.4160000000000004</v>
      </c>
      <c r="J61" s="278">
        <v>6.3659999999999997</v>
      </c>
      <c r="K61" s="278">
        <v>7.1929999999999996</v>
      </c>
      <c r="L61" s="278">
        <v>6.782</v>
      </c>
      <c r="M61" s="278">
        <v>5.7190000000000003</v>
      </c>
      <c r="N61" s="278">
        <v>7.8719999999999999</v>
      </c>
      <c r="O61" s="278">
        <v>8.0239999999999991</v>
      </c>
      <c r="P61" s="278">
        <v>8.1560000000000006</v>
      </c>
      <c r="Q61" s="278">
        <v>8.6039999999999992</v>
      </c>
      <c r="R61" s="278">
        <v>4.3109999999999999</v>
      </c>
      <c r="S61" s="278">
        <v>4.5629999999999997</v>
      </c>
      <c r="T61" s="278">
        <v>5.5309999999999997</v>
      </c>
    </row>
    <row r="62" spans="1:20" ht="18" x14ac:dyDescent="0.25">
      <c r="A62" t="s">
        <v>506</v>
      </c>
      <c r="B62" s="276" t="s">
        <v>2604</v>
      </c>
      <c r="C62" s="276" t="e">
        <v>#N/A</v>
      </c>
      <c r="D62" s="276" t="s">
        <v>506</v>
      </c>
      <c r="E62" s="284" t="s">
        <v>125</v>
      </c>
      <c r="F62" s="281">
        <v>7.109</v>
      </c>
      <c r="G62" s="281"/>
      <c r="H62" s="281"/>
      <c r="I62" s="282">
        <v>5.73</v>
      </c>
      <c r="J62" s="281">
        <v>5.3570000000000002</v>
      </c>
      <c r="K62" s="281">
        <v>4.2539999999999996</v>
      </c>
      <c r="L62" s="281">
        <v>5</v>
      </c>
      <c r="M62" s="281">
        <v>4.9859999999999998</v>
      </c>
      <c r="N62" s="281"/>
      <c r="O62" s="281"/>
      <c r="P62" s="281"/>
      <c r="Q62" s="281">
        <v>6.6929999999999996</v>
      </c>
      <c r="R62" s="281">
        <v>4.8170000000000002</v>
      </c>
      <c r="S62" s="281"/>
      <c r="T62" s="281">
        <v>5.2469999999999999</v>
      </c>
    </row>
    <row r="63" spans="1:20" ht="18" x14ac:dyDescent="0.25">
      <c r="A63" t="s">
        <v>48</v>
      </c>
      <c r="B63" s="276" t="s">
        <v>2603</v>
      </c>
      <c r="C63" s="276" t="e">
        <v>#N/A</v>
      </c>
      <c r="D63" s="276" t="s">
        <v>48</v>
      </c>
      <c r="E63" s="284" t="s">
        <v>129</v>
      </c>
      <c r="F63" s="283"/>
      <c r="G63" s="281">
        <v>9.1969999999999992</v>
      </c>
      <c r="H63" s="286">
        <v>9.1370000000000005</v>
      </c>
      <c r="I63" s="281">
        <v>8.8870000000000005</v>
      </c>
      <c r="J63" s="286">
        <v>9.3279999999999994</v>
      </c>
      <c r="K63" s="281"/>
      <c r="L63" s="283"/>
      <c r="M63" s="281">
        <v>8.3539999999999992</v>
      </c>
      <c r="N63" s="281">
        <v>7.5149999999999997</v>
      </c>
      <c r="O63" s="281">
        <v>6.9210000000000003</v>
      </c>
      <c r="P63" s="281">
        <v>5.6289999999999996</v>
      </c>
      <c r="Q63" s="281">
        <v>6.3079999999999998</v>
      </c>
      <c r="R63" s="281">
        <v>7.5279999999999996</v>
      </c>
      <c r="S63" s="281">
        <v>6.5780000000000003</v>
      </c>
      <c r="T63" s="281">
        <v>7.4640000000000004</v>
      </c>
    </row>
    <row r="64" spans="1:20" ht="18" x14ac:dyDescent="0.25">
      <c r="A64" t="s">
        <v>49</v>
      </c>
      <c r="B64" s="277" t="s">
        <v>2602</v>
      </c>
      <c r="C64" s="276" t="e">
        <v>#N/A</v>
      </c>
      <c r="D64" s="276" t="s">
        <v>49</v>
      </c>
      <c r="E64" s="275" t="s">
        <v>129</v>
      </c>
      <c r="F64" s="274"/>
      <c r="G64" s="273">
        <v>8.4320000000000004</v>
      </c>
      <c r="H64" s="273">
        <v>8.4760000000000009</v>
      </c>
      <c r="I64" s="273">
        <v>8.3420000000000005</v>
      </c>
      <c r="J64" s="273">
        <v>9.0289999999999999</v>
      </c>
      <c r="K64" s="273">
        <v>8.4979999999999993</v>
      </c>
      <c r="L64" s="274"/>
      <c r="M64" s="273">
        <v>9.1460000000000008</v>
      </c>
      <c r="N64" s="273">
        <v>7.2770000000000001</v>
      </c>
      <c r="O64" s="273">
        <v>7.0529999999999999</v>
      </c>
      <c r="P64" s="273">
        <v>7.3540000000000001</v>
      </c>
      <c r="Q64" s="273">
        <v>6.4790000000000001</v>
      </c>
      <c r="R64" s="273">
        <v>6.7729999999999997</v>
      </c>
      <c r="S64" s="273">
        <v>6.6189999999999998</v>
      </c>
      <c r="T64" s="273">
        <v>7.0780000000000003</v>
      </c>
    </row>
    <row r="65" spans="1:20" ht="18" x14ac:dyDescent="0.25">
      <c r="A65" t="s">
        <v>558</v>
      </c>
      <c r="B65" s="277" t="s">
        <v>2601</v>
      </c>
      <c r="C65" s="276" t="e">
        <v>#N/A</v>
      </c>
      <c r="D65" s="276" t="s">
        <v>558</v>
      </c>
      <c r="E65" s="275" t="s">
        <v>133</v>
      </c>
      <c r="F65" s="280"/>
      <c r="G65" s="278">
        <v>9.4280000000000008</v>
      </c>
      <c r="H65" s="273">
        <v>9.4320000000000004</v>
      </c>
      <c r="I65" s="273">
        <v>9.0250000000000004</v>
      </c>
      <c r="J65" s="278">
        <v>9.3710000000000004</v>
      </c>
      <c r="K65" s="278"/>
      <c r="L65" s="280"/>
      <c r="M65" s="280"/>
      <c r="N65" s="278"/>
      <c r="O65" s="278"/>
      <c r="P65" s="278"/>
      <c r="Q65" s="278">
        <v>8.5</v>
      </c>
      <c r="R65" s="292" t="s">
        <v>2600</v>
      </c>
      <c r="S65" s="278"/>
      <c r="T65" s="282">
        <v>8.5980000000000008</v>
      </c>
    </row>
    <row r="66" spans="1:20" ht="16" x14ac:dyDescent="0.2">
      <c r="A66" t="s">
        <v>582</v>
      </c>
      <c r="B66" s="277" t="s">
        <v>582</v>
      </c>
      <c r="C66" s="276" t="e">
        <v>#N/A</v>
      </c>
      <c r="D66" s="276" t="s">
        <v>582</v>
      </c>
      <c r="E66" s="275" t="s">
        <v>135</v>
      </c>
      <c r="F66" s="274"/>
      <c r="G66" s="273">
        <v>8.0470000000000006</v>
      </c>
      <c r="H66" s="273">
        <v>8.1199999999999992</v>
      </c>
      <c r="I66" s="273">
        <v>8.7769999999999992</v>
      </c>
      <c r="J66" s="273">
        <v>9.1359999999999992</v>
      </c>
      <c r="K66" s="273">
        <v>10.15</v>
      </c>
      <c r="L66" s="273">
        <v>6.915</v>
      </c>
      <c r="M66" s="273">
        <v>6.69</v>
      </c>
      <c r="N66" s="273"/>
      <c r="O66" s="273"/>
      <c r="P66" s="273"/>
      <c r="Q66" s="273">
        <v>7.4</v>
      </c>
      <c r="R66" s="273">
        <v>7.9829999999999997</v>
      </c>
      <c r="S66" s="273">
        <v>7.3559999999999999</v>
      </c>
      <c r="T66" s="273">
        <v>7.7720000000000002</v>
      </c>
    </row>
    <row r="67" spans="1:20" ht="16" x14ac:dyDescent="0.2">
      <c r="A67" t="s">
        <v>585</v>
      </c>
      <c r="B67" s="276" t="s">
        <v>585</v>
      </c>
      <c r="C67" s="276" t="e">
        <v>#N/A</v>
      </c>
      <c r="D67" s="276" t="s">
        <v>585</v>
      </c>
      <c r="E67" s="284" t="s">
        <v>136</v>
      </c>
      <c r="F67" s="289"/>
      <c r="G67" s="288">
        <v>7.13</v>
      </c>
      <c r="H67" s="288">
        <v>7.2670000000000003</v>
      </c>
      <c r="I67" s="288">
        <v>7.7670000000000003</v>
      </c>
      <c r="J67" s="288">
        <v>8.1430000000000007</v>
      </c>
      <c r="K67" s="288">
        <v>8.57</v>
      </c>
      <c r="L67" s="289"/>
      <c r="M67" s="289"/>
      <c r="N67" s="288"/>
      <c r="O67" s="288"/>
      <c r="P67" s="288"/>
      <c r="Q67" s="288"/>
      <c r="R67" s="288"/>
      <c r="S67" s="288"/>
      <c r="T67" s="288">
        <v>8.0139999999999993</v>
      </c>
    </row>
    <row r="68" spans="1:20" ht="18" x14ac:dyDescent="0.25">
      <c r="A68" t="s">
        <v>58</v>
      </c>
      <c r="B68" s="276" t="s">
        <v>2599</v>
      </c>
      <c r="C68" s="276" t="e">
        <v>#N/A</v>
      </c>
      <c r="D68" s="276" t="s">
        <v>58</v>
      </c>
      <c r="E68" s="284" t="s">
        <v>137</v>
      </c>
      <c r="F68" s="283"/>
      <c r="G68" s="281">
        <v>9.4589999999999996</v>
      </c>
      <c r="H68" s="281">
        <v>9.4260000000000002</v>
      </c>
      <c r="I68" s="281">
        <v>9.2910000000000004</v>
      </c>
      <c r="J68" s="281">
        <v>9.5820000000000007</v>
      </c>
      <c r="K68" s="281">
        <v>10.039999999999999</v>
      </c>
      <c r="L68" s="283"/>
      <c r="M68" s="283"/>
      <c r="N68" s="281"/>
      <c r="O68" s="281"/>
      <c r="P68" s="281"/>
      <c r="Q68" s="281"/>
      <c r="R68" s="282">
        <v>8.5210000000000008</v>
      </c>
      <c r="S68" s="291"/>
      <c r="T68" s="281">
        <v>8.8149999999999995</v>
      </c>
    </row>
    <row r="69" spans="1:20" ht="18" x14ac:dyDescent="0.25">
      <c r="A69" t="s">
        <v>87</v>
      </c>
      <c r="B69" s="277" t="s">
        <v>2598</v>
      </c>
      <c r="C69" s="276" t="e">
        <v>#N/A</v>
      </c>
      <c r="D69" s="276" t="s">
        <v>87</v>
      </c>
      <c r="E69" s="275" t="s">
        <v>137</v>
      </c>
      <c r="F69" s="280"/>
      <c r="G69" s="280"/>
      <c r="H69" s="274"/>
      <c r="I69" s="273">
        <v>8.1289999999999996</v>
      </c>
      <c r="J69" s="278">
        <v>8.0779999999999994</v>
      </c>
      <c r="K69" s="278">
        <v>7.8170000000000002</v>
      </c>
      <c r="L69" s="280"/>
      <c r="M69" s="280"/>
      <c r="N69" s="278"/>
      <c r="O69" s="278"/>
      <c r="P69" s="278"/>
      <c r="Q69" s="278"/>
      <c r="R69" s="278"/>
      <c r="S69" s="278"/>
      <c r="T69" s="278"/>
    </row>
    <row r="70" spans="1:20" ht="18" x14ac:dyDescent="0.25">
      <c r="A70" t="s">
        <v>627</v>
      </c>
      <c r="B70" s="276" t="s">
        <v>2597</v>
      </c>
      <c r="C70" s="276" t="e">
        <v>#N/A</v>
      </c>
      <c r="D70" s="276" t="s">
        <v>627</v>
      </c>
      <c r="E70" s="284" t="s">
        <v>145</v>
      </c>
      <c r="F70" s="283"/>
      <c r="G70" s="281">
        <v>7.5620000000000003</v>
      </c>
      <c r="H70" s="281">
        <v>7.601</v>
      </c>
      <c r="I70" s="281">
        <v>7.9989999999999997</v>
      </c>
      <c r="J70" s="281">
        <v>8.3409999999999993</v>
      </c>
      <c r="K70" s="281">
        <v>9.2390000000000008</v>
      </c>
      <c r="L70" s="281">
        <v>7.6479999999999997</v>
      </c>
      <c r="M70" s="281">
        <v>6.41</v>
      </c>
      <c r="N70" s="281">
        <v>9.5470000000000006</v>
      </c>
      <c r="O70" s="281">
        <v>9.3789999999999996</v>
      </c>
      <c r="P70" s="281">
        <v>8.8439999999999994</v>
      </c>
      <c r="Q70" s="281">
        <v>7.6609999999999996</v>
      </c>
      <c r="R70" s="281">
        <v>8.4710000000000001</v>
      </c>
      <c r="S70" s="281">
        <v>8.407</v>
      </c>
      <c r="T70" s="281">
        <v>8.5579999999999998</v>
      </c>
    </row>
    <row r="71" spans="1:20" ht="16" x14ac:dyDescent="0.2">
      <c r="A71" t="s">
        <v>760</v>
      </c>
      <c r="B71" s="277" t="s">
        <v>1110</v>
      </c>
      <c r="C71" s="276" t="e">
        <v>#N/A</v>
      </c>
      <c r="D71" s="276" t="s">
        <v>760</v>
      </c>
      <c r="E71" s="275" t="s">
        <v>138</v>
      </c>
      <c r="F71" s="280"/>
      <c r="G71" s="280"/>
      <c r="H71" s="280"/>
      <c r="I71" s="280"/>
      <c r="J71" s="280"/>
      <c r="K71" s="280"/>
      <c r="L71" s="280"/>
      <c r="M71" s="280"/>
      <c r="N71" s="278">
        <v>8.3840000000000003</v>
      </c>
      <c r="O71" s="278">
        <v>8.1929999999999996</v>
      </c>
      <c r="P71" s="278">
        <v>8.109</v>
      </c>
      <c r="Q71" s="278">
        <v>8.0210000000000008</v>
      </c>
      <c r="R71" s="278">
        <v>8.0909999999999993</v>
      </c>
      <c r="S71" s="278">
        <v>8.2439999999999998</v>
      </c>
      <c r="T71" s="278">
        <v>8.6</v>
      </c>
    </row>
    <row r="72" spans="1:20" ht="18" x14ac:dyDescent="0.25">
      <c r="A72" t="s">
        <v>641</v>
      </c>
      <c r="B72" s="277" t="s">
        <v>2596</v>
      </c>
      <c r="C72" s="276" t="e">
        <v>#N/A</v>
      </c>
      <c r="D72" s="276" t="s">
        <v>641</v>
      </c>
      <c r="E72" s="275" t="s">
        <v>139</v>
      </c>
      <c r="F72" s="280"/>
      <c r="G72" s="278">
        <v>6.2850000000000001</v>
      </c>
      <c r="H72" s="278">
        <v>6.5380000000000003</v>
      </c>
      <c r="I72" s="278">
        <v>5.9429999999999996</v>
      </c>
      <c r="J72" s="278">
        <v>6.3680000000000003</v>
      </c>
      <c r="K72" s="278">
        <v>6.0350000000000001</v>
      </c>
      <c r="L72" s="280"/>
      <c r="M72" s="280"/>
      <c r="N72" s="278">
        <v>6.4020000000000001</v>
      </c>
      <c r="O72" s="278">
        <v>6.4340000000000002</v>
      </c>
      <c r="P72" s="278">
        <v>6.2859999999999996</v>
      </c>
      <c r="Q72" s="278">
        <v>6.0759999999999996</v>
      </c>
      <c r="R72" s="278">
        <v>5.2350000000000003</v>
      </c>
      <c r="S72" s="278">
        <v>4.9859999999999998</v>
      </c>
      <c r="T72" s="278">
        <v>5.36</v>
      </c>
    </row>
    <row r="73" spans="1:20" ht="18" x14ac:dyDescent="0.25">
      <c r="A73" t="s">
        <v>688</v>
      </c>
      <c r="B73" s="276" t="s">
        <v>688</v>
      </c>
      <c r="C73" s="276" t="e">
        <v>#N/A</v>
      </c>
      <c r="D73" s="276" t="s">
        <v>688</v>
      </c>
      <c r="E73" s="284" t="s">
        <v>2595</v>
      </c>
      <c r="F73" s="283"/>
      <c r="G73" s="288">
        <v>3.9990000000000001</v>
      </c>
      <c r="H73" s="288">
        <v>5.04</v>
      </c>
      <c r="I73" s="281">
        <v>5.8860000000000001</v>
      </c>
      <c r="J73" s="281">
        <v>6.0030000000000001</v>
      </c>
      <c r="K73" s="281">
        <v>6.4119999999999999</v>
      </c>
      <c r="L73" s="283"/>
      <c r="M73" s="281">
        <v>7.1070000000000002</v>
      </c>
      <c r="N73" s="281">
        <v>6.7210000000000001</v>
      </c>
      <c r="O73" s="281">
        <v>6.5469999999999997</v>
      </c>
      <c r="P73" s="281">
        <v>5.7439999999999998</v>
      </c>
      <c r="Q73" s="281">
        <v>6.2210000000000001</v>
      </c>
      <c r="R73" s="281">
        <v>5.0819999999999999</v>
      </c>
      <c r="S73" s="281">
        <v>5.12</v>
      </c>
      <c r="T73" s="281">
        <v>5.1769999999999996</v>
      </c>
    </row>
    <row r="74" spans="1:20" ht="18" x14ac:dyDescent="0.25">
      <c r="A74" t="s">
        <v>692</v>
      </c>
      <c r="B74" s="277" t="s">
        <v>692</v>
      </c>
      <c r="C74" s="276" t="e">
        <v>#N/A</v>
      </c>
      <c r="D74" s="276" t="s">
        <v>692</v>
      </c>
      <c r="E74" s="275" t="s">
        <v>2594</v>
      </c>
      <c r="F74" s="280"/>
      <c r="G74" s="278">
        <v>5.3159999999999998</v>
      </c>
      <c r="H74" s="278">
        <v>5.6459999999999999</v>
      </c>
      <c r="I74" s="278">
        <v>5.851</v>
      </c>
      <c r="J74" s="278">
        <v>6.3209999999999997</v>
      </c>
      <c r="K74" s="273">
        <v>6.226</v>
      </c>
      <c r="L74" s="278">
        <v>7.7880000000000003</v>
      </c>
      <c r="M74" s="278">
        <v>6.867</v>
      </c>
      <c r="N74" s="278">
        <v>5.1790000000000003</v>
      </c>
      <c r="O74" s="278">
        <v>5.9569999999999999</v>
      </c>
      <c r="P74" s="278">
        <v>5.4640000000000004</v>
      </c>
      <c r="Q74" s="278">
        <v>5.8070000000000004</v>
      </c>
      <c r="R74" s="278">
        <v>4.6470000000000002</v>
      </c>
      <c r="S74" s="278">
        <v>4.6310000000000002</v>
      </c>
      <c r="T74" s="278">
        <v>4.7489999999999997</v>
      </c>
    </row>
    <row r="75" spans="1:20" ht="18" x14ac:dyDescent="0.25">
      <c r="A75" t="s">
        <v>669</v>
      </c>
      <c r="B75" s="277" t="s">
        <v>2593</v>
      </c>
      <c r="C75" s="276" t="e">
        <v>#N/A</v>
      </c>
      <c r="D75" s="276" t="s">
        <v>669</v>
      </c>
      <c r="E75" s="275" t="s">
        <v>109</v>
      </c>
      <c r="F75" s="280"/>
      <c r="G75" s="278">
        <v>6.43</v>
      </c>
      <c r="H75" s="278">
        <v>7.3659999999999997</v>
      </c>
      <c r="I75" s="278">
        <v>8</v>
      </c>
      <c r="J75" s="278">
        <v>7.46</v>
      </c>
      <c r="K75" s="278"/>
      <c r="L75" s="278">
        <v>9.5139999999999993</v>
      </c>
      <c r="M75" s="278">
        <v>8.0370000000000008</v>
      </c>
      <c r="N75" s="278">
        <v>8.3209999999999997</v>
      </c>
      <c r="O75" s="278">
        <v>8.2739999999999991</v>
      </c>
      <c r="P75" s="278">
        <v>7.9459999999999997</v>
      </c>
      <c r="Q75" s="278">
        <v>9.2929999999999993</v>
      </c>
      <c r="R75" s="278"/>
      <c r="S75" s="278">
        <v>7.407</v>
      </c>
      <c r="T75" s="278"/>
    </row>
    <row r="76" spans="1:20" ht="18" x14ac:dyDescent="0.25">
      <c r="A76" t="s">
        <v>672</v>
      </c>
      <c r="B76" s="276" t="s">
        <v>2592</v>
      </c>
      <c r="C76" s="276" t="e">
        <v>#N/A</v>
      </c>
      <c r="D76" s="276" t="s">
        <v>672</v>
      </c>
      <c r="E76" s="284" t="s">
        <v>109</v>
      </c>
      <c r="F76" s="281">
        <v>9.4550000000000001</v>
      </c>
      <c r="G76" s="288"/>
      <c r="H76" s="288"/>
      <c r="I76" s="281"/>
      <c r="J76" s="281"/>
      <c r="K76" s="281">
        <v>6.4279999999999999</v>
      </c>
      <c r="L76" s="281">
        <v>6.3780000000000001</v>
      </c>
      <c r="M76" s="283"/>
      <c r="N76" s="281"/>
      <c r="O76" s="281"/>
      <c r="P76" s="281"/>
      <c r="Q76" s="281">
        <v>6.6219999999999999</v>
      </c>
      <c r="R76" s="281">
        <v>6.5149999999999997</v>
      </c>
      <c r="S76" s="281">
        <v>7.2629999999999999</v>
      </c>
      <c r="T76" s="281">
        <v>6.9249999999999998</v>
      </c>
    </row>
    <row r="77" spans="1:20" ht="18" x14ac:dyDescent="0.25">
      <c r="A77" t="s">
        <v>675</v>
      </c>
      <c r="B77" s="277" t="s">
        <v>2591</v>
      </c>
      <c r="C77" s="276" t="e">
        <v>#N/A</v>
      </c>
      <c r="D77" s="276" t="s">
        <v>675</v>
      </c>
      <c r="E77" s="275" t="s">
        <v>109</v>
      </c>
      <c r="F77" s="280"/>
      <c r="G77" s="278">
        <v>9.7080000000000002</v>
      </c>
      <c r="H77" s="278">
        <v>9.6460000000000008</v>
      </c>
      <c r="I77" s="278">
        <v>9.7409999999999997</v>
      </c>
      <c r="J77" s="278">
        <v>9.5980000000000008</v>
      </c>
      <c r="K77" s="273">
        <v>10.44</v>
      </c>
      <c r="L77" s="280"/>
      <c r="M77" s="278">
        <v>8.2929999999999993</v>
      </c>
      <c r="N77" s="278"/>
      <c r="O77" s="278"/>
      <c r="P77" s="282">
        <v>6.9610000000000003</v>
      </c>
      <c r="Q77" s="278">
        <v>7.7130000000000001</v>
      </c>
      <c r="R77" s="278"/>
      <c r="S77" s="278"/>
      <c r="T77" s="278"/>
    </row>
    <row r="78" spans="1:20" ht="18" x14ac:dyDescent="0.25">
      <c r="A78" t="s">
        <v>678</v>
      </c>
      <c r="B78" s="276" t="s">
        <v>2590</v>
      </c>
      <c r="C78" s="276" t="e">
        <v>#N/A</v>
      </c>
      <c r="D78" s="276" t="s">
        <v>678</v>
      </c>
      <c r="E78" s="284" t="s">
        <v>109</v>
      </c>
      <c r="F78" s="281">
        <v>10.61</v>
      </c>
      <c r="G78" s="281">
        <v>9.1579999999999995</v>
      </c>
      <c r="H78" s="281">
        <v>8.8849999999999998</v>
      </c>
      <c r="I78" s="281"/>
      <c r="J78" s="281">
        <v>8.2170000000000005</v>
      </c>
      <c r="K78" s="281">
        <v>8.2530000000000001</v>
      </c>
      <c r="L78" s="281">
        <v>9.6349999999999998</v>
      </c>
      <c r="M78" s="281">
        <v>8.734</v>
      </c>
      <c r="N78" s="281"/>
      <c r="O78" s="281"/>
      <c r="P78" s="281"/>
      <c r="Q78" s="281">
        <v>8.8680000000000003</v>
      </c>
      <c r="R78" s="281">
        <v>8.9209999999999994</v>
      </c>
      <c r="S78" s="281">
        <v>8.59</v>
      </c>
      <c r="T78" s="281">
        <v>9.25</v>
      </c>
    </row>
    <row r="79" spans="1:20" ht="16" x14ac:dyDescent="0.2">
      <c r="A79" t="s">
        <v>681</v>
      </c>
      <c r="B79" s="277" t="s">
        <v>1104</v>
      </c>
      <c r="C79" s="276" t="e">
        <v>#N/A</v>
      </c>
      <c r="D79" s="276" t="s">
        <v>681</v>
      </c>
      <c r="E79" s="275" t="s">
        <v>111</v>
      </c>
      <c r="F79" s="274"/>
      <c r="G79" s="287">
        <v>6.8289999999999997</v>
      </c>
      <c r="H79" s="273"/>
      <c r="I79" s="273">
        <v>6.92</v>
      </c>
      <c r="J79" s="273">
        <v>6.9909999999999997</v>
      </c>
      <c r="K79" s="273">
        <v>7.4640000000000004</v>
      </c>
      <c r="L79" s="273">
        <v>8.3789999999999996</v>
      </c>
      <c r="M79" s="273">
        <v>8.7769999999999992</v>
      </c>
      <c r="N79" s="273">
        <v>8.734</v>
      </c>
      <c r="O79" s="273">
        <v>8.6639999999999997</v>
      </c>
      <c r="P79" s="273">
        <v>8.1739999999999995</v>
      </c>
      <c r="Q79" s="273">
        <v>8.8770000000000007</v>
      </c>
      <c r="R79" s="273"/>
      <c r="S79" s="274"/>
      <c r="T79" s="274"/>
    </row>
    <row r="80" spans="1:20" ht="16" x14ac:dyDescent="0.2">
      <c r="A80" t="s">
        <v>152</v>
      </c>
      <c r="B80" s="276" t="s">
        <v>1103</v>
      </c>
      <c r="C80" s="276" t="e">
        <v>#N/A</v>
      </c>
      <c r="D80" s="276" t="s">
        <v>152</v>
      </c>
      <c r="E80" s="284" t="s">
        <v>140</v>
      </c>
      <c r="F80" s="281">
        <v>11.18</v>
      </c>
      <c r="G80" s="281">
        <v>8.0820000000000007</v>
      </c>
      <c r="H80" s="281">
        <v>8.0079999999999991</v>
      </c>
      <c r="I80" s="281">
        <v>8.2040000000000006</v>
      </c>
      <c r="J80" s="281">
        <v>8.2850000000000001</v>
      </c>
      <c r="K80" s="281">
        <v>7.0970000000000004</v>
      </c>
      <c r="L80" s="281">
        <v>7.1280000000000001</v>
      </c>
      <c r="M80" s="281">
        <v>7.6950000000000003</v>
      </c>
      <c r="N80" s="281">
        <v>8.2729999999999997</v>
      </c>
      <c r="O80" s="281">
        <v>8.0009999999999994</v>
      </c>
      <c r="P80" s="281">
        <v>7.9630000000000001</v>
      </c>
      <c r="Q80" s="281">
        <v>9.2789999999999999</v>
      </c>
      <c r="R80" s="281">
        <v>8.7390000000000008</v>
      </c>
      <c r="S80" s="281">
        <v>8.5500000000000007</v>
      </c>
      <c r="T80" s="281">
        <v>8.7550000000000008</v>
      </c>
    </row>
    <row r="81" spans="1:20" ht="18" x14ac:dyDescent="0.25">
      <c r="A81" t="s">
        <v>62</v>
      </c>
      <c r="B81" s="277" t="s">
        <v>2589</v>
      </c>
      <c r="C81" s="276" t="e">
        <v>#N/A</v>
      </c>
      <c r="D81" s="276" t="s">
        <v>62</v>
      </c>
      <c r="E81" s="275" t="s">
        <v>141</v>
      </c>
      <c r="F81" s="274"/>
      <c r="G81" s="278">
        <v>8.1509999999999998</v>
      </c>
      <c r="H81" s="278">
        <v>7.9489999999999998</v>
      </c>
      <c r="I81" s="278">
        <v>7.7480000000000002</v>
      </c>
      <c r="J81" s="278">
        <v>8.1639999999999997</v>
      </c>
      <c r="K81" s="278"/>
      <c r="L81" s="278">
        <v>7.1820000000000004</v>
      </c>
      <c r="M81" s="278">
        <v>6.8609999999999998</v>
      </c>
      <c r="N81" s="278"/>
      <c r="O81" s="278"/>
      <c r="P81" s="278"/>
      <c r="Q81" s="278">
        <v>6.2080000000000002</v>
      </c>
      <c r="R81" s="278">
        <v>7.2690000000000001</v>
      </c>
      <c r="S81" s="278">
        <v>6.8330000000000002</v>
      </c>
      <c r="T81" s="278">
        <v>7.4589999999999996</v>
      </c>
    </row>
    <row r="82" spans="1:20" ht="18" x14ac:dyDescent="0.25">
      <c r="A82" t="s">
        <v>153</v>
      </c>
      <c r="B82" s="277" t="s">
        <v>2588</v>
      </c>
      <c r="C82" s="276" t="e">
        <v>#N/A</v>
      </c>
      <c r="D82" s="276" t="s">
        <v>153</v>
      </c>
      <c r="E82" s="275" t="s">
        <v>146</v>
      </c>
      <c r="F82" s="280"/>
      <c r="G82" s="278">
        <v>7.8049999999999997</v>
      </c>
      <c r="H82" s="278">
        <v>7.907</v>
      </c>
      <c r="I82" s="278">
        <v>8.1310000000000002</v>
      </c>
      <c r="J82" s="278">
        <v>8.0530000000000008</v>
      </c>
      <c r="K82" s="278">
        <v>7.9960000000000004</v>
      </c>
      <c r="L82" s="280"/>
      <c r="M82" s="280"/>
      <c r="N82" s="278">
        <v>8.7789999999999999</v>
      </c>
      <c r="O82" s="278">
        <v>8.8260000000000005</v>
      </c>
      <c r="P82" s="278">
        <v>8.1869999999999994</v>
      </c>
      <c r="Q82" s="278">
        <v>8.01</v>
      </c>
      <c r="R82" s="278">
        <v>7.7430000000000003</v>
      </c>
      <c r="S82" s="278">
        <v>7.8410000000000002</v>
      </c>
      <c r="T82" s="278">
        <v>7.8239999999999998</v>
      </c>
    </row>
    <row r="83" spans="1:20" ht="18" x14ac:dyDescent="0.25">
      <c r="A83" t="s">
        <v>74</v>
      </c>
      <c r="B83" s="276" t="s">
        <v>2587</v>
      </c>
      <c r="C83" s="276" t="e">
        <v>#N/A</v>
      </c>
      <c r="D83" s="276" t="s">
        <v>74</v>
      </c>
      <c r="E83" s="284" t="s">
        <v>146</v>
      </c>
      <c r="F83" s="281">
        <v>10.24</v>
      </c>
      <c r="G83" s="282">
        <v>7.5449999999999999</v>
      </c>
      <c r="H83" s="282">
        <v>6.7880000000000003</v>
      </c>
      <c r="I83" s="282">
        <v>7.5119999999999996</v>
      </c>
      <c r="J83" s="281"/>
      <c r="K83" s="281"/>
      <c r="L83" s="283"/>
      <c r="M83" s="281">
        <v>8.4090000000000007</v>
      </c>
      <c r="N83" s="281">
        <v>7.87</v>
      </c>
      <c r="O83" s="281">
        <v>7.7759999999999998</v>
      </c>
      <c r="P83" s="281">
        <v>7.694</v>
      </c>
      <c r="Q83" s="281">
        <v>9.0280000000000005</v>
      </c>
      <c r="R83" s="281">
        <v>7.6029999999999998</v>
      </c>
      <c r="S83" s="281">
        <v>7.5650000000000004</v>
      </c>
      <c r="T83" s="281">
        <v>7.8460000000000001</v>
      </c>
    </row>
    <row r="84" spans="1:20" ht="18" x14ac:dyDescent="0.25">
      <c r="A84" t="s">
        <v>773</v>
      </c>
      <c r="B84" s="277" t="s">
        <v>2586</v>
      </c>
      <c r="C84" s="276" t="e">
        <v>#N/A</v>
      </c>
      <c r="D84" s="276" t="s">
        <v>773</v>
      </c>
      <c r="E84" s="275" t="s">
        <v>144</v>
      </c>
      <c r="F84" s="273">
        <v>11.32</v>
      </c>
      <c r="G84" s="273">
        <v>8.24</v>
      </c>
      <c r="H84" s="273">
        <v>8.5670000000000002</v>
      </c>
      <c r="I84" s="273">
        <v>8.3719999999999999</v>
      </c>
      <c r="J84" s="273">
        <v>8.7040000000000006</v>
      </c>
      <c r="K84" s="273">
        <v>8.202</v>
      </c>
      <c r="L84" s="273">
        <v>8.593</v>
      </c>
      <c r="M84" s="273">
        <v>8.4410000000000007</v>
      </c>
      <c r="N84" s="273">
        <v>8.5510000000000002</v>
      </c>
      <c r="O84" s="273">
        <v>8.1069999999999993</v>
      </c>
      <c r="P84" s="273">
        <v>7.8869999999999996</v>
      </c>
      <c r="Q84" s="273">
        <v>9.7240000000000002</v>
      </c>
      <c r="R84" s="273">
        <v>9.109</v>
      </c>
      <c r="S84" s="273">
        <v>9.0830000000000002</v>
      </c>
      <c r="T84" s="273">
        <v>9.2539999999999996</v>
      </c>
    </row>
    <row r="85" spans="1:20" ht="18" x14ac:dyDescent="0.25">
      <c r="A85" t="s">
        <v>259</v>
      </c>
      <c r="B85" s="276" t="s">
        <v>2585</v>
      </c>
      <c r="C85" s="276" t="e">
        <v>#N/A</v>
      </c>
      <c r="D85" s="276" t="e">
        <v>#N/A</v>
      </c>
      <c r="E85" s="284" t="s">
        <v>92</v>
      </c>
      <c r="F85" s="283"/>
      <c r="G85" s="281">
        <v>8.2680000000000007</v>
      </c>
      <c r="H85" s="281">
        <v>8.1639999999999997</v>
      </c>
      <c r="I85" s="281">
        <v>8.4209999999999994</v>
      </c>
      <c r="J85" s="281">
        <v>8.2690000000000001</v>
      </c>
      <c r="K85" s="281">
        <v>7.86</v>
      </c>
      <c r="L85" s="281">
        <v>9.07</v>
      </c>
      <c r="M85" s="281">
        <v>8.7289999999999992</v>
      </c>
      <c r="N85" s="281">
        <v>9.3510000000000009</v>
      </c>
      <c r="O85" s="281">
        <v>9.3360000000000003</v>
      </c>
      <c r="P85" s="281">
        <v>8.8480000000000008</v>
      </c>
      <c r="Q85" s="281">
        <v>8.9190000000000005</v>
      </c>
      <c r="R85" s="281">
        <v>8.64</v>
      </c>
      <c r="S85" s="281">
        <v>8.7789999999999999</v>
      </c>
      <c r="T85" s="281">
        <v>8.84</v>
      </c>
    </row>
    <row r="86" spans="1:20" ht="16" x14ac:dyDescent="0.2">
      <c r="A86" t="s">
        <v>283</v>
      </c>
      <c r="B86" s="277" t="s">
        <v>2584</v>
      </c>
      <c r="C86" s="276" t="e">
        <v>#N/A</v>
      </c>
      <c r="D86" s="276" t="e">
        <v>#N/A</v>
      </c>
      <c r="E86" s="275" t="s">
        <v>102</v>
      </c>
      <c r="F86" s="278">
        <v>11.98</v>
      </c>
      <c r="G86" s="278">
        <v>8.3520000000000003</v>
      </c>
      <c r="H86" s="278">
        <v>8.4939999999999998</v>
      </c>
      <c r="I86" s="278">
        <v>8.5429999999999993</v>
      </c>
      <c r="J86" s="278">
        <v>9.0570000000000004</v>
      </c>
      <c r="K86" s="278">
        <v>8.26</v>
      </c>
      <c r="L86" s="278">
        <v>9.6050000000000004</v>
      </c>
      <c r="M86" s="278">
        <v>10.119999999999999</v>
      </c>
      <c r="N86" s="278">
        <v>8.65</v>
      </c>
      <c r="O86" s="278">
        <v>8.218</v>
      </c>
      <c r="P86" s="278">
        <v>8.4280000000000008</v>
      </c>
      <c r="Q86" s="278">
        <v>10.6</v>
      </c>
      <c r="R86" s="278">
        <v>8.2769999999999992</v>
      </c>
      <c r="S86" s="278">
        <v>8.1690000000000005</v>
      </c>
      <c r="T86" s="278">
        <v>8.2089999999999996</v>
      </c>
    </row>
    <row r="87" spans="1:20" ht="16" x14ac:dyDescent="0.2">
      <c r="A87" t="s">
        <v>564</v>
      </c>
      <c r="B87" s="276" t="s">
        <v>2583</v>
      </c>
      <c r="C87" s="276" t="e">
        <v>#N/A</v>
      </c>
      <c r="D87" s="276" t="e">
        <v>#N/A</v>
      </c>
      <c r="E87" s="284" t="s">
        <v>124</v>
      </c>
      <c r="F87" s="283"/>
      <c r="G87" s="281">
        <v>5.4119999999999999</v>
      </c>
      <c r="H87" s="281">
        <v>5.3570000000000002</v>
      </c>
      <c r="I87" s="281">
        <v>5.9649999999999999</v>
      </c>
      <c r="J87" s="281">
        <v>6.085</v>
      </c>
      <c r="K87" s="281">
        <v>5.5</v>
      </c>
      <c r="L87" s="283"/>
      <c r="M87" s="283"/>
      <c r="N87" s="281"/>
      <c r="O87" s="281"/>
      <c r="P87" s="281"/>
      <c r="Q87" s="281">
        <v>4.9850000000000003</v>
      </c>
      <c r="R87" s="281"/>
      <c r="S87" s="281"/>
      <c r="T87" s="281"/>
    </row>
    <row r="88" spans="1:20" ht="16" x14ac:dyDescent="0.2">
      <c r="A88" t="s">
        <v>567</v>
      </c>
      <c r="B88" s="277" t="s">
        <v>2582</v>
      </c>
      <c r="C88" s="276" t="e">
        <v>#N/A</v>
      </c>
      <c r="D88" s="276" t="e">
        <v>#N/A</v>
      </c>
      <c r="E88" s="275" t="s">
        <v>124</v>
      </c>
      <c r="F88" s="274"/>
      <c r="G88" s="278">
        <v>4.58</v>
      </c>
      <c r="H88" s="278"/>
      <c r="I88" s="278">
        <v>5.2519999999999998</v>
      </c>
      <c r="J88" s="278">
        <v>4.843</v>
      </c>
      <c r="K88" s="278"/>
      <c r="L88" s="280"/>
      <c r="M88" s="280"/>
      <c r="N88" s="278"/>
      <c r="O88" s="278"/>
      <c r="P88" s="278"/>
      <c r="Q88" s="278"/>
      <c r="R88" s="278"/>
      <c r="S88" s="278"/>
      <c r="T88" s="278"/>
    </row>
    <row r="89" spans="1:20" ht="16" x14ac:dyDescent="0.2">
      <c r="A89" t="s">
        <v>569</v>
      </c>
      <c r="B89" s="276" t="s">
        <v>2581</v>
      </c>
      <c r="C89" s="276" t="e">
        <v>#N/A</v>
      </c>
      <c r="D89" s="276" t="e">
        <v>#N/A</v>
      </c>
      <c r="E89" s="284" t="s">
        <v>124</v>
      </c>
      <c r="F89" s="283"/>
      <c r="G89" s="281">
        <v>5.5609999999999999</v>
      </c>
      <c r="H89" s="281">
        <v>5.585</v>
      </c>
      <c r="I89" s="281">
        <v>5.7560000000000002</v>
      </c>
      <c r="J89" s="281">
        <v>5.5069999999999997</v>
      </c>
      <c r="K89" s="281">
        <v>5.5990000000000002</v>
      </c>
      <c r="L89" s="283"/>
      <c r="M89" s="283"/>
      <c r="N89" s="281">
        <v>6.343</v>
      </c>
      <c r="O89" s="281">
        <v>6.1989999999999998</v>
      </c>
      <c r="P89" s="281">
        <v>5.5060000000000002</v>
      </c>
      <c r="Q89" s="281">
        <v>6.1660000000000004</v>
      </c>
      <c r="R89" s="281"/>
      <c r="S89" s="282">
        <v>5.6280000000000001</v>
      </c>
      <c r="T89" s="281"/>
    </row>
    <row r="90" spans="1:20" ht="16" x14ac:dyDescent="0.2">
      <c r="A90" t="s">
        <v>571</v>
      </c>
      <c r="B90" s="277" t="s">
        <v>2580</v>
      </c>
      <c r="C90" s="276" t="e">
        <v>#N/A</v>
      </c>
      <c r="D90" s="276" t="e">
        <v>#N/A</v>
      </c>
      <c r="E90" s="275" t="s">
        <v>124</v>
      </c>
      <c r="F90" s="280"/>
      <c r="G90" s="278">
        <v>4.6589999999999998</v>
      </c>
      <c r="H90" s="278">
        <v>4.4630000000000001</v>
      </c>
      <c r="I90" s="278">
        <v>5.2850000000000001</v>
      </c>
      <c r="J90" s="278">
        <v>5.2720000000000002</v>
      </c>
      <c r="K90" s="278">
        <v>4.5720000000000001</v>
      </c>
      <c r="L90" s="280"/>
      <c r="M90" s="280"/>
      <c r="N90" s="278"/>
      <c r="O90" s="278"/>
      <c r="P90" s="278"/>
      <c r="Q90" s="278"/>
      <c r="R90" s="278"/>
      <c r="S90" s="278"/>
      <c r="T90" s="278"/>
    </row>
    <row r="91" spans="1:20" ht="16" x14ac:dyDescent="0.2">
      <c r="A91" t="s">
        <v>574</v>
      </c>
      <c r="B91" s="276" t="s">
        <v>2579</v>
      </c>
      <c r="C91" s="276" t="e">
        <v>#N/A</v>
      </c>
      <c r="D91" s="276" t="e">
        <v>#N/A</v>
      </c>
      <c r="E91" s="284" t="s">
        <v>124</v>
      </c>
      <c r="F91" s="283"/>
      <c r="G91" s="281">
        <v>5.5960000000000001</v>
      </c>
      <c r="H91" s="281">
        <v>5.5190000000000001</v>
      </c>
      <c r="I91" s="281">
        <v>6.0670000000000002</v>
      </c>
      <c r="J91" s="281">
        <v>5.9930000000000003</v>
      </c>
      <c r="K91" s="281">
        <v>5.4930000000000003</v>
      </c>
      <c r="L91" s="283"/>
      <c r="M91" s="283"/>
      <c r="N91" s="281"/>
      <c r="O91" s="281"/>
      <c r="P91" s="281"/>
      <c r="Q91" s="281"/>
      <c r="R91" s="281"/>
      <c r="S91" s="281"/>
      <c r="T91" s="281"/>
    </row>
    <row r="92" spans="1:20" ht="18" x14ac:dyDescent="0.25">
      <c r="A92" t="s">
        <v>555</v>
      </c>
      <c r="B92" s="276" t="s">
        <v>2578</v>
      </c>
      <c r="C92" s="276" t="e">
        <v>#N/A</v>
      </c>
      <c r="D92" s="276" t="e">
        <v>#N/A</v>
      </c>
      <c r="E92" s="284" t="s">
        <v>133</v>
      </c>
      <c r="F92" s="283"/>
      <c r="G92" s="281">
        <v>10.72</v>
      </c>
      <c r="H92" s="281">
        <v>10.91</v>
      </c>
      <c r="I92" s="281">
        <v>10.9</v>
      </c>
      <c r="J92" s="281">
        <v>10.99</v>
      </c>
      <c r="K92" s="281"/>
      <c r="L92" s="283"/>
      <c r="M92" s="283"/>
      <c r="N92" s="281"/>
      <c r="O92" s="281"/>
      <c r="P92" s="281"/>
      <c r="Q92" s="281">
        <v>9.1959999999999997</v>
      </c>
      <c r="R92" s="281">
        <v>8.9369999999999994</v>
      </c>
      <c r="S92" s="281">
        <v>8.9090000000000007</v>
      </c>
      <c r="T92" s="281">
        <v>8.75</v>
      </c>
    </row>
    <row r="93" spans="1:20" ht="18" x14ac:dyDescent="0.25">
      <c r="A93" s="269" t="s">
        <v>237</v>
      </c>
      <c r="B93" s="276" t="s">
        <v>2577</v>
      </c>
      <c r="C93" s="276" t="e">
        <v>#N/A</v>
      </c>
      <c r="D93" s="276" t="e">
        <v>#N/A</v>
      </c>
      <c r="E93" s="284" t="s">
        <v>89</v>
      </c>
      <c r="F93" s="288">
        <v>6.8220000000000001</v>
      </c>
      <c r="G93" s="287">
        <v>7.2450000000000001</v>
      </c>
      <c r="H93" s="290">
        <v>7.09</v>
      </c>
      <c r="I93" s="287">
        <v>7.4359999999999999</v>
      </c>
      <c r="J93" s="290">
        <v>7.0830000000000002</v>
      </c>
      <c r="K93" s="290">
        <v>6.9279999999999999</v>
      </c>
      <c r="L93" s="289"/>
      <c r="M93" s="289"/>
      <c r="N93" s="288">
        <v>7.7409999999999997</v>
      </c>
      <c r="O93" s="288">
        <v>7.6760000000000002</v>
      </c>
      <c r="P93" s="288">
        <v>6.7130000000000001</v>
      </c>
      <c r="Q93" s="288">
        <v>7.782</v>
      </c>
      <c r="R93" s="288"/>
      <c r="S93" s="288"/>
      <c r="T93" s="287">
        <v>6.9980000000000002</v>
      </c>
    </row>
    <row r="94" spans="1:20" ht="18" x14ac:dyDescent="0.25">
      <c r="A94" s="269" t="s">
        <v>245</v>
      </c>
      <c r="B94" s="277" t="s">
        <v>2576</v>
      </c>
      <c r="C94" s="276" t="e">
        <v>#N/A</v>
      </c>
      <c r="D94" s="276" t="e">
        <v>#N/A</v>
      </c>
      <c r="E94" s="275" t="s">
        <v>89</v>
      </c>
      <c r="F94" s="278">
        <v>5.8620000000000001</v>
      </c>
      <c r="G94" s="278">
        <v>8.5169999999999995</v>
      </c>
      <c r="H94" s="278">
        <v>8.5730000000000004</v>
      </c>
      <c r="I94" s="278">
        <v>8.859</v>
      </c>
      <c r="J94" s="278">
        <v>9.1460000000000008</v>
      </c>
      <c r="K94" s="278">
        <v>10.029999999999999</v>
      </c>
      <c r="L94" s="278">
        <v>6.194</v>
      </c>
      <c r="M94" s="278">
        <v>5.6550000000000002</v>
      </c>
      <c r="N94" s="278">
        <v>5.8460000000000001</v>
      </c>
      <c r="O94" s="278">
        <v>5.9889999999999999</v>
      </c>
      <c r="P94" s="278">
        <v>5.649</v>
      </c>
      <c r="Q94" s="278">
        <v>6.32</v>
      </c>
      <c r="R94" s="278">
        <v>6.226</v>
      </c>
      <c r="S94" s="278">
        <v>6.008</v>
      </c>
      <c r="T94" s="278">
        <v>6.3470000000000004</v>
      </c>
    </row>
    <row r="95" spans="1:20" ht="18" x14ac:dyDescent="0.25">
      <c r="A95" s="269" t="s">
        <v>248</v>
      </c>
      <c r="B95" s="276" t="s">
        <v>2575</v>
      </c>
      <c r="C95" s="276" t="e">
        <v>#N/A</v>
      </c>
      <c r="D95" s="276" t="e">
        <v>#N/A</v>
      </c>
      <c r="E95" s="284" t="s">
        <v>89</v>
      </c>
      <c r="F95" s="283"/>
      <c r="G95" s="281">
        <v>7.6710000000000003</v>
      </c>
      <c r="H95" s="281">
        <v>7.609</v>
      </c>
      <c r="I95" s="281">
        <v>8.2829999999999995</v>
      </c>
      <c r="J95" s="281">
        <v>8.5670000000000002</v>
      </c>
      <c r="K95" s="281">
        <v>8.9540000000000006</v>
      </c>
      <c r="L95" s="283"/>
      <c r="M95" s="283"/>
      <c r="N95" s="281"/>
      <c r="O95" s="281"/>
      <c r="P95" s="281"/>
      <c r="Q95" s="281">
        <v>6.5430000000000001</v>
      </c>
      <c r="R95" s="281">
        <v>6.9409999999999998</v>
      </c>
      <c r="S95" s="281">
        <v>6.6630000000000003</v>
      </c>
      <c r="T95" s="281">
        <v>6.8239999999999998</v>
      </c>
    </row>
    <row r="96" spans="1:20" ht="18" x14ac:dyDescent="0.25">
      <c r="A96" s="269" t="s">
        <v>251</v>
      </c>
      <c r="B96" s="277" t="s">
        <v>2574</v>
      </c>
      <c r="C96" s="276" t="e">
        <v>#N/A</v>
      </c>
      <c r="D96" s="276" t="e">
        <v>#N/A</v>
      </c>
      <c r="E96" s="275" t="s">
        <v>89</v>
      </c>
      <c r="F96" s="280"/>
      <c r="G96" s="278">
        <v>8.5969999999999995</v>
      </c>
      <c r="H96" s="278">
        <v>8.7629999999999999</v>
      </c>
      <c r="I96" s="278">
        <v>9.3979999999999997</v>
      </c>
      <c r="J96" s="278">
        <v>9.7579999999999991</v>
      </c>
      <c r="K96" s="278">
        <v>10.33</v>
      </c>
      <c r="L96" s="280"/>
      <c r="M96" s="278">
        <v>6.5780000000000003</v>
      </c>
      <c r="N96" s="278"/>
      <c r="O96" s="278"/>
      <c r="P96" s="278"/>
      <c r="Q96" s="278">
        <v>6.1580000000000004</v>
      </c>
      <c r="R96" s="278">
        <v>6.1109999999999998</v>
      </c>
      <c r="S96" s="278">
        <v>5.9530000000000003</v>
      </c>
      <c r="T96" s="278">
        <v>7.1269999999999998</v>
      </c>
    </row>
    <row r="97" spans="1:20" ht="18" x14ac:dyDescent="0.25">
      <c r="A97" s="269" t="s">
        <v>254</v>
      </c>
      <c r="B97" s="276" t="s">
        <v>2573</v>
      </c>
      <c r="C97" s="276" t="e">
        <v>#N/A</v>
      </c>
      <c r="D97" s="276" t="e">
        <v>#N/A</v>
      </c>
      <c r="E97" s="284" t="s">
        <v>89</v>
      </c>
      <c r="F97" s="281">
        <v>9.7029999999999994</v>
      </c>
      <c r="G97" s="285">
        <v>6.2960000000000003</v>
      </c>
      <c r="H97" s="285">
        <v>6.1189999999999998</v>
      </c>
      <c r="I97" s="281">
        <v>6.5730000000000004</v>
      </c>
      <c r="J97" s="281">
        <v>6.5620000000000003</v>
      </c>
      <c r="K97" s="281">
        <v>6.915</v>
      </c>
      <c r="L97" s="281">
        <v>6.3920000000000003</v>
      </c>
      <c r="M97" s="281">
        <v>6.05</v>
      </c>
      <c r="N97" s="281">
        <v>6.1029999999999998</v>
      </c>
      <c r="O97" s="281"/>
      <c r="P97" s="281">
        <v>6.0940000000000003</v>
      </c>
      <c r="Q97" s="281">
        <v>8.3800000000000008</v>
      </c>
      <c r="R97" s="281">
        <v>6.5529999999999999</v>
      </c>
      <c r="S97" s="281">
        <v>6.6289999999999996</v>
      </c>
      <c r="T97" s="281">
        <v>6.7770000000000001</v>
      </c>
    </row>
    <row r="98" spans="1:20" ht="18" x14ac:dyDescent="0.25">
      <c r="A98" s="269" t="s">
        <v>256</v>
      </c>
      <c r="B98" s="277" t="s">
        <v>2572</v>
      </c>
      <c r="C98" s="276" t="e">
        <v>#N/A</v>
      </c>
      <c r="D98" s="276" t="e">
        <v>#N/A</v>
      </c>
      <c r="E98" s="275" t="s">
        <v>89</v>
      </c>
      <c r="F98" s="278">
        <v>8.2750000000000004</v>
      </c>
      <c r="G98" s="278"/>
      <c r="H98" s="278"/>
      <c r="I98" s="286">
        <v>6.4649999999999999</v>
      </c>
      <c r="J98" s="286">
        <v>6.0789999999999997</v>
      </c>
      <c r="K98" s="285">
        <v>6.3410000000000002</v>
      </c>
      <c r="L98" s="280"/>
      <c r="M98" s="280"/>
      <c r="N98" s="278"/>
      <c r="O98" s="278"/>
      <c r="P98" s="278"/>
      <c r="Q98" s="278">
        <v>6.4509999999999996</v>
      </c>
      <c r="R98" s="278">
        <v>4.42</v>
      </c>
      <c r="S98" s="278">
        <v>4.8860000000000001</v>
      </c>
      <c r="T98" s="278">
        <v>5.3079999999999998</v>
      </c>
    </row>
    <row r="99" spans="1:20" ht="16" x14ac:dyDescent="0.2">
      <c r="A99" s="269" t="s">
        <v>602</v>
      </c>
      <c r="B99" s="276" t="s">
        <v>2571</v>
      </c>
      <c r="C99" s="276" t="e">
        <v>#N/A</v>
      </c>
      <c r="D99" s="276" t="e">
        <v>#N/A</v>
      </c>
      <c r="E99" s="284" t="s">
        <v>155</v>
      </c>
      <c r="F99" s="283"/>
      <c r="G99" s="281">
        <v>9.1709999999999994</v>
      </c>
      <c r="H99" s="281">
        <v>9.1129999999999995</v>
      </c>
      <c r="I99" s="281">
        <v>9.5139999999999993</v>
      </c>
      <c r="J99" s="281">
        <v>9.8409999999999993</v>
      </c>
      <c r="K99" s="281">
        <v>10.3</v>
      </c>
      <c r="L99" s="283"/>
      <c r="M99" s="282">
        <v>5.9779999999999998</v>
      </c>
      <c r="N99" s="281"/>
      <c r="O99" s="281"/>
      <c r="P99" s="281">
        <v>6.85</v>
      </c>
      <c r="Q99" s="281">
        <v>7.24</v>
      </c>
      <c r="R99" s="281">
        <v>7.0730000000000004</v>
      </c>
      <c r="S99" s="281">
        <v>6.8869999999999996</v>
      </c>
      <c r="T99" s="281">
        <v>7.4930000000000003</v>
      </c>
    </row>
    <row r="100" spans="1:20" ht="16" x14ac:dyDescent="0.2">
      <c r="A100" s="269" t="s">
        <v>606</v>
      </c>
      <c r="B100" s="277" t="s">
        <v>2570</v>
      </c>
      <c r="C100" s="276" t="e">
        <v>#N/A</v>
      </c>
      <c r="D100" s="276" t="e">
        <v>#N/A</v>
      </c>
      <c r="E100" s="275" t="s">
        <v>128</v>
      </c>
      <c r="F100" s="280"/>
      <c r="G100" s="278">
        <v>10.16</v>
      </c>
      <c r="H100" s="273">
        <v>10.220000000000001</v>
      </c>
      <c r="I100" s="273">
        <v>10.36</v>
      </c>
      <c r="J100" s="278">
        <v>10.65</v>
      </c>
      <c r="K100" s="278">
        <v>11.25</v>
      </c>
      <c r="L100" s="279" t="s">
        <v>2569</v>
      </c>
      <c r="M100" s="279" t="s">
        <v>2568</v>
      </c>
      <c r="N100" s="278"/>
      <c r="O100" s="278"/>
      <c r="P100" s="278"/>
      <c r="Q100" s="278">
        <v>8.2639999999999993</v>
      </c>
      <c r="R100" s="278">
        <v>8.3620000000000001</v>
      </c>
      <c r="S100" s="278">
        <v>8.43</v>
      </c>
      <c r="T100" s="278">
        <v>8.3940000000000001</v>
      </c>
    </row>
    <row r="101" spans="1:20" ht="16" x14ac:dyDescent="0.2">
      <c r="A101" s="269" t="s">
        <v>609</v>
      </c>
      <c r="B101" s="277" t="s">
        <v>2567</v>
      </c>
      <c r="C101" s="276" t="e">
        <v>#N/A</v>
      </c>
      <c r="D101" s="276" t="e">
        <v>#N/A</v>
      </c>
      <c r="E101" s="275" t="s">
        <v>154</v>
      </c>
      <c r="F101" s="274"/>
      <c r="G101" s="273">
        <v>8.33</v>
      </c>
      <c r="H101" s="273">
        <v>8.4429999999999996</v>
      </c>
      <c r="I101" s="273">
        <v>8.7539999999999996</v>
      </c>
      <c r="J101" s="273">
        <v>9.0020000000000007</v>
      </c>
      <c r="K101" s="273">
        <v>9.9870000000000001</v>
      </c>
      <c r="L101" s="274"/>
      <c r="M101" s="274"/>
      <c r="N101" s="273"/>
      <c r="O101" s="273"/>
      <c r="P101" s="273"/>
      <c r="Q101" s="273">
        <v>6.36</v>
      </c>
      <c r="R101" s="273">
        <v>7.0990000000000002</v>
      </c>
      <c r="S101" s="273">
        <v>6.0949999999999998</v>
      </c>
      <c r="T101" s="273">
        <v>7.4240000000000004</v>
      </c>
    </row>
    <row r="102" spans="1:20" x14ac:dyDescent="0.2">
      <c r="F102">
        <f t="shared" ref="F102:T102" si="0">COUNTA(F2:F101)</f>
        <v>33</v>
      </c>
      <c r="G102">
        <f t="shared" si="0"/>
        <v>85</v>
      </c>
      <c r="H102">
        <f t="shared" si="0"/>
        <v>83</v>
      </c>
      <c r="I102">
        <f t="shared" si="0"/>
        <v>85</v>
      </c>
      <c r="J102">
        <f t="shared" si="0"/>
        <v>89</v>
      </c>
      <c r="K102">
        <f t="shared" si="0"/>
        <v>84</v>
      </c>
      <c r="L102">
        <f t="shared" si="0"/>
        <v>36</v>
      </c>
      <c r="M102">
        <f t="shared" si="0"/>
        <v>47</v>
      </c>
      <c r="N102">
        <f t="shared" si="0"/>
        <v>43</v>
      </c>
      <c r="O102">
        <f t="shared" si="0"/>
        <v>41</v>
      </c>
      <c r="P102">
        <f t="shared" si="0"/>
        <v>51</v>
      </c>
      <c r="Q102">
        <f t="shared" si="0"/>
        <v>83</v>
      </c>
      <c r="R102">
        <f t="shared" si="0"/>
        <v>72</v>
      </c>
      <c r="S102">
        <f t="shared" si="0"/>
        <v>77</v>
      </c>
      <c r="T102">
        <f t="shared" si="0"/>
        <v>82</v>
      </c>
    </row>
  </sheetData>
  <conditionalFormatting sqref="F102:T10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19B72-BB84-AC46-992A-557A738BD907}">
  <sheetPr>
    <tabColor theme="4" tint="0.79998168889431442"/>
  </sheetPr>
  <dimension ref="A1:B71"/>
  <sheetViews>
    <sheetView workbookViewId="0">
      <selection activeCell="T75" sqref="T75"/>
    </sheetView>
  </sheetViews>
  <sheetFormatPr baseColWidth="10" defaultRowHeight="15" x14ac:dyDescent="0.2"/>
  <cols>
    <col min="1" max="1" width="5" bestFit="1" customWidth="1"/>
    <col min="2" max="2" width="5.5" bestFit="1" customWidth="1"/>
  </cols>
  <sheetData>
    <row r="1" spans="1:2" x14ac:dyDescent="0.2">
      <c r="A1" s="74" t="s">
        <v>161</v>
      </c>
      <c r="B1" s="74" t="s">
        <v>2651</v>
      </c>
    </row>
    <row r="2" spans="1:2" x14ac:dyDescent="0.2">
      <c r="A2" s="91" t="s">
        <v>441</v>
      </c>
      <c r="B2" s="91" t="s">
        <v>815</v>
      </c>
    </row>
    <row r="3" spans="1:2" x14ac:dyDescent="0.2">
      <c r="A3" s="91" t="s">
        <v>504</v>
      </c>
      <c r="B3" s="91" t="s">
        <v>815</v>
      </c>
    </row>
    <row r="4" spans="1:2" x14ac:dyDescent="0.2">
      <c r="A4" s="91" t="s">
        <v>237</v>
      </c>
      <c r="B4" s="91" t="s">
        <v>815</v>
      </c>
    </row>
    <row r="5" spans="1:2" x14ac:dyDescent="0.2">
      <c r="A5" s="91" t="s">
        <v>324</v>
      </c>
      <c r="B5" s="91" t="s">
        <v>815</v>
      </c>
    </row>
    <row r="6" spans="1:2" x14ac:dyDescent="0.2">
      <c r="A6" s="91" t="s">
        <v>290</v>
      </c>
      <c r="B6" s="91" t="s">
        <v>815</v>
      </c>
    </row>
    <row r="7" spans="1:2" x14ac:dyDescent="0.2">
      <c r="A7" s="91" t="s">
        <v>245</v>
      </c>
      <c r="B7" s="91" t="s">
        <v>815</v>
      </c>
    </row>
    <row r="8" spans="1:2" x14ac:dyDescent="0.2">
      <c r="A8" s="91" t="s">
        <v>202</v>
      </c>
      <c r="B8" s="91" t="s">
        <v>815</v>
      </c>
    </row>
    <row r="9" spans="1:2" x14ac:dyDescent="0.2">
      <c r="A9" s="91" t="s">
        <v>254</v>
      </c>
      <c r="B9" s="91" t="s">
        <v>815</v>
      </c>
    </row>
    <row r="10" spans="1:2" x14ac:dyDescent="0.2">
      <c r="A10" s="91" t="s">
        <v>681</v>
      </c>
      <c r="B10" s="91" t="s">
        <v>815</v>
      </c>
    </row>
    <row r="11" spans="1:2" x14ac:dyDescent="0.2">
      <c r="A11" s="91" t="s">
        <v>457</v>
      </c>
      <c r="B11" s="91" t="s">
        <v>815</v>
      </c>
    </row>
    <row r="12" spans="1:2" x14ac:dyDescent="0.2">
      <c r="A12" s="91" t="s">
        <v>0</v>
      </c>
      <c r="B12" s="91" t="s">
        <v>815</v>
      </c>
    </row>
    <row r="13" spans="1:2" x14ac:dyDescent="0.2">
      <c r="A13" s="91" t="s">
        <v>526</v>
      </c>
      <c r="B13" s="91" t="s">
        <v>815</v>
      </c>
    </row>
    <row r="14" spans="1:2" x14ac:dyDescent="0.2">
      <c r="A14" s="91" t="s">
        <v>280</v>
      </c>
      <c r="B14" s="91" t="s">
        <v>815</v>
      </c>
    </row>
    <row r="15" spans="1:2" x14ac:dyDescent="0.2">
      <c r="A15" s="91" t="s">
        <v>54</v>
      </c>
      <c r="B15" s="91" t="s">
        <v>815</v>
      </c>
    </row>
    <row r="16" spans="1:2" x14ac:dyDescent="0.2">
      <c r="A16" s="91" t="s">
        <v>86</v>
      </c>
      <c r="B16" s="91" t="s">
        <v>815</v>
      </c>
    </row>
    <row r="17" spans="1:2" x14ac:dyDescent="0.2">
      <c r="A17" s="91" t="s">
        <v>523</v>
      </c>
      <c r="B17" s="91" t="s">
        <v>815</v>
      </c>
    </row>
    <row r="18" spans="1:2" x14ac:dyDescent="0.2">
      <c r="A18" s="91" t="s">
        <v>189</v>
      </c>
      <c r="B18" s="91" t="s">
        <v>815</v>
      </c>
    </row>
    <row r="19" spans="1:2" x14ac:dyDescent="0.2">
      <c r="A19" s="91" t="s">
        <v>602</v>
      </c>
      <c r="B19" s="91" t="s">
        <v>815</v>
      </c>
    </row>
    <row r="20" spans="1:2" x14ac:dyDescent="0.2">
      <c r="A20" s="91" t="s">
        <v>612</v>
      </c>
      <c r="B20" s="91" t="s">
        <v>815</v>
      </c>
    </row>
    <row r="21" spans="1:2" x14ac:dyDescent="0.2">
      <c r="A21" s="91" t="s">
        <v>433</v>
      </c>
      <c r="B21" s="91" t="s">
        <v>815</v>
      </c>
    </row>
    <row r="22" spans="1:2" x14ac:dyDescent="0.2">
      <c r="A22" s="91" t="s">
        <v>627</v>
      </c>
      <c r="B22" s="91" t="s">
        <v>815</v>
      </c>
    </row>
    <row r="23" spans="1:2" x14ac:dyDescent="0.2">
      <c r="A23" s="91" t="s">
        <v>669</v>
      </c>
      <c r="B23" s="91" t="s">
        <v>815</v>
      </c>
    </row>
    <row r="24" spans="1:2" x14ac:dyDescent="0.2">
      <c r="A24" s="91" t="s">
        <v>675</v>
      </c>
      <c r="B24" s="91" t="s">
        <v>815</v>
      </c>
    </row>
    <row r="25" spans="1:2" x14ac:dyDescent="0.2">
      <c r="A25" s="91" t="s">
        <v>217</v>
      </c>
      <c r="B25" s="91" t="s">
        <v>815</v>
      </c>
    </row>
    <row r="26" spans="1:2" x14ac:dyDescent="0.2">
      <c r="A26" s="91" t="s">
        <v>259</v>
      </c>
      <c r="B26" s="91" t="s">
        <v>815</v>
      </c>
    </row>
    <row r="27" spans="1:2" x14ac:dyDescent="0.2">
      <c r="A27" s="91" t="s">
        <v>248</v>
      </c>
      <c r="B27" s="91" t="s">
        <v>815</v>
      </c>
    </row>
    <row r="28" spans="1:2" x14ac:dyDescent="0.2">
      <c r="A28" s="91" t="s">
        <v>439</v>
      </c>
      <c r="B28" s="91" t="s">
        <v>815</v>
      </c>
    </row>
    <row r="29" spans="1:2" x14ac:dyDescent="0.2">
      <c r="A29" s="91" t="s">
        <v>62</v>
      </c>
      <c r="B29" s="91" t="s">
        <v>815</v>
      </c>
    </row>
    <row r="30" spans="1:2" x14ac:dyDescent="0.2">
      <c r="A30" s="91" t="s">
        <v>705</v>
      </c>
      <c r="B30" s="91" t="s">
        <v>815</v>
      </c>
    </row>
    <row r="31" spans="1:2" x14ac:dyDescent="0.2">
      <c r="A31" s="91" t="s">
        <v>153</v>
      </c>
      <c r="B31" s="91" t="s">
        <v>815</v>
      </c>
    </row>
    <row r="32" spans="1:2" x14ac:dyDescent="0.2">
      <c r="A32" s="91" t="s">
        <v>74</v>
      </c>
      <c r="B32" s="91" t="s">
        <v>815</v>
      </c>
    </row>
    <row r="33" spans="1:2" x14ac:dyDescent="0.2">
      <c r="A33" s="91" t="s">
        <v>170</v>
      </c>
      <c r="B33" s="91" t="s">
        <v>815</v>
      </c>
    </row>
    <row r="34" spans="1:2" x14ac:dyDescent="0.2">
      <c r="A34" s="91" t="s">
        <v>455</v>
      </c>
      <c r="B34" s="91" t="s">
        <v>815</v>
      </c>
    </row>
    <row r="35" spans="1:2" x14ac:dyDescent="0.2">
      <c r="A35" s="91" t="s">
        <v>209</v>
      </c>
      <c r="B35" s="91" t="s">
        <v>815</v>
      </c>
    </row>
    <row r="36" spans="1:2" x14ac:dyDescent="0.2">
      <c r="A36" s="91" t="s">
        <v>192</v>
      </c>
      <c r="B36" s="91" t="s">
        <v>815</v>
      </c>
    </row>
    <row r="37" spans="1:2" x14ac:dyDescent="0.2">
      <c r="A37" s="91" t="s">
        <v>353</v>
      </c>
      <c r="B37" s="91" t="s">
        <v>815</v>
      </c>
    </row>
    <row r="38" spans="1:2" x14ac:dyDescent="0.2">
      <c r="A38" s="91" t="s">
        <v>506</v>
      </c>
      <c r="B38" s="91" t="s">
        <v>815</v>
      </c>
    </row>
    <row r="39" spans="1:2" x14ac:dyDescent="0.2">
      <c r="A39" s="91" t="s">
        <v>212</v>
      </c>
      <c r="B39" s="91" t="s">
        <v>815</v>
      </c>
    </row>
    <row r="40" spans="1:2" x14ac:dyDescent="0.2">
      <c r="A40" s="91" t="s">
        <v>36</v>
      </c>
      <c r="B40" s="91" t="s">
        <v>815</v>
      </c>
    </row>
    <row r="41" spans="1:2" x14ac:dyDescent="0.2">
      <c r="A41" s="91" t="s">
        <v>49</v>
      </c>
      <c r="B41" s="91" t="s">
        <v>815</v>
      </c>
    </row>
    <row r="42" spans="1:2" x14ac:dyDescent="0.2">
      <c r="A42" s="91" t="s">
        <v>276</v>
      </c>
      <c r="B42" s="91" t="s">
        <v>815</v>
      </c>
    </row>
    <row r="43" spans="1:2" x14ac:dyDescent="0.2">
      <c r="A43" s="91" t="s">
        <v>84</v>
      </c>
      <c r="B43" s="91" t="s">
        <v>815</v>
      </c>
    </row>
    <row r="44" spans="1:2" x14ac:dyDescent="0.2">
      <c r="A44" s="91" t="s">
        <v>528</v>
      </c>
      <c r="B44" s="91" t="s">
        <v>815</v>
      </c>
    </row>
    <row r="45" spans="1:2" x14ac:dyDescent="0.2">
      <c r="A45" s="91" t="s">
        <v>555</v>
      </c>
      <c r="B45" s="91" t="s">
        <v>815</v>
      </c>
    </row>
    <row r="46" spans="1:2" x14ac:dyDescent="0.2">
      <c r="A46" s="91" t="s">
        <v>519</v>
      </c>
      <c r="B46" s="91" t="s">
        <v>815</v>
      </c>
    </row>
    <row r="47" spans="1:2" x14ac:dyDescent="0.2">
      <c r="A47" s="91" t="s">
        <v>558</v>
      </c>
      <c r="B47" s="91" t="s">
        <v>815</v>
      </c>
    </row>
    <row r="48" spans="1:2" x14ac:dyDescent="0.2">
      <c r="A48" s="91" t="s">
        <v>227</v>
      </c>
      <c r="B48" s="91" t="s">
        <v>815</v>
      </c>
    </row>
    <row r="49" spans="1:2" x14ac:dyDescent="0.2">
      <c r="A49" s="91" t="s">
        <v>582</v>
      </c>
      <c r="B49" s="91" t="s">
        <v>815</v>
      </c>
    </row>
    <row r="50" spans="1:2" x14ac:dyDescent="0.2">
      <c r="A50" s="91" t="s">
        <v>585</v>
      </c>
      <c r="B50" s="91" t="s">
        <v>815</v>
      </c>
    </row>
    <row r="51" spans="1:2" x14ac:dyDescent="0.2">
      <c r="A51" s="91" t="s">
        <v>294</v>
      </c>
      <c r="B51" s="91" t="s">
        <v>815</v>
      </c>
    </row>
    <row r="52" spans="1:2" x14ac:dyDescent="0.2">
      <c r="A52" s="91" t="s">
        <v>606</v>
      </c>
      <c r="B52" s="91" t="s">
        <v>815</v>
      </c>
    </row>
    <row r="53" spans="1:2" x14ac:dyDescent="0.2">
      <c r="A53" s="91" t="s">
        <v>484</v>
      </c>
      <c r="B53" s="91" t="s">
        <v>815</v>
      </c>
    </row>
    <row r="54" spans="1:2" x14ac:dyDescent="0.2">
      <c r="A54" s="91" t="s">
        <v>609</v>
      </c>
      <c r="B54" s="91" t="s">
        <v>815</v>
      </c>
    </row>
    <row r="55" spans="1:2" x14ac:dyDescent="0.2">
      <c r="A55" s="91" t="s">
        <v>178</v>
      </c>
      <c r="B55" s="91" t="s">
        <v>815</v>
      </c>
    </row>
    <row r="56" spans="1:2" x14ac:dyDescent="0.2">
      <c r="A56" s="91" t="s">
        <v>221</v>
      </c>
      <c r="B56" s="91" t="s">
        <v>815</v>
      </c>
    </row>
    <row r="57" spans="1:2" x14ac:dyDescent="0.2">
      <c r="A57" s="91" t="s">
        <v>224</v>
      </c>
      <c r="B57" s="91" t="s">
        <v>815</v>
      </c>
    </row>
    <row r="58" spans="1:2" x14ac:dyDescent="0.2">
      <c r="A58" s="91" t="s">
        <v>760</v>
      </c>
      <c r="B58" s="91" t="s">
        <v>815</v>
      </c>
    </row>
    <row r="59" spans="1:2" x14ac:dyDescent="0.2">
      <c r="A59" s="91" t="s">
        <v>641</v>
      </c>
      <c r="B59" s="91" t="s">
        <v>815</v>
      </c>
    </row>
    <row r="60" spans="1:2" x14ac:dyDescent="0.2">
      <c r="A60" s="91" t="s">
        <v>497</v>
      </c>
      <c r="B60" s="91" t="s">
        <v>815</v>
      </c>
    </row>
    <row r="61" spans="1:2" x14ac:dyDescent="0.2">
      <c r="A61" s="91" t="s">
        <v>186</v>
      </c>
      <c r="B61" s="91" t="s">
        <v>815</v>
      </c>
    </row>
    <row r="62" spans="1:2" x14ac:dyDescent="0.2">
      <c r="A62" s="91" t="s">
        <v>435</v>
      </c>
      <c r="B62" s="91" t="s">
        <v>815</v>
      </c>
    </row>
    <row r="63" spans="1:2" x14ac:dyDescent="0.2">
      <c r="A63" s="91" t="s">
        <v>672</v>
      </c>
      <c r="B63" s="91" t="s">
        <v>815</v>
      </c>
    </row>
    <row r="64" spans="1:2" x14ac:dyDescent="0.2">
      <c r="A64" s="91" t="s">
        <v>678</v>
      </c>
      <c r="B64" s="91" t="s">
        <v>815</v>
      </c>
    </row>
    <row r="65" spans="1:2" x14ac:dyDescent="0.2">
      <c r="A65" s="91" t="s">
        <v>251</v>
      </c>
      <c r="B65" s="91" t="s">
        <v>815</v>
      </c>
    </row>
    <row r="66" spans="1:2" x14ac:dyDescent="0.2">
      <c r="A66" s="91" t="s">
        <v>152</v>
      </c>
      <c r="B66" s="91" t="s">
        <v>815</v>
      </c>
    </row>
    <row r="67" spans="1:2" x14ac:dyDescent="0.2">
      <c r="A67" s="91" t="s">
        <v>175</v>
      </c>
      <c r="B67" s="91" t="s">
        <v>815</v>
      </c>
    </row>
    <row r="68" spans="1:2" x14ac:dyDescent="0.2">
      <c r="A68" s="91" t="s">
        <v>453</v>
      </c>
      <c r="B68" s="91" t="s">
        <v>815</v>
      </c>
    </row>
    <row r="69" spans="1:2" x14ac:dyDescent="0.2">
      <c r="A69" s="91" t="s">
        <v>256</v>
      </c>
      <c r="B69" s="91" t="s">
        <v>815</v>
      </c>
    </row>
    <row r="70" spans="1:2" x14ac:dyDescent="0.2">
      <c r="A70" s="91" t="s">
        <v>206</v>
      </c>
      <c r="B70" s="91" t="s">
        <v>815</v>
      </c>
    </row>
    <row r="71" spans="1:2" x14ac:dyDescent="0.2">
      <c r="A71" s="91" t="s">
        <v>48</v>
      </c>
      <c r="B71" s="91" t="s">
        <v>815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BBDF3-8463-A642-969D-A2C0D25052B2}">
  <sheetPr>
    <tabColor rgb="FF92D050"/>
  </sheetPr>
  <dimension ref="A1:J405"/>
  <sheetViews>
    <sheetView zoomScale="93" zoomScaleNormal="93" workbookViewId="0">
      <pane ySplit="1" topLeftCell="A2" activePane="bottomLeft" state="frozen"/>
      <selection pane="bottomLeft" activeCell="M10" sqref="M10"/>
    </sheetView>
  </sheetViews>
  <sheetFormatPr baseColWidth="10" defaultRowHeight="15" x14ac:dyDescent="0.2"/>
  <cols>
    <col min="1" max="1" width="22.33203125" style="269" bestFit="1" customWidth="1"/>
    <col min="2" max="2" width="8.83203125" style="269" bestFit="1" customWidth="1"/>
    <col min="3" max="3" width="19.1640625" style="269" bestFit="1" customWidth="1"/>
    <col min="4" max="4" width="6" style="269" bestFit="1" customWidth="1"/>
    <col min="5" max="5" width="4.83203125" style="269" bestFit="1" customWidth="1"/>
    <col min="6" max="6" width="14.1640625" style="269" bestFit="1" customWidth="1"/>
    <col min="7" max="7" width="25" style="269" bestFit="1" customWidth="1"/>
    <col min="8" max="8" width="47" style="269" bestFit="1" customWidth="1"/>
    <col min="9" max="9" width="17" style="269" bestFit="1" customWidth="1"/>
    <col min="10" max="10" width="10.1640625" style="269" bestFit="1" customWidth="1"/>
    <col min="11" max="16384" width="10.83203125" style="269"/>
  </cols>
  <sheetData>
    <row r="1" spans="1:10" s="272" customFormat="1" x14ac:dyDescent="0.2">
      <c r="A1" s="272" t="s">
        <v>161</v>
      </c>
      <c r="B1" s="272" t="s">
        <v>2562</v>
      </c>
      <c r="C1" s="272" t="s">
        <v>167</v>
      </c>
      <c r="D1" s="272" t="s">
        <v>2563</v>
      </c>
      <c r="E1" s="272" t="s">
        <v>162</v>
      </c>
      <c r="F1" s="272" t="s">
        <v>169</v>
      </c>
      <c r="G1" s="272" t="s">
        <v>168</v>
      </c>
      <c r="H1" s="272" t="s">
        <v>2561</v>
      </c>
      <c r="I1" s="272" t="s">
        <v>2560</v>
      </c>
      <c r="J1" s="272" t="s">
        <v>2559</v>
      </c>
    </row>
    <row r="2" spans="1:10" ht="17" x14ac:dyDescent="0.25">
      <c r="A2" s="269" t="s">
        <v>170</v>
      </c>
      <c r="B2" s="269" t="s">
        <v>174</v>
      </c>
      <c r="C2" s="269" t="s">
        <v>2558</v>
      </c>
      <c r="D2" s="269">
        <v>1</v>
      </c>
      <c r="E2" s="269" t="s">
        <v>163</v>
      </c>
      <c r="F2" s="269" t="s">
        <v>173</v>
      </c>
      <c r="G2" s="269" t="s">
        <v>172</v>
      </c>
      <c r="H2" s="269" t="s">
        <v>2557</v>
      </c>
      <c r="I2" s="269" t="s">
        <v>75</v>
      </c>
      <c r="J2" s="269" t="s">
        <v>171</v>
      </c>
    </row>
    <row r="3" spans="1:10" ht="17" x14ac:dyDescent="0.25">
      <c r="A3" s="269" t="s">
        <v>175</v>
      </c>
      <c r="B3" s="269" t="s">
        <v>177</v>
      </c>
      <c r="C3" s="269" t="s">
        <v>2556</v>
      </c>
      <c r="D3" s="269">
        <v>2</v>
      </c>
      <c r="E3" s="269" t="s">
        <v>163</v>
      </c>
      <c r="F3" s="269" t="s">
        <v>173</v>
      </c>
      <c r="G3" s="269" t="s">
        <v>172</v>
      </c>
      <c r="H3" s="269" t="s">
        <v>2555</v>
      </c>
      <c r="I3" s="269" t="s">
        <v>76</v>
      </c>
      <c r="J3" s="269" t="s">
        <v>176</v>
      </c>
    </row>
    <row r="4" spans="1:10" ht="17" x14ac:dyDescent="0.25">
      <c r="A4" s="269" t="s">
        <v>178</v>
      </c>
      <c r="B4" s="269" t="s">
        <v>180</v>
      </c>
      <c r="C4" s="269" t="s">
        <v>2554</v>
      </c>
      <c r="D4" s="269">
        <v>3</v>
      </c>
      <c r="E4" s="269" t="s">
        <v>163</v>
      </c>
      <c r="F4" s="269" t="s">
        <v>173</v>
      </c>
      <c r="G4" s="269" t="s">
        <v>172</v>
      </c>
      <c r="H4" s="269" t="s">
        <v>2553</v>
      </c>
      <c r="I4" s="269" t="s">
        <v>77</v>
      </c>
      <c r="J4" s="269" t="s">
        <v>179</v>
      </c>
    </row>
    <row r="5" spans="1:10" ht="17" x14ac:dyDescent="0.25">
      <c r="A5" s="269" t="s">
        <v>186</v>
      </c>
      <c r="B5" s="269" t="s">
        <v>188</v>
      </c>
      <c r="C5" s="269" t="s">
        <v>2552</v>
      </c>
      <c r="D5" s="269">
        <v>6</v>
      </c>
      <c r="E5" s="269" t="s">
        <v>163</v>
      </c>
      <c r="F5" s="269" t="s">
        <v>173</v>
      </c>
      <c r="G5" s="269" t="s">
        <v>172</v>
      </c>
      <c r="H5" s="269" t="s">
        <v>2551</v>
      </c>
      <c r="I5" s="269" t="s">
        <v>78</v>
      </c>
      <c r="J5" s="269" t="s">
        <v>187</v>
      </c>
    </row>
    <row r="6" spans="1:10" ht="17" x14ac:dyDescent="0.25">
      <c r="A6" s="269" t="s">
        <v>189</v>
      </c>
      <c r="B6" s="269" t="s">
        <v>191</v>
      </c>
      <c r="C6" s="269" t="s">
        <v>2550</v>
      </c>
      <c r="D6" s="269">
        <v>7</v>
      </c>
      <c r="E6" s="269" t="s">
        <v>163</v>
      </c>
      <c r="F6" s="269" t="s">
        <v>173</v>
      </c>
      <c r="G6" s="269" t="s">
        <v>172</v>
      </c>
      <c r="H6" s="269" t="s">
        <v>2549</v>
      </c>
      <c r="I6" s="269" t="s">
        <v>79</v>
      </c>
      <c r="J6" s="269" t="s">
        <v>190</v>
      </c>
    </row>
    <row r="7" spans="1:10" ht="17" x14ac:dyDescent="0.25">
      <c r="A7" s="269" t="s">
        <v>192</v>
      </c>
      <c r="B7" s="269" t="s">
        <v>194</v>
      </c>
      <c r="C7" s="269" t="s">
        <v>2548</v>
      </c>
      <c r="D7" s="269">
        <v>8</v>
      </c>
      <c r="E7" s="269" t="s">
        <v>163</v>
      </c>
      <c r="F7" s="269" t="s">
        <v>173</v>
      </c>
      <c r="G7" s="269" t="s">
        <v>172</v>
      </c>
      <c r="H7" s="269" t="s">
        <v>2547</v>
      </c>
      <c r="I7" s="269" t="s">
        <v>80</v>
      </c>
      <c r="J7" s="269" t="s">
        <v>193</v>
      </c>
    </row>
    <row r="8" spans="1:10" ht="17" x14ac:dyDescent="0.25">
      <c r="A8" s="269" t="s">
        <v>217</v>
      </c>
      <c r="B8" s="269" t="s">
        <v>220</v>
      </c>
      <c r="C8" s="269" t="s">
        <v>2546</v>
      </c>
      <c r="D8" s="269">
        <v>18</v>
      </c>
      <c r="E8" s="269" t="s">
        <v>163</v>
      </c>
      <c r="F8" s="269" t="s">
        <v>219</v>
      </c>
      <c r="G8" s="269" t="s">
        <v>90</v>
      </c>
      <c r="H8" s="269" t="s">
        <v>2545</v>
      </c>
      <c r="I8" s="269" t="s">
        <v>70</v>
      </c>
      <c r="J8" s="269" t="s">
        <v>218</v>
      </c>
    </row>
    <row r="9" spans="1:10" ht="17" x14ac:dyDescent="0.25">
      <c r="A9" s="269" t="s">
        <v>221</v>
      </c>
      <c r="B9" s="269" t="s">
        <v>223</v>
      </c>
      <c r="C9" s="269" t="s">
        <v>2544</v>
      </c>
      <c r="D9" s="269">
        <v>19</v>
      </c>
      <c r="E9" s="269" t="s">
        <v>163</v>
      </c>
      <c r="F9" s="269" t="s">
        <v>219</v>
      </c>
      <c r="G9" s="269" t="s">
        <v>90</v>
      </c>
      <c r="H9" s="269" t="s">
        <v>2543</v>
      </c>
      <c r="I9" s="269" t="s">
        <v>71</v>
      </c>
      <c r="J9" s="269" t="s">
        <v>222</v>
      </c>
    </row>
    <row r="10" spans="1:10" ht="17" x14ac:dyDescent="0.25">
      <c r="A10" s="269" t="s">
        <v>224</v>
      </c>
      <c r="B10" s="269" t="s">
        <v>226</v>
      </c>
      <c r="C10" s="269" t="s">
        <v>2542</v>
      </c>
      <c r="D10" s="269">
        <v>20</v>
      </c>
      <c r="E10" s="269" t="s">
        <v>163</v>
      </c>
      <c r="F10" s="269" t="s">
        <v>219</v>
      </c>
      <c r="G10" s="269" t="s">
        <v>90</v>
      </c>
      <c r="H10" s="269" t="s">
        <v>2541</v>
      </c>
      <c r="I10" s="269" t="s">
        <v>72</v>
      </c>
      <c r="J10" s="269" t="s">
        <v>225</v>
      </c>
    </row>
    <row r="11" spans="1:10" ht="17" x14ac:dyDescent="0.25">
      <c r="A11" s="269" t="s">
        <v>227</v>
      </c>
      <c r="B11" s="269" t="s">
        <v>229</v>
      </c>
      <c r="C11" s="269" t="s">
        <v>2540</v>
      </c>
      <c r="D11" s="269">
        <v>21</v>
      </c>
      <c r="E11" s="269" t="s">
        <v>163</v>
      </c>
      <c r="F11" s="269" t="s">
        <v>219</v>
      </c>
      <c r="G11" s="269" t="s">
        <v>90</v>
      </c>
      <c r="H11" s="269" t="s">
        <v>2539</v>
      </c>
      <c r="I11" s="269" t="s">
        <v>73</v>
      </c>
      <c r="J11" s="269" t="s">
        <v>228</v>
      </c>
    </row>
    <row r="12" spans="1:10" ht="17" x14ac:dyDescent="0.25">
      <c r="A12" s="269" t="s">
        <v>202</v>
      </c>
      <c r="B12" s="269" t="s">
        <v>205</v>
      </c>
      <c r="C12" s="269" t="s">
        <v>2538</v>
      </c>
      <c r="D12" s="269">
        <v>13</v>
      </c>
      <c r="E12" s="269" t="s">
        <v>163</v>
      </c>
      <c r="F12" s="269" t="s">
        <v>173</v>
      </c>
      <c r="G12" s="269" t="s">
        <v>204</v>
      </c>
      <c r="H12" s="269" t="s">
        <v>2537</v>
      </c>
      <c r="I12" s="269" t="s">
        <v>50</v>
      </c>
      <c r="J12" s="269" t="s">
        <v>203</v>
      </c>
    </row>
    <row r="13" spans="1:10" ht="17" x14ac:dyDescent="0.25">
      <c r="A13" s="269" t="s">
        <v>206</v>
      </c>
      <c r="B13" s="269" t="s">
        <v>208</v>
      </c>
      <c r="C13" s="269" t="s">
        <v>2536</v>
      </c>
      <c r="D13" s="269">
        <v>14</v>
      </c>
      <c r="E13" s="269" t="s">
        <v>163</v>
      </c>
      <c r="F13" s="269" t="s">
        <v>173</v>
      </c>
      <c r="G13" s="269" t="s">
        <v>204</v>
      </c>
      <c r="H13" s="269" t="s">
        <v>2535</v>
      </c>
      <c r="I13" s="269" t="s">
        <v>51</v>
      </c>
      <c r="J13" s="269" t="s">
        <v>207</v>
      </c>
    </row>
    <row r="14" spans="1:10" ht="17" x14ac:dyDescent="0.25">
      <c r="A14" s="269" t="s">
        <v>209</v>
      </c>
      <c r="B14" s="269" t="s">
        <v>211</v>
      </c>
      <c r="C14" s="269" t="s">
        <v>2534</v>
      </c>
      <c r="D14" s="269">
        <v>15</v>
      </c>
      <c r="E14" s="269" t="s">
        <v>163</v>
      </c>
      <c r="F14" s="269" t="s">
        <v>173</v>
      </c>
      <c r="G14" s="269" t="s">
        <v>204</v>
      </c>
      <c r="H14" s="269" t="s">
        <v>2533</v>
      </c>
      <c r="I14" s="269" t="s">
        <v>52</v>
      </c>
      <c r="J14" s="269" t="s">
        <v>210</v>
      </c>
    </row>
    <row r="15" spans="1:10" ht="17" x14ac:dyDescent="0.25">
      <c r="A15" s="269" t="s">
        <v>212</v>
      </c>
      <c r="B15" s="269" t="s">
        <v>214</v>
      </c>
      <c r="C15" s="269" t="s">
        <v>2532</v>
      </c>
      <c r="D15" s="269">
        <v>16</v>
      </c>
      <c r="E15" s="269" t="s">
        <v>163</v>
      </c>
      <c r="F15" s="269" t="s">
        <v>173</v>
      </c>
      <c r="G15" s="269" t="s">
        <v>204</v>
      </c>
      <c r="H15" s="269" t="s">
        <v>2531</v>
      </c>
      <c r="I15" s="269" t="s">
        <v>53</v>
      </c>
      <c r="J15" s="269" t="s">
        <v>213</v>
      </c>
    </row>
    <row r="16" spans="1:10" ht="17" x14ac:dyDescent="0.25">
      <c r="A16" s="269" t="s">
        <v>237</v>
      </c>
      <c r="B16" s="269" t="s">
        <v>240</v>
      </c>
      <c r="C16" s="269" t="s">
        <v>2530</v>
      </c>
      <c r="D16" s="269">
        <v>22</v>
      </c>
      <c r="E16" s="269" t="s">
        <v>163</v>
      </c>
      <c r="F16" s="269" t="s">
        <v>173</v>
      </c>
      <c r="G16" s="269" t="s">
        <v>239</v>
      </c>
      <c r="H16" s="269" t="s">
        <v>2529</v>
      </c>
      <c r="I16" s="269" t="s">
        <v>156</v>
      </c>
      <c r="J16" s="269" t="s">
        <v>238</v>
      </c>
    </row>
    <row r="17" spans="1:10" ht="17" x14ac:dyDescent="0.25">
      <c r="A17" s="269" t="s">
        <v>245</v>
      </c>
      <c r="B17" s="269" t="s">
        <v>247</v>
      </c>
      <c r="C17" s="269" t="s">
        <v>2528</v>
      </c>
      <c r="D17" s="269">
        <v>25</v>
      </c>
      <c r="E17" s="269" t="s">
        <v>163</v>
      </c>
      <c r="F17" s="269" t="s">
        <v>173</v>
      </c>
      <c r="G17" s="269" t="s">
        <v>239</v>
      </c>
      <c r="H17" s="269" t="s">
        <v>2527</v>
      </c>
      <c r="I17" s="269" t="s">
        <v>65</v>
      </c>
      <c r="J17" s="269" t="s">
        <v>246</v>
      </c>
    </row>
    <row r="18" spans="1:10" ht="17" x14ac:dyDescent="0.25">
      <c r="A18" s="269" t="s">
        <v>248</v>
      </c>
      <c r="B18" s="269" t="s">
        <v>250</v>
      </c>
      <c r="C18" s="269" t="s">
        <v>2526</v>
      </c>
      <c r="D18" s="269">
        <v>26</v>
      </c>
      <c r="E18" s="269" t="s">
        <v>163</v>
      </c>
      <c r="F18" s="269" t="s">
        <v>173</v>
      </c>
      <c r="G18" s="269" t="s">
        <v>239</v>
      </c>
      <c r="H18" s="269" t="s">
        <v>2525</v>
      </c>
      <c r="I18" s="269" t="s">
        <v>66</v>
      </c>
      <c r="J18" s="269" t="s">
        <v>249</v>
      </c>
    </row>
    <row r="19" spans="1:10" ht="17" x14ac:dyDescent="0.25">
      <c r="A19" s="269" t="s">
        <v>251</v>
      </c>
      <c r="B19" s="269" t="s">
        <v>253</v>
      </c>
      <c r="C19" s="269" t="s">
        <v>2524</v>
      </c>
      <c r="D19" s="269">
        <v>27</v>
      </c>
      <c r="E19" s="269" t="s">
        <v>163</v>
      </c>
      <c r="F19" s="269" t="s">
        <v>173</v>
      </c>
      <c r="G19" s="269" t="s">
        <v>239</v>
      </c>
      <c r="H19" s="269" t="s">
        <v>2523</v>
      </c>
      <c r="I19" s="269" t="s">
        <v>67</v>
      </c>
      <c r="J19" s="269" t="s">
        <v>252</v>
      </c>
    </row>
    <row r="20" spans="1:10" ht="17" x14ac:dyDescent="0.25">
      <c r="A20" s="269" t="s">
        <v>254</v>
      </c>
      <c r="B20" s="269" t="s">
        <v>255</v>
      </c>
      <c r="C20" s="269" t="s">
        <v>2522</v>
      </c>
      <c r="D20" s="269">
        <v>28</v>
      </c>
      <c r="E20" s="269" t="s">
        <v>163</v>
      </c>
      <c r="F20" s="269" t="s">
        <v>173</v>
      </c>
      <c r="G20" s="269" t="s">
        <v>239</v>
      </c>
      <c r="H20" s="269" t="s">
        <v>2521</v>
      </c>
      <c r="I20" s="269" t="s">
        <v>68</v>
      </c>
      <c r="J20" s="269" t="s">
        <v>254</v>
      </c>
    </row>
    <row r="21" spans="1:10" ht="17" x14ac:dyDescent="0.25">
      <c r="A21" s="269" t="s">
        <v>256</v>
      </c>
      <c r="B21" s="269" t="s">
        <v>257</v>
      </c>
      <c r="C21" s="269" t="s">
        <v>2520</v>
      </c>
      <c r="D21" s="269">
        <v>29</v>
      </c>
      <c r="E21" s="269" t="s">
        <v>163</v>
      </c>
      <c r="F21" s="269" t="s">
        <v>173</v>
      </c>
      <c r="G21" s="269" t="s">
        <v>239</v>
      </c>
      <c r="H21" s="269" t="s">
        <v>2519</v>
      </c>
      <c r="I21" s="269" t="s">
        <v>69</v>
      </c>
      <c r="J21" s="269" t="s">
        <v>256</v>
      </c>
    </row>
    <row r="22" spans="1:10" ht="17" x14ac:dyDescent="0.25">
      <c r="A22" s="269" t="s">
        <v>259</v>
      </c>
      <c r="B22" s="269" t="s">
        <v>263</v>
      </c>
      <c r="C22" s="269" t="s">
        <v>2518</v>
      </c>
      <c r="D22" s="269">
        <v>34</v>
      </c>
      <c r="E22" s="269" t="s">
        <v>163</v>
      </c>
      <c r="F22" s="269" t="s">
        <v>262</v>
      </c>
      <c r="G22" s="269" t="s">
        <v>261</v>
      </c>
      <c r="H22" s="269" t="s">
        <v>2517</v>
      </c>
      <c r="I22" s="269" t="s">
        <v>260</v>
      </c>
      <c r="J22" s="269" t="s">
        <v>259</v>
      </c>
    </row>
    <row r="23" spans="1:10" x14ac:dyDescent="0.2">
      <c r="A23" s="269" t="s">
        <v>0</v>
      </c>
      <c r="B23" s="269" t="s">
        <v>267</v>
      </c>
      <c r="C23" s="269" t="s">
        <v>265</v>
      </c>
      <c r="D23" s="269">
        <v>36</v>
      </c>
      <c r="E23" s="269" t="s">
        <v>163</v>
      </c>
      <c r="F23" s="269" t="s">
        <v>262</v>
      </c>
      <c r="G23" s="269" t="s">
        <v>266</v>
      </c>
      <c r="H23" s="269" t="s">
        <v>2516</v>
      </c>
      <c r="I23" s="269" t="s">
        <v>0</v>
      </c>
      <c r="J23" s="269" t="s">
        <v>265</v>
      </c>
    </row>
    <row r="24" spans="1:10" ht="17" x14ac:dyDescent="0.25">
      <c r="A24" s="269" t="s">
        <v>276</v>
      </c>
      <c r="B24" s="269" t="s">
        <v>279</v>
      </c>
      <c r="C24" s="269" t="s">
        <v>2515</v>
      </c>
      <c r="D24" s="269">
        <v>41</v>
      </c>
      <c r="E24" s="269" t="s">
        <v>163</v>
      </c>
      <c r="F24" s="269" t="s">
        <v>262</v>
      </c>
      <c r="G24" s="269" t="s">
        <v>278</v>
      </c>
      <c r="H24" s="269" t="s">
        <v>2514</v>
      </c>
      <c r="I24" s="269" t="s">
        <v>81</v>
      </c>
      <c r="J24" s="269" t="s">
        <v>277</v>
      </c>
    </row>
    <row r="25" spans="1:10" ht="17" x14ac:dyDescent="0.25">
      <c r="A25" s="269" t="s">
        <v>280</v>
      </c>
      <c r="B25" s="269" t="s">
        <v>282</v>
      </c>
      <c r="C25" s="269" t="s">
        <v>2513</v>
      </c>
      <c r="D25" s="269">
        <v>42</v>
      </c>
      <c r="E25" s="269" t="s">
        <v>163</v>
      </c>
      <c r="F25" s="269" t="s">
        <v>262</v>
      </c>
      <c r="G25" s="269" t="s">
        <v>278</v>
      </c>
      <c r="H25" s="269" t="s">
        <v>2512</v>
      </c>
      <c r="I25" s="269" t="s">
        <v>82</v>
      </c>
      <c r="J25" s="269" t="s">
        <v>281</v>
      </c>
    </row>
    <row r="26" spans="1:10" ht="17" x14ac:dyDescent="0.25">
      <c r="A26" s="269" t="s">
        <v>324</v>
      </c>
      <c r="B26" s="269" t="s">
        <v>326</v>
      </c>
      <c r="C26" s="269" t="s">
        <v>2511</v>
      </c>
      <c r="D26" s="269">
        <v>76</v>
      </c>
      <c r="E26" s="269" t="s">
        <v>163</v>
      </c>
      <c r="F26" s="269" t="s">
        <v>262</v>
      </c>
      <c r="G26" s="269" t="s">
        <v>325</v>
      </c>
      <c r="H26" s="269" t="s">
        <v>2510</v>
      </c>
      <c r="I26" s="269" t="s">
        <v>5</v>
      </c>
      <c r="J26" s="269" t="s">
        <v>324</v>
      </c>
    </row>
    <row r="27" spans="1:10" ht="17" x14ac:dyDescent="0.25">
      <c r="A27" s="269" t="s">
        <v>519</v>
      </c>
      <c r="B27" s="269" t="s">
        <v>522</v>
      </c>
      <c r="C27" s="269" t="s">
        <v>2509</v>
      </c>
      <c r="D27" s="269">
        <v>269</v>
      </c>
      <c r="E27" s="269" t="s">
        <v>163</v>
      </c>
      <c r="F27" s="269" t="s">
        <v>292</v>
      </c>
      <c r="G27" s="269" t="s">
        <v>521</v>
      </c>
      <c r="H27" s="269" t="s">
        <v>2508</v>
      </c>
      <c r="I27" s="269" t="s">
        <v>14</v>
      </c>
      <c r="J27" s="269" t="s">
        <v>520</v>
      </c>
    </row>
    <row r="28" spans="1:10" ht="17" x14ac:dyDescent="0.25">
      <c r="A28" s="269" t="s">
        <v>523</v>
      </c>
      <c r="B28" s="269" t="s">
        <v>525</v>
      </c>
      <c r="C28" s="269" t="s">
        <v>2507</v>
      </c>
      <c r="D28" s="269">
        <v>270</v>
      </c>
      <c r="E28" s="269" t="s">
        <v>163</v>
      </c>
      <c r="F28" s="269" t="s">
        <v>292</v>
      </c>
      <c r="G28" s="269" t="s">
        <v>521</v>
      </c>
      <c r="H28" s="269" t="s">
        <v>2506</v>
      </c>
      <c r="I28" s="269" t="s">
        <v>15</v>
      </c>
      <c r="J28" s="269" t="s">
        <v>524</v>
      </c>
    </row>
    <row r="29" spans="1:10" ht="17" x14ac:dyDescent="0.25">
      <c r="A29" s="269" t="s">
        <v>290</v>
      </c>
      <c r="B29" s="269" t="s">
        <v>293</v>
      </c>
      <c r="C29" s="269" t="s">
        <v>2505</v>
      </c>
      <c r="D29" s="269">
        <v>56</v>
      </c>
      <c r="E29" s="269" t="s">
        <v>163</v>
      </c>
      <c r="F29" s="269" t="s">
        <v>292</v>
      </c>
      <c r="G29" s="269" t="s">
        <v>291</v>
      </c>
      <c r="H29" s="269" t="s">
        <v>2504</v>
      </c>
      <c r="I29" s="269" t="s">
        <v>3</v>
      </c>
      <c r="J29" s="269" t="s">
        <v>290</v>
      </c>
    </row>
    <row r="30" spans="1:10" ht="17" x14ac:dyDescent="0.25">
      <c r="A30" s="269" t="s">
        <v>294</v>
      </c>
      <c r="B30" s="269" t="s">
        <v>295</v>
      </c>
      <c r="C30" s="269" t="s">
        <v>2503</v>
      </c>
      <c r="D30" s="269">
        <v>57</v>
      </c>
      <c r="E30" s="269" t="s">
        <v>163</v>
      </c>
      <c r="F30" s="269" t="s">
        <v>292</v>
      </c>
      <c r="G30" s="269" t="s">
        <v>291</v>
      </c>
      <c r="H30" s="269" t="s">
        <v>2502</v>
      </c>
      <c r="I30" s="269" t="s">
        <v>4</v>
      </c>
      <c r="J30" s="269" t="s">
        <v>294</v>
      </c>
    </row>
    <row r="31" spans="1:10" ht="17" x14ac:dyDescent="0.25">
      <c r="A31" s="269" t="s">
        <v>433</v>
      </c>
      <c r="B31" s="269" t="s">
        <v>434</v>
      </c>
      <c r="C31" s="269" t="s">
        <v>2501</v>
      </c>
      <c r="D31" s="269">
        <v>214</v>
      </c>
      <c r="E31" s="269" t="s">
        <v>163</v>
      </c>
      <c r="F31" s="269" t="s">
        <v>173</v>
      </c>
      <c r="G31" s="269" t="s">
        <v>108</v>
      </c>
      <c r="H31" s="269" t="s">
        <v>2500</v>
      </c>
      <c r="I31" s="269" t="s">
        <v>16</v>
      </c>
      <c r="J31" s="269" t="s">
        <v>433</v>
      </c>
    </row>
    <row r="32" spans="1:10" ht="17" x14ac:dyDescent="0.25">
      <c r="A32" s="269" t="s">
        <v>435</v>
      </c>
      <c r="B32" s="269" t="s">
        <v>436</v>
      </c>
      <c r="C32" s="269" t="s">
        <v>2499</v>
      </c>
      <c r="D32" s="269">
        <v>215</v>
      </c>
      <c r="E32" s="269" t="s">
        <v>163</v>
      </c>
      <c r="F32" s="269" t="s">
        <v>173</v>
      </c>
      <c r="G32" s="269" t="s">
        <v>108</v>
      </c>
      <c r="H32" s="269" t="s">
        <v>2498</v>
      </c>
      <c r="I32" s="269" t="s">
        <v>17</v>
      </c>
      <c r="J32" s="269" t="s">
        <v>435</v>
      </c>
    </row>
    <row r="33" spans="1:10" ht="17" x14ac:dyDescent="0.25">
      <c r="A33" s="269" t="s">
        <v>439</v>
      </c>
      <c r="B33" s="269" t="s">
        <v>440</v>
      </c>
      <c r="C33" s="269" t="s">
        <v>2497</v>
      </c>
      <c r="D33" s="269">
        <v>218</v>
      </c>
      <c r="E33" s="269" t="s">
        <v>163</v>
      </c>
      <c r="F33" s="269" t="s">
        <v>173</v>
      </c>
      <c r="G33" s="269" t="s">
        <v>108</v>
      </c>
      <c r="H33" s="269" t="s">
        <v>2496</v>
      </c>
      <c r="I33" s="269" t="s">
        <v>18</v>
      </c>
      <c r="J33" s="269" t="s">
        <v>439</v>
      </c>
    </row>
    <row r="34" spans="1:10" ht="17" x14ac:dyDescent="0.25">
      <c r="A34" s="269" t="s">
        <v>441</v>
      </c>
      <c r="B34" s="269" t="s">
        <v>443</v>
      </c>
      <c r="C34" s="269" t="s">
        <v>2495</v>
      </c>
      <c r="D34" s="269">
        <v>219</v>
      </c>
      <c r="E34" s="269" t="s">
        <v>163</v>
      </c>
      <c r="F34" s="269" t="s">
        <v>262</v>
      </c>
      <c r="G34" s="269" t="s">
        <v>442</v>
      </c>
      <c r="H34" s="269" t="s">
        <v>2494</v>
      </c>
      <c r="I34" s="269" t="s">
        <v>24</v>
      </c>
      <c r="J34" s="269" t="s">
        <v>441</v>
      </c>
    </row>
    <row r="35" spans="1:10" x14ac:dyDescent="0.2">
      <c r="A35" s="269" t="s">
        <v>453</v>
      </c>
      <c r="B35" s="269" t="s">
        <v>454</v>
      </c>
      <c r="C35" s="269" t="s">
        <v>1141</v>
      </c>
      <c r="D35" s="269">
        <v>226</v>
      </c>
      <c r="E35" s="269" t="s">
        <v>163</v>
      </c>
      <c r="F35" s="269" t="s">
        <v>292</v>
      </c>
      <c r="G35" s="269" t="s">
        <v>452</v>
      </c>
      <c r="H35" s="269" t="s">
        <v>2493</v>
      </c>
      <c r="I35" s="269" t="s">
        <v>33</v>
      </c>
      <c r="J35" s="269" t="s">
        <v>453</v>
      </c>
    </row>
    <row r="36" spans="1:10" x14ac:dyDescent="0.2">
      <c r="A36" s="269" t="s">
        <v>455</v>
      </c>
      <c r="B36" s="269" t="s">
        <v>456</v>
      </c>
      <c r="C36" s="269" t="s">
        <v>1140</v>
      </c>
      <c r="D36" s="269">
        <v>227</v>
      </c>
      <c r="E36" s="269" t="s">
        <v>163</v>
      </c>
      <c r="F36" s="269" t="s">
        <v>292</v>
      </c>
      <c r="G36" s="269" t="s">
        <v>452</v>
      </c>
      <c r="H36" s="269" t="s">
        <v>2492</v>
      </c>
      <c r="I36" s="269" t="s">
        <v>32</v>
      </c>
      <c r="J36" s="269" t="s">
        <v>455</v>
      </c>
    </row>
    <row r="37" spans="1:10" x14ac:dyDescent="0.2">
      <c r="A37" s="269" t="s">
        <v>457</v>
      </c>
      <c r="B37" s="269" t="s">
        <v>458</v>
      </c>
      <c r="C37" s="269" t="s">
        <v>1139</v>
      </c>
      <c r="D37" s="269">
        <v>127</v>
      </c>
      <c r="E37" s="269" t="s">
        <v>163</v>
      </c>
      <c r="F37" s="269" t="s">
        <v>292</v>
      </c>
      <c r="G37" s="269" t="s">
        <v>452</v>
      </c>
      <c r="H37" s="269" t="s">
        <v>2491</v>
      </c>
      <c r="I37" s="269" t="s">
        <v>30</v>
      </c>
      <c r="J37" s="269" t="s">
        <v>457</v>
      </c>
    </row>
    <row r="38" spans="1:10" x14ac:dyDescent="0.2">
      <c r="A38" s="269" t="s">
        <v>84</v>
      </c>
      <c r="B38" s="269" t="s">
        <v>481</v>
      </c>
      <c r="C38" s="269" t="s">
        <v>113</v>
      </c>
      <c r="D38" s="269">
        <v>246</v>
      </c>
      <c r="E38" s="269" t="s">
        <v>163</v>
      </c>
      <c r="F38" s="269" t="s">
        <v>262</v>
      </c>
      <c r="G38" s="269" t="s">
        <v>113</v>
      </c>
      <c r="H38" s="269" t="s">
        <v>2490</v>
      </c>
      <c r="I38" s="269" t="s">
        <v>84</v>
      </c>
      <c r="J38" s="269" t="s">
        <v>84</v>
      </c>
    </row>
    <row r="39" spans="1:10" x14ac:dyDescent="0.2">
      <c r="A39" s="269" t="s">
        <v>484</v>
      </c>
      <c r="B39" s="269" t="s">
        <v>485</v>
      </c>
      <c r="C39" s="269" t="s">
        <v>114</v>
      </c>
      <c r="D39" s="269">
        <v>248</v>
      </c>
      <c r="E39" s="269" t="s">
        <v>165</v>
      </c>
      <c r="F39" s="269" t="s">
        <v>262</v>
      </c>
      <c r="G39" s="269" t="s">
        <v>483</v>
      </c>
      <c r="H39" s="269" t="s">
        <v>2489</v>
      </c>
      <c r="I39" s="269" t="s">
        <v>484</v>
      </c>
      <c r="J39" s="269" t="s">
        <v>484</v>
      </c>
    </row>
    <row r="40" spans="1:10" ht="17" x14ac:dyDescent="0.25">
      <c r="A40" s="269" t="s">
        <v>497</v>
      </c>
      <c r="B40" s="269" t="s">
        <v>499</v>
      </c>
      <c r="C40" s="269" t="s">
        <v>2488</v>
      </c>
      <c r="D40" s="269">
        <v>256</v>
      </c>
      <c r="E40" s="269" t="s">
        <v>163</v>
      </c>
      <c r="F40" s="269" t="s">
        <v>262</v>
      </c>
      <c r="G40" s="269" t="s">
        <v>498</v>
      </c>
      <c r="H40" s="269" t="s">
        <v>2487</v>
      </c>
      <c r="I40" s="269" t="s">
        <v>29</v>
      </c>
      <c r="J40" s="269" t="s">
        <v>497</v>
      </c>
    </row>
    <row r="41" spans="1:10" x14ac:dyDescent="0.2">
      <c r="A41" s="269" t="s">
        <v>353</v>
      </c>
      <c r="B41" s="269" t="s">
        <v>354</v>
      </c>
      <c r="C41" s="269" t="s">
        <v>37</v>
      </c>
      <c r="D41" s="269">
        <v>81</v>
      </c>
      <c r="E41" s="269" t="s">
        <v>163</v>
      </c>
      <c r="F41" s="269" t="s">
        <v>231</v>
      </c>
      <c r="G41" s="269" t="s">
        <v>329</v>
      </c>
      <c r="H41" s="269" t="s">
        <v>2486</v>
      </c>
      <c r="I41" s="269" t="s">
        <v>37</v>
      </c>
      <c r="J41" s="269" t="s">
        <v>37</v>
      </c>
    </row>
    <row r="42" spans="1:10" x14ac:dyDescent="0.2">
      <c r="A42" s="269" t="s">
        <v>36</v>
      </c>
      <c r="B42" s="269" t="s">
        <v>385</v>
      </c>
      <c r="C42" s="269" t="s">
        <v>36</v>
      </c>
      <c r="D42" s="269">
        <v>120</v>
      </c>
      <c r="E42" s="269" t="s">
        <v>163</v>
      </c>
      <c r="F42" s="269" t="s">
        <v>231</v>
      </c>
      <c r="G42" s="269" t="s">
        <v>329</v>
      </c>
      <c r="H42" s="269" t="s">
        <v>2485</v>
      </c>
      <c r="I42" s="269" t="s">
        <v>36</v>
      </c>
      <c r="J42" s="269" t="s">
        <v>36</v>
      </c>
    </row>
    <row r="43" spans="1:10" ht="17" x14ac:dyDescent="0.25">
      <c r="A43" s="269" t="s">
        <v>504</v>
      </c>
      <c r="B43" s="269" t="s">
        <v>505</v>
      </c>
      <c r="C43" s="269" t="s">
        <v>2484</v>
      </c>
      <c r="D43" s="269">
        <v>262</v>
      </c>
      <c r="E43" s="269" t="s">
        <v>163</v>
      </c>
      <c r="F43" s="269" t="s">
        <v>173</v>
      </c>
      <c r="G43" s="269" t="s">
        <v>125</v>
      </c>
      <c r="H43" s="269" t="s">
        <v>2483</v>
      </c>
      <c r="I43" s="269" t="s">
        <v>43</v>
      </c>
      <c r="J43" s="269" t="s">
        <v>504</v>
      </c>
    </row>
    <row r="44" spans="1:10" ht="17" x14ac:dyDescent="0.25">
      <c r="A44" s="269" t="s">
        <v>506</v>
      </c>
      <c r="B44" s="269" t="s">
        <v>507</v>
      </c>
      <c r="C44" s="269" t="s">
        <v>2482</v>
      </c>
      <c r="D44" s="269">
        <v>263</v>
      </c>
      <c r="E44" s="269" t="s">
        <v>163</v>
      </c>
      <c r="F44" s="269" t="s">
        <v>173</v>
      </c>
      <c r="G44" s="269" t="s">
        <v>125</v>
      </c>
      <c r="H44" s="269" t="s">
        <v>2481</v>
      </c>
      <c r="I44" s="269" t="s">
        <v>44</v>
      </c>
      <c r="J44" s="269" t="s">
        <v>506</v>
      </c>
    </row>
    <row r="45" spans="1:10" ht="17" x14ac:dyDescent="0.25">
      <c r="A45" s="269" t="s">
        <v>48</v>
      </c>
      <c r="B45" s="269" t="s">
        <v>533</v>
      </c>
      <c r="C45" s="269" t="s">
        <v>2480</v>
      </c>
      <c r="D45" s="269">
        <v>272</v>
      </c>
      <c r="E45" s="269" t="s">
        <v>163</v>
      </c>
      <c r="F45" s="269" t="s">
        <v>292</v>
      </c>
      <c r="G45" s="269" t="s">
        <v>532</v>
      </c>
      <c r="H45" s="269" t="s">
        <v>2479</v>
      </c>
      <c r="I45" s="269" t="s">
        <v>48</v>
      </c>
      <c r="J45" s="269" t="s">
        <v>48</v>
      </c>
    </row>
    <row r="46" spans="1:10" ht="17" x14ac:dyDescent="0.25">
      <c r="A46" s="269" t="s">
        <v>49</v>
      </c>
      <c r="B46" s="269" t="s">
        <v>534</v>
      </c>
      <c r="C46" s="269" t="s">
        <v>2478</v>
      </c>
      <c r="D46" s="269">
        <v>273</v>
      </c>
      <c r="E46" s="269" t="s">
        <v>163</v>
      </c>
      <c r="F46" s="269" t="s">
        <v>292</v>
      </c>
      <c r="G46" s="269" t="s">
        <v>532</v>
      </c>
      <c r="H46" s="269" t="s">
        <v>2477</v>
      </c>
      <c r="I46" s="269" t="s">
        <v>49</v>
      </c>
      <c r="J46" s="269" t="s">
        <v>49</v>
      </c>
    </row>
    <row r="47" spans="1:10" ht="17" x14ac:dyDescent="0.25">
      <c r="A47" s="269" t="s">
        <v>526</v>
      </c>
      <c r="B47" s="269" t="s">
        <v>527</v>
      </c>
      <c r="C47" s="269" t="s">
        <v>2476</v>
      </c>
      <c r="D47" s="269">
        <v>267</v>
      </c>
      <c r="E47" s="269" t="s">
        <v>163</v>
      </c>
      <c r="F47" s="269" t="s">
        <v>292</v>
      </c>
      <c r="G47" s="269" t="s">
        <v>521</v>
      </c>
      <c r="H47" s="269" t="s">
        <v>2475</v>
      </c>
      <c r="I47" s="269" t="s">
        <v>1</v>
      </c>
      <c r="J47" s="269" t="s">
        <v>182</v>
      </c>
    </row>
    <row r="48" spans="1:10" ht="17" x14ac:dyDescent="0.25">
      <c r="A48" s="269" t="s">
        <v>528</v>
      </c>
      <c r="B48" s="269" t="s">
        <v>530</v>
      </c>
      <c r="C48" s="269" t="s">
        <v>2474</v>
      </c>
      <c r="D48" s="269">
        <v>268</v>
      </c>
      <c r="E48" s="269" t="s">
        <v>163</v>
      </c>
      <c r="F48" s="269" t="s">
        <v>292</v>
      </c>
      <c r="G48" s="269" t="s">
        <v>521</v>
      </c>
      <c r="H48" s="269" t="s">
        <v>2473</v>
      </c>
      <c r="I48" s="269" t="s">
        <v>158</v>
      </c>
      <c r="J48" s="269" t="s">
        <v>529</v>
      </c>
    </row>
    <row r="49" spans="1:10" ht="17" x14ac:dyDescent="0.25">
      <c r="A49" s="269" t="s">
        <v>54</v>
      </c>
      <c r="B49" s="269" t="s">
        <v>550</v>
      </c>
      <c r="C49" s="269" t="s">
        <v>2472</v>
      </c>
      <c r="D49" s="269">
        <v>284</v>
      </c>
      <c r="E49" s="269" t="s">
        <v>163</v>
      </c>
      <c r="F49" s="269" t="s">
        <v>262</v>
      </c>
      <c r="G49" s="269" t="s">
        <v>549</v>
      </c>
      <c r="H49" s="269" t="s">
        <v>2471</v>
      </c>
      <c r="I49" s="269" t="s">
        <v>54</v>
      </c>
      <c r="J49" s="269" t="s">
        <v>54</v>
      </c>
    </row>
    <row r="50" spans="1:10" ht="17" x14ac:dyDescent="0.25">
      <c r="A50" s="269" t="s">
        <v>86</v>
      </c>
      <c r="B50" s="269" t="s">
        <v>551</v>
      </c>
      <c r="C50" s="269" t="s">
        <v>2470</v>
      </c>
      <c r="D50" s="269">
        <v>285</v>
      </c>
      <c r="E50" s="269" t="s">
        <v>163</v>
      </c>
      <c r="F50" s="269" t="s">
        <v>262</v>
      </c>
      <c r="G50" s="269" t="s">
        <v>549</v>
      </c>
      <c r="H50" s="269" t="s">
        <v>2469</v>
      </c>
      <c r="I50" s="269" t="s">
        <v>86</v>
      </c>
      <c r="J50" s="269" t="s">
        <v>86</v>
      </c>
    </row>
    <row r="51" spans="1:10" ht="17" x14ac:dyDescent="0.25">
      <c r="A51" s="269" t="s">
        <v>555</v>
      </c>
      <c r="B51" s="269" t="s">
        <v>557</v>
      </c>
      <c r="C51" s="269" t="s">
        <v>2468</v>
      </c>
      <c r="D51" s="269">
        <v>287</v>
      </c>
      <c r="E51" s="269" t="s">
        <v>163</v>
      </c>
      <c r="F51" s="269" t="s">
        <v>133</v>
      </c>
      <c r="G51" s="269" t="s">
        <v>133</v>
      </c>
      <c r="H51" s="269" t="s">
        <v>2467</v>
      </c>
      <c r="I51" s="269" t="s">
        <v>157</v>
      </c>
      <c r="J51" s="269" t="s">
        <v>556</v>
      </c>
    </row>
    <row r="52" spans="1:10" ht="17" x14ac:dyDescent="0.25">
      <c r="A52" s="269" t="s">
        <v>558</v>
      </c>
      <c r="B52" s="269" t="s">
        <v>561</v>
      </c>
      <c r="C52" s="269" t="s">
        <v>2466</v>
      </c>
      <c r="D52" s="269">
        <v>288</v>
      </c>
      <c r="E52" s="269" t="s">
        <v>163</v>
      </c>
      <c r="F52" s="269" t="s">
        <v>133</v>
      </c>
      <c r="G52" s="269" t="s">
        <v>133</v>
      </c>
      <c r="H52" s="269" t="s">
        <v>2465</v>
      </c>
      <c r="I52" s="269" t="s">
        <v>559</v>
      </c>
      <c r="J52" s="269" t="s">
        <v>560</v>
      </c>
    </row>
    <row r="53" spans="1:10" x14ac:dyDescent="0.2">
      <c r="A53" s="269" t="s">
        <v>582</v>
      </c>
      <c r="B53" s="269" t="s">
        <v>584</v>
      </c>
      <c r="C53" s="269" t="s">
        <v>582</v>
      </c>
      <c r="D53" s="269">
        <v>300</v>
      </c>
      <c r="E53" s="269" t="s">
        <v>163</v>
      </c>
      <c r="F53" s="269" t="s">
        <v>262</v>
      </c>
      <c r="G53" s="269" t="s">
        <v>583</v>
      </c>
      <c r="H53" s="269" t="s">
        <v>2464</v>
      </c>
      <c r="I53" s="269" t="s">
        <v>57</v>
      </c>
      <c r="J53" s="269" t="s">
        <v>57</v>
      </c>
    </row>
    <row r="54" spans="1:10" x14ac:dyDescent="0.2">
      <c r="A54" s="269" t="s">
        <v>585</v>
      </c>
      <c r="B54" s="269" t="s">
        <v>586</v>
      </c>
      <c r="C54" s="269" t="s">
        <v>585</v>
      </c>
      <c r="D54" s="269">
        <v>301</v>
      </c>
      <c r="E54" s="269" t="s">
        <v>163</v>
      </c>
      <c r="F54" s="269" t="s">
        <v>262</v>
      </c>
      <c r="G54" s="269" t="s">
        <v>583</v>
      </c>
      <c r="H54" s="269" t="s">
        <v>2463</v>
      </c>
      <c r="I54" s="269" t="s">
        <v>64</v>
      </c>
      <c r="J54" s="269" t="s">
        <v>64</v>
      </c>
    </row>
    <row r="55" spans="1:10" x14ac:dyDescent="0.2">
      <c r="A55" s="269" t="s">
        <v>602</v>
      </c>
      <c r="B55" s="269" t="s">
        <v>605</v>
      </c>
      <c r="C55" s="269" t="s">
        <v>1114</v>
      </c>
      <c r="D55" s="269">
        <v>317</v>
      </c>
      <c r="E55" s="269" t="s">
        <v>163</v>
      </c>
      <c r="F55" s="269" t="s">
        <v>262</v>
      </c>
      <c r="G55" s="269" t="s">
        <v>604</v>
      </c>
      <c r="H55" s="269" t="s">
        <v>2462</v>
      </c>
      <c r="I55" s="269" t="s">
        <v>19</v>
      </c>
      <c r="J55" s="269" t="s">
        <v>603</v>
      </c>
    </row>
    <row r="56" spans="1:10" x14ac:dyDescent="0.2">
      <c r="A56" s="269" t="s">
        <v>606</v>
      </c>
      <c r="B56" s="269" t="s">
        <v>608</v>
      </c>
      <c r="C56" s="269" t="s">
        <v>1113</v>
      </c>
      <c r="D56" s="269">
        <v>318</v>
      </c>
      <c r="E56" s="269" t="s">
        <v>163</v>
      </c>
      <c r="F56" s="269" t="s">
        <v>262</v>
      </c>
      <c r="G56" s="269" t="s">
        <v>604</v>
      </c>
      <c r="H56" s="269" t="s">
        <v>2461</v>
      </c>
      <c r="I56" s="269" t="s">
        <v>47</v>
      </c>
      <c r="J56" s="269" t="s">
        <v>607</v>
      </c>
    </row>
    <row r="57" spans="1:10" x14ac:dyDescent="0.2">
      <c r="A57" s="269" t="s">
        <v>609</v>
      </c>
      <c r="B57" s="269" t="s">
        <v>611</v>
      </c>
      <c r="C57" s="269" t="s">
        <v>1112</v>
      </c>
      <c r="D57" s="269">
        <v>319</v>
      </c>
      <c r="E57" s="269" t="s">
        <v>163</v>
      </c>
      <c r="F57" s="269" t="s">
        <v>262</v>
      </c>
      <c r="G57" s="269" t="s">
        <v>604</v>
      </c>
      <c r="H57" s="269" t="s">
        <v>2460</v>
      </c>
      <c r="I57" s="269" t="s">
        <v>55</v>
      </c>
      <c r="J57" s="269" t="s">
        <v>610</v>
      </c>
    </row>
    <row r="58" spans="1:10" x14ac:dyDescent="0.2">
      <c r="A58" s="269" t="s">
        <v>612</v>
      </c>
      <c r="B58" s="269" t="s">
        <v>614</v>
      </c>
      <c r="C58" s="269" t="s">
        <v>56</v>
      </c>
      <c r="D58" s="269">
        <v>320</v>
      </c>
      <c r="E58" s="269" t="s">
        <v>163</v>
      </c>
      <c r="F58" s="269" t="s">
        <v>262</v>
      </c>
      <c r="G58" s="269" t="s">
        <v>604</v>
      </c>
      <c r="H58" s="269" t="s">
        <v>2459</v>
      </c>
      <c r="I58" s="269" t="s">
        <v>56</v>
      </c>
      <c r="J58" s="269" t="s">
        <v>613</v>
      </c>
    </row>
    <row r="59" spans="1:10" ht="17" x14ac:dyDescent="0.25">
      <c r="A59" s="269" t="s">
        <v>627</v>
      </c>
      <c r="B59" s="269" t="s">
        <v>629</v>
      </c>
      <c r="C59" s="269" t="s">
        <v>2458</v>
      </c>
      <c r="D59" s="269">
        <v>322</v>
      </c>
      <c r="E59" s="269" t="s">
        <v>163</v>
      </c>
      <c r="F59" s="269" t="s">
        <v>262</v>
      </c>
      <c r="G59" s="269" t="s">
        <v>626</v>
      </c>
      <c r="H59" s="269" t="s">
        <v>2457</v>
      </c>
      <c r="I59" s="269" t="s">
        <v>9</v>
      </c>
      <c r="J59" s="269" t="s">
        <v>628</v>
      </c>
    </row>
    <row r="60" spans="1:10" x14ac:dyDescent="0.2">
      <c r="A60" s="269" t="s">
        <v>760</v>
      </c>
      <c r="B60" s="269" t="s">
        <v>763</v>
      </c>
      <c r="C60" s="269" t="s">
        <v>1110</v>
      </c>
      <c r="D60" s="269">
        <v>369</v>
      </c>
      <c r="E60" s="269" t="s">
        <v>163</v>
      </c>
      <c r="F60" s="269" t="s">
        <v>262</v>
      </c>
      <c r="G60" s="269" t="s">
        <v>762</v>
      </c>
      <c r="H60" s="269" t="s">
        <v>2456</v>
      </c>
      <c r="I60" s="269" t="s">
        <v>150</v>
      </c>
      <c r="J60" s="269" t="s">
        <v>761</v>
      </c>
    </row>
    <row r="61" spans="1:10" ht="17" x14ac:dyDescent="0.25">
      <c r="A61" s="269" t="s">
        <v>641</v>
      </c>
      <c r="B61" s="269" t="s">
        <v>642</v>
      </c>
      <c r="C61" s="269" t="s">
        <v>2455</v>
      </c>
      <c r="D61" s="269">
        <v>324</v>
      </c>
      <c r="E61" s="269" t="s">
        <v>163</v>
      </c>
      <c r="F61" s="269" t="s">
        <v>219</v>
      </c>
      <c r="G61" s="269" t="s">
        <v>640</v>
      </c>
      <c r="H61" s="269" t="s">
        <v>2454</v>
      </c>
      <c r="I61" s="269" t="s">
        <v>59</v>
      </c>
      <c r="J61" s="269" t="s">
        <v>641</v>
      </c>
    </row>
    <row r="62" spans="1:10" x14ac:dyDescent="0.2">
      <c r="A62" s="269" t="s">
        <v>688</v>
      </c>
      <c r="B62" s="269" t="s">
        <v>691</v>
      </c>
      <c r="C62" s="269" t="s">
        <v>688</v>
      </c>
      <c r="D62" s="269">
        <v>347</v>
      </c>
      <c r="E62" s="269" t="s">
        <v>163</v>
      </c>
      <c r="F62" s="269" t="s">
        <v>262</v>
      </c>
      <c r="G62" s="269" t="s">
        <v>690</v>
      </c>
      <c r="H62" s="269" t="s">
        <v>2453</v>
      </c>
      <c r="I62" s="269" t="s">
        <v>60</v>
      </c>
      <c r="J62" s="269" t="s">
        <v>689</v>
      </c>
    </row>
    <row r="63" spans="1:10" x14ac:dyDescent="0.2">
      <c r="A63" s="269" t="s">
        <v>692</v>
      </c>
      <c r="B63" s="269" t="s">
        <v>694</v>
      </c>
      <c r="C63" s="269" t="s">
        <v>692</v>
      </c>
      <c r="D63" s="269">
        <v>348</v>
      </c>
      <c r="E63" s="269" t="s">
        <v>163</v>
      </c>
      <c r="F63" s="269" t="s">
        <v>262</v>
      </c>
      <c r="G63" s="269" t="s">
        <v>690</v>
      </c>
      <c r="H63" s="269" t="s">
        <v>2452</v>
      </c>
      <c r="I63" s="269" t="s">
        <v>61</v>
      </c>
      <c r="J63" s="269" t="s">
        <v>693</v>
      </c>
    </row>
    <row r="64" spans="1:10" ht="17" x14ac:dyDescent="0.25">
      <c r="A64" s="269" t="s">
        <v>669</v>
      </c>
      <c r="B64" s="269" t="s">
        <v>671</v>
      </c>
      <c r="C64" s="269" t="s">
        <v>2451</v>
      </c>
      <c r="D64" s="269">
        <v>340</v>
      </c>
      <c r="E64" s="269" t="s">
        <v>163</v>
      </c>
      <c r="F64" s="269" t="s">
        <v>292</v>
      </c>
      <c r="G64" s="269" t="s">
        <v>667</v>
      </c>
      <c r="H64" s="269" t="s">
        <v>2450</v>
      </c>
      <c r="I64" s="269" t="s">
        <v>20</v>
      </c>
      <c r="J64" s="269" t="s">
        <v>670</v>
      </c>
    </row>
    <row r="65" spans="1:10" ht="17" x14ac:dyDescent="0.25">
      <c r="A65" s="269" t="s">
        <v>672</v>
      </c>
      <c r="B65" s="269" t="s">
        <v>674</v>
      </c>
      <c r="C65" s="269" t="s">
        <v>2449</v>
      </c>
      <c r="D65" s="269">
        <v>341</v>
      </c>
      <c r="E65" s="269" t="s">
        <v>163</v>
      </c>
      <c r="F65" s="269" t="s">
        <v>292</v>
      </c>
      <c r="G65" s="269" t="s">
        <v>667</v>
      </c>
      <c r="H65" s="269" t="s">
        <v>2448</v>
      </c>
      <c r="I65" s="269" t="s">
        <v>21</v>
      </c>
      <c r="J65" s="269" t="s">
        <v>673</v>
      </c>
    </row>
    <row r="66" spans="1:10" ht="17" x14ac:dyDescent="0.25">
      <c r="A66" s="269" t="s">
        <v>675</v>
      </c>
      <c r="B66" s="269" t="s">
        <v>677</v>
      </c>
      <c r="C66" s="269" t="s">
        <v>2447</v>
      </c>
      <c r="D66" s="269">
        <v>342</v>
      </c>
      <c r="E66" s="269" t="s">
        <v>163</v>
      </c>
      <c r="F66" s="269" t="s">
        <v>292</v>
      </c>
      <c r="G66" s="269" t="s">
        <v>667</v>
      </c>
      <c r="H66" s="269" t="s">
        <v>2446</v>
      </c>
      <c r="I66" s="269" t="s">
        <v>22</v>
      </c>
      <c r="J66" s="269" t="s">
        <v>676</v>
      </c>
    </row>
    <row r="67" spans="1:10" ht="17" x14ac:dyDescent="0.25">
      <c r="A67" s="269" t="s">
        <v>678</v>
      </c>
      <c r="B67" s="269" t="s">
        <v>680</v>
      </c>
      <c r="C67" s="269" t="s">
        <v>2445</v>
      </c>
      <c r="D67" s="269">
        <v>343</v>
      </c>
      <c r="E67" s="269" t="s">
        <v>163</v>
      </c>
      <c r="F67" s="269" t="s">
        <v>292</v>
      </c>
      <c r="G67" s="269" t="s">
        <v>667</v>
      </c>
      <c r="H67" s="269" t="s">
        <v>2444</v>
      </c>
      <c r="I67" s="269" t="s">
        <v>23</v>
      </c>
      <c r="J67" s="269" t="s">
        <v>679</v>
      </c>
    </row>
    <row r="68" spans="1:10" x14ac:dyDescent="0.2">
      <c r="A68" s="269" t="s">
        <v>681</v>
      </c>
      <c r="B68" s="269" t="s">
        <v>683</v>
      </c>
      <c r="C68" s="269" t="s">
        <v>1104</v>
      </c>
      <c r="D68" s="269">
        <v>344</v>
      </c>
      <c r="E68" s="269" t="s">
        <v>163</v>
      </c>
      <c r="F68" s="269" t="s">
        <v>292</v>
      </c>
      <c r="G68" s="269" t="s">
        <v>667</v>
      </c>
      <c r="H68" s="269" t="s">
        <v>2443</v>
      </c>
      <c r="I68" s="269" t="s">
        <v>25</v>
      </c>
      <c r="J68" s="269" t="s">
        <v>682</v>
      </c>
    </row>
    <row r="69" spans="1:10" x14ac:dyDescent="0.2">
      <c r="A69" s="269" t="s">
        <v>152</v>
      </c>
      <c r="B69" s="269" t="s">
        <v>654</v>
      </c>
      <c r="C69" s="269" t="s">
        <v>1103</v>
      </c>
      <c r="D69" s="269">
        <v>331</v>
      </c>
      <c r="E69" s="269" t="s">
        <v>165</v>
      </c>
      <c r="F69" s="269" t="s">
        <v>262</v>
      </c>
      <c r="G69" s="269" t="s">
        <v>653</v>
      </c>
      <c r="H69" s="269" t="s">
        <v>2442</v>
      </c>
      <c r="I69" s="269" t="s">
        <v>152</v>
      </c>
      <c r="J69" s="269" t="s">
        <v>152</v>
      </c>
    </row>
    <row r="70" spans="1:10" ht="17" x14ac:dyDescent="0.25">
      <c r="A70" s="269" t="s">
        <v>62</v>
      </c>
      <c r="B70" s="269" t="s">
        <v>540</v>
      </c>
      <c r="C70" s="269" t="s">
        <v>2441</v>
      </c>
      <c r="D70" s="269">
        <v>275</v>
      </c>
      <c r="E70" s="269" t="s">
        <v>163</v>
      </c>
      <c r="F70" s="269" t="s">
        <v>292</v>
      </c>
      <c r="G70" s="269" t="s">
        <v>539</v>
      </c>
      <c r="H70" s="269" t="s">
        <v>2440</v>
      </c>
      <c r="I70" s="269" t="s">
        <v>62</v>
      </c>
      <c r="J70" s="269" t="s">
        <v>62</v>
      </c>
    </row>
    <row r="71" spans="1:10" x14ac:dyDescent="0.2">
      <c r="A71" s="269" t="s">
        <v>705</v>
      </c>
      <c r="B71" s="269" t="s">
        <v>707</v>
      </c>
      <c r="C71" s="269" t="s">
        <v>1101</v>
      </c>
      <c r="D71" s="269">
        <v>356</v>
      </c>
      <c r="E71" s="269" t="s">
        <v>163</v>
      </c>
      <c r="F71" s="269" t="s">
        <v>262</v>
      </c>
      <c r="G71" s="269" t="s">
        <v>704</v>
      </c>
      <c r="H71" s="269" t="s">
        <v>2439</v>
      </c>
      <c r="I71" s="269" t="s">
        <v>63</v>
      </c>
      <c r="J71" s="269" t="s">
        <v>706</v>
      </c>
    </row>
    <row r="72" spans="1:10" ht="17" x14ac:dyDescent="0.25">
      <c r="A72" s="269" t="s">
        <v>153</v>
      </c>
      <c r="B72" s="269" t="s">
        <v>765</v>
      </c>
      <c r="C72" s="269" t="s">
        <v>2438</v>
      </c>
      <c r="D72" s="269">
        <v>366</v>
      </c>
      <c r="E72" s="269" t="s">
        <v>163</v>
      </c>
      <c r="F72" s="269" t="s">
        <v>262</v>
      </c>
      <c r="G72" s="269" t="s">
        <v>762</v>
      </c>
      <c r="H72" s="269" t="s">
        <v>2437</v>
      </c>
      <c r="I72" s="269" t="s">
        <v>153</v>
      </c>
      <c r="J72" s="269" t="s">
        <v>764</v>
      </c>
    </row>
    <row r="73" spans="1:10" ht="17" x14ac:dyDescent="0.25">
      <c r="A73" s="269" t="s">
        <v>74</v>
      </c>
      <c r="B73" s="269" t="s">
        <v>769</v>
      </c>
      <c r="C73" s="269" t="s">
        <v>2436</v>
      </c>
      <c r="D73" s="269">
        <v>368</v>
      </c>
      <c r="E73" s="269" t="s">
        <v>163</v>
      </c>
      <c r="F73" s="269" t="s">
        <v>262</v>
      </c>
      <c r="G73" s="269" t="s">
        <v>762</v>
      </c>
      <c r="H73" s="269" t="s">
        <v>2435</v>
      </c>
      <c r="I73" s="269" t="s">
        <v>74</v>
      </c>
      <c r="J73" s="269" t="s">
        <v>768</v>
      </c>
    </row>
    <row r="74" spans="1:10" ht="17" x14ac:dyDescent="0.25">
      <c r="A74" s="269" t="s">
        <v>181</v>
      </c>
      <c r="B74" s="269" t="s">
        <v>2433</v>
      </c>
      <c r="C74" s="269" t="s">
        <v>2434</v>
      </c>
      <c r="D74" s="269">
        <v>4</v>
      </c>
      <c r="E74" s="269" t="s">
        <v>163</v>
      </c>
      <c r="F74" s="269" t="s">
        <v>173</v>
      </c>
      <c r="G74" s="269" t="s">
        <v>172</v>
      </c>
      <c r="H74" s="269" t="s">
        <v>2432</v>
      </c>
      <c r="I74" s="269" t="s">
        <v>182</v>
      </c>
      <c r="J74" s="269" t="s">
        <v>183</v>
      </c>
    </row>
    <row r="75" spans="1:10" ht="17" x14ac:dyDescent="0.25">
      <c r="A75" s="269" t="s">
        <v>184</v>
      </c>
      <c r="B75" s="269" t="s">
        <v>2430</v>
      </c>
      <c r="C75" s="269" t="s">
        <v>2431</v>
      </c>
      <c r="D75" s="269">
        <v>5</v>
      </c>
      <c r="E75" s="269" t="s">
        <v>163</v>
      </c>
      <c r="F75" s="269" t="s">
        <v>173</v>
      </c>
      <c r="G75" s="269" t="s">
        <v>172</v>
      </c>
      <c r="H75" s="269" t="s">
        <v>2429</v>
      </c>
      <c r="I75" s="269" t="s">
        <v>182</v>
      </c>
      <c r="J75" s="269" t="s">
        <v>185</v>
      </c>
    </row>
    <row r="76" spans="1:10" ht="17" x14ac:dyDescent="0.25">
      <c r="A76" s="269" t="s">
        <v>195</v>
      </c>
      <c r="B76" s="269" t="s">
        <v>2427</v>
      </c>
      <c r="C76" s="269" t="s">
        <v>2428</v>
      </c>
      <c r="D76" s="269">
        <v>9</v>
      </c>
      <c r="E76" s="269" t="s">
        <v>163</v>
      </c>
      <c r="F76" s="269" t="s">
        <v>173</v>
      </c>
      <c r="G76" s="269" t="s">
        <v>172</v>
      </c>
      <c r="H76" s="269" t="s">
        <v>2426</v>
      </c>
      <c r="I76" s="269" t="s">
        <v>182</v>
      </c>
      <c r="J76" s="269" t="s">
        <v>196</v>
      </c>
    </row>
    <row r="77" spans="1:10" ht="17" x14ac:dyDescent="0.25">
      <c r="A77" s="269" t="s">
        <v>197</v>
      </c>
      <c r="B77" s="269" t="s">
        <v>2424</v>
      </c>
      <c r="C77" s="269" t="s">
        <v>2425</v>
      </c>
      <c r="D77" s="269">
        <v>10</v>
      </c>
      <c r="E77" s="269" t="s">
        <v>163</v>
      </c>
      <c r="F77" s="269" t="s">
        <v>173</v>
      </c>
      <c r="G77" s="269" t="s">
        <v>172</v>
      </c>
      <c r="H77" s="269" t="s">
        <v>2423</v>
      </c>
      <c r="I77" s="269" t="s">
        <v>182</v>
      </c>
      <c r="J77" s="269" t="s">
        <v>182</v>
      </c>
    </row>
    <row r="78" spans="1:10" ht="17" x14ac:dyDescent="0.25">
      <c r="A78" s="269" t="s">
        <v>198</v>
      </c>
      <c r="B78" s="269" t="s">
        <v>2421</v>
      </c>
      <c r="C78" s="269" t="s">
        <v>2422</v>
      </c>
      <c r="D78" s="269">
        <v>11</v>
      </c>
      <c r="E78" s="269" t="s">
        <v>163</v>
      </c>
      <c r="F78" s="269" t="s">
        <v>173</v>
      </c>
      <c r="G78" s="269" t="s">
        <v>172</v>
      </c>
      <c r="H78" s="269" t="s">
        <v>2420</v>
      </c>
      <c r="I78" s="269" t="s">
        <v>182</v>
      </c>
      <c r="J78" s="269" t="s">
        <v>199</v>
      </c>
    </row>
    <row r="79" spans="1:10" ht="17" x14ac:dyDescent="0.25">
      <c r="A79" s="269" t="s">
        <v>200</v>
      </c>
      <c r="B79" s="269" t="s">
        <v>2418</v>
      </c>
      <c r="C79" s="269" t="s">
        <v>2419</v>
      </c>
      <c r="D79" s="269">
        <v>12</v>
      </c>
      <c r="E79" s="269" t="s">
        <v>163</v>
      </c>
      <c r="F79" s="269" t="s">
        <v>173</v>
      </c>
      <c r="G79" s="269" t="s">
        <v>172</v>
      </c>
      <c r="H79" s="269" t="s">
        <v>2417</v>
      </c>
      <c r="I79" s="269" t="s">
        <v>182</v>
      </c>
      <c r="J79" s="269" t="s">
        <v>201</v>
      </c>
    </row>
    <row r="80" spans="1:10" x14ac:dyDescent="0.2">
      <c r="A80" s="269" t="s">
        <v>300</v>
      </c>
      <c r="B80" s="269" t="s">
        <v>2416</v>
      </c>
      <c r="C80" s="269" t="s">
        <v>300</v>
      </c>
      <c r="D80" s="269">
        <v>316</v>
      </c>
      <c r="E80" s="269" t="s">
        <v>163</v>
      </c>
      <c r="F80" s="269" t="s">
        <v>299</v>
      </c>
      <c r="G80" s="269" t="s">
        <v>301</v>
      </c>
      <c r="H80" s="269" t="s">
        <v>2415</v>
      </c>
      <c r="I80" s="269" t="s">
        <v>182</v>
      </c>
      <c r="J80" s="269" t="s">
        <v>182</v>
      </c>
    </row>
    <row r="81" spans="1:10" x14ac:dyDescent="0.2">
      <c r="A81" s="269" t="s">
        <v>302</v>
      </c>
      <c r="B81" s="269" t="s">
        <v>2414</v>
      </c>
      <c r="C81" s="269" t="s">
        <v>302</v>
      </c>
      <c r="D81" s="269">
        <v>314</v>
      </c>
      <c r="E81" s="269" t="s">
        <v>163</v>
      </c>
      <c r="F81" s="269" t="s">
        <v>299</v>
      </c>
      <c r="G81" s="269" t="s">
        <v>301</v>
      </c>
      <c r="H81" s="269" t="s">
        <v>2413</v>
      </c>
      <c r="I81" s="269" t="s">
        <v>182</v>
      </c>
      <c r="J81" s="269" t="s">
        <v>182</v>
      </c>
    </row>
    <row r="82" spans="1:10" x14ac:dyDescent="0.2">
      <c r="A82" s="269" t="s">
        <v>303</v>
      </c>
      <c r="B82" s="269" t="s">
        <v>2412</v>
      </c>
      <c r="C82" s="269" t="s">
        <v>303</v>
      </c>
      <c r="D82" s="269">
        <v>80</v>
      </c>
      <c r="E82" s="269" t="s">
        <v>163</v>
      </c>
      <c r="F82" s="269" t="s">
        <v>299</v>
      </c>
      <c r="G82" s="269" t="s">
        <v>301</v>
      </c>
      <c r="H82" s="269" t="s">
        <v>2411</v>
      </c>
      <c r="I82" s="269" t="s">
        <v>182</v>
      </c>
      <c r="J82" s="269" t="s">
        <v>182</v>
      </c>
    </row>
    <row r="83" spans="1:10" x14ac:dyDescent="0.2">
      <c r="A83" s="269" t="s">
        <v>304</v>
      </c>
      <c r="B83" s="269" t="s">
        <v>2410</v>
      </c>
      <c r="C83" s="269" t="s">
        <v>304</v>
      </c>
      <c r="D83" s="269">
        <v>315</v>
      </c>
      <c r="E83" s="269" t="s">
        <v>163</v>
      </c>
      <c r="F83" s="269" t="s">
        <v>299</v>
      </c>
      <c r="G83" s="269" t="s">
        <v>301</v>
      </c>
      <c r="H83" s="269" t="s">
        <v>2409</v>
      </c>
      <c r="I83" s="269" t="s">
        <v>182</v>
      </c>
      <c r="J83" s="269" t="s">
        <v>182</v>
      </c>
    </row>
    <row r="84" spans="1:10" ht="17" x14ac:dyDescent="0.25">
      <c r="A84" s="269" t="s">
        <v>215</v>
      </c>
      <c r="B84" s="269" t="s">
        <v>2407</v>
      </c>
      <c r="C84" s="269" t="s">
        <v>2408</v>
      </c>
      <c r="D84" s="269">
        <v>17</v>
      </c>
      <c r="E84" s="269" t="s">
        <v>163</v>
      </c>
      <c r="F84" s="269" t="s">
        <v>173</v>
      </c>
      <c r="G84" s="269" t="s">
        <v>204</v>
      </c>
      <c r="H84" s="269" t="s">
        <v>2406</v>
      </c>
      <c r="I84" s="269" t="s">
        <v>182</v>
      </c>
      <c r="J84" s="269" t="s">
        <v>216</v>
      </c>
    </row>
    <row r="85" spans="1:10" ht="17" x14ac:dyDescent="0.25">
      <c r="A85" s="269" t="s">
        <v>548</v>
      </c>
      <c r="B85" s="269" t="s">
        <v>2404</v>
      </c>
      <c r="C85" s="269" t="s">
        <v>2405</v>
      </c>
      <c r="D85" s="269">
        <v>283</v>
      </c>
      <c r="E85" s="269" t="s">
        <v>163</v>
      </c>
      <c r="F85" s="269" t="s">
        <v>262</v>
      </c>
      <c r="G85" s="269" t="s">
        <v>549</v>
      </c>
      <c r="H85" s="269" t="s">
        <v>2403</v>
      </c>
      <c r="I85" s="269" t="s">
        <v>182</v>
      </c>
      <c r="J85" s="269" t="s">
        <v>182</v>
      </c>
    </row>
    <row r="86" spans="1:10" ht="17" x14ac:dyDescent="0.25">
      <c r="A86" s="269" t="s">
        <v>241</v>
      </c>
      <c r="B86" s="269" t="s">
        <v>2401</v>
      </c>
      <c r="C86" s="269" t="s">
        <v>2402</v>
      </c>
      <c r="D86" s="269">
        <v>23</v>
      </c>
      <c r="E86" s="269" t="s">
        <v>163</v>
      </c>
      <c r="F86" s="269" t="s">
        <v>173</v>
      </c>
      <c r="G86" s="269" t="s">
        <v>239</v>
      </c>
      <c r="H86" s="269" t="s">
        <v>2400</v>
      </c>
      <c r="I86" s="269" t="s">
        <v>182</v>
      </c>
      <c r="J86" s="269" t="s">
        <v>242</v>
      </c>
    </row>
    <row r="87" spans="1:10" ht="17" x14ac:dyDescent="0.25">
      <c r="A87" s="269" t="s">
        <v>243</v>
      </c>
      <c r="B87" s="269" t="s">
        <v>2398</v>
      </c>
      <c r="C87" s="269" t="s">
        <v>2399</v>
      </c>
      <c r="D87" s="269">
        <v>24</v>
      </c>
      <c r="E87" s="269" t="s">
        <v>163</v>
      </c>
      <c r="F87" s="269" t="s">
        <v>173</v>
      </c>
      <c r="G87" s="269" t="s">
        <v>239</v>
      </c>
      <c r="H87" s="269" t="s">
        <v>2397</v>
      </c>
      <c r="I87" s="269" t="s">
        <v>182</v>
      </c>
      <c r="J87" s="269" t="s">
        <v>244</v>
      </c>
    </row>
    <row r="88" spans="1:10" ht="17" x14ac:dyDescent="0.25">
      <c r="A88" s="269" t="s">
        <v>258</v>
      </c>
      <c r="B88" s="269" t="s">
        <v>2395</v>
      </c>
      <c r="C88" s="269" t="s">
        <v>2396</v>
      </c>
      <c r="D88" s="269">
        <v>30</v>
      </c>
      <c r="E88" s="269" t="s">
        <v>163</v>
      </c>
      <c r="F88" s="269" t="s">
        <v>173</v>
      </c>
      <c r="G88" s="269" t="s">
        <v>239</v>
      </c>
      <c r="H88" s="269" t="s">
        <v>2394</v>
      </c>
      <c r="I88" s="269" t="s">
        <v>182</v>
      </c>
      <c r="J88" s="269" t="s">
        <v>258</v>
      </c>
    </row>
    <row r="89" spans="1:10" x14ac:dyDescent="0.2">
      <c r="A89" s="269" t="s">
        <v>776</v>
      </c>
      <c r="B89" s="269" t="s">
        <v>2392</v>
      </c>
      <c r="C89" s="269" t="s">
        <v>2393</v>
      </c>
      <c r="D89" s="269">
        <v>197</v>
      </c>
      <c r="E89" s="269" t="s">
        <v>232</v>
      </c>
      <c r="F89" s="269" t="s">
        <v>231</v>
      </c>
      <c r="G89" s="269" t="s">
        <v>230</v>
      </c>
      <c r="H89" s="269" t="s">
        <v>2391</v>
      </c>
      <c r="I89" s="269" t="s">
        <v>182</v>
      </c>
      <c r="J89" s="269" t="s">
        <v>182</v>
      </c>
    </row>
    <row r="90" spans="1:10" x14ac:dyDescent="0.2">
      <c r="A90" s="269" t="s">
        <v>777</v>
      </c>
      <c r="B90" s="269" t="s">
        <v>2389</v>
      </c>
      <c r="C90" s="269" t="s">
        <v>2390</v>
      </c>
      <c r="D90" s="269">
        <v>198</v>
      </c>
      <c r="E90" s="269" t="s">
        <v>232</v>
      </c>
      <c r="F90" s="269" t="s">
        <v>231</v>
      </c>
      <c r="G90" s="269" t="s">
        <v>230</v>
      </c>
      <c r="H90" s="269" t="s">
        <v>2388</v>
      </c>
      <c r="I90" s="269" t="s">
        <v>182</v>
      </c>
      <c r="J90" s="269" t="s">
        <v>182</v>
      </c>
    </row>
    <row r="91" spans="1:10" x14ac:dyDescent="0.2">
      <c r="A91" s="269" t="s">
        <v>778</v>
      </c>
      <c r="B91" s="269" t="s">
        <v>2386</v>
      </c>
      <c r="C91" s="269" t="s">
        <v>2387</v>
      </c>
      <c r="D91" s="269">
        <v>199</v>
      </c>
      <c r="E91" s="269" t="s">
        <v>232</v>
      </c>
      <c r="F91" s="269" t="s">
        <v>231</v>
      </c>
      <c r="G91" s="269" t="s">
        <v>230</v>
      </c>
      <c r="H91" s="269" t="s">
        <v>2385</v>
      </c>
      <c r="I91" s="269" t="s">
        <v>182</v>
      </c>
      <c r="J91" s="269" t="s">
        <v>182</v>
      </c>
    </row>
    <row r="92" spans="1:10" x14ac:dyDescent="0.2">
      <c r="A92" s="269" t="s">
        <v>2383</v>
      </c>
      <c r="B92" s="269" t="s">
        <v>2382</v>
      </c>
      <c r="C92" s="269" t="s">
        <v>2384</v>
      </c>
      <c r="D92" s="269">
        <v>174</v>
      </c>
      <c r="E92" s="269" t="s">
        <v>232</v>
      </c>
      <c r="F92" s="269" t="s">
        <v>231</v>
      </c>
      <c r="G92" s="269" t="s">
        <v>230</v>
      </c>
      <c r="H92" s="269" t="s">
        <v>2381</v>
      </c>
      <c r="I92" s="269">
        <v>0</v>
      </c>
      <c r="J92" s="269">
        <v>0</v>
      </c>
    </row>
    <row r="93" spans="1:10" x14ac:dyDescent="0.2">
      <c r="A93" s="269" t="s">
        <v>779</v>
      </c>
      <c r="B93" s="269" t="s">
        <v>2379</v>
      </c>
      <c r="C93" s="269" t="s">
        <v>2380</v>
      </c>
      <c r="D93" s="269">
        <v>175</v>
      </c>
      <c r="E93" s="269" t="s">
        <v>232</v>
      </c>
      <c r="F93" s="269" t="s">
        <v>231</v>
      </c>
      <c r="G93" s="269" t="s">
        <v>230</v>
      </c>
      <c r="H93" s="269" t="s">
        <v>2378</v>
      </c>
      <c r="I93" s="269" t="s">
        <v>182</v>
      </c>
      <c r="J93" s="269" t="s">
        <v>182</v>
      </c>
    </row>
    <row r="94" spans="1:10" x14ac:dyDescent="0.2">
      <c r="A94" s="269" t="s">
        <v>780</v>
      </c>
      <c r="B94" s="269" t="s">
        <v>2376</v>
      </c>
      <c r="C94" s="269" t="s">
        <v>2377</v>
      </c>
      <c r="D94" s="269">
        <v>176</v>
      </c>
      <c r="E94" s="269" t="s">
        <v>232</v>
      </c>
      <c r="F94" s="269" t="s">
        <v>231</v>
      </c>
      <c r="G94" s="269" t="s">
        <v>230</v>
      </c>
      <c r="H94" s="269" t="s">
        <v>2375</v>
      </c>
      <c r="I94" s="269" t="s">
        <v>182</v>
      </c>
      <c r="J94" s="269" t="s">
        <v>182</v>
      </c>
    </row>
    <row r="95" spans="1:10" x14ac:dyDescent="0.2">
      <c r="A95" s="269" t="s">
        <v>781</v>
      </c>
      <c r="B95" s="269" t="s">
        <v>2373</v>
      </c>
      <c r="C95" s="269" t="s">
        <v>2374</v>
      </c>
      <c r="D95" s="269">
        <v>202</v>
      </c>
      <c r="E95" s="269" t="s">
        <v>232</v>
      </c>
      <c r="F95" s="269" t="s">
        <v>231</v>
      </c>
      <c r="G95" s="269" t="s">
        <v>230</v>
      </c>
      <c r="H95" s="269" t="s">
        <v>2372</v>
      </c>
      <c r="I95" s="269" t="s">
        <v>182</v>
      </c>
      <c r="J95" s="269" t="s">
        <v>182</v>
      </c>
    </row>
    <row r="96" spans="1:10" x14ac:dyDescent="0.2">
      <c r="A96" s="269" t="s">
        <v>782</v>
      </c>
      <c r="B96" s="269" t="s">
        <v>2370</v>
      </c>
      <c r="C96" s="269" t="s">
        <v>2371</v>
      </c>
      <c r="D96" s="269">
        <v>204</v>
      </c>
      <c r="E96" s="269" t="s">
        <v>232</v>
      </c>
      <c r="F96" s="269" t="s">
        <v>231</v>
      </c>
      <c r="G96" s="269" t="s">
        <v>230</v>
      </c>
      <c r="H96" s="269" t="s">
        <v>2369</v>
      </c>
      <c r="I96" s="269" t="s">
        <v>182</v>
      </c>
      <c r="J96" s="269" t="s">
        <v>182</v>
      </c>
    </row>
    <row r="97" spans="1:10" x14ac:dyDescent="0.2">
      <c r="A97" s="269" t="s">
        <v>783</v>
      </c>
      <c r="B97" s="269" t="s">
        <v>2367</v>
      </c>
      <c r="C97" s="269" t="s">
        <v>2368</v>
      </c>
      <c r="D97" s="269">
        <v>182</v>
      </c>
      <c r="E97" s="269" t="s">
        <v>232</v>
      </c>
      <c r="F97" s="269" t="s">
        <v>231</v>
      </c>
      <c r="G97" s="269" t="s">
        <v>230</v>
      </c>
      <c r="H97" s="269" t="s">
        <v>2366</v>
      </c>
      <c r="I97" s="269" t="s">
        <v>182</v>
      </c>
      <c r="J97" s="269" t="s">
        <v>182</v>
      </c>
    </row>
    <row r="98" spans="1:10" x14ac:dyDescent="0.2">
      <c r="A98" s="269" t="s">
        <v>784</v>
      </c>
      <c r="B98" s="269" t="s">
        <v>2364</v>
      </c>
      <c r="C98" s="269" t="s">
        <v>2365</v>
      </c>
      <c r="D98" s="269">
        <v>183</v>
      </c>
      <c r="E98" s="269" t="s">
        <v>232</v>
      </c>
      <c r="F98" s="269" t="s">
        <v>231</v>
      </c>
      <c r="G98" s="269" t="s">
        <v>230</v>
      </c>
      <c r="H98" s="269" t="s">
        <v>2363</v>
      </c>
      <c r="I98" s="269" t="s">
        <v>182</v>
      </c>
      <c r="J98" s="269" t="s">
        <v>182</v>
      </c>
    </row>
    <row r="99" spans="1:10" x14ac:dyDescent="0.2">
      <c r="A99" s="269" t="s">
        <v>785</v>
      </c>
      <c r="B99" s="269" t="s">
        <v>2361</v>
      </c>
      <c r="C99" s="269" t="s">
        <v>2362</v>
      </c>
      <c r="D99" s="269">
        <v>184</v>
      </c>
      <c r="E99" s="269" t="s">
        <v>232</v>
      </c>
      <c r="F99" s="269" t="s">
        <v>231</v>
      </c>
      <c r="G99" s="269" t="s">
        <v>230</v>
      </c>
      <c r="H99" s="269" t="s">
        <v>2360</v>
      </c>
      <c r="I99" s="269" t="s">
        <v>182</v>
      </c>
      <c r="J99" s="269" t="s">
        <v>182</v>
      </c>
    </row>
    <row r="100" spans="1:10" x14ac:dyDescent="0.2">
      <c r="A100" s="269" t="s">
        <v>786</v>
      </c>
      <c r="B100" s="269" t="s">
        <v>2358</v>
      </c>
      <c r="C100" s="269" t="s">
        <v>2359</v>
      </c>
      <c r="D100" s="269">
        <v>185</v>
      </c>
      <c r="E100" s="269" t="s">
        <v>232</v>
      </c>
      <c r="F100" s="269" t="s">
        <v>231</v>
      </c>
      <c r="G100" s="269" t="s">
        <v>230</v>
      </c>
      <c r="H100" s="269" t="s">
        <v>2357</v>
      </c>
      <c r="I100" s="269" t="s">
        <v>182</v>
      </c>
      <c r="J100" s="269" t="s">
        <v>182</v>
      </c>
    </row>
    <row r="101" spans="1:10" x14ac:dyDescent="0.2">
      <c r="A101" s="269" t="s">
        <v>2355</v>
      </c>
      <c r="B101" s="269" t="s">
        <v>2354</v>
      </c>
      <c r="C101" s="269" t="s">
        <v>2356</v>
      </c>
      <c r="D101" s="269">
        <v>177</v>
      </c>
      <c r="E101" s="269" t="s">
        <v>232</v>
      </c>
      <c r="F101" s="269" t="s">
        <v>231</v>
      </c>
      <c r="G101" s="269" t="s">
        <v>230</v>
      </c>
      <c r="H101" s="269" t="s">
        <v>2353</v>
      </c>
      <c r="I101" s="269">
        <v>0</v>
      </c>
      <c r="J101" s="269">
        <v>0</v>
      </c>
    </row>
    <row r="102" spans="1:10" x14ac:dyDescent="0.2">
      <c r="A102" s="269" t="s">
        <v>787</v>
      </c>
      <c r="B102" s="269" t="s">
        <v>2351</v>
      </c>
      <c r="C102" s="269" t="s">
        <v>2352</v>
      </c>
      <c r="D102" s="269">
        <v>190</v>
      </c>
      <c r="E102" s="269" t="s">
        <v>232</v>
      </c>
      <c r="F102" s="269" t="s">
        <v>231</v>
      </c>
      <c r="G102" s="269" t="s">
        <v>230</v>
      </c>
      <c r="H102" s="269" t="s">
        <v>2350</v>
      </c>
      <c r="I102" s="269" t="s">
        <v>182</v>
      </c>
      <c r="J102" s="269" t="s">
        <v>182</v>
      </c>
    </row>
    <row r="103" spans="1:10" x14ac:dyDescent="0.2">
      <c r="A103" s="269" t="s">
        <v>788</v>
      </c>
      <c r="B103" s="269" t="s">
        <v>2348</v>
      </c>
      <c r="C103" s="269" t="s">
        <v>2349</v>
      </c>
      <c r="D103" s="269">
        <v>191</v>
      </c>
      <c r="E103" s="269" t="s">
        <v>232</v>
      </c>
      <c r="F103" s="269" t="s">
        <v>231</v>
      </c>
      <c r="G103" s="269" t="s">
        <v>230</v>
      </c>
      <c r="H103" s="269" t="s">
        <v>2347</v>
      </c>
      <c r="I103" s="269" t="s">
        <v>182</v>
      </c>
      <c r="J103" s="269" t="s">
        <v>182</v>
      </c>
    </row>
    <row r="104" spans="1:10" x14ac:dyDescent="0.2">
      <c r="A104" s="269" t="s">
        <v>789</v>
      </c>
      <c r="B104" s="269" t="s">
        <v>2345</v>
      </c>
      <c r="C104" s="269" t="s">
        <v>2346</v>
      </c>
      <c r="D104" s="269">
        <v>193</v>
      </c>
      <c r="E104" s="269" t="s">
        <v>232</v>
      </c>
      <c r="F104" s="269" t="s">
        <v>231</v>
      </c>
      <c r="G104" s="269" t="s">
        <v>230</v>
      </c>
      <c r="H104" s="269" t="s">
        <v>2344</v>
      </c>
      <c r="I104" s="269" t="s">
        <v>182</v>
      </c>
      <c r="J104" s="269" t="s">
        <v>182</v>
      </c>
    </row>
    <row r="105" spans="1:10" x14ac:dyDescent="0.2">
      <c r="A105" s="269" t="s">
        <v>790</v>
      </c>
      <c r="B105" s="269" t="s">
        <v>2342</v>
      </c>
      <c r="C105" s="269" t="s">
        <v>2343</v>
      </c>
      <c r="D105" s="269">
        <v>195</v>
      </c>
      <c r="E105" s="269" t="s">
        <v>232</v>
      </c>
      <c r="F105" s="269" t="s">
        <v>231</v>
      </c>
      <c r="G105" s="269" t="s">
        <v>230</v>
      </c>
      <c r="H105" s="269" t="s">
        <v>2341</v>
      </c>
      <c r="I105" s="269" t="s">
        <v>182</v>
      </c>
      <c r="J105" s="269" t="s">
        <v>182</v>
      </c>
    </row>
    <row r="106" spans="1:10" x14ac:dyDescent="0.2">
      <c r="A106" s="269" t="s">
        <v>791</v>
      </c>
      <c r="B106" s="269" t="s">
        <v>2339</v>
      </c>
      <c r="C106" s="269" t="s">
        <v>2340</v>
      </c>
      <c r="D106" s="269">
        <v>196</v>
      </c>
      <c r="E106" s="269" t="s">
        <v>232</v>
      </c>
      <c r="F106" s="269" t="s">
        <v>231</v>
      </c>
      <c r="G106" s="269" t="s">
        <v>230</v>
      </c>
      <c r="H106" s="269" t="s">
        <v>2338</v>
      </c>
      <c r="I106" s="269" t="s">
        <v>182</v>
      </c>
      <c r="J106" s="269" t="s">
        <v>182</v>
      </c>
    </row>
    <row r="107" spans="1:10" x14ac:dyDescent="0.2">
      <c r="A107" s="269" t="s">
        <v>792</v>
      </c>
      <c r="B107" s="269" t="s">
        <v>2336</v>
      </c>
      <c r="C107" s="269" t="s">
        <v>2337</v>
      </c>
      <c r="D107" s="269">
        <v>186</v>
      </c>
      <c r="E107" s="269" t="s">
        <v>232</v>
      </c>
      <c r="F107" s="269" t="s">
        <v>231</v>
      </c>
      <c r="G107" s="269" t="s">
        <v>230</v>
      </c>
      <c r="H107" s="269" t="s">
        <v>2335</v>
      </c>
      <c r="I107" s="269" t="s">
        <v>182</v>
      </c>
      <c r="J107" s="269" t="s">
        <v>182</v>
      </c>
    </row>
    <row r="108" spans="1:10" x14ac:dyDescent="0.2">
      <c r="A108" s="269" t="s">
        <v>793</v>
      </c>
      <c r="B108" s="269" t="s">
        <v>2333</v>
      </c>
      <c r="C108" s="269" t="s">
        <v>2334</v>
      </c>
      <c r="D108" s="269">
        <v>187</v>
      </c>
      <c r="E108" s="269" t="s">
        <v>232</v>
      </c>
      <c r="F108" s="269" t="s">
        <v>231</v>
      </c>
      <c r="G108" s="269" t="s">
        <v>230</v>
      </c>
      <c r="H108" s="269" t="s">
        <v>2332</v>
      </c>
      <c r="I108" s="269" t="s">
        <v>182</v>
      </c>
      <c r="J108" s="269" t="s">
        <v>182</v>
      </c>
    </row>
    <row r="109" spans="1:10" x14ac:dyDescent="0.2">
      <c r="A109" s="269" t="s">
        <v>794</v>
      </c>
      <c r="B109" s="269" t="s">
        <v>2330</v>
      </c>
      <c r="C109" s="269" t="s">
        <v>2331</v>
      </c>
      <c r="D109" s="269">
        <v>188</v>
      </c>
      <c r="E109" s="269" t="s">
        <v>232</v>
      </c>
      <c r="F109" s="269" t="s">
        <v>231</v>
      </c>
      <c r="G109" s="269" t="s">
        <v>230</v>
      </c>
      <c r="H109" s="269" t="s">
        <v>2329</v>
      </c>
      <c r="I109" s="269" t="s">
        <v>182</v>
      </c>
      <c r="J109" s="269" t="s">
        <v>182</v>
      </c>
    </row>
    <row r="110" spans="1:10" x14ac:dyDescent="0.2">
      <c r="A110" s="269" t="s">
        <v>795</v>
      </c>
      <c r="B110" s="269" t="s">
        <v>2327</v>
      </c>
      <c r="C110" s="269" t="s">
        <v>2328</v>
      </c>
      <c r="D110" s="269">
        <v>192</v>
      </c>
      <c r="E110" s="269" t="s">
        <v>232</v>
      </c>
      <c r="F110" s="269" t="s">
        <v>231</v>
      </c>
      <c r="G110" s="269" t="s">
        <v>230</v>
      </c>
      <c r="H110" s="269" t="s">
        <v>2326</v>
      </c>
      <c r="I110" s="269" t="s">
        <v>182</v>
      </c>
      <c r="J110" s="269" t="s">
        <v>182</v>
      </c>
    </row>
    <row r="111" spans="1:10" x14ac:dyDescent="0.2">
      <c r="A111" s="269" t="s">
        <v>796</v>
      </c>
      <c r="B111" s="269" t="s">
        <v>2324</v>
      </c>
      <c r="C111" s="269" t="s">
        <v>2325</v>
      </c>
      <c r="D111" s="269">
        <v>194</v>
      </c>
      <c r="E111" s="269" t="s">
        <v>232</v>
      </c>
      <c r="F111" s="269" t="s">
        <v>231</v>
      </c>
      <c r="G111" s="269" t="s">
        <v>230</v>
      </c>
      <c r="H111" s="269" t="s">
        <v>2323</v>
      </c>
      <c r="I111" s="269" t="s">
        <v>182</v>
      </c>
      <c r="J111" s="269" t="s">
        <v>182</v>
      </c>
    </row>
    <row r="112" spans="1:10" x14ac:dyDescent="0.2">
      <c r="A112" s="269" t="s">
        <v>236</v>
      </c>
      <c r="B112" s="269" t="s">
        <v>2321</v>
      </c>
      <c r="C112" s="269" t="s">
        <v>2322</v>
      </c>
      <c r="D112" s="269">
        <v>200</v>
      </c>
      <c r="E112" s="269" t="s">
        <v>232</v>
      </c>
      <c r="F112" s="269" t="s">
        <v>231</v>
      </c>
      <c r="G112" s="269" t="s">
        <v>230</v>
      </c>
      <c r="H112" s="269" t="s">
        <v>2320</v>
      </c>
      <c r="I112" s="269" t="s">
        <v>182</v>
      </c>
      <c r="J112" s="269" t="s">
        <v>182</v>
      </c>
    </row>
    <row r="113" spans="1:10" x14ac:dyDescent="0.2">
      <c r="A113" s="269" t="s">
        <v>797</v>
      </c>
      <c r="B113" s="269" t="s">
        <v>2318</v>
      </c>
      <c r="C113" s="269" t="s">
        <v>2319</v>
      </c>
      <c r="D113" s="269">
        <v>201</v>
      </c>
      <c r="E113" s="269" t="s">
        <v>232</v>
      </c>
      <c r="F113" s="269" t="s">
        <v>231</v>
      </c>
      <c r="G113" s="269" t="s">
        <v>230</v>
      </c>
      <c r="H113" s="269" t="s">
        <v>2317</v>
      </c>
      <c r="I113" s="269" t="s">
        <v>182</v>
      </c>
      <c r="J113" s="269" t="s">
        <v>182</v>
      </c>
    </row>
    <row r="114" spans="1:10" x14ac:dyDescent="0.2">
      <c r="A114" s="269" t="s">
        <v>798</v>
      </c>
      <c r="B114" s="269" t="s">
        <v>2315</v>
      </c>
      <c r="C114" s="269" t="s">
        <v>2316</v>
      </c>
      <c r="D114" s="269">
        <v>206</v>
      </c>
      <c r="E114" s="269" t="s">
        <v>232</v>
      </c>
      <c r="F114" s="269" t="s">
        <v>231</v>
      </c>
      <c r="G114" s="269" t="s">
        <v>230</v>
      </c>
      <c r="H114" s="269" t="s">
        <v>2314</v>
      </c>
      <c r="I114" s="269" t="s">
        <v>182</v>
      </c>
      <c r="J114" s="269" t="s">
        <v>182</v>
      </c>
    </row>
    <row r="115" spans="1:10" x14ac:dyDescent="0.2">
      <c r="A115" s="269" t="s">
        <v>799</v>
      </c>
      <c r="B115" s="269" t="s">
        <v>2312</v>
      </c>
      <c r="C115" s="269" t="s">
        <v>2313</v>
      </c>
      <c r="D115" s="269">
        <v>207</v>
      </c>
      <c r="E115" s="269" t="s">
        <v>232</v>
      </c>
      <c r="F115" s="269" t="s">
        <v>231</v>
      </c>
      <c r="G115" s="269" t="s">
        <v>230</v>
      </c>
      <c r="H115" s="269" t="s">
        <v>2311</v>
      </c>
      <c r="I115" s="269" t="s">
        <v>182</v>
      </c>
      <c r="J115" s="269" t="s">
        <v>182</v>
      </c>
    </row>
    <row r="116" spans="1:10" x14ac:dyDescent="0.2">
      <c r="A116" s="269" t="s">
        <v>800</v>
      </c>
      <c r="B116" s="269" t="s">
        <v>2309</v>
      </c>
      <c r="C116" s="269" t="s">
        <v>2310</v>
      </c>
      <c r="D116" s="269">
        <v>208</v>
      </c>
      <c r="E116" s="269" t="s">
        <v>232</v>
      </c>
      <c r="F116" s="269" t="s">
        <v>231</v>
      </c>
      <c r="G116" s="269" t="s">
        <v>230</v>
      </c>
      <c r="H116" s="269" t="s">
        <v>2308</v>
      </c>
      <c r="I116" s="269" t="s">
        <v>182</v>
      </c>
      <c r="J116" s="269" t="s">
        <v>182</v>
      </c>
    </row>
    <row r="117" spans="1:10" x14ac:dyDescent="0.2">
      <c r="A117" s="269" t="s">
        <v>801</v>
      </c>
      <c r="B117" s="269" t="s">
        <v>2306</v>
      </c>
      <c r="C117" s="269" t="s">
        <v>2307</v>
      </c>
      <c r="D117" s="269">
        <v>181</v>
      </c>
      <c r="E117" s="269" t="s">
        <v>232</v>
      </c>
      <c r="F117" s="269" t="s">
        <v>231</v>
      </c>
      <c r="G117" s="269" t="s">
        <v>230</v>
      </c>
      <c r="H117" s="269" t="s">
        <v>2305</v>
      </c>
      <c r="I117" s="269" t="s">
        <v>182</v>
      </c>
      <c r="J117" s="269" t="s">
        <v>182</v>
      </c>
    </row>
    <row r="118" spans="1:10" x14ac:dyDescent="0.2">
      <c r="A118" s="269" t="s">
        <v>2303</v>
      </c>
      <c r="B118" s="269" t="s">
        <v>2302</v>
      </c>
      <c r="C118" s="269" t="s">
        <v>2304</v>
      </c>
      <c r="D118" s="269">
        <v>189</v>
      </c>
      <c r="E118" s="269" t="s">
        <v>232</v>
      </c>
      <c r="F118" s="269" t="s">
        <v>231</v>
      </c>
      <c r="G118" s="269" t="s">
        <v>230</v>
      </c>
      <c r="H118" s="269" t="s">
        <v>2301</v>
      </c>
      <c r="I118" s="269">
        <v>0</v>
      </c>
      <c r="J118" s="269">
        <v>0</v>
      </c>
    </row>
    <row r="119" spans="1:10" ht="17" x14ac:dyDescent="0.25">
      <c r="A119" s="269" t="s">
        <v>264</v>
      </c>
      <c r="B119" s="269" t="s">
        <v>2299</v>
      </c>
      <c r="C119" s="269" t="s">
        <v>2300</v>
      </c>
      <c r="D119" s="269">
        <v>35</v>
      </c>
      <c r="E119" s="269" t="s">
        <v>163</v>
      </c>
      <c r="F119" s="269" t="s">
        <v>262</v>
      </c>
      <c r="G119" s="269" t="s">
        <v>261</v>
      </c>
      <c r="H119" s="269" t="s">
        <v>2298</v>
      </c>
      <c r="I119" s="269" t="s">
        <v>182</v>
      </c>
      <c r="J119" s="269" t="s">
        <v>182</v>
      </c>
    </row>
    <row r="120" spans="1:10" ht="17" x14ac:dyDescent="0.25">
      <c r="A120" s="269" t="s">
        <v>272</v>
      </c>
      <c r="B120" s="269" t="s">
        <v>2296</v>
      </c>
      <c r="C120" s="269" t="s">
        <v>2297</v>
      </c>
      <c r="D120" s="269">
        <v>40</v>
      </c>
      <c r="E120" s="269" t="s">
        <v>163</v>
      </c>
      <c r="F120" s="269" t="s">
        <v>262</v>
      </c>
      <c r="G120" s="269" t="s">
        <v>273</v>
      </c>
      <c r="H120" s="269" t="s">
        <v>2295</v>
      </c>
      <c r="I120" s="269" t="s">
        <v>182</v>
      </c>
      <c r="J120" s="269" t="s">
        <v>182</v>
      </c>
    </row>
    <row r="121" spans="1:10" x14ac:dyDescent="0.2">
      <c r="A121" s="269" t="s">
        <v>426</v>
      </c>
      <c r="B121" s="269" t="s">
        <v>2293</v>
      </c>
      <c r="C121" s="269" t="s">
        <v>2294</v>
      </c>
      <c r="D121" s="269">
        <v>31</v>
      </c>
      <c r="E121" s="269" t="s">
        <v>163</v>
      </c>
      <c r="F121" s="269" t="s">
        <v>262</v>
      </c>
      <c r="G121" s="269" t="s">
        <v>427</v>
      </c>
      <c r="H121" s="269" t="s">
        <v>2292</v>
      </c>
      <c r="I121" s="269" t="s">
        <v>182</v>
      </c>
      <c r="J121" s="269" t="s">
        <v>182</v>
      </c>
    </row>
    <row r="122" spans="1:10" ht="17" x14ac:dyDescent="0.25">
      <c r="A122" s="269" t="s">
        <v>428</v>
      </c>
      <c r="B122" s="269" t="s">
        <v>429</v>
      </c>
      <c r="C122" s="269" t="s">
        <v>2291</v>
      </c>
      <c r="D122" s="269">
        <v>32</v>
      </c>
      <c r="E122" s="269" t="s">
        <v>163</v>
      </c>
      <c r="F122" s="269" t="s">
        <v>262</v>
      </c>
      <c r="G122" s="269" t="s">
        <v>427</v>
      </c>
      <c r="H122" s="269" t="s">
        <v>2290</v>
      </c>
      <c r="I122" s="269" t="s">
        <v>2</v>
      </c>
      <c r="J122" s="269" t="s">
        <v>182</v>
      </c>
    </row>
    <row r="123" spans="1:10" ht="17" x14ac:dyDescent="0.25">
      <c r="A123" s="269" t="s">
        <v>430</v>
      </c>
      <c r="B123" s="269" t="s">
        <v>2288</v>
      </c>
      <c r="C123" s="269" t="s">
        <v>2289</v>
      </c>
      <c r="D123" s="269">
        <v>33</v>
      </c>
      <c r="E123" s="269" t="s">
        <v>163</v>
      </c>
      <c r="F123" s="269" t="s">
        <v>262</v>
      </c>
      <c r="G123" s="269" t="s">
        <v>427</v>
      </c>
      <c r="H123" s="269" t="s">
        <v>2287</v>
      </c>
      <c r="I123" s="269" t="s">
        <v>182</v>
      </c>
      <c r="J123" s="269" t="s">
        <v>182</v>
      </c>
    </row>
    <row r="124" spans="1:10" x14ac:dyDescent="0.2">
      <c r="A124" s="269" t="s">
        <v>283</v>
      </c>
      <c r="B124" s="269" t="s">
        <v>2286</v>
      </c>
      <c r="C124" s="269" t="s">
        <v>1155</v>
      </c>
      <c r="D124" s="269">
        <v>43</v>
      </c>
      <c r="E124" s="269" t="s">
        <v>165</v>
      </c>
      <c r="F124" s="269" t="s">
        <v>262</v>
      </c>
      <c r="G124" s="269" t="s">
        <v>102</v>
      </c>
      <c r="H124" s="269" t="s">
        <v>2285</v>
      </c>
      <c r="I124" s="269" t="s">
        <v>10</v>
      </c>
      <c r="J124" s="269" t="s">
        <v>182</v>
      </c>
    </row>
    <row r="125" spans="1:10" ht="17" x14ac:dyDescent="0.25">
      <c r="A125" s="269" t="s">
        <v>2283</v>
      </c>
      <c r="C125" s="269" t="s">
        <v>2284</v>
      </c>
      <c r="E125" s="269" t="s">
        <v>165</v>
      </c>
      <c r="F125" s="269" t="s">
        <v>262</v>
      </c>
      <c r="G125" s="269" t="s">
        <v>102</v>
      </c>
      <c r="I125" s="269" t="s">
        <v>2282</v>
      </c>
      <c r="J125" s="269" t="e">
        <v>#N/A</v>
      </c>
    </row>
    <row r="126" spans="1:10" ht="17" x14ac:dyDescent="0.25">
      <c r="A126" s="269" t="s">
        <v>2280</v>
      </c>
      <c r="C126" s="269" t="s">
        <v>2281</v>
      </c>
      <c r="E126" s="269" t="s">
        <v>165</v>
      </c>
      <c r="F126" s="269" t="s">
        <v>262</v>
      </c>
      <c r="G126" s="269" t="s">
        <v>102</v>
      </c>
      <c r="I126" s="269" t="s">
        <v>2279</v>
      </c>
      <c r="J126" s="269" t="e">
        <v>#N/A</v>
      </c>
    </row>
    <row r="127" spans="1:10" ht="17" x14ac:dyDescent="0.25">
      <c r="A127" s="269" t="s">
        <v>1154</v>
      </c>
      <c r="C127" s="269" t="s">
        <v>2278</v>
      </c>
      <c r="E127" s="269" t="s">
        <v>165</v>
      </c>
      <c r="F127" s="269" t="s">
        <v>262</v>
      </c>
      <c r="G127" s="269" t="s">
        <v>102</v>
      </c>
      <c r="I127" s="269" t="s">
        <v>2277</v>
      </c>
      <c r="J127" s="269" t="e">
        <v>#N/A</v>
      </c>
    </row>
    <row r="128" spans="1:10" x14ac:dyDescent="0.2">
      <c r="A128" s="269" t="s">
        <v>285</v>
      </c>
      <c r="B128" s="269" t="s">
        <v>2275</v>
      </c>
      <c r="C128" s="269" t="s">
        <v>2276</v>
      </c>
      <c r="D128" s="269">
        <v>47</v>
      </c>
      <c r="E128" s="269" t="s">
        <v>165</v>
      </c>
      <c r="F128" s="269" t="s">
        <v>262</v>
      </c>
      <c r="G128" s="269" t="s">
        <v>102</v>
      </c>
      <c r="H128" s="269" t="s">
        <v>2274</v>
      </c>
      <c r="I128" s="269" t="s">
        <v>182</v>
      </c>
      <c r="J128" s="269" t="s">
        <v>182</v>
      </c>
    </row>
    <row r="129" spans="1:10" x14ac:dyDescent="0.2">
      <c r="A129" s="269" t="s">
        <v>286</v>
      </c>
      <c r="B129" s="269" t="s">
        <v>2272</v>
      </c>
      <c r="C129" s="269" t="s">
        <v>2273</v>
      </c>
      <c r="D129" s="269">
        <v>54</v>
      </c>
      <c r="E129" s="269" t="s">
        <v>164</v>
      </c>
      <c r="F129" s="269" t="s">
        <v>288</v>
      </c>
      <c r="G129" s="269" t="s">
        <v>287</v>
      </c>
      <c r="H129" s="269" t="s">
        <v>2271</v>
      </c>
      <c r="I129" s="269" t="s">
        <v>182</v>
      </c>
      <c r="J129" s="269" t="s">
        <v>182</v>
      </c>
    </row>
    <row r="130" spans="1:10" x14ac:dyDescent="0.2">
      <c r="A130" s="269" t="s">
        <v>305</v>
      </c>
      <c r="B130" s="269" t="s">
        <v>2270</v>
      </c>
      <c r="C130" s="269" t="s">
        <v>305</v>
      </c>
      <c r="D130" s="269">
        <v>58</v>
      </c>
      <c r="E130" s="269" t="s">
        <v>163</v>
      </c>
      <c r="F130" s="269" t="s">
        <v>299</v>
      </c>
      <c r="G130" s="269" t="s">
        <v>301</v>
      </c>
      <c r="H130" s="269" t="s">
        <v>2269</v>
      </c>
      <c r="I130" s="269" t="s">
        <v>182</v>
      </c>
      <c r="J130" s="269" t="s">
        <v>182</v>
      </c>
    </row>
    <row r="131" spans="1:10" x14ac:dyDescent="0.2">
      <c r="A131" s="269" t="s">
        <v>306</v>
      </c>
      <c r="B131" s="269" t="s">
        <v>2268</v>
      </c>
      <c r="C131" s="269" t="s">
        <v>306</v>
      </c>
      <c r="D131" s="269">
        <v>67</v>
      </c>
      <c r="E131" s="269" t="s">
        <v>163</v>
      </c>
      <c r="F131" s="269" t="s">
        <v>299</v>
      </c>
      <c r="G131" s="269" t="s">
        <v>301</v>
      </c>
      <c r="H131" s="269" t="s">
        <v>2267</v>
      </c>
      <c r="I131" s="269" t="s">
        <v>182</v>
      </c>
      <c r="J131" s="269" t="s">
        <v>182</v>
      </c>
    </row>
    <row r="132" spans="1:10" x14ac:dyDescent="0.2">
      <c r="A132" s="269" t="s">
        <v>307</v>
      </c>
      <c r="B132" s="269" t="s">
        <v>2266</v>
      </c>
      <c r="C132" s="269" t="s">
        <v>307</v>
      </c>
      <c r="D132" s="269">
        <v>59</v>
      </c>
      <c r="E132" s="269" t="s">
        <v>163</v>
      </c>
      <c r="F132" s="269" t="s">
        <v>299</v>
      </c>
      <c r="G132" s="269" t="s">
        <v>301</v>
      </c>
      <c r="H132" s="269" t="s">
        <v>2265</v>
      </c>
      <c r="I132" s="269" t="s">
        <v>182</v>
      </c>
      <c r="J132" s="269" t="s">
        <v>182</v>
      </c>
    </row>
    <row r="133" spans="1:10" x14ac:dyDescent="0.2">
      <c r="A133" s="269" t="s">
        <v>308</v>
      </c>
      <c r="B133" s="269" t="s">
        <v>2264</v>
      </c>
      <c r="C133" s="269" t="s">
        <v>308</v>
      </c>
      <c r="D133" s="269">
        <v>60</v>
      </c>
      <c r="E133" s="269" t="s">
        <v>163</v>
      </c>
      <c r="F133" s="269" t="s">
        <v>299</v>
      </c>
      <c r="G133" s="269" t="s">
        <v>301</v>
      </c>
      <c r="H133" s="269" t="s">
        <v>2263</v>
      </c>
      <c r="I133" s="269" t="s">
        <v>182</v>
      </c>
      <c r="J133" s="269" t="s">
        <v>182</v>
      </c>
    </row>
    <row r="134" spans="1:10" x14ac:dyDescent="0.2">
      <c r="A134" s="269" t="s">
        <v>309</v>
      </c>
      <c r="B134" s="269" t="s">
        <v>2262</v>
      </c>
      <c r="C134" s="269" t="s">
        <v>309</v>
      </c>
      <c r="D134" s="269">
        <v>61</v>
      </c>
      <c r="E134" s="269" t="s">
        <v>163</v>
      </c>
      <c r="F134" s="269" t="s">
        <v>299</v>
      </c>
      <c r="G134" s="269" t="s">
        <v>301</v>
      </c>
      <c r="H134" s="269" t="s">
        <v>2261</v>
      </c>
      <c r="I134" s="269" t="s">
        <v>182</v>
      </c>
      <c r="J134" s="269" t="s">
        <v>182</v>
      </c>
    </row>
    <row r="135" spans="1:10" x14ac:dyDescent="0.2">
      <c r="A135" s="269" t="s">
        <v>6</v>
      </c>
      <c r="B135" s="269" t="s">
        <v>310</v>
      </c>
      <c r="C135" s="269" t="s">
        <v>6</v>
      </c>
      <c r="D135" s="269">
        <v>62</v>
      </c>
      <c r="E135" s="269" t="s">
        <v>163</v>
      </c>
      <c r="F135" s="269" t="s">
        <v>299</v>
      </c>
      <c r="G135" s="269" t="s">
        <v>301</v>
      </c>
      <c r="H135" s="269" t="s">
        <v>2260</v>
      </c>
      <c r="I135" s="269" t="s">
        <v>6</v>
      </c>
      <c r="J135" s="269" t="s">
        <v>182</v>
      </c>
    </row>
    <row r="136" spans="1:10" x14ac:dyDescent="0.2">
      <c r="A136" s="269" t="s">
        <v>7</v>
      </c>
      <c r="B136" s="269" t="s">
        <v>311</v>
      </c>
      <c r="C136" s="269" t="s">
        <v>7</v>
      </c>
      <c r="D136" s="269">
        <v>63</v>
      </c>
      <c r="E136" s="269" t="s">
        <v>163</v>
      </c>
      <c r="F136" s="269" t="s">
        <v>299</v>
      </c>
      <c r="G136" s="269" t="s">
        <v>301</v>
      </c>
      <c r="H136" s="269" t="s">
        <v>2259</v>
      </c>
      <c r="I136" s="269" t="s">
        <v>7</v>
      </c>
      <c r="J136" s="269" t="s">
        <v>182</v>
      </c>
    </row>
    <row r="137" spans="1:10" x14ac:dyDescent="0.2">
      <c r="A137" s="269" t="s">
        <v>312</v>
      </c>
      <c r="B137" s="269" t="s">
        <v>2258</v>
      </c>
      <c r="C137" s="269" t="s">
        <v>312</v>
      </c>
      <c r="D137" s="269">
        <v>64</v>
      </c>
      <c r="E137" s="269" t="s">
        <v>163</v>
      </c>
      <c r="F137" s="269" t="s">
        <v>299</v>
      </c>
      <c r="G137" s="269" t="s">
        <v>301</v>
      </c>
      <c r="H137" s="269" t="s">
        <v>2257</v>
      </c>
      <c r="I137" s="269" t="s">
        <v>182</v>
      </c>
      <c r="J137" s="269" t="s">
        <v>182</v>
      </c>
    </row>
    <row r="138" spans="1:10" x14ac:dyDescent="0.2">
      <c r="A138" s="269" t="s">
        <v>313</v>
      </c>
      <c r="B138" s="269" t="s">
        <v>2256</v>
      </c>
      <c r="C138" s="269" t="s">
        <v>313</v>
      </c>
      <c r="D138" s="269">
        <v>65</v>
      </c>
      <c r="E138" s="269" t="s">
        <v>163</v>
      </c>
      <c r="F138" s="269" t="s">
        <v>299</v>
      </c>
      <c r="G138" s="269" t="s">
        <v>301</v>
      </c>
      <c r="H138" s="269" t="s">
        <v>2255</v>
      </c>
      <c r="I138" s="269" t="s">
        <v>182</v>
      </c>
      <c r="J138" s="269" t="s">
        <v>182</v>
      </c>
    </row>
    <row r="139" spans="1:10" x14ac:dyDescent="0.2">
      <c r="A139" s="269" t="s">
        <v>314</v>
      </c>
      <c r="B139" s="269" t="s">
        <v>2254</v>
      </c>
      <c r="C139" s="269" t="s">
        <v>314</v>
      </c>
      <c r="D139" s="269">
        <v>66</v>
      </c>
      <c r="E139" s="269" t="s">
        <v>163</v>
      </c>
      <c r="F139" s="269" t="s">
        <v>299</v>
      </c>
      <c r="G139" s="269" t="s">
        <v>301</v>
      </c>
      <c r="H139" s="269" t="s">
        <v>2253</v>
      </c>
      <c r="I139" s="269" t="s">
        <v>182</v>
      </c>
      <c r="J139" s="269" t="s">
        <v>182</v>
      </c>
    </row>
    <row r="140" spans="1:10" x14ac:dyDescent="0.2">
      <c r="A140" s="269" t="s">
        <v>315</v>
      </c>
      <c r="B140" s="269" t="s">
        <v>2252</v>
      </c>
      <c r="C140" s="269" t="s">
        <v>315</v>
      </c>
      <c r="D140" s="269">
        <v>78</v>
      </c>
      <c r="E140" s="269" t="s">
        <v>163</v>
      </c>
      <c r="F140" s="269" t="s">
        <v>299</v>
      </c>
      <c r="G140" s="269" t="s">
        <v>301</v>
      </c>
      <c r="H140" s="269" t="s">
        <v>2251</v>
      </c>
      <c r="I140" s="269" t="s">
        <v>182</v>
      </c>
      <c r="J140" s="269" t="s">
        <v>182</v>
      </c>
    </row>
    <row r="141" spans="1:10" x14ac:dyDescent="0.2">
      <c r="A141" s="269" t="s">
        <v>233</v>
      </c>
      <c r="B141" s="269" t="s">
        <v>2249</v>
      </c>
      <c r="C141" s="269" t="s">
        <v>2250</v>
      </c>
      <c r="D141" s="269">
        <v>178</v>
      </c>
      <c r="E141" s="269" t="s">
        <v>232</v>
      </c>
      <c r="F141" s="269" t="s">
        <v>231</v>
      </c>
      <c r="G141" s="269" t="s">
        <v>230</v>
      </c>
      <c r="H141" s="269" t="s">
        <v>2248</v>
      </c>
      <c r="I141" s="269" t="s">
        <v>182</v>
      </c>
      <c r="J141" s="269" t="s">
        <v>182</v>
      </c>
    </row>
    <row r="142" spans="1:10" x14ac:dyDescent="0.2">
      <c r="A142" s="269" t="s">
        <v>234</v>
      </c>
      <c r="B142" s="269" t="s">
        <v>2246</v>
      </c>
      <c r="C142" s="269" t="s">
        <v>2247</v>
      </c>
      <c r="D142" s="269">
        <v>179</v>
      </c>
      <c r="E142" s="269" t="s">
        <v>232</v>
      </c>
      <c r="F142" s="269" t="s">
        <v>231</v>
      </c>
      <c r="G142" s="269" t="s">
        <v>230</v>
      </c>
      <c r="H142" s="269" t="s">
        <v>2245</v>
      </c>
      <c r="I142" s="269" t="s">
        <v>182</v>
      </c>
      <c r="J142" s="269" t="s">
        <v>182</v>
      </c>
    </row>
    <row r="143" spans="1:10" x14ac:dyDescent="0.2">
      <c r="A143" s="269" t="s">
        <v>235</v>
      </c>
      <c r="B143" s="269" t="s">
        <v>2243</v>
      </c>
      <c r="C143" s="269" t="s">
        <v>2244</v>
      </c>
      <c r="D143" s="269">
        <v>180</v>
      </c>
      <c r="E143" s="269" t="s">
        <v>232</v>
      </c>
      <c r="F143" s="269" t="s">
        <v>231</v>
      </c>
      <c r="G143" s="269" t="s">
        <v>230</v>
      </c>
      <c r="H143" s="269" t="s">
        <v>2242</v>
      </c>
      <c r="I143" s="269" t="s">
        <v>182</v>
      </c>
      <c r="J143" s="269" t="s">
        <v>182</v>
      </c>
    </row>
    <row r="144" spans="1:10" x14ac:dyDescent="0.2">
      <c r="A144" s="269" t="s">
        <v>296</v>
      </c>
      <c r="B144" s="269" t="s">
        <v>2240</v>
      </c>
      <c r="C144" s="269" t="s">
        <v>2241</v>
      </c>
      <c r="D144" s="269">
        <v>79</v>
      </c>
      <c r="E144" s="269" t="s">
        <v>163</v>
      </c>
      <c r="F144" s="269" t="s">
        <v>299</v>
      </c>
      <c r="G144" s="269" t="s">
        <v>298</v>
      </c>
      <c r="H144" s="269" t="s">
        <v>2239</v>
      </c>
      <c r="I144" s="269" t="s">
        <v>182</v>
      </c>
      <c r="J144" s="269" t="s">
        <v>297</v>
      </c>
    </row>
    <row r="145" spans="1:10" ht="17" x14ac:dyDescent="0.25">
      <c r="A145" s="269" t="s">
        <v>83</v>
      </c>
      <c r="B145" s="269" t="s">
        <v>2237</v>
      </c>
      <c r="C145" s="269" t="s">
        <v>2238</v>
      </c>
      <c r="D145" s="269">
        <v>213</v>
      </c>
      <c r="E145" s="269" t="s">
        <v>165</v>
      </c>
      <c r="F145" s="269" t="s">
        <v>262</v>
      </c>
      <c r="G145" s="269" t="s">
        <v>431</v>
      </c>
      <c r="H145" s="269" t="s">
        <v>2236</v>
      </c>
      <c r="I145" s="269" t="s">
        <v>83</v>
      </c>
      <c r="J145" s="269" t="s">
        <v>182</v>
      </c>
    </row>
    <row r="146" spans="1:10" ht="17" x14ac:dyDescent="0.25">
      <c r="A146" s="269" t="s">
        <v>8</v>
      </c>
      <c r="B146" s="269" t="s">
        <v>432</v>
      </c>
      <c r="C146" s="269" t="s">
        <v>2235</v>
      </c>
      <c r="D146" s="269">
        <v>213</v>
      </c>
      <c r="E146" s="269" t="s">
        <v>165</v>
      </c>
      <c r="F146" s="269" t="s">
        <v>262</v>
      </c>
      <c r="G146" s="269" t="s">
        <v>431</v>
      </c>
      <c r="H146" s="269" t="s">
        <v>2234</v>
      </c>
      <c r="I146" s="269" t="s">
        <v>8</v>
      </c>
      <c r="J146" s="269" t="s">
        <v>182</v>
      </c>
    </row>
    <row r="147" spans="1:10" x14ac:dyDescent="0.2">
      <c r="A147" s="269" t="s">
        <v>316</v>
      </c>
      <c r="B147" s="269" t="s">
        <v>2232</v>
      </c>
      <c r="C147" s="269" t="s">
        <v>2233</v>
      </c>
      <c r="D147" s="269">
        <v>74</v>
      </c>
      <c r="E147" s="269" t="s">
        <v>163</v>
      </c>
      <c r="F147" s="269" t="s">
        <v>299</v>
      </c>
      <c r="G147" s="269" t="s">
        <v>301</v>
      </c>
      <c r="H147" s="269" t="s">
        <v>2231</v>
      </c>
      <c r="I147" s="269" t="s">
        <v>182</v>
      </c>
      <c r="J147" s="269" t="s">
        <v>182</v>
      </c>
    </row>
    <row r="148" spans="1:10" x14ac:dyDescent="0.2">
      <c r="A148" s="269" t="s">
        <v>317</v>
      </c>
      <c r="B148" s="269" t="s">
        <v>2230</v>
      </c>
      <c r="C148" s="269" t="s">
        <v>317</v>
      </c>
      <c r="D148" s="269">
        <v>68</v>
      </c>
      <c r="E148" s="269" t="s">
        <v>163</v>
      </c>
      <c r="F148" s="269" t="s">
        <v>299</v>
      </c>
      <c r="G148" s="269" t="s">
        <v>301</v>
      </c>
      <c r="H148" s="269" t="s">
        <v>2229</v>
      </c>
      <c r="I148" s="269" t="s">
        <v>182</v>
      </c>
      <c r="J148" s="269" t="s">
        <v>182</v>
      </c>
    </row>
    <row r="149" spans="1:10" x14ac:dyDescent="0.2">
      <c r="A149" s="269" t="s">
        <v>11</v>
      </c>
      <c r="B149" s="269" t="s">
        <v>318</v>
      </c>
      <c r="C149" s="269" t="s">
        <v>11</v>
      </c>
      <c r="D149" s="269">
        <v>69</v>
      </c>
      <c r="E149" s="269" t="s">
        <v>163</v>
      </c>
      <c r="F149" s="269" t="s">
        <v>299</v>
      </c>
      <c r="G149" s="269" t="s">
        <v>301</v>
      </c>
      <c r="H149" s="269" t="s">
        <v>2228</v>
      </c>
      <c r="I149" s="269" t="s">
        <v>11</v>
      </c>
      <c r="J149" s="269" t="s">
        <v>182</v>
      </c>
    </row>
    <row r="150" spans="1:10" x14ac:dyDescent="0.2">
      <c r="A150" s="269" t="s">
        <v>319</v>
      </c>
      <c r="B150" s="269" t="s">
        <v>2227</v>
      </c>
      <c r="C150" s="269" t="s">
        <v>319</v>
      </c>
      <c r="D150" s="269">
        <v>70</v>
      </c>
      <c r="E150" s="269" t="s">
        <v>163</v>
      </c>
      <c r="F150" s="269" t="s">
        <v>299</v>
      </c>
      <c r="G150" s="269" t="s">
        <v>301</v>
      </c>
      <c r="H150" s="269" t="s">
        <v>2226</v>
      </c>
      <c r="I150" s="269" t="s">
        <v>182</v>
      </c>
      <c r="J150" s="269" t="s">
        <v>182</v>
      </c>
    </row>
    <row r="151" spans="1:10" x14ac:dyDescent="0.2">
      <c r="A151" s="269" t="s">
        <v>12</v>
      </c>
      <c r="B151" s="269" t="s">
        <v>320</v>
      </c>
      <c r="C151" s="269" t="s">
        <v>12</v>
      </c>
      <c r="D151" s="269">
        <v>71</v>
      </c>
      <c r="E151" s="269" t="s">
        <v>163</v>
      </c>
      <c r="F151" s="269" t="s">
        <v>299</v>
      </c>
      <c r="G151" s="269" t="s">
        <v>301</v>
      </c>
      <c r="H151" s="269" t="s">
        <v>2225</v>
      </c>
      <c r="I151" s="269" t="s">
        <v>12</v>
      </c>
      <c r="J151" s="269" t="s">
        <v>182</v>
      </c>
    </row>
    <row r="152" spans="1:10" x14ac:dyDescent="0.2">
      <c r="A152" s="269" t="s">
        <v>13</v>
      </c>
      <c r="B152" s="269" t="s">
        <v>321</v>
      </c>
      <c r="C152" s="269" t="s">
        <v>13</v>
      </c>
      <c r="D152" s="269">
        <v>72</v>
      </c>
      <c r="E152" s="269" t="s">
        <v>163</v>
      </c>
      <c r="F152" s="269" t="s">
        <v>299</v>
      </c>
      <c r="G152" s="269" t="s">
        <v>301</v>
      </c>
      <c r="H152" s="269" t="s">
        <v>2224</v>
      </c>
      <c r="I152" s="269" t="s">
        <v>13</v>
      </c>
      <c r="J152" s="269" t="s">
        <v>182</v>
      </c>
    </row>
    <row r="153" spans="1:10" x14ac:dyDescent="0.2">
      <c r="A153" s="269" t="s">
        <v>322</v>
      </c>
      <c r="B153" s="269" t="s">
        <v>2223</v>
      </c>
      <c r="C153" s="269" t="s">
        <v>322</v>
      </c>
      <c r="D153" s="269">
        <v>73</v>
      </c>
      <c r="E153" s="269" t="s">
        <v>163</v>
      </c>
      <c r="F153" s="269" t="s">
        <v>299</v>
      </c>
      <c r="G153" s="269" t="s">
        <v>301</v>
      </c>
      <c r="H153" s="269" t="s">
        <v>2222</v>
      </c>
      <c r="I153" s="269" t="s">
        <v>182</v>
      </c>
      <c r="J153" s="269" t="s">
        <v>182</v>
      </c>
    </row>
    <row r="154" spans="1:10" ht="17" x14ac:dyDescent="0.25">
      <c r="A154" s="269" t="s">
        <v>437</v>
      </c>
      <c r="B154" s="269" t="s">
        <v>2220</v>
      </c>
      <c r="C154" s="269" t="s">
        <v>2221</v>
      </c>
      <c r="D154" s="269">
        <v>216</v>
      </c>
      <c r="E154" s="269" t="s">
        <v>163</v>
      </c>
      <c r="F154" s="269" t="s">
        <v>173</v>
      </c>
      <c r="G154" s="269" t="s">
        <v>108</v>
      </c>
      <c r="H154" s="269" t="s">
        <v>2219</v>
      </c>
      <c r="I154" s="269" t="s">
        <v>182</v>
      </c>
      <c r="J154" s="269" t="s">
        <v>437</v>
      </c>
    </row>
    <row r="155" spans="1:10" ht="17" x14ac:dyDescent="0.25">
      <c r="A155" s="269" t="s">
        <v>438</v>
      </c>
      <c r="B155" s="269" t="s">
        <v>2217</v>
      </c>
      <c r="C155" s="269" t="s">
        <v>2218</v>
      </c>
      <c r="D155" s="269">
        <v>217</v>
      </c>
      <c r="E155" s="269" t="s">
        <v>163</v>
      </c>
      <c r="F155" s="269" t="s">
        <v>173</v>
      </c>
      <c r="G155" s="269" t="s">
        <v>108</v>
      </c>
      <c r="H155" s="269" t="s">
        <v>2216</v>
      </c>
      <c r="I155" s="269" t="s">
        <v>182</v>
      </c>
      <c r="J155" s="269" t="s">
        <v>438</v>
      </c>
    </row>
    <row r="156" spans="1:10" ht="17" x14ac:dyDescent="0.25">
      <c r="A156" s="269" t="s">
        <v>444</v>
      </c>
      <c r="B156" s="269" t="s">
        <v>2214</v>
      </c>
      <c r="C156" s="269" t="s">
        <v>2215</v>
      </c>
      <c r="D156" s="269">
        <v>220</v>
      </c>
      <c r="E156" s="269" t="s">
        <v>163</v>
      </c>
      <c r="F156" s="269" t="s">
        <v>262</v>
      </c>
      <c r="G156" s="269" t="s">
        <v>442</v>
      </c>
      <c r="H156" s="269" t="s">
        <v>2213</v>
      </c>
      <c r="I156" s="269" t="s">
        <v>182</v>
      </c>
      <c r="J156" s="269" t="s">
        <v>444</v>
      </c>
    </row>
    <row r="157" spans="1:10" x14ac:dyDescent="0.2">
      <c r="A157" s="269" t="s">
        <v>451</v>
      </c>
      <c r="B157" s="269" t="s">
        <v>2212</v>
      </c>
      <c r="C157" s="269" t="s">
        <v>1245</v>
      </c>
      <c r="D157" s="269">
        <v>225</v>
      </c>
      <c r="E157" s="269" t="s">
        <v>163</v>
      </c>
      <c r="F157" s="269" t="s">
        <v>292</v>
      </c>
      <c r="G157" s="269" t="s">
        <v>452</v>
      </c>
      <c r="H157" s="269" t="s">
        <v>2211</v>
      </c>
      <c r="I157" s="269" t="s">
        <v>182</v>
      </c>
      <c r="J157" s="269" t="s">
        <v>451</v>
      </c>
    </row>
    <row r="158" spans="1:10" x14ac:dyDescent="0.2">
      <c r="A158" s="269" t="s">
        <v>447</v>
      </c>
      <c r="B158" s="269" t="s">
        <v>2210</v>
      </c>
      <c r="C158" s="269" t="s">
        <v>447</v>
      </c>
      <c r="D158" s="269">
        <v>222</v>
      </c>
      <c r="E158" s="269" t="s">
        <v>163</v>
      </c>
      <c r="F158" s="269" t="s">
        <v>262</v>
      </c>
      <c r="G158" s="269" t="s">
        <v>448</v>
      </c>
      <c r="H158" s="269" t="s">
        <v>2209</v>
      </c>
      <c r="I158" s="269" t="s">
        <v>182</v>
      </c>
      <c r="J158" s="269" t="s">
        <v>447</v>
      </c>
    </row>
    <row r="159" spans="1:10" x14ac:dyDescent="0.2">
      <c r="A159" s="269" t="s">
        <v>449</v>
      </c>
      <c r="B159" s="269" t="s">
        <v>2208</v>
      </c>
      <c r="C159" s="269" t="s">
        <v>1244</v>
      </c>
      <c r="D159" s="269">
        <v>223</v>
      </c>
      <c r="E159" s="269" t="s">
        <v>163</v>
      </c>
      <c r="F159" s="269" t="s">
        <v>262</v>
      </c>
      <c r="G159" s="269" t="s">
        <v>448</v>
      </c>
      <c r="H159" s="269" t="s">
        <v>2207</v>
      </c>
      <c r="I159" s="269" t="s">
        <v>182</v>
      </c>
      <c r="J159" s="269" t="s">
        <v>449</v>
      </c>
    </row>
    <row r="160" spans="1:10" x14ac:dyDescent="0.2">
      <c r="A160" s="269" t="s">
        <v>450</v>
      </c>
      <c r="B160" s="269" t="s">
        <v>2206</v>
      </c>
      <c r="C160" s="269" t="s">
        <v>450</v>
      </c>
      <c r="D160" s="269">
        <v>224</v>
      </c>
      <c r="E160" s="269" t="s">
        <v>163</v>
      </c>
      <c r="F160" s="269" t="s">
        <v>262</v>
      </c>
      <c r="G160" s="269" t="s">
        <v>448</v>
      </c>
      <c r="H160" s="269" t="s">
        <v>2205</v>
      </c>
      <c r="I160" s="269" t="s">
        <v>182</v>
      </c>
      <c r="J160" s="269" t="s">
        <v>182</v>
      </c>
    </row>
    <row r="161" spans="1:10" x14ac:dyDescent="0.2">
      <c r="A161" s="269" t="s">
        <v>493</v>
      </c>
      <c r="B161" s="269" t="s">
        <v>2203</v>
      </c>
      <c r="C161" s="269" t="s">
        <v>2204</v>
      </c>
      <c r="D161" s="269">
        <v>253</v>
      </c>
      <c r="E161" s="269" t="s">
        <v>163</v>
      </c>
      <c r="F161" s="269" t="s">
        <v>299</v>
      </c>
      <c r="G161" s="269" t="s">
        <v>494</v>
      </c>
      <c r="H161" s="269" t="s">
        <v>2202</v>
      </c>
      <c r="I161" s="269" t="s">
        <v>182</v>
      </c>
      <c r="J161" s="269" t="s">
        <v>182</v>
      </c>
    </row>
    <row r="162" spans="1:10" ht="17" x14ac:dyDescent="0.25">
      <c r="A162" s="269" t="s">
        <v>460</v>
      </c>
      <c r="B162" s="269" t="s">
        <v>2200</v>
      </c>
      <c r="C162" s="269" t="s">
        <v>2201</v>
      </c>
      <c r="D162" s="269">
        <v>229</v>
      </c>
      <c r="E162" s="269" t="s">
        <v>462</v>
      </c>
      <c r="F162" s="269" t="s">
        <v>299</v>
      </c>
      <c r="G162" s="269" t="s">
        <v>461</v>
      </c>
      <c r="H162" s="269" t="s">
        <v>2199</v>
      </c>
      <c r="I162" s="269" t="s">
        <v>182</v>
      </c>
      <c r="J162" s="269" t="s">
        <v>182</v>
      </c>
    </row>
    <row r="163" spans="1:10" ht="17" x14ac:dyDescent="0.25">
      <c r="A163" s="269" t="s">
        <v>463</v>
      </c>
      <c r="B163" s="269" t="s">
        <v>2197</v>
      </c>
      <c r="C163" s="269" t="s">
        <v>2198</v>
      </c>
      <c r="D163" s="269">
        <v>238</v>
      </c>
      <c r="E163" s="269" t="s">
        <v>462</v>
      </c>
      <c r="F163" s="269" t="s">
        <v>299</v>
      </c>
      <c r="G163" s="269" t="s">
        <v>461</v>
      </c>
      <c r="H163" s="269" t="s">
        <v>2196</v>
      </c>
      <c r="I163" s="269" t="s">
        <v>182</v>
      </c>
      <c r="J163" s="269" t="s">
        <v>182</v>
      </c>
    </row>
    <row r="164" spans="1:10" ht="17" x14ac:dyDescent="0.25">
      <c r="A164" s="269" t="s">
        <v>464</v>
      </c>
      <c r="B164" s="269" t="s">
        <v>2194</v>
      </c>
      <c r="C164" s="269" t="s">
        <v>2195</v>
      </c>
      <c r="D164" s="269">
        <v>230</v>
      </c>
      <c r="E164" s="269" t="s">
        <v>462</v>
      </c>
      <c r="F164" s="269" t="s">
        <v>299</v>
      </c>
      <c r="G164" s="269" t="s">
        <v>461</v>
      </c>
      <c r="H164" s="269" t="s">
        <v>2193</v>
      </c>
      <c r="I164" s="269" t="s">
        <v>182</v>
      </c>
      <c r="J164" s="269" t="s">
        <v>182</v>
      </c>
    </row>
    <row r="165" spans="1:10" ht="17" x14ac:dyDescent="0.25">
      <c r="A165" s="269" t="s">
        <v>465</v>
      </c>
      <c r="B165" s="269" t="s">
        <v>2191</v>
      </c>
      <c r="C165" s="269" t="s">
        <v>2192</v>
      </c>
      <c r="D165" s="269">
        <v>231</v>
      </c>
      <c r="E165" s="269" t="s">
        <v>462</v>
      </c>
      <c r="F165" s="269" t="s">
        <v>299</v>
      </c>
      <c r="G165" s="269" t="s">
        <v>461</v>
      </c>
      <c r="H165" s="269" t="s">
        <v>2190</v>
      </c>
      <c r="I165" s="269" t="s">
        <v>182</v>
      </c>
      <c r="J165" s="269" t="s">
        <v>182</v>
      </c>
    </row>
    <row r="166" spans="1:10" ht="17" x14ac:dyDescent="0.25">
      <c r="A166" s="269" t="s">
        <v>466</v>
      </c>
      <c r="B166" s="269" t="s">
        <v>2188</v>
      </c>
      <c r="C166" s="269" t="s">
        <v>2189</v>
      </c>
      <c r="D166" s="269">
        <v>232</v>
      </c>
      <c r="E166" s="269" t="s">
        <v>462</v>
      </c>
      <c r="F166" s="269" t="s">
        <v>299</v>
      </c>
      <c r="G166" s="269" t="s">
        <v>461</v>
      </c>
      <c r="H166" s="269" t="s">
        <v>2187</v>
      </c>
      <c r="I166" s="269" t="s">
        <v>182</v>
      </c>
      <c r="J166" s="269" t="s">
        <v>182</v>
      </c>
    </row>
    <row r="167" spans="1:10" ht="17" x14ac:dyDescent="0.25">
      <c r="A167" s="269" t="s">
        <v>467</v>
      </c>
      <c r="B167" s="269" t="s">
        <v>2185</v>
      </c>
      <c r="C167" s="269" t="s">
        <v>2186</v>
      </c>
      <c r="D167" s="269">
        <v>233</v>
      </c>
      <c r="E167" s="269" t="s">
        <v>462</v>
      </c>
      <c r="F167" s="269" t="s">
        <v>299</v>
      </c>
      <c r="G167" s="269" t="s">
        <v>461</v>
      </c>
      <c r="H167" s="269" t="s">
        <v>2184</v>
      </c>
      <c r="I167" s="269" t="s">
        <v>182</v>
      </c>
      <c r="J167" s="269" t="s">
        <v>182</v>
      </c>
    </row>
    <row r="168" spans="1:10" ht="17" x14ac:dyDescent="0.25">
      <c r="A168" s="269" t="s">
        <v>468</v>
      </c>
      <c r="B168" s="269" t="s">
        <v>2182</v>
      </c>
      <c r="C168" s="269" t="s">
        <v>2183</v>
      </c>
      <c r="D168" s="269">
        <v>234</v>
      </c>
      <c r="E168" s="269" t="s">
        <v>462</v>
      </c>
      <c r="F168" s="269" t="s">
        <v>299</v>
      </c>
      <c r="G168" s="269" t="s">
        <v>461</v>
      </c>
      <c r="H168" s="269" t="s">
        <v>2181</v>
      </c>
      <c r="I168" s="269" t="s">
        <v>182</v>
      </c>
      <c r="J168" s="269" t="s">
        <v>182</v>
      </c>
    </row>
    <row r="169" spans="1:10" ht="17" x14ac:dyDescent="0.25">
      <c r="A169" s="269" t="s">
        <v>469</v>
      </c>
      <c r="B169" s="269" t="s">
        <v>2179</v>
      </c>
      <c r="C169" s="269" t="s">
        <v>2180</v>
      </c>
      <c r="D169" s="269">
        <v>235</v>
      </c>
      <c r="E169" s="269" t="s">
        <v>462</v>
      </c>
      <c r="F169" s="269" t="s">
        <v>299</v>
      </c>
      <c r="G169" s="269" t="s">
        <v>461</v>
      </c>
      <c r="H169" s="269" t="s">
        <v>2178</v>
      </c>
      <c r="I169" s="269" t="s">
        <v>182</v>
      </c>
      <c r="J169" s="269" t="s">
        <v>182</v>
      </c>
    </row>
    <row r="170" spans="1:10" ht="17" x14ac:dyDescent="0.25">
      <c r="A170" s="269" t="s">
        <v>470</v>
      </c>
      <c r="B170" s="269" t="s">
        <v>2176</v>
      </c>
      <c r="C170" s="269" t="s">
        <v>2177</v>
      </c>
      <c r="D170" s="269">
        <v>236</v>
      </c>
      <c r="E170" s="269" t="s">
        <v>462</v>
      </c>
      <c r="F170" s="269" t="s">
        <v>299</v>
      </c>
      <c r="G170" s="269" t="s">
        <v>461</v>
      </c>
      <c r="H170" s="269" t="s">
        <v>2175</v>
      </c>
      <c r="I170" s="269" t="s">
        <v>182</v>
      </c>
      <c r="J170" s="269" t="s">
        <v>182</v>
      </c>
    </row>
    <row r="171" spans="1:10" ht="17" x14ac:dyDescent="0.25">
      <c r="A171" s="269" t="s">
        <v>471</v>
      </c>
      <c r="B171" s="269" t="s">
        <v>2173</v>
      </c>
      <c r="C171" s="269" t="s">
        <v>2174</v>
      </c>
      <c r="D171" s="269">
        <v>237</v>
      </c>
      <c r="E171" s="269" t="s">
        <v>462</v>
      </c>
      <c r="F171" s="269" t="s">
        <v>299</v>
      </c>
      <c r="G171" s="269" t="s">
        <v>461</v>
      </c>
      <c r="H171" s="269" t="s">
        <v>2172</v>
      </c>
      <c r="I171" s="269" t="s">
        <v>182</v>
      </c>
      <c r="J171" s="269" t="s">
        <v>182</v>
      </c>
    </row>
    <row r="172" spans="1:10" x14ac:dyDescent="0.2">
      <c r="A172" s="269" t="s">
        <v>630</v>
      </c>
      <c r="B172" s="269" t="s">
        <v>2170</v>
      </c>
      <c r="C172" s="269" t="s">
        <v>2171</v>
      </c>
      <c r="D172" s="269">
        <v>652</v>
      </c>
      <c r="E172" s="269" t="s">
        <v>632</v>
      </c>
      <c r="F172" s="269" t="s">
        <v>231</v>
      </c>
      <c r="G172" s="269" t="s">
        <v>631</v>
      </c>
      <c r="H172" s="269" t="s">
        <v>2169</v>
      </c>
      <c r="I172" s="269" t="s">
        <v>182</v>
      </c>
      <c r="J172" s="269" t="s">
        <v>182</v>
      </c>
    </row>
    <row r="173" spans="1:10" x14ac:dyDescent="0.2">
      <c r="A173" s="269" t="s">
        <v>2167</v>
      </c>
      <c r="B173" s="269" t="s">
        <v>2166</v>
      </c>
      <c r="C173" s="269" t="s">
        <v>2168</v>
      </c>
      <c r="D173" s="269">
        <v>104</v>
      </c>
      <c r="E173" s="269" t="s">
        <v>163</v>
      </c>
      <c r="F173" s="269">
        <v>0</v>
      </c>
      <c r="G173" s="269">
        <v>0</v>
      </c>
      <c r="H173" s="269" t="s">
        <v>2165</v>
      </c>
      <c r="I173" s="269">
        <v>0</v>
      </c>
      <c r="J173" s="269">
        <v>0</v>
      </c>
    </row>
    <row r="174" spans="1:10" ht="17" x14ac:dyDescent="0.25">
      <c r="A174" s="269" t="s">
        <v>473</v>
      </c>
      <c r="B174" s="269" t="s">
        <v>2163</v>
      </c>
      <c r="C174" s="269" t="s">
        <v>2164</v>
      </c>
      <c r="D174" s="269">
        <v>240</v>
      </c>
      <c r="E174" s="269" t="s">
        <v>164</v>
      </c>
      <c r="F174" s="269" t="s">
        <v>475</v>
      </c>
      <c r="G174" s="269" t="s">
        <v>474</v>
      </c>
      <c r="H174" s="269" t="s">
        <v>2162</v>
      </c>
      <c r="I174" s="269" t="s">
        <v>182</v>
      </c>
      <c r="J174" s="269" t="s">
        <v>182</v>
      </c>
    </row>
    <row r="175" spans="1:10" ht="17" x14ac:dyDescent="0.25">
      <c r="A175" s="269" t="s">
        <v>476</v>
      </c>
      <c r="B175" s="269" t="s">
        <v>2160</v>
      </c>
      <c r="C175" s="269" t="s">
        <v>2161</v>
      </c>
      <c r="D175" s="269">
        <v>241</v>
      </c>
      <c r="E175" s="269" t="s">
        <v>164</v>
      </c>
      <c r="F175" s="269" t="s">
        <v>475</v>
      </c>
      <c r="G175" s="269" t="s">
        <v>474</v>
      </c>
      <c r="H175" s="269" t="s">
        <v>2159</v>
      </c>
      <c r="I175" s="269" t="s">
        <v>182</v>
      </c>
      <c r="J175" s="269" t="s">
        <v>182</v>
      </c>
    </row>
    <row r="176" spans="1:10" ht="17" x14ac:dyDescent="0.25">
      <c r="A176" s="269" t="s">
        <v>477</v>
      </c>
      <c r="B176" s="269" t="s">
        <v>2157</v>
      </c>
      <c r="C176" s="269" t="s">
        <v>2158</v>
      </c>
      <c r="D176" s="269">
        <v>243</v>
      </c>
      <c r="E176" s="269" t="s">
        <v>163</v>
      </c>
      <c r="F176" s="269" t="s">
        <v>262</v>
      </c>
      <c r="G176" s="269" t="s">
        <v>478</v>
      </c>
      <c r="H176" s="269" t="s">
        <v>2156</v>
      </c>
      <c r="I176" s="269" t="s">
        <v>182</v>
      </c>
      <c r="J176" s="269" t="s">
        <v>477</v>
      </c>
    </row>
    <row r="177" spans="1:10" ht="17" x14ac:dyDescent="0.25">
      <c r="A177" s="269" t="s">
        <v>479</v>
      </c>
      <c r="B177" s="269" t="s">
        <v>2154</v>
      </c>
      <c r="C177" s="269" t="s">
        <v>2155</v>
      </c>
      <c r="D177" s="269">
        <v>244</v>
      </c>
      <c r="E177" s="269" t="s">
        <v>163</v>
      </c>
      <c r="F177" s="269" t="s">
        <v>262</v>
      </c>
      <c r="G177" s="269" t="s">
        <v>478</v>
      </c>
      <c r="H177" s="269" t="s">
        <v>2153</v>
      </c>
      <c r="I177" s="269" t="s">
        <v>182</v>
      </c>
      <c r="J177" s="269" t="s">
        <v>479</v>
      </c>
    </row>
    <row r="178" spans="1:10" ht="17" x14ac:dyDescent="0.25">
      <c r="A178" s="269" t="s">
        <v>480</v>
      </c>
      <c r="B178" s="269" t="s">
        <v>2151</v>
      </c>
      <c r="C178" s="269" t="s">
        <v>2152</v>
      </c>
      <c r="D178" s="269">
        <v>245</v>
      </c>
      <c r="E178" s="269" t="s">
        <v>163</v>
      </c>
      <c r="F178" s="269" t="s">
        <v>262</v>
      </c>
      <c r="G178" s="269" t="s">
        <v>478</v>
      </c>
      <c r="H178" s="269" t="s">
        <v>2150</v>
      </c>
      <c r="I178" s="269" t="s">
        <v>182</v>
      </c>
      <c r="J178" s="269" t="s">
        <v>480</v>
      </c>
    </row>
    <row r="179" spans="1:10" ht="17" x14ac:dyDescent="0.25">
      <c r="A179" s="269" t="s">
        <v>327</v>
      </c>
      <c r="B179" s="269" t="s">
        <v>2148</v>
      </c>
      <c r="C179" s="269" t="s">
        <v>2149</v>
      </c>
      <c r="D179" s="269">
        <v>77</v>
      </c>
      <c r="E179" s="269" t="s">
        <v>163</v>
      </c>
      <c r="F179" s="269" t="s">
        <v>262</v>
      </c>
      <c r="G179" s="269" t="s">
        <v>325</v>
      </c>
      <c r="H179" s="269" t="s">
        <v>2147</v>
      </c>
      <c r="I179" s="269" t="s">
        <v>182</v>
      </c>
      <c r="J179" s="269" t="s">
        <v>328</v>
      </c>
    </row>
    <row r="180" spans="1:10" x14ac:dyDescent="0.2">
      <c r="A180" s="269" t="s">
        <v>482</v>
      </c>
      <c r="B180" s="269" t="s">
        <v>2145</v>
      </c>
      <c r="C180" s="269" t="s">
        <v>2146</v>
      </c>
      <c r="D180" s="269">
        <v>247</v>
      </c>
      <c r="E180" s="269" t="s">
        <v>165</v>
      </c>
      <c r="F180" s="269" t="s">
        <v>262</v>
      </c>
      <c r="G180" s="269" t="s">
        <v>483</v>
      </c>
      <c r="H180" s="269" t="s">
        <v>2144</v>
      </c>
      <c r="I180" s="269" t="s">
        <v>182</v>
      </c>
      <c r="J180" s="269" t="s">
        <v>182</v>
      </c>
    </row>
    <row r="181" spans="1:10" x14ac:dyDescent="0.2">
      <c r="A181" s="269" t="s">
        <v>486</v>
      </c>
      <c r="B181" s="269" t="s">
        <v>487</v>
      </c>
      <c r="C181" s="269" t="s">
        <v>1138</v>
      </c>
      <c r="D181" s="269">
        <v>249</v>
      </c>
      <c r="E181" s="269" t="s">
        <v>165</v>
      </c>
      <c r="F181" s="269" t="s">
        <v>262</v>
      </c>
      <c r="G181" s="269" t="s">
        <v>483</v>
      </c>
      <c r="H181" s="269" t="s">
        <v>2143</v>
      </c>
      <c r="I181" s="269" t="s">
        <v>27</v>
      </c>
      <c r="J181" s="269" t="s">
        <v>182</v>
      </c>
    </row>
    <row r="182" spans="1:10" x14ac:dyDescent="0.2">
      <c r="A182" s="269" t="s">
        <v>488</v>
      </c>
      <c r="B182" s="269" t="s">
        <v>489</v>
      </c>
      <c r="C182" s="269" t="s">
        <v>1137</v>
      </c>
      <c r="D182" s="269">
        <v>250</v>
      </c>
      <c r="E182" s="269" t="s">
        <v>165</v>
      </c>
      <c r="F182" s="269" t="s">
        <v>262</v>
      </c>
      <c r="G182" s="269" t="s">
        <v>483</v>
      </c>
      <c r="H182" s="269" t="s">
        <v>2142</v>
      </c>
      <c r="I182" s="269" t="s">
        <v>28</v>
      </c>
      <c r="J182" s="269" t="s">
        <v>182</v>
      </c>
    </row>
    <row r="183" spans="1:10" x14ac:dyDescent="0.2">
      <c r="A183" s="269" t="s">
        <v>490</v>
      </c>
      <c r="B183" s="269" t="s">
        <v>491</v>
      </c>
      <c r="C183" s="269" t="s">
        <v>112</v>
      </c>
      <c r="D183" s="269">
        <v>251</v>
      </c>
      <c r="E183" s="269" t="s">
        <v>165</v>
      </c>
      <c r="F183" s="269" t="s">
        <v>262</v>
      </c>
      <c r="G183" s="269" t="s">
        <v>483</v>
      </c>
      <c r="H183" s="269" t="s">
        <v>2141</v>
      </c>
      <c r="I183" s="269" t="s">
        <v>26</v>
      </c>
      <c r="J183" s="269" t="s">
        <v>182</v>
      </c>
    </row>
    <row r="184" spans="1:10" x14ac:dyDescent="0.2">
      <c r="A184" s="269" t="s">
        <v>330</v>
      </c>
      <c r="B184" s="269" t="s">
        <v>2139</v>
      </c>
      <c r="C184" s="269" t="s">
        <v>2140</v>
      </c>
      <c r="D184" s="269">
        <v>125</v>
      </c>
      <c r="E184" s="269" t="s">
        <v>163</v>
      </c>
      <c r="F184" s="269" t="s">
        <v>231</v>
      </c>
      <c r="G184" s="269" t="s">
        <v>329</v>
      </c>
      <c r="H184" s="269" t="s">
        <v>2138</v>
      </c>
      <c r="I184" s="269" t="s">
        <v>182</v>
      </c>
      <c r="J184" s="269" t="s">
        <v>182</v>
      </c>
    </row>
    <row r="185" spans="1:10" x14ac:dyDescent="0.2">
      <c r="A185" s="269" t="s">
        <v>633</v>
      </c>
      <c r="B185" s="269" t="s">
        <v>2136</v>
      </c>
      <c r="C185" s="269" t="s">
        <v>2137</v>
      </c>
      <c r="D185" s="269">
        <v>651</v>
      </c>
      <c r="E185" s="269" t="s">
        <v>632</v>
      </c>
      <c r="F185" s="269" t="s">
        <v>231</v>
      </c>
      <c r="G185" s="269" t="s">
        <v>631</v>
      </c>
      <c r="H185" s="269" t="s">
        <v>2135</v>
      </c>
      <c r="I185" s="269" t="s">
        <v>182</v>
      </c>
      <c r="J185" s="269" t="s">
        <v>182</v>
      </c>
    </row>
    <row r="186" spans="1:10" x14ac:dyDescent="0.2">
      <c r="A186" s="269" t="s">
        <v>500</v>
      </c>
      <c r="B186" s="269" t="s">
        <v>2134</v>
      </c>
      <c r="C186" s="269" t="s">
        <v>501</v>
      </c>
      <c r="D186" s="269">
        <v>126</v>
      </c>
      <c r="E186" s="269" t="s">
        <v>163</v>
      </c>
      <c r="F186" s="269" t="s">
        <v>292</v>
      </c>
      <c r="G186" s="269" t="s">
        <v>502</v>
      </c>
      <c r="H186" s="269" t="s">
        <v>2133</v>
      </c>
      <c r="I186" s="269" t="s">
        <v>182</v>
      </c>
      <c r="J186" s="269" t="s">
        <v>501</v>
      </c>
    </row>
    <row r="187" spans="1:10" x14ac:dyDescent="0.2">
      <c r="A187" s="269" t="s">
        <v>331</v>
      </c>
      <c r="B187" s="269" t="s">
        <v>2132</v>
      </c>
      <c r="C187" s="269" t="s">
        <v>332</v>
      </c>
      <c r="D187" s="269">
        <v>128</v>
      </c>
      <c r="E187" s="269" t="s">
        <v>163</v>
      </c>
      <c r="F187" s="269" t="s">
        <v>231</v>
      </c>
      <c r="G187" s="269" t="s">
        <v>329</v>
      </c>
      <c r="H187" s="269" t="s">
        <v>2131</v>
      </c>
      <c r="I187" s="269" t="s">
        <v>182</v>
      </c>
      <c r="J187" s="269" t="s">
        <v>332</v>
      </c>
    </row>
    <row r="188" spans="1:10" x14ac:dyDescent="0.2">
      <c r="A188" s="269" t="s">
        <v>333</v>
      </c>
      <c r="B188" s="269" t="s">
        <v>2129</v>
      </c>
      <c r="C188" s="269" t="s">
        <v>2130</v>
      </c>
      <c r="D188" s="269">
        <v>129</v>
      </c>
      <c r="E188" s="269" t="s">
        <v>163</v>
      </c>
      <c r="F188" s="269" t="s">
        <v>231</v>
      </c>
      <c r="G188" s="269" t="s">
        <v>329</v>
      </c>
      <c r="H188" s="269" t="s">
        <v>2128</v>
      </c>
      <c r="I188" s="269" t="s">
        <v>182</v>
      </c>
      <c r="J188" s="269" t="s">
        <v>182</v>
      </c>
    </row>
    <row r="189" spans="1:10" x14ac:dyDescent="0.2">
      <c r="A189" s="269" t="s">
        <v>334</v>
      </c>
      <c r="B189" s="269" t="s">
        <v>2126</v>
      </c>
      <c r="C189" s="269" t="s">
        <v>2127</v>
      </c>
      <c r="D189" s="269">
        <v>130</v>
      </c>
      <c r="E189" s="269" t="s">
        <v>163</v>
      </c>
      <c r="F189" s="269" t="s">
        <v>231</v>
      </c>
      <c r="G189" s="269" t="s">
        <v>329</v>
      </c>
      <c r="H189" s="269" t="s">
        <v>2125</v>
      </c>
      <c r="I189" s="269" t="s">
        <v>182</v>
      </c>
      <c r="J189" s="269" t="s">
        <v>182</v>
      </c>
    </row>
    <row r="190" spans="1:10" x14ac:dyDescent="0.2">
      <c r="A190" s="269" t="s">
        <v>335</v>
      </c>
      <c r="B190" s="269" t="s">
        <v>2123</v>
      </c>
      <c r="C190" s="269" t="s">
        <v>2124</v>
      </c>
      <c r="D190" s="269">
        <v>131</v>
      </c>
      <c r="E190" s="269" t="s">
        <v>163</v>
      </c>
      <c r="F190" s="269" t="s">
        <v>231</v>
      </c>
      <c r="G190" s="269" t="s">
        <v>329</v>
      </c>
      <c r="H190" s="269" t="s">
        <v>2122</v>
      </c>
      <c r="I190" s="269" t="s">
        <v>182</v>
      </c>
      <c r="J190" s="269" t="s">
        <v>182</v>
      </c>
    </row>
    <row r="191" spans="1:10" x14ac:dyDescent="0.2">
      <c r="A191" s="269" t="s">
        <v>336</v>
      </c>
      <c r="B191" s="269" t="s">
        <v>2120</v>
      </c>
      <c r="C191" s="269" t="s">
        <v>2121</v>
      </c>
      <c r="D191" s="269">
        <v>132</v>
      </c>
      <c r="E191" s="269" t="s">
        <v>163</v>
      </c>
      <c r="F191" s="269" t="s">
        <v>231</v>
      </c>
      <c r="G191" s="269" t="s">
        <v>329</v>
      </c>
      <c r="H191" s="269" t="s">
        <v>2119</v>
      </c>
      <c r="I191" s="269" t="s">
        <v>182</v>
      </c>
      <c r="J191" s="269" t="s">
        <v>182</v>
      </c>
    </row>
    <row r="192" spans="1:10" x14ac:dyDescent="0.2">
      <c r="A192" s="269" t="s">
        <v>634</v>
      </c>
      <c r="B192" s="269" t="s">
        <v>2117</v>
      </c>
      <c r="C192" s="269" t="s">
        <v>2118</v>
      </c>
      <c r="D192" s="269">
        <v>203</v>
      </c>
      <c r="E192" s="269" t="s">
        <v>632</v>
      </c>
      <c r="F192" s="269" t="s">
        <v>231</v>
      </c>
      <c r="G192" s="269" t="s">
        <v>631</v>
      </c>
      <c r="H192" s="269" t="s">
        <v>2116</v>
      </c>
      <c r="I192" s="269" t="s">
        <v>182</v>
      </c>
      <c r="J192" s="269" t="s">
        <v>182</v>
      </c>
    </row>
    <row r="193" spans="1:10" x14ac:dyDescent="0.2">
      <c r="A193" s="269" t="s">
        <v>337</v>
      </c>
      <c r="B193" s="269" t="s">
        <v>2114</v>
      </c>
      <c r="C193" s="269" t="s">
        <v>2115</v>
      </c>
      <c r="D193" s="269">
        <v>133</v>
      </c>
      <c r="E193" s="269" t="s">
        <v>163</v>
      </c>
      <c r="F193" s="269" t="s">
        <v>231</v>
      </c>
      <c r="G193" s="269" t="s">
        <v>329</v>
      </c>
      <c r="H193" s="269" t="s">
        <v>2113</v>
      </c>
      <c r="I193" s="269" t="s">
        <v>182</v>
      </c>
      <c r="J193" s="269" t="s">
        <v>182</v>
      </c>
    </row>
    <row r="194" spans="1:10" x14ac:dyDescent="0.2">
      <c r="A194" s="269" t="s">
        <v>338</v>
      </c>
      <c r="B194" s="269" t="s">
        <v>2111</v>
      </c>
      <c r="C194" s="269" t="s">
        <v>2112</v>
      </c>
      <c r="D194" s="269">
        <v>134</v>
      </c>
      <c r="E194" s="269" t="s">
        <v>163</v>
      </c>
      <c r="F194" s="269" t="s">
        <v>231</v>
      </c>
      <c r="G194" s="269" t="s">
        <v>329</v>
      </c>
      <c r="H194" s="269" t="s">
        <v>2110</v>
      </c>
      <c r="I194" s="269" t="s">
        <v>182</v>
      </c>
      <c r="J194" s="269" t="s">
        <v>182</v>
      </c>
    </row>
    <row r="195" spans="1:10" x14ac:dyDescent="0.2">
      <c r="A195" s="269" t="s">
        <v>339</v>
      </c>
      <c r="B195" s="269" t="s">
        <v>2108</v>
      </c>
      <c r="C195" s="269" t="s">
        <v>2109</v>
      </c>
      <c r="D195" s="269">
        <v>135</v>
      </c>
      <c r="E195" s="269" t="s">
        <v>163</v>
      </c>
      <c r="F195" s="269" t="s">
        <v>231</v>
      </c>
      <c r="G195" s="269" t="s">
        <v>329</v>
      </c>
      <c r="H195" s="269" t="s">
        <v>2107</v>
      </c>
      <c r="I195" s="269" t="s">
        <v>182</v>
      </c>
      <c r="J195" s="269" t="s">
        <v>182</v>
      </c>
    </row>
    <row r="196" spans="1:10" x14ac:dyDescent="0.2">
      <c r="A196" s="269" t="s">
        <v>340</v>
      </c>
      <c r="B196" s="269" t="s">
        <v>2105</v>
      </c>
      <c r="C196" s="269" t="s">
        <v>2106</v>
      </c>
      <c r="D196" s="269">
        <v>136</v>
      </c>
      <c r="E196" s="269" t="s">
        <v>163</v>
      </c>
      <c r="F196" s="269" t="s">
        <v>231</v>
      </c>
      <c r="G196" s="269" t="s">
        <v>329</v>
      </c>
      <c r="H196" s="269" t="s">
        <v>2104</v>
      </c>
      <c r="I196" s="269" t="s">
        <v>182</v>
      </c>
      <c r="J196" s="269" t="s">
        <v>182</v>
      </c>
    </row>
    <row r="197" spans="1:10" x14ac:dyDescent="0.2">
      <c r="A197" s="269" t="s">
        <v>341</v>
      </c>
      <c r="B197" s="269" t="s">
        <v>2102</v>
      </c>
      <c r="C197" s="269" t="s">
        <v>2103</v>
      </c>
      <c r="D197" s="269">
        <v>137</v>
      </c>
      <c r="E197" s="269" t="s">
        <v>163</v>
      </c>
      <c r="F197" s="269" t="s">
        <v>231</v>
      </c>
      <c r="G197" s="269" t="s">
        <v>329</v>
      </c>
      <c r="H197" s="269" t="s">
        <v>2101</v>
      </c>
      <c r="I197" s="269" t="s">
        <v>182</v>
      </c>
      <c r="J197" s="269" t="s">
        <v>182</v>
      </c>
    </row>
    <row r="198" spans="1:10" x14ac:dyDescent="0.2">
      <c r="A198" s="269" t="s">
        <v>342</v>
      </c>
      <c r="B198" s="269" t="s">
        <v>2099</v>
      </c>
      <c r="C198" s="269" t="s">
        <v>2100</v>
      </c>
      <c r="D198" s="269">
        <v>138</v>
      </c>
      <c r="E198" s="269" t="s">
        <v>163</v>
      </c>
      <c r="F198" s="269" t="s">
        <v>231</v>
      </c>
      <c r="G198" s="269" t="s">
        <v>329</v>
      </c>
      <c r="H198" s="269" t="s">
        <v>2098</v>
      </c>
      <c r="I198" s="269" t="s">
        <v>182</v>
      </c>
      <c r="J198" s="269" t="s">
        <v>182</v>
      </c>
    </row>
    <row r="199" spans="1:10" x14ac:dyDescent="0.2">
      <c r="A199" s="269" t="s">
        <v>343</v>
      </c>
      <c r="B199" s="269" t="s">
        <v>2096</v>
      </c>
      <c r="C199" s="269" t="s">
        <v>2097</v>
      </c>
      <c r="D199" s="269">
        <v>139</v>
      </c>
      <c r="E199" s="269" t="s">
        <v>163</v>
      </c>
      <c r="F199" s="269" t="s">
        <v>231</v>
      </c>
      <c r="G199" s="269" t="s">
        <v>329</v>
      </c>
      <c r="H199" s="269" t="s">
        <v>2095</v>
      </c>
      <c r="I199" s="269" t="s">
        <v>182</v>
      </c>
      <c r="J199" s="269" t="s">
        <v>182</v>
      </c>
    </row>
    <row r="200" spans="1:10" x14ac:dyDescent="0.2">
      <c r="A200" s="269" t="s">
        <v>418</v>
      </c>
      <c r="B200" s="269" t="s">
        <v>2093</v>
      </c>
      <c r="C200" s="269" t="s">
        <v>2094</v>
      </c>
      <c r="D200" s="269">
        <v>209</v>
      </c>
      <c r="E200" s="269" t="s">
        <v>164</v>
      </c>
      <c r="F200" s="269" t="s">
        <v>231</v>
      </c>
      <c r="G200" s="269" t="s">
        <v>419</v>
      </c>
      <c r="H200" s="269" t="s">
        <v>2092</v>
      </c>
      <c r="I200" s="269" t="s">
        <v>182</v>
      </c>
      <c r="J200" s="269" t="s">
        <v>182</v>
      </c>
    </row>
    <row r="201" spans="1:10" x14ac:dyDescent="0.2">
      <c r="A201" s="269" t="s">
        <v>635</v>
      </c>
      <c r="B201" s="269" t="s">
        <v>2090</v>
      </c>
      <c r="C201" s="269" t="s">
        <v>2091</v>
      </c>
      <c r="D201" s="269">
        <v>205</v>
      </c>
      <c r="E201" s="269" t="s">
        <v>632</v>
      </c>
      <c r="F201" s="269" t="s">
        <v>231</v>
      </c>
      <c r="G201" s="269" t="s">
        <v>631</v>
      </c>
      <c r="H201" s="269" t="s">
        <v>2089</v>
      </c>
      <c r="I201" s="269" t="s">
        <v>182</v>
      </c>
      <c r="J201" s="269" t="s">
        <v>182</v>
      </c>
    </row>
    <row r="202" spans="1:10" x14ac:dyDescent="0.2">
      <c r="A202" s="269" t="s">
        <v>420</v>
      </c>
      <c r="B202" s="269" t="s">
        <v>2087</v>
      </c>
      <c r="C202" s="269" t="s">
        <v>2088</v>
      </c>
      <c r="D202" s="269">
        <v>210</v>
      </c>
      <c r="E202" s="269" t="s">
        <v>164</v>
      </c>
      <c r="F202" s="269" t="s">
        <v>231</v>
      </c>
      <c r="G202" s="269" t="s">
        <v>419</v>
      </c>
      <c r="H202" s="269" t="s">
        <v>2086</v>
      </c>
      <c r="I202" s="269" t="s">
        <v>182</v>
      </c>
      <c r="J202" s="269" t="s">
        <v>182</v>
      </c>
    </row>
    <row r="203" spans="1:10" x14ac:dyDescent="0.2">
      <c r="A203" s="269" t="s">
        <v>344</v>
      </c>
      <c r="B203" s="269" t="s">
        <v>2084</v>
      </c>
      <c r="C203" s="269" t="s">
        <v>2085</v>
      </c>
      <c r="D203" s="269">
        <v>140</v>
      </c>
      <c r="E203" s="269" t="s">
        <v>163</v>
      </c>
      <c r="F203" s="269" t="s">
        <v>231</v>
      </c>
      <c r="G203" s="269" t="s">
        <v>329</v>
      </c>
      <c r="H203" s="269" t="s">
        <v>2083</v>
      </c>
      <c r="I203" s="269" t="s">
        <v>182</v>
      </c>
      <c r="J203" s="269" t="s">
        <v>182</v>
      </c>
    </row>
    <row r="204" spans="1:10" x14ac:dyDescent="0.2">
      <c r="A204" s="269" t="s">
        <v>345</v>
      </c>
      <c r="B204" s="269" t="s">
        <v>2081</v>
      </c>
      <c r="C204" s="269" t="s">
        <v>2082</v>
      </c>
      <c r="D204" s="269">
        <v>141</v>
      </c>
      <c r="E204" s="269" t="s">
        <v>163</v>
      </c>
      <c r="F204" s="269" t="s">
        <v>231</v>
      </c>
      <c r="G204" s="269" t="s">
        <v>329</v>
      </c>
      <c r="H204" s="269" t="s">
        <v>2080</v>
      </c>
      <c r="I204" s="269" t="s">
        <v>182</v>
      </c>
      <c r="J204" s="269" t="s">
        <v>182</v>
      </c>
    </row>
    <row r="205" spans="1:10" x14ac:dyDescent="0.2">
      <c r="A205" s="269" t="s">
        <v>346</v>
      </c>
      <c r="B205" s="269" t="s">
        <v>2078</v>
      </c>
      <c r="C205" s="269" t="s">
        <v>2079</v>
      </c>
      <c r="D205" s="269">
        <v>142</v>
      </c>
      <c r="E205" s="269" t="s">
        <v>163</v>
      </c>
      <c r="F205" s="269" t="s">
        <v>231</v>
      </c>
      <c r="G205" s="269" t="s">
        <v>329</v>
      </c>
      <c r="H205" s="269" t="s">
        <v>2077</v>
      </c>
      <c r="I205" s="269" t="s">
        <v>182</v>
      </c>
      <c r="J205" s="269" t="s">
        <v>182</v>
      </c>
    </row>
    <row r="206" spans="1:10" x14ac:dyDescent="0.2">
      <c r="A206" s="269" t="s">
        <v>347</v>
      </c>
      <c r="B206" s="269" t="s">
        <v>2075</v>
      </c>
      <c r="C206" s="269" t="s">
        <v>2076</v>
      </c>
      <c r="D206" s="269">
        <v>143</v>
      </c>
      <c r="E206" s="269" t="s">
        <v>163</v>
      </c>
      <c r="F206" s="269" t="s">
        <v>231</v>
      </c>
      <c r="G206" s="269" t="s">
        <v>329</v>
      </c>
      <c r="H206" s="269" t="s">
        <v>2074</v>
      </c>
      <c r="I206" s="269" t="s">
        <v>182</v>
      </c>
      <c r="J206" s="269" t="s">
        <v>182</v>
      </c>
    </row>
    <row r="207" spans="1:10" x14ac:dyDescent="0.2">
      <c r="A207" s="269" t="s">
        <v>348</v>
      </c>
      <c r="B207" s="269" t="s">
        <v>2072</v>
      </c>
      <c r="C207" s="269" t="s">
        <v>2073</v>
      </c>
      <c r="D207" s="269">
        <v>144</v>
      </c>
      <c r="E207" s="269" t="s">
        <v>163</v>
      </c>
      <c r="F207" s="269" t="s">
        <v>231</v>
      </c>
      <c r="G207" s="269" t="s">
        <v>329</v>
      </c>
      <c r="H207" s="269" t="s">
        <v>2071</v>
      </c>
      <c r="I207" s="269" t="s">
        <v>182</v>
      </c>
      <c r="J207" s="269" t="s">
        <v>182</v>
      </c>
    </row>
    <row r="208" spans="1:10" x14ac:dyDescent="0.2">
      <c r="A208" s="269" t="s">
        <v>349</v>
      </c>
      <c r="B208" s="269" t="s">
        <v>2070</v>
      </c>
      <c r="C208" s="269" t="s">
        <v>350</v>
      </c>
      <c r="D208" s="269">
        <v>145</v>
      </c>
      <c r="E208" s="269" t="s">
        <v>163</v>
      </c>
      <c r="F208" s="269" t="s">
        <v>231</v>
      </c>
      <c r="G208" s="269" t="s">
        <v>329</v>
      </c>
      <c r="H208" s="269" t="s">
        <v>2069</v>
      </c>
      <c r="I208" s="269" t="s">
        <v>182</v>
      </c>
      <c r="J208" s="269" t="s">
        <v>350</v>
      </c>
    </row>
    <row r="209" spans="1:10" x14ac:dyDescent="0.2">
      <c r="A209" s="269" t="s">
        <v>351</v>
      </c>
      <c r="B209" s="269" t="s">
        <v>2067</v>
      </c>
      <c r="C209" s="269" t="s">
        <v>2068</v>
      </c>
      <c r="D209" s="269">
        <v>637</v>
      </c>
      <c r="E209" s="269" t="s">
        <v>163</v>
      </c>
      <c r="F209" s="269" t="s">
        <v>231</v>
      </c>
      <c r="G209" s="269" t="s">
        <v>329</v>
      </c>
      <c r="H209" s="269" t="s">
        <v>2066</v>
      </c>
      <c r="I209" s="269" t="s">
        <v>182</v>
      </c>
      <c r="J209" s="269" t="s">
        <v>182</v>
      </c>
    </row>
    <row r="210" spans="1:10" x14ac:dyDescent="0.2">
      <c r="A210" s="269" t="s">
        <v>421</v>
      </c>
      <c r="B210" s="269" t="s">
        <v>2064</v>
      </c>
      <c r="C210" s="269" t="s">
        <v>2065</v>
      </c>
      <c r="D210" s="269">
        <v>211</v>
      </c>
      <c r="E210" s="269" t="s">
        <v>164</v>
      </c>
      <c r="F210" s="269" t="s">
        <v>231</v>
      </c>
      <c r="G210" s="269" t="s">
        <v>419</v>
      </c>
      <c r="H210" s="269" t="s">
        <v>2063</v>
      </c>
      <c r="I210" s="269" t="s">
        <v>182</v>
      </c>
      <c r="J210" s="269" t="s">
        <v>182</v>
      </c>
    </row>
    <row r="211" spans="1:10" x14ac:dyDescent="0.2">
      <c r="A211" s="269" t="s">
        <v>352</v>
      </c>
      <c r="B211" s="269" t="s">
        <v>2061</v>
      </c>
      <c r="C211" s="269" t="s">
        <v>2062</v>
      </c>
      <c r="D211" s="269">
        <v>146</v>
      </c>
      <c r="E211" s="269" t="s">
        <v>163</v>
      </c>
      <c r="F211" s="269" t="s">
        <v>231</v>
      </c>
      <c r="G211" s="269" t="s">
        <v>329</v>
      </c>
      <c r="H211" s="269" t="s">
        <v>2060</v>
      </c>
      <c r="I211" s="269" t="s">
        <v>182</v>
      </c>
      <c r="J211" s="269" t="s">
        <v>182</v>
      </c>
    </row>
    <row r="212" spans="1:10" x14ac:dyDescent="0.2">
      <c r="A212" s="269" t="s">
        <v>268</v>
      </c>
      <c r="B212" s="269" t="s">
        <v>271</v>
      </c>
      <c r="C212" s="269" t="s">
        <v>1135</v>
      </c>
      <c r="D212" s="269">
        <v>37</v>
      </c>
      <c r="E212" s="269" t="s">
        <v>163</v>
      </c>
      <c r="F212" s="269" t="s">
        <v>270</v>
      </c>
      <c r="G212" s="269" t="s">
        <v>269</v>
      </c>
      <c r="H212" s="269" t="s">
        <v>2059</v>
      </c>
      <c r="I212" s="269" t="s">
        <v>147</v>
      </c>
      <c r="J212" s="269" t="s">
        <v>182</v>
      </c>
    </row>
    <row r="213" spans="1:10" x14ac:dyDescent="0.2">
      <c r="A213" s="269" t="s">
        <v>422</v>
      </c>
      <c r="B213" s="269" t="s">
        <v>2057</v>
      </c>
      <c r="C213" s="269" t="s">
        <v>2058</v>
      </c>
      <c r="D213" s="269">
        <v>259</v>
      </c>
      <c r="E213" s="269" t="s">
        <v>164</v>
      </c>
      <c r="F213" s="269" t="s">
        <v>231</v>
      </c>
      <c r="G213" s="269" t="s">
        <v>419</v>
      </c>
      <c r="H213" s="269" t="s">
        <v>2056</v>
      </c>
      <c r="I213" s="269" t="s">
        <v>182</v>
      </c>
      <c r="J213" s="269" t="s">
        <v>182</v>
      </c>
    </row>
    <row r="214" spans="1:10" x14ac:dyDescent="0.2">
      <c r="A214" s="269" t="s">
        <v>423</v>
      </c>
      <c r="B214" s="269" t="s">
        <v>2054</v>
      </c>
      <c r="C214" s="269" t="s">
        <v>2055</v>
      </c>
      <c r="D214" s="269">
        <v>260</v>
      </c>
      <c r="E214" s="269" t="s">
        <v>164</v>
      </c>
      <c r="F214" s="269" t="s">
        <v>231</v>
      </c>
      <c r="G214" s="269" t="s">
        <v>419</v>
      </c>
      <c r="H214" s="269" t="s">
        <v>2053</v>
      </c>
      <c r="I214" s="269" t="s">
        <v>182</v>
      </c>
      <c r="J214" s="269" t="s">
        <v>182</v>
      </c>
    </row>
    <row r="215" spans="1:10" x14ac:dyDescent="0.2">
      <c r="A215" s="269" t="s">
        <v>424</v>
      </c>
      <c r="B215" s="269" t="s">
        <v>2051</v>
      </c>
      <c r="C215" s="269" t="s">
        <v>2052</v>
      </c>
      <c r="D215" s="269">
        <v>261</v>
      </c>
      <c r="E215" s="269" t="s">
        <v>164</v>
      </c>
      <c r="F215" s="269" t="s">
        <v>231</v>
      </c>
      <c r="G215" s="269" t="s">
        <v>419</v>
      </c>
      <c r="H215" s="269" t="s">
        <v>2050</v>
      </c>
      <c r="I215" s="269" t="s">
        <v>182</v>
      </c>
      <c r="J215" s="269" t="s">
        <v>182</v>
      </c>
    </row>
    <row r="216" spans="1:10" x14ac:dyDescent="0.2">
      <c r="A216" s="269" t="s">
        <v>289</v>
      </c>
      <c r="B216" s="269" t="s">
        <v>2048</v>
      </c>
      <c r="C216" s="269" t="s">
        <v>2049</v>
      </c>
      <c r="D216" s="269">
        <v>55</v>
      </c>
      <c r="E216" s="269" t="s">
        <v>164</v>
      </c>
      <c r="F216" s="269" t="s">
        <v>288</v>
      </c>
      <c r="G216" s="269" t="s">
        <v>287</v>
      </c>
      <c r="H216" s="269" t="s">
        <v>2047</v>
      </c>
      <c r="I216" s="269" t="s">
        <v>182</v>
      </c>
      <c r="J216" s="269" t="s">
        <v>182</v>
      </c>
    </row>
    <row r="217" spans="1:10" x14ac:dyDescent="0.2">
      <c r="A217" s="269" t="s">
        <v>445</v>
      </c>
      <c r="B217" s="269" t="s">
        <v>2045</v>
      </c>
      <c r="C217" s="269" t="s">
        <v>2046</v>
      </c>
      <c r="D217" s="269">
        <v>221</v>
      </c>
      <c r="E217" s="269" t="s">
        <v>163</v>
      </c>
      <c r="F217" s="269" t="s">
        <v>270</v>
      </c>
      <c r="G217" s="269" t="s">
        <v>446</v>
      </c>
      <c r="H217" s="269" t="s">
        <v>2044</v>
      </c>
      <c r="I217" s="269" t="s">
        <v>182</v>
      </c>
      <c r="J217" s="269" t="s">
        <v>182</v>
      </c>
    </row>
    <row r="218" spans="1:10" x14ac:dyDescent="0.2">
      <c r="A218" s="269" t="s">
        <v>355</v>
      </c>
      <c r="B218" s="269" t="s">
        <v>2043</v>
      </c>
      <c r="C218" s="269" t="s">
        <v>355</v>
      </c>
      <c r="D218" s="269">
        <v>82</v>
      </c>
      <c r="E218" s="269" t="s">
        <v>163</v>
      </c>
      <c r="F218" s="269" t="s">
        <v>231</v>
      </c>
      <c r="G218" s="269" t="s">
        <v>329</v>
      </c>
      <c r="H218" s="269" t="s">
        <v>2042</v>
      </c>
      <c r="I218" s="269" t="s">
        <v>182</v>
      </c>
      <c r="J218" s="269" t="s">
        <v>182</v>
      </c>
    </row>
    <row r="219" spans="1:10" x14ac:dyDescent="0.2">
      <c r="A219" s="269" t="s">
        <v>356</v>
      </c>
      <c r="B219" s="269" t="s">
        <v>2041</v>
      </c>
      <c r="C219" s="269" t="s">
        <v>356</v>
      </c>
      <c r="D219" s="269">
        <v>86</v>
      </c>
      <c r="E219" s="269" t="s">
        <v>163</v>
      </c>
      <c r="F219" s="269" t="s">
        <v>231</v>
      </c>
      <c r="G219" s="269" t="s">
        <v>329</v>
      </c>
      <c r="H219" s="269" t="s">
        <v>2040</v>
      </c>
      <c r="I219" s="269" t="s">
        <v>182</v>
      </c>
      <c r="J219" s="269" t="s">
        <v>182</v>
      </c>
    </row>
    <row r="220" spans="1:10" x14ac:dyDescent="0.2">
      <c r="A220" s="269" t="s">
        <v>357</v>
      </c>
      <c r="B220" s="269" t="s">
        <v>2039</v>
      </c>
      <c r="C220" s="269" t="s">
        <v>357</v>
      </c>
      <c r="D220" s="269">
        <v>87</v>
      </c>
      <c r="E220" s="269" t="s">
        <v>163</v>
      </c>
      <c r="F220" s="269" t="s">
        <v>231</v>
      </c>
      <c r="G220" s="269" t="s">
        <v>329</v>
      </c>
      <c r="H220" s="269" t="s">
        <v>2038</v>
      </c>
      <c r="I220" s="269" t="s">
        <v>182</v>
      </c>
      <c r="J220" s="269" t="s">
        <v>182</v>
      </c>
    </row>
    <row r="221" spans="1:10" x14ac:dyDescent="0.2">
      <c r="A221" s="269" t="s">
        <v>358</v>
      </c>
      <c r="B221" s="269" t="s">
        <v>2037</v>
      </c>
      <c r="C221" s="269" t="s">
        <v>358</v>
      </c>
      <c r="D221" s="269">
        <v>88</v>
      </c>
      <c r="E221" s="269" t="s">
        <v>163</v>
      </c>
      <c r="F221" s="269" t="s">
        <v>231</v>
      </c>
      <c r="G221" s="269" t="s">
        <v>329</v>
      </c>
      <c r="H221" s="269" t="s">
        <v>2036</v>
      </c>
      <c r="I221" s="269" t="s">
        <v>182</v>
      </c>
      <c r="J221" s="269" t="s">
        <v>358</v>
      </c>
    </row>
    <row r="222" spans="1:10" x14ac:dyDescent="0.2">
      <c r="A222" s="269" t="s">
        <v>502</v>
      </c>
      <c r="B222" s="269" t="s">
        <v>2035</v>
      </c>
      <c r="C222" s="269" t="s">
        <v>502</v>
      </c>
      <c r="D222" s="269">
        <v>89</v>
      </c>
      <c r="E222" s="269" t="s">
        <v>163</v>
      </c>
      <c r="F222" s="269" t="s">
        <v>292</v>
      </c>
      <c r="G222" s="269" t="s">
        <v>502</v>
      </c>
      <c r="H222" s="269" t="s">
        <v>2034</v>
      </c>
      <c r="I222" s="269" t="s">
        <v>182</v>
      </c>
      <c r="J222" s="269" t="s">
        <v>182</v>
      </c>
    </row>
    <row r="223" spans="1:10" x14ac:dyDescent="0.2">
      <c r="A223" s="269" t="s">
        <v>359</v>
      </c>
      <c r="B223" s="269" t="s">
        <v>2033</v>
      </c>
      <c r="C223" s="269" t="s">
        <v>359</v>
      </c>
      <c r="D223" s="269">
        <v>90</v>
      </c>
      <c r="E223" s="269" t="s">
        <v>163</v>
      </c>
      <c r="F223" s="269" t="s">
        <v>231</v>
      </c>
      <c r="G223" s="269" t="s">
        <v>329</v>
      </c>
      <c r="H223" s="269" t="s">
        <v>2032</v>
      </c>
      <c r="I223" s="269" t="s">
        <v>182</v>
      </c>
      <c r="J223" s="269" t="s">
        <v>182</v>
      </c>
    </row>
    <row r="224" spans="1:10" x14ac:dyDescent="0.2">
      <c r="A224" s="269" t="s">
        <v>360</v>
      </c>
      <c r="B224" s="269" t="s">
        <v>2031</v>
      </c>
      <c r="C224" s="269" t="s">
        <v>360</v>
      </c>
      <c r="D224" s="269">
        <v>91</v>
      </c>
      <c r="E224" s="269" t="s">
        <v>163</v>
      </c>
      <c r="F224" s="269" t="s">
        <v>231</v>
      </c>
      <c r="G224" s="269" t="s">
        <v>329</v>
      </c>
      <c r="H224" s="269" t="s">
        <v>2030</v>
      </c>
      <c r="I224" s="269" t="s">
        <v>182</v>
      </c>
      <c r="J224" s="269" t="s">
        <v>182</v>
      </c>
    </row>
    <row r="225" spans="1:10" x14ac:dyDescent="0.2">
      <c r="A225" s="269" t="s">
        <v>361</v>
      </c>
      <c r="B225" s="269" t="s">
        <v>2029</v>
      </c>
      <c r="C225" s="269" t="s">
        <v>361</v>
      </c>
      <c r="D225" s="269">
        <v>92</v>
      </c>
      <c r="E225" s="269" t="s">
        <v>163</v>
      </c>
      <c r="F225" s="269" t="s">
        <v>231</v>
      </c>
      <c r="G225" s="269" t="s">
        <v>329</v>
      </c>
      <c r="H225" s="269" t="s">
        <v>2028</v>
      </c>
      <c r="I225" s="269" t="s">
        <v>182</v>
      </c>
      <c r="J225" s="269" t="s">
        <v>182</v>
      </c>
    </row>
    <row r="226" spans="1:10" x14ac:dyDescent="0.2">
      <c r="A226" s="269" t="s">
        <v>362</v>
      </c>
      <c r="B226" s="269" t="s">
        <v>2027</v>
      </c>
      <c r="C226" s="269" t="s">
        <v>362</v>
      </c>
      <c r="D226" s="269">
        <v>93</v>
      </c>
      <c r="E226" s="269" t="s">
        <v>163</v>
      </c>
      <c r="F226" s="269" t="s">
        <v>231</v>
      </c>
      <c r="G226" s="269" t="s">
        <v>329</v>
      </c>
      <c r="H226" s="269" t="s">
        <v>2026</v>
      </c>
      <c r="I226" s="269" t="s">
        <v>182</v>
      </c>
      <c r="J226" s="269" t="s">
        <v>182</v>
      </c>
    </row>
    <row r="227" spans="1:10" x14ac:dyDescent="0.2">
      <c r="A227" s="269" t="s">
        <v>363</v>
      </c>
      <c r="B227" s="269" t="s">
        <v>2025</v>
      </c>
      <c r="C227" s="269" t="s">
        <v>363</v>
      </c>
      <c r="D227" s="269">
        <v>95</v>
      </c>
      <c r="E227" s="269" t="s">
        <v>163</v>
      </c>
      <c r="F227" s="269" t="s">
        <v>231</v>
      </c>
      <c r="G227" s="269" t="s">
        <v>329</v>
      </c>
      <c r="H227" s="269" t="s">
        <v>2024</v>
      </c>
      <c r="I227" s="269" t="s">
        <v>182</v>
      </c>
      <c r="J227" s="269" t="s">
        <v>182</v>
      </c>
    </row>
    <row r="228" spans="1:10" x14ac:dyDescent="0.2">
      <c r="A228" s="269" t="s">
        <v>364</v>
      </c>
      <c r="B228" s="269" t="s">
        <v>2023</v>
      </c>
      <c r="C228" s="269" t="s">
        <v>364</v>
      </c>
      <c r="D228" s="269">
        <v>96</v>
      </c>
      <c r="E228" s="269" t="s">
        <v>163</v>
      </c>
      <c r="F228" s="269" t="s">
        <v>231</v>
      </c>
      <c r="G228" s="269" t="s">
        <v>329</v>
      </c>
      <c r="H228" s="269" t="s">
        <v>2022</v>
      </c>
      <c r="I228" s="269" t="s">
        <v>182</v>
      </c>
      <c r="J228" s="269" t="s">
        <v>182</v>
      </c>
    </row>
    <row r="229" spans="1:10" x14ac:dyDescent="0.2">
      <c r="A229" s="269" t="s">
        <v>365</v>
      </c>
      <c r="B229" s="269" t="s">
        <v>2021</v>
      </c>
      <c r="C229" s="269" t="s">
        <v>365</v>
      </c>
      <c r="D229" s="269">
        <v>97</v>
      </c>
      <c r="E229" s="269" t="s">
        <v>163</v>
      </c>
      <c r="F229" s="269" t="s">
        <v>231</v>
      </c>
      <c r="G229" s="269" t="s">
        <v>329</v>
      </c>
      <c r="H229" s="269" t="s">
        <v>2020</v>
      </c>
      <c r="I229" s="269" t="s">
        <v>182</v>
      </c>
      <c r="J229" s="269" t="s">
        <v>182</v>
      </c>
    </row>
    <row r="230" spans="1:10" x14ac:dyDescent="0.2">
      <c r="A230" s="269" t="s">
        <v>366</v>
      </c>
      <c r="B230" s="269" t="s">
        <v>2019</v>
      </c>
      <c r="C230" s="269" t="s">
        <v>366</v>
      </c>
      <c r="D230" s="269">
        <v>83</v>
      </c>
      <c r="E230" s="269" t="s">
        <v>163</v>
      </c>
      <c r="F230" s="269" t="s">
        <v>231</v>
      </c>
      <c r="G230" s="269" t="s">
        <v>329</v>
      </c>
      <c r="H230" s="269" t="s">
        <v>2018</v>
      </c>
      <c r="I230" s="269" t="s">
        <v>182</v>
      </c>
      <c r="J230" s="269" t="s">
        <v>182</v>
      </c>
    </row>
    <row r="231" spans="1:10" x14ac:dyDescent="0.2">
      <c r="A231" s="269" t="s">
        <v>367</v>
      </c>
      <c r="B231" s="269" t="s">
        <v>2017</v>
      </c>
      <c r="C231" s="269" t="s">
        <v>367</v>
      </c>
      <c r="D231" s="269">
        <v>98</v>
      </c>
      <c r="E231" s="269" t="s">
        <v>163</v>
      </c>
      <c r="F231" s="269" t="s">
        <v>231</v>
      </c>
      <c r="G231" s="269" t="s">
        <v>329</v>
      </c>
      <c r="H231" s="269" t="s">
        <v>2016</v>
      </c>
      <c r="I231" s="269" t="s">
        <v>182</v>
      </c>
      <c r="J231" s="269" t="s">
        <v>182</v>
      </c>
    </row>
    <row r="232" spans="1:10" x14ac:dyDescent="0.2">
      <c r="A232" s="269" t="s">
        <v>368</v>
      </c>
      <c r="B232" s="269" t="s">
        <v>2015</v>
      </c>
      <c r="C232" s="269" t="s">
        <v>368</v>
      </c>
      <c r="D232" s="269">
        <v>99</v>
      </c>
      <c r="E232" s="269" t="s">
        <v>163</v>
      </c>
      <c r="F232" s="269" t="s">
        <v>231</v>
      </c>
      <c r="G232" s="269" t="s">
        <v>329</v>
      </c>
      <c r="H232" s="269" t="s">
        <v>2014</v>
      </c>
      <c r="I232" s="269" t="s">
        <v>182</v>
      </c>
      <c r="J232" s="269" t="s">
        <v>182</v>
      </c>
    </row>
    <row r="233" spans="1:10" x14ac:dyDescent="0.2">
      <c r="A233" s="269" t="s">
        <v>369</v>
      </c>
      <c r="B233" s="269" t="s">
        <v>2013</v>
      </c>
      <c r="C233" s="269" t="s">
        <v>369</v>
      </c>
      <c r="D233" s="269">
        <v>100</v>
      </c>
      <c r="E233" s="269" t="s">
        <v>163</v>
      </c>
      <c r="F233" s="269" t="s">
        <v>231</v>
      </c>
      <c r="G233" s="269" t="s">
        <v>329</v>
      </c>
      <c r="H233" s="269" t="s">
        <v>2012</v>
      </c>
      <c r="I233" s="269" t="s">
        <v>182</v>
      </c>
      <c r="J233" s="269" t="s">
        <v>182</v>
      </c>
    </row>
    <row r="234" spans="1:10" x14ac:dyDescent="0.2">
      <c r="A234" s="269" t="s">
        <v>370</v>
      </c>
      <c r="B234" s="269" t="s">
        <v>2011</v>
      </c>
      <c r="C234" s="269" t="s">
        <v>370</v>
      </c>
      <c r="D234" s="269">
        <v>101</v>
      </c>
      <c r="E234" s="269" t="s">
        <v>163</v>
      </c>
      <c r="F234" s="269" t="s">
        <v>231</v>
      </c>
      <c r="G234" s="269" t="s">
        <v>329</v>
      </c>
      <c r="H234" s="269" t="s">
        <v>2010</v>
      </c>
      <c r="I234" s="269" t="s">
        <v>182</v>
      </c>
      <c r="J234" s="269" t="s">
        <v>370</v>
      </c>
    </row>
    <row r="235" spans="1:10" x14ac:dyDescent="0.2">
      <c r="A235" s="269" t="s">
        <v>371</v>
      </c>
      <c r="B235" s="269" t="s">
        <v>2009</v>
      </c>
      <c r="C235" s="269" t="s">
        <v>371</v>
      </c>
      <c r="D235" s="269">
        <v>102</v>
      </c>
      <c r="E235" s="269" t="s">
        <v>163</v>
      </c>
      <c r="F235" s="269" t="s">
        <v>231</v>
      </c>
      <c r="G235" s="269" t="s">
        <v>329</v>
      </c>
      <c r="H235" s="269" t="s">
        <v>2008</v>
      </c>
      <c r="I235" s="269" t="s">
        <v>182</v>
      </c>
      <c r="J235" s="269" t="s">
        <v>371</v>
      </c>
    </row>
    <row r="236" spans="1:10" x14ac:dyDescent="0.2">
      <c r="A236" s="269" t="s">
        <v>372</v>
      </c>
      <c r="B236" s="269" t="s">
        <v>2007</v>
      </c>
      <c r="C236" s="269" t="s">
        <v>372</v>
      </c>
      <c r="D236" s="269">
        <v>103</v>
      </c>
      <c r="E236" s="269" t="s">
        <v>163</v>
      </c>
      <c r="F236" s="269" t="s">
        <v>231</v>
      </c>
      <c r="G236" s="269" t="s">
        <v>329</v>
      </c>
      <c r="H236" s="269" t="s">
        <v>2006</v>
      </c>
      <c r="I236" s="269" t="s">
        <v>182</v>
      </c>
      <c r="J236" s="269" t="s">
        <v>182</v>
      </c>
    </row>
    <row r="237" spans="1:10" x14ac:dyDescent="0.2">
      <c r="A237" s="269" t="s">
        <v>85</v>
      </c>
      <c r="B237" s="269" t="s">
        <v>373</v>
      </c>
      <c r="C237" s="269" t="s">
        <v>85</v>
      </c>
      <c r="D237" s="269">
        <v>105</v>
      </c>
      <c r="E237" s="269" t="s">
        <v>163</v>
      </c>
      <c r="F237" s="269" t="s">
        <v>231</v>
      </c>
      <c r="G237" s="269" t="s">
        <v>329</v>
      </c>
      <c r="H237" s="269" t="s">
        <v>2005</v>
      </c>
      <c r="I237" s="269" t="s">
        <v>85</v>
      </c>
      <c r="J237" s="269" t="s">
        <v>182</v>
      </c>
    </row>
    <row r="238" spans="1:10" x14ac:dyDescent="0.2">
      <c r="A238" s="269" t="s">
        <v>31</v>
      </c>
      <c r="B238" s="269" t="s">
        <v>374</v>
      </c>
      <c r="C238" s="269" t="s">
        <v>31</v>
      </c>
      <c r="D238" s="269">
        <v>84</v>
      </c>
      <c r="E238" s="269" t="s">
        <v>163</v>
      </c>
      <c r="F238" s="269" t="s">
        <v>231</v>
      </c>
      <c r="G238" s="269" t="s">
        <v>329</v>
      </c>
      <c r="H238" s="269" t="s">
        <v>2004</v>
      </c>
      <c r="I238" s="269" t="s">
        <v>31</v>
      </c>
      <c r="J238" s="269" t="s">
        <v>182</v>
      </c>
    </row>
    <row r="239" spans="1:10" x14ac:dyDescent="0.2">
      <c r="A239" s="269" t="s">
        <v>459</v>
      </c>
      <c r="B239" s="269" t="s">
        <v>2003</v>
      </c>
      <c r="C239" s="269" t="s">
        <v>459</v>
      </c>
      <c r="D239" s="269">
        <v>228</v>
      </c>
      <c r="E239" s="269" t="s">
        <v>163</v>
      </c>
      <c r="F239" s="269" t="s">
        <v>292</v>
      </c>
      <c r="G239" s="269" t="s">
        <v>452</v>
      </c>
      <c r="H239" s="269" t="s">
        <v>2002</v>
      </c>
      <c r="I239" s="269" t="s">
        <v>182</v>
      </c>
      <c r="J239" s="269" t="s">
        <v>182</v>
      </c>
    </row>
    <row r="240" spans="1:10" x14ac:dyDescent="0.2">
      <c r="A240" s="269" t="s">
        <v>459</v>
      </c>
      <c r="B240" s="269" t="s">
        <v>2003</v>
      </c>
      <c r="C240" s="269" t="s">
        <v>459</v>
      </c>
      <c r="D240" s="269">
        <v>228</v>
      </c>
      <c r="E240" s="269" t="s">
        <v>163</v>
      </c>
      <c r="F240" s="269" t="s">
        <v>292</v>
      </c>
      <c r="G240" s="269" t="s">
        <v>452</v>
      </c>
      <c r="H240" s="269" t="s">
        <v>2002</v>
      </c>
      <c r="I240" s="269" t="s">
        <v>182</v>
      </c>
      <c r="J240" s="269" t="s">
        <v>182</v>
      </c>
    </row>
    <row r="241" spans="1:10" x14ac:dyDescent="0.2">
      <c r="A241" s="269" t="s">
        <v>375</v>
      </c>
      <c r="B241" s="269" t="s">
        <v>2001</v>
      </c>
      <c r="C241" s="269" t="s">
        <v>375</v>
      </c>
      <c r="D241" s="269">
        <v>106</v>
      </c>
      <c r="E241" s="269" t="s">
        <v>163</v>
      </c>
      <c r="F241" s="269" t="s">
        <v>231</v>
      </c>
      <c r="G241" s="269" t="s">
        <v>329</v>
      </c>
      <c r="H241" s="269" t="s">
        <v>2000</v>
      </c>
      <c r="I241" s="269" t="s">
        <v>182</v>
      </c>
      <c r="J241" s="269" t="s">
        <v>182</v>
      </c>
    </row>
    <row r="242" spans="1:10" x14ac:dyDescent="0.2">
      <c r="A242" s="269" t="s">
        <v>376</v>
      </c>
      <c r="B242" s="269" t="s">
        <v>1999</v>
      </c>
      <c r="C242" s="269" t="s">
        <v>376</v>
      </c>
      <c r="D242" s="269">
        <v>108</v>
      </c>
      <c r="E242" s="269" t="s">
        <v>163</v>
      </c>
      <c r="F242" s="269" t="s">
        <v>231</v>
      </c>
      <c r="G242" s="269" t="s">
        <v>329</v>
      </c>
      <c r="H242" s="269" t="s">
        <v>1998</v>
      </c>
      <c r="I242" s="269" t="s">
        <v>182</v>
      </c>
      <c r="J242" s="269" t="s">
        <v>182</v>
      </c>
    </row>
    <row r="243" spans="1:10" x14ac:dyDescent="0.2">
      <c r="A243" s="269" t="s">
        <v>503</v>
      </c>
      <c r="B243" s="269" t="s">
        <v>1997</v>
      </c>
      <c r="C243" s="269" t="s">
        <v>503</v>
      </c>
      <c r="D243" s="269">
        <v>109</v>
      </c>
      <c r="E243" s="269" t="s">
        <v>163</v>
      </c>
      <c r="F243" s="269" t="s">
        <v>292</v>
      </c>
      <c r="G243" s="269" t="s">
        <v>502</v>
      </c>
      <c r="H243" s="269" t="s">
        <v>1996</v>
      </c>
      <c r="I243" s="269" t="s">
        <v>182</v>
      </c>
      <c r="J243" s="269" t="s">
        <v>503</v>
      </c>
    </row>
    <row r="244" spans="1:10" x14ac:dyDescent="0.2">
      <c r="A244" s="269" t="s">
        <v>377</v>
      </c>
      <c r="B244" s="269" t="s">
        <v>1995</v>
      </c>
      <c r="C244" s="269" t="s">
        <v>377</v>
      </c>
      <c r="D244" s="269">
        <v>85</v>
      </c>
      <c r="E244" s="269" t="s">
        <v>163</v>
      </c>
      <c r="F244" s="269" t="s">
        <v>231</v>
      </c>
      <c r="G244" s="269" t="s">
        <v>329</v>
      </c>
      <c r="H244" s="269" t="s">
        <v>1994</v>
      </c>
      <c r="I244" s="269" t="s">
        <v>182</v>
      </c>
      <c r="J244" s="269" t="s">
        <v>182</v>
      </c>
    </row>
    <row r="245" spans="1:10" x14ac:dyDescent="0.2">
      <c r="A245" s="269" t="s">
        <v>378</v>
      </c>
      <c r="B245" s="269" t="s">
        <v>1993</v>
      </c>
      <c r="C245" s="269" t="s">
        <v>378</v>
      </c>
      <c r="D245" s="269">
        <v>110</v>
      </c>
      <c r="E245" s="269" t="s">
        <v>163</v>
      </c>
      <c r="F245" s="269" t="s">
        <v>231</v>
      </c>
      <c r="G245" s="269" t="s">
        <v>329</v>
      </c>
      <c r="H245" s="269" t="s">
        <v>1992</v>
      </c>
      <c r="I245" s="269" t="s">
        <v>182</v>
      </c>
      <c r="J245" s="269" t="s">
        <v>182</v>
      </c>
    </row>
    <row r="246" spans="1:10" x14ac:dyDescent="0.2">
      <c r="A246" s="269" t="s">
        <v>379</v>
      </c>
      <c r="B246" s="269" t="s">
        <v>1991</v>
      </c>
      <c r="C246" s="269" t="s">
        <v>379</v>
      </c>
      <c r="D246" s="269">
        <v>111</v>
      </c>
      <c r="E246" s="269" t="s">
        <v>163</v>
      </c>
      <c r="F246" s="269" t="s">
        <v>231</v>
      </c>
      <c r="G246" s="269" t="s">
        <v>329</v>
      </c>
      <c r="H246" s="269" t="s">
        <v>1990</v>
      </c>
      <c r="I246" s="269" t="s">
        <v>182</v>
      </c>
      <c r="J246" s="269" t="s">
        <v>182</v>
      </c>
    </row>
    <row r="247" spans="1:10" x14ac:dyDescent="0.2">
      <c r="A247" s="269" t="s">
        <v>380</v>
      </c>
      <c r="B247" s="269" t="s">
        <v>1989</v>
      </c>
      <c r="C247" s="269" t="s">
        <v>380</v>
      </c>
      <c r="D247" s="269">
        <v>112</v>
      </c>
      <c r="E247" s="269" t="s">
        <v>163</v>
      </c>
      <c r="F247" s="269" t="s">
        <v>231</v>
      </c>
      <c r="G247" s="269" t="s">
        <v>329</v>
      </c>
      <c r="H247" s="269" t="s">
        <v>1988</v>
      </c>
      <c r="I247" s="269" t="s">
        <v>182</v>
      </c>
      <c r="J247" s="269" t="s">
        <v>182</v>
      </c>
    </row>
    <row r="248" spans="1:10" x14ac:dyDescent="0.2">
      <c r="A248" s="269" t="s">
        <v>381</v>
      </c>
      <c r="B248" s="269" t="s">
        <v>1987</v>
      </c>
      <c r="C248" s="269" t="s">
        <v>381</v>
      </c>
      <c r="D248" s="269">
        <v>115</v>
      </c>
      <c r="E248" s="269" t="s">
        <v>163</v>
      </c>
      <c r="F248" s="269" t="s">
        <v>231</v>
      </c>
      <c r="G248" s="269" t="s">
        <v>329</v>
      </c>
      <c r="H248" s="269" t="s">
        <v>1986</v>
      </c>
      <c r="I248" s="269" t="s">
        <v>182</v>
      </c>
      <c r="J248" s="269" t="s">
        <v>182</v>
      </c>
    </row>
    <row r="249" spans="1:10" x14ac:dyDescent="0.2">
      <c r="A249" s="269" t="s">
        <v>382</v>
      </c>
      <c r="B249" s="269" t="s">
        <v>1985</v>
      </c>
      <c r="C249" s="269" t="s">
        <v>382</v>
      </c>
      <c r="D249" s="269">
        <v>116</v>
      </c>
      <c r="E249" s="269" t="s">
        <v>163</v>
      </c>
      <c r="F249" s="269" t="s">
        <v>231</v>
      </c>
      <c r="G249" s="269" t="s">
        <v>329</v>
      </c>
      <c r="H249" s="269" t="s">
        <v>1984</v>
      </c>
      <c r="I249" s="269" t="s">
        <v>182</v>
      </c>
      <c r="J249" s="269" t="s">
        <v>182</v>
      </c>
    </row>
    <row r="250" spans="1:10" x14ac:dyDescent="0.2">
      <c r="A250" s="269" t="s">
        <v>383</v>
      </c>
      <c r="B250" s="269" t="s">
        <v>1983</v>
      </c>
      <c r="C250" s="269" t="s">
        <v>383</v>
      </c>
      <c r="D250" s="269">
        <v>118</v>
      </c>
      <c r="E250" s="269" t="s">
        <v>163</v>
      </c>
      <c r="F250" s="269" t="s">
        <v>231</v>
      </c>
      <c r="G250" s="269" t="s">
        <v>329</v>
      </c>
      <c r="H250" s="269" t="s">
        <v>1982</v>
      </c>
      <c r="I250" s="269" t="s">
        <v>182</v>
      </c>
      <c r="J250" s="269" t="s">
        <v>182</v>
      </c>
    </row>
    <row r="251" spans="1:10" x14ac:dyDescent="0.2">
      <c r="A251" s="269" t="s">
        <v>384</v>
      </c>
      <c r="B251" s="269" t="s">
        <v>1981</v>
      </c>
      <c r="C251" s="269" t="s">
        <v>384</v>
      </c>
      <c r="D251" s="269">
        <v>119</v>
      </c>
      <c r="E251" s="269" t="s">
        <v>163</v>
      </c>
      <c r="F251" s="269" t="s">
        <v>231</v>
      </c>
      <c r="G251" s="269" t="s">
        <v>329</v>
      </c>
      <c r="H251" s="269" t="s">
        <v>1980</v>
      </c>
      <c r="I251" s="269" t="s">
        <v>182</v>
      </c>
      <c r="J251" s="269" t="s">
        <v>182</v>
      </c>
    </row>
    <row r="252" spans="1:10" x14ac:dyDescent="0.2">
      <c r="A252" s="269" t="s">
        <v>386</v>
      </c>
      <c r="B252" s="269" t="s">
        <v>1979</v>
      </c>
      <c r="C252" s="269" t="s">
        <v>386</v>
      </c>
      <c r="D252" s="269">
        <v>121</v>
      </c>
      <c r="E252" s="269" t="s">
        <v>163</v>
      </c>
      <c r="F252" s="269" t="s">
        <v>231</v>
      </c>
      <c r="G252" s="269" t="s">
        <v>329</v>
      </c>
      <c r="H252" s="269" t="s">
        <v>1978</v>
      </c>
      <c r="I252" s="269" t="s">
        <v>182</v>
      </c>
      <c r="J252" s="269" t="s">
        <v>182</v>
      </c>
    </row>
    <row r="253" spans="1:10" x14ac:dyDescent="0.2">
      <c r="A253" s="269" t="s">
        <v>387</v>
      </c>
      <c r="B253" s="269" t="s">
        <v>1977</v>
      </c>
      <c r="C253" s="269" t="s">
        <v>387</v>
      </c>
      <c r="D253" s="269">
        <v>122</v>
      </c>
      <c r="E253" s="269" t="s">
        <v>163</v>
      </c>
      <c r="F253" s="269" t="s">
        <v>231</v>
      </c>
      <c r="G253" s="269" t="s">
        <v>329</v>
      </c>
      <c r="H253" s="269" t="s">
        <v>1976</v>
      </c>
      <c r="I253" s="269" t="s">
        <v>182</v>
      </c>
      <c r="J253" s="269" t="s">
        <v>182</v>
      </c>
    </row>
    <row r="254" spans="1:10" x14ac:dyDescent="0.2">
      <c r="A254" s="269" t="s">
        <v>388</v>
      </c>
      <c r="B254" s="269" t="s">
        <v>1975</v>
      </c>
      <c r="C254" s="269" t="s">
        <v>388</v>
      </c>
      <c r="D254" s="269">
        <v>123</v>
      </c>
      <c r="E254" s="269" t="s">
        <v>163</v>
      </c>
      <c r="F254" s="269" t="s">
        <v>231</v>
      </c>
      <c r="G254" s="269" t="s">
        <v>329</v>
      </c>
      <c r="H254" s="269" t="s">
        <v>1974</v>
      </c>
      <c r="I254" s="269" t="s">
        <v>182</v>
      </c>
      <c r="J254" s="269" t="s">
        <v>182</v>
      </c>
    </row>
    <row r="255" spans="1:10" ht="17" x14ac:dyDescent="0.25">
      <c r="A255" s="269" t="s">
        <v>562</v>
      </c>
      <c r="B255" s="269" t="s">
        <v>1972</v>
      </c>
      <c r="C255" s="269" t="s">
        <v>1973</v>
      </c>
      <c r="D255" s="269">
        <v>289</v>
      </c>
      <c r="E255" s="269" t="s">
        <v>164</v>
      </c>
      <c r="F255" s="269" t="s">
        <v>475</v>
      </c>
      <c r="G255" s="269" t="s">
        <v>563</v>
      </c>
      <c r="H255" s="269" t="s">
        <v>1971</v>
      </c>
      <c r="I255" s="269" t="s">
        <v>182</v>
      </c>
      <c r="J255" s="269" t="s">
        <v>182</v>
      </c>
    </row>
    <row r="256" spans="1:10" ht="17" x14ac:dyDescent="0.25">
      <c r="A256" s="269" t="s">
        <v>564</v>
      </c>
      <c r="B256" s="269" t="s">
        <v>565</v>
      </c>
      <c r="C256" s="269" t="s">
        <v>1970</v>
      </c>
      <c r="D256" s="269">
        <v>290</v>
      </c>
      <c r="E256" s="269" t="s">
        <v>164</v>
      </c>
      <c r="F256" s="269" t="s">
        <v>475</v>
      </c>
      <c r="G256" s="269" t="s">
        <v>563</v>
      </c>
      <c r="H256" s="269" t="s">
        <v>1969</v>
      </c>
      <c r="I256" s="269" t="s">
        <v>38</v>
      </c>
      <c r="J256" s="269" t="s">
        <v>182</v>
      </c>
    </row>
    <row r="257" spans="1:10" ht="17" x14ac:dyDescent="0.25">
      <c r="A257" s="269" t="s">
        <v>566</v>
      </c>
      <c r="B257" s="269" t="s">
        <v>1967</v>
      </c>
      <c r="C257" s="269" t="s">
        <v>1968</v>
      </c>
      <c r="D257" s="269">
        <v>291</v>
      </c>
      <c r="E257" s="269" t="s">
        <v>164</v>
      </c>
      <c r="F257" s="269" t="s">
        <v>475</v>
      </c>
      <c r="G257" s="269" t="s">
        <v>563</v>
      </c>
      <c r="H257" s="269" t="s">
        <v>1966</v>
      </c>
      <c r="I257" s="269" t="s">
        <v>182</v>
      </c>
      <c r="J257" s="269" t="s">
        <v>182</v>
      </c>
    </row>
    <row r="258" spans="1:10" ht="17" x14ac:dyDescent="0.25">
      <c r="A258" s="269" t="s">
        <v>567</v>
      </c>
      <c r="B258" s="269" t="s">
        <v>568</v>
      </c>
      <c r="C258" s="269" t="s">
        <v>1965</v>
      </c>
      <c r="D258" s="269">
        <v>292</v>
      </c>
      <c r="E258" s="269" t="s">
        <v>164</v>
      </c>
      <c r="F258" s="269" t="s">
        <v>475</v>
      </c>
      <c r="G258" s="269" t="s">
        <v>563</v>
      </c>
      <c r="H258" s="269" t="s">
        <v>1964</v>
      </c>
      <c r="I258" s="269" t="s">
        <v>39</v>
      </c>
      <c r="J258" s="269" t="s">
        <v>182</v>
      </c>
    </row>
    <row r="259" spans="1:10" ht="17" x14ac:dyDescent="0.25">
      <c r="A259" s="269" t="s">
        <v>569</v>
      </c>
      <c r="B259" s="269" t="s">
        <v>570</v>
      </c>
      <c r="C259" s="269" t="s">
        <v>1963</v>
      </c>
      <c r="D259" s="269">
        <v>293</v>
      </c>
      <c r="E259" s="269" t="s">
        <v>164</v>
      </c>
      <c r="F259" s="269" t="s">
        <v>475</v>
      </c>
      <c r="G259" s="269" t="s">
        <v>563</v>
      </c>
      <c r="H259" s="269" t="s">
        <v>1962</v>
      </c>
      <c r="I259" s="269" t="s">
        <v>40</v>
      </c>
      <c r="J259" s="269" t="s">
        <v>182</v>
      </c>
    </row>
    <row r="260" spans="1:10" ht="17" x14ac:dyDescent="0.25">
      <c r="A260" s="269" t="s">
        <v>571</v>
      </c>
      <c r="B260" s="269" t="s">
        <v>572</v>
      </c>
      <c r="C260" s="269" t="s">
        <v>1961</v>
      </c>
      <c r="D260" s="269">
        <v>294</v>
      </c>
      <c r="E260" s="269" t="s">
        <v>164</v>
      </c>
      <c r="F260" s="269" t="s">
        <v>475</v>
      </c>
      <c r="G260" s="269" t="s">
        <v>563</v>
      </c>
      <c r="H260" s="269" t="s">
        <v>1960</v>
      </c>
      <c r="I260" s="269" t="s">
        <v>41</v>
      </c>
      <c r="J260" s="269" t="s">
        <v>182</v>
      </c>
    </row>
    <row r="261" spans="1:10" ht="17" x14ac:dyDescent="0.25">
      <c r="A261" s="269" t="s">
        <v>573</v>
      </c>
      <c r="B261" s="269" t="s">
        <v>1958</v>
      </c>
      <c r="C261" s="269" t="s">
        <v>1959</v>
      </c>
      <c r="D261" s="269">
        <v>295</v>
      </c>
      <c r="E261" s="269" t="s">
        <v>164</v>
      </c>
      <c r="F261" s="269" t="s">
        <v>475</v>
      </c>
      <c r="G261" s="269" t="s">
        <v>563</v>
      </c>
      <c r="H261" s="269" t="s">
        <v>1957</v>
      </c>
      <c r="I261" s="269" t="s">
        <v>182</v>
      </c>
      <c r="J261" s="269" t="s">
        <v>182</v>
      </c>
    </row>
    <row r="262" spans="1:10" ht="17" x14ac:dyDescent="0.25">
      <c r="A262" s="269" t="s">
        <v>574</v>
      </c>
      <c r="B262" s="269" t="s">
        <v>575</v>
      </c>
      <c r="C262" s="269" t="s">
        <v>1956</v>
      </c>
      <c r="D262" s="269">
        <v>296</v>
      </c>
      <c r="E262" s="269" t="s">
        <v>164</v>
      </c>
      <c r="F262" s="269" t="s">
        <v>475</v>
      </c>
      <c r="G262" s="269" t="s">
        <v>563</v>
      </c>
      <c r="H262" s="269" t="s">
        <v>1955</v>
      </c>
      <c r="I262" s="269" t="s">
        <v>42</v>
      </c>
      <c r="J262" s="269" t="s">
        <v>182</v>
      </c>
    </row>
    <row r="263" spans="1:10" ht="17" x14ac:dyDescent="0.25">
      <c r="A263" s="269" t="s">
        <v>274</v>
      </c>
      <c r="B263" s="269" t="s">
        <v>1953</v>
      </c>
      <c r="C263" s="269" t="s">
        <v>1954</v>
      </c>
      <c r="D263" s="269">
        <v>39</v>
      </c>
      <c r="E263" s="269" t="s">
        <v>163</v>
      </c>
      <c r="F263" s="269" t="s">
        <v>262</v>
      </c>
      <c r="G263" s="269" t="s">
        <v>273</v>
      </c>
      <c r="H263" s="269" t="s">
        <v>1952</v>
      </c>
      <c r="I263" s="269" t="s">
        <v>182</v>
      </c>
      <c r="J263" s="269" t="s">
        <v>274</v>
      </c>
    </row>
    <row r="264" spans="1:10" ht="17" x14ac:dyDescent="0.25">
      <c r="A264" s="269" t="s">
        <v>510</v>
      </c>
      <c r="B264" s="269" t="s">
        <v>1950</v>
      </c>
      <c r="C264" s="269" t="s">
        <v>1951</v>
      </c>
      <c r="D264" s="269">
        <v>311</v>
      </c>
      <c r="E264" s="269" t="s">
        <v>163</v>
      </c>
      <c r="F264" s="269" t="s">
        <v>512</v>
      </c>
      <c r="G264" s="269" t="s">
        <v>511</v>
      </c>
      <c r="H264" s="269" t="s">
        <v>1949</v>
      </c>
      <c r="I264" s="269" t="s">
        <v>182</v>
      </c>
      <c r="J264" s="269" t="s">
        <v>182</v>
      </c>
    </row>
    <row r="265" spans="1:10" ht="17" x14ac:dyDescent="0.25">
      <c r="A265" s="269" t="s">
        <v>513</v>
      </c>
      <c r="B265" s="269" t="s">
        <v>514</v>
      </c>
      <c r="C265" s="269" t="s">
        <v>1948</v>
      </c>
      <c r="D265" s="269">
        <v>312</v>
      </c>
      <c r="E265" s="269" t="s">
        <v>163</v>
      </c>
      <c r="F265" s="269" t="s">
        <v>512</v>
      </c>
      <c r="G265" s="269" t="s">
        <v>511</v>
      </c>
      <c r="H265" s="269" t="s">
        <v>1947</v>
      </c>
      <c r="I265" s="269" t="s">
        <v>45</v>
      </c>
      <c r="J265" s="269" t="s">
        <v>182</v>
      </c>
    </row>
    <row r="266" spans="1:10" ht="17" x14ac:dyDescent="0.25">
      <c r="A266" s="269" t="s">
        <v>46</v>
      </c>
      <c r="B266" s="269" t="s">
        <v>515</v>
      </c>
      <c r="C266" s="269" t="s">
        <v>1946</v>
      </c>
      <c r="D266" s="269">
        <v>313</v>
      </c>
      <c r="E266" s="269" t="s">
        <v>163</v>
      </c>
      <c r="F266" s="269" t="s">
        <v>512</v>
      </c>
      <c r="G266" s="269" t="s">
        <v>511</v>
      </c>
      <c r="H266" s="269" t="s">
        <v>1945</v>
      </c>
      <c r="I266" s="269" t="s">
        <v>46</v>
      </c>
      <c r="J266" s="269" t="s">
        <v>182</v>
      </c>
    </row>
    <row r="267" spans="1:10" ht="17" x14ac:dyDescent="0.25">
      <c r="A267" s="269" t="s">
        <v>508</v>
      </c>
      <c r="B267" s="269" t="s">
        <v>1943</v>
      </c>
      <c r="C267" s="269" t="s">
        <v>1944</v>
      </c>
      <c r="D267" s="269">
        <v>264</v>
      </c>
      <c r="E267" s="269" t="s">
        <v>163</v>
      </c>
      <c r="F267" s="269" t="s">
        <v>173</v>
      </c>
      <c r="G267" s="269" t="s">
        <v>125</v>
      </c>
      <c r="H267" s="269" t="s">
        <v>1942</v>
      </c>
      <c r="I267" s="269" t="s">
        <v>182</v>
      </c>
      <c r="J267" s="269" t="s">
        <v>508</v>
      </c>
    </row>
    <row r="268" spans="1:10" ht="17" x14ac:dyDescent="0.25">
      <c r="A268" s="269" t="s">
        <v>509</v>
      </c>
      <c r="B268" s="269" t="s">
        <v>1940</v>
      </c>
      <c r="C268" s="269" t="s">
        <v>1941</v>
      </c>
      <c r="D268" s="269">
        <v>265</v>
      </c>
      <c r="E268" s="269" t="s">
        <v>163</v>
      </c>
      <c r="F268" s="269" t="s">
        <v>173</v>
      </c>
      <c r="G268" s="269" t="s">
        <v>125</v>
      </c>
      <c r="H268" s="269" t="s">
        <v>1939</v>
      </c>
      <c r="I268" s="269" t="s">
        <v>182</v>
      </c>
      <c r="J268" s="269" t="s">
        <v>509</v>
      </c>
    </row>
    <row r="269" spans="1:10" x14ac:dyDescent="0.2">
      <c r="A269" s="269" t="s">
        <v>516</v>
      </c>
      <c r="B269" s="269" t="s">
        <v>1938</v>
      </c>
      <c r="C269" s="269" t="s">
        <v>518</v>
      </c>
      <c r="D269" s="269">
        <v>266</v>
      </c>
      <c r="E269" s="269" t="s">
        <v>163</v>
      </c>
      <c r="F269" s="269" t="s">
        <v>262</v>
      </c>
      <c r="G269" s="269" t="s">
        <v>518</v>
      </c>
      <c r="H269" s="269" t="s">
        <v>1937</v>
      </c>
      <c r="I269" s="269" t="s">
        <v>182</v>
      </c>
      <c r="J269" s="269" t="s">
        <v>517</v>
      </c>
    </row>
    <row r="270" spans="1:10" x14ac:dyDescent="0.2">
      <c r="A270" s="269" t="s">
        <v>389</v>
      </c>
      <c r="B270" s="269" t="s">
        <v>1936</v>
      </c>
      <c r="C270" s="269" t="s">
        <v>389</v>
      </c>
      <c r="D270" s="269">
        <v>147</v>
      </c>
      <c r="E270" s="269" t="s">
        <v>163</v>
      </c>
      <c r="F270" s="269" t="s">
        <v>231</v>
      </c>
      <c r="G270" s="269" t="s">
        <v>329</v>
      </c>
      <c r="H270" s="269" t="s">
        <v>1935</v>
      </c>
      <c r="I270" s="269" t="s">
        <v>182</v>
      </c>
      <c r="J270" s="269" t="s">
        <v>182</v>
      </c>
    </row>
    <row r="271" spans="1:10" x14ac:dyDescent="0.2">
      <c r="A271" s="269" t="s">
        <v>390</v>
      </c>
      <c r="B271" s="269" t="s">
        <v>1934</v>
      </c>
      <c r="C271" s="269" t="s">
        <v>390</v>
      </c>
      <c r="D271" s="269">
        <v>148</v>
      </c>
      <c r="E271" s="269" t="s">
        <v>163</v>
      </c>
      <c r="F271" s="269" t="s">
        <v>231</v>
      </c>
      <c r="G271" s="269" t="s">
        <v>329</v>
      </c>
      <c r="H271" s="269" t="s">
        <v>1933</v>
      </c>
      <c r="I271" s="269" t="s">
        <v>182</v>
      </c>
      <c r="J271" s="269" t="s">
        <v>182</v>
      </c>
    </row>
    <row r="272" spans="1:10" x14ac:dyDescent="0.2">
      <c r="A272" s="269" t="s">
        <v>391</v>
      </c>
      <c r="B272" s="269" t="s">
        <v>1932</v>
      </c>
      <c r="C272" s="269" t="s">
        <v>391</v>
      </c>
      <c r="D272" s="269">
        <v>149</v>
      </c>
      <c r="E272" s="269" t="s">
        <v>163</v>
      </c>
      <c r="F272" s="269" t="s">
        <v>231</v>
      </c>
      <c r="G272" s="269" t="s">
        <v>329</v>
      </c>
      <c r="H272" s="269" t="s">
        <v>1931</v>
      </c>
      <c r="I272" s="269" t="s">
        <v>182</v>
      </c>
      <c r="J272" s="269" t="s">
        <v>182</v>
      </c>
    </row>
    <row r="273" spans="1:10" ht="17" x14ac:dyDescent="0.25">
      <c r="A273" s="269" t="s">
        <v>535</v>
      </c>
      <c r="B273" s="269" t="s">
        <v>1929</v>
      </c>
      <c r="C273" s="269" t="s">
        <v>1930</v>
      </c>
      <c r="D273" s="269">
        <v>274</v>
      </c>
      <c r="E273" s="269" t="s">
        <v>163</v>
      </c>
      <c r="F273" s="269" t="s">
        <v>292</v>
      </c>
      <c r="G273" s="269" t="s">
        <v>532</v>
      </c>
      <c r="H273" s="269" t="s">
        <v>1928</v>
      </c>
      <c r="I273" s="269" t="s">
        <v>182</v>
      </c>
      <c r="J273" s="269" t="s">
        <v>535</v>
      </c>
    </row>
    <row r="274" spans="1:10" ht="17" x14ac:dyDescent="0.25">
      <c r="A274" s="269" t="s">
        <v>536</v>
      </c>
      <c r="B274" s="269" t="s">
        <v>1926</v>
      </c>
      <c r="C274" s="269" t="s">
        <v>1927</v>
      </c>
      <c r="D274" s="269">
        <v>94</v>
      </c>
      <c r="E274" s="269" t="s">
        <v>163</v>
      </c>
      <c r="F274" s="269" t="s">
        <v>292</v>
      </c>
      <c r="G274" s="269" t="s">
        <v>532</v>
      </c>
      <c r="H274" s="269" t="s">
        <v>1925</v>
      </c>
      <c r="I274" s="269" t="s">
        <v>182</v>
      </c>
      <c r="J274" s="269" t="s">
        <v>536</v>
      </c>
    </row>
    <row r="275" spans="1:10" ht="17" x14ac:dyDescent="0.25">
      <c r="A275" s="269" t="s">
        <v>537</v>
      </c>
      <c r="B275" s="269" t="s">
        <v>1923</v>
      </c>
      <c r="C275" s="269" t="s">
        <v>1924</v>
      </c>
      <c r="D275" s="269">
        <v>124</v>
      </c>
      <c r="E275" s="269" t="s">
        <v>163</v>
      </c>
      <c r="F275" s="269" t="s">
        <v>292</v>
      </c>
      <c r="G275" s="269" t="s">
        <v>532</v>
      </c>
      <c r="H275" s="269" t="s">
        <v>1922</v>
      </c>
      <c r="I275" s="269" t="s">
        <v>182</v>
      </c>
      <c r="J275" s="269" t="s">
        <v>537</v>
      </c>
    </row>
    <row r="276" spans="1:10" ht="17" x14ac:dyDescent="0.25">
      <c r="A276" s="269" t="s">
        <v>538</v>
      </c>
      <c r="B276" s="269" t="s">
        <v>1920</v>
      </c>
      <c r="C276" s="269" t="s">
        <v>1921</v>
      </c>
      <c r="D276" s="269">
        <v>163</v>
      </c>
      <c r="E276" s="269" t="s">
        <v>163</v>
      </c>
      <c r="F276" s="269" t="s">
        <v>292</v>
      </c>
      <c r="G276" s="269" t="s">
        <v>532</v>
      </c>
      <c r="H276" s="269" t="s">
        <v>1919</v>
      </c>
      <c r="I276" s="269" t="s">
        <v>182</v>
      </c>
      <c r="J276" s="269" t="s">
        <v>538</v>
      </c>
    </row>
    <row r="277" spans="1:10" x14ac:dyDescent="0.2">
      <c r="A277" s="269" t="s">
        <v>495</v>
      </c>
      <c r="B277" s="269" t="s">
        <v>1917</v>
      </c>
      <c r="C277" s="269" t="s">
        <v>1918</v>
      </c>
      <c r="D277" s="269">
        <v>254</v>
      </c>
      <c r="E277" s="269" t="s">
        <v>163</v>
      </c>
      <c r="F277" s="269" t="s">
        <v>299</v>
      </c>
      <c r="G277" s="269" t="s">
        <v>494</v>
      </c>
      <c r="H277" s="269" t="s">
        <v>1916</v>
      </c>
      <c r="I277" s="269" t="s">
        <v>182</v>
      </c>
      <c r="J277" s="269" t="s">
        <v>182</v>
      </c>
    </row>
    <row r="278" spans="1:10" x14ac:dyDescent="0.2">
      <c r="A278" s="269" t="s">
        <v>392</v>
      </c>
      <c r="B278" s="269" t="s">
        <v>1914</v>
      </c>
      <c r="C278" s="269" t="s">
        <v>1915</v>
      </c>
      <c r="D278" s="269">
        <v>150</v>
      </c>
      <c r="E278" s="269" t="s">
        <v>163</v>
      </c>
      <c r="F278" s="269" t="s">
        <v>231</v>
      </c>
      <c r="G278" s="269" t="s">
        <v>329</v>
      </c>
      <c r="H278" s="269" t="s">
        <v>1913</v>
      </c>
      <c r="I278" s="269" t="s">
        <v>182</v>
      </c>
      <c r="J278" s="269" t="s">
        <v>182</v>
      </c>
    </row>
    <row r="279" spans="1:10" x14ac:dyDescent="0.2">
      <c r="A279" s="269" t="s">
        <v>393</v>
      </c>
      <c r="B279" s="269" t="s">
        <v>1912</v>
      </c>
      <c r="C279" s="269" t="s">
        <v>393</v>
      </c>
      <c r="D279" s="269">
        <v>151</v>
      </c>
      <c r="E279" s="269" t="s">
        <v>163</v>
      </c>
      <c r="F279" s="269" t="s">
        <v>231</v>
      </c>
      <c r="G279" s="269" t="s">
        <v>329</v>
      </c>
      <c r="H279" s="269" t="s">
        <v>1911</v>
      </c>
      <c r="I279" s="269" t="s">
        <v>182</v>
      </c>
      <c r="J279" s="269" t="s">
        <v>182</v>
      </c>
    </row>
    <row r="280" spans="1:10" ht="17" x14ac:dyDescent="0.25">
      <c r="A280" s="269" t="s">
        <v>552</v>
      </c>
      <c r="B280" s="269" t="s">
        <v>1909</v>
      </c>
      <c r="C280" s="269" t="s">
        <v>1910</v>
      </c>
      <c r="D280" s="269">
        <v>286</v>
      </c>
      <c r="E280" s="269" t="s">
        <v>163</v>
      </c>
      <c r="F280" s="269" t="s">
        <v>262</v>
      </c>
      <c r="G280" s="269" t="s">
        <v>549</v>
      </c>
      <c r="H280" s="269" t="s">
        <v>1908</v>
      </c>
      <c r="I280" s="269" t="s">
        <v>182</v>
      </c>
      <c r="J280" s="269" t="s">
        <v>552</v>
      </c>
    </row>
    <row r="281" spans="1:10" ht="17" x14ac:dyDescent="0.25">
      <c r="A281" s="269" t="s">
        <v>545</v>
      </c>
      <c r="B281" s="269" t="s">
        <v>1906</v>
      </c>
      <c r="C281" s="269" t="s">
        <v>1907</v>
      </c>
      <c r="D281" s="269">
        <v>280</v>
      </c>
      <c r="E281" s="269" t="s">
        <v>163</v>
      </c>
      <c r="F281" s="269" t="s">
        <v>262</v>
      </c>
      <c r="G281" s="269" t="s">
        <v>546</v>
      </c>
      <c r="H281" s="269" t="s">
        <v>1905</v>
      </c>
      <c r="I281" s="269" t="s">
        <v>182</v>
      </c>
      <c r="J281" s="269" t="s">
        <v>545</v>
      </c>
    </row>
    <row r="282" spans="1:10" ht="17" x14ac:dyDescent="0.25">
      <c r="A282" s="269" t="s">
        <v>547</v>
      </c>
      <c r="B282" s="269" t="s">
        <v>1903</v>
      </c>
      <c r="C282" s="269" t="s">
        <v>1904</v>
      </c>
      <c r="D282" s="269">
        <v>281</v>
      </c>
      <c r="E282" s="269" t="s">
        <v>163</v>
      </c>
      <c r="F282" s="269" t="s">
        <v>262</v>
      </c>
      <c r="G282" s="269" t="s">
        <v>546</v>
      </c>
      <c r="H282" s="269" t="s">
        <v>1902</v>
      </c>
      <c r="I282" s="269" t="s">
        <v>182</v>
      </c>
      <c r="J282" s="269" t="s">
        <v>547</v>
      </c>
    </row>
    <row r="283" spans="1:10" x14ac:dyDescent="0.2">
      <c r="A283" s="269" t="s">
        <v>394</v>
      </c>
      <c r="B283" s="269" t="s">
        <v>1900</v>
      </c>
      <c r="C283" s="269" t="s">
        <v>1901</v>
      </c>
      <c r="D283" s="269">
        <v>152</v>
      </c>
      <c r="E283" s="269" t="s">
        <v>163</v>
      </c>
      <c r="F283" s="269" t="s">
        <v>231</v>
      </c>
      <c r="G283" s="269" t="s">
        <v>329</v>
      </c>
      <c r="H283" s="269" t="s">
        <v>1899</v>
      </c>
      <c r="I283" s="269" t="s">
        <v>182</v>
      </c>
      <c r="J283" s="269" t="s">
        <v>182</v>
      </c>
    </row>
    <row r="284" spans="1:10" x14ac:dyDescent="0.2">
      <c r="A284" s="269" t="s">
        <v>395</v>
      </c>
      <c r="B284" s="269" t="s">
        <v>1897</v>
      </c>
      <c r="C284" s="269" t="s">
        <v>1898</v>
      </c>
      <c r="D284" s="269">
        <v>153</v>
      </c>
      <c r="E284" s="269" t="s">
        <v>163</v>
      </c>
      <c r="F284" s="269" t="s">
        <v>231</v>
      </c>
      <c r="G284" s="269" t="s">
        <v>329</v>
      </c>
      <c r="H284" s="269" t="s">
        <v>1896</v>
      </c>
      <c r="I284" s="269" t="s">
        <v>182</v>
      </c>
      <c r="J284" s="269" t="s">
        <v>182</v>
      </c>
    </row>
    <row r="285" spans="1:10" x14ac:dyDescent="0.2">
      <c r="A285" s="269" t="s">
        <v>396</v>
      </c>
      <c r="B285" s="269" t="s">
        <v>1894</v>
      </c>
      <c r="C285" s="269" t="s">
        <v>1895</v>
      </c>
      <c r="D285" s="269">
        <v>154</v>
      </c>
      <c r="E285" s="269" t="s">
        <v>163</v>
      </c>
      <c r="F285" s="269" t="s">
        <v>231</v>
      </c>
      <c r="G285" s="269" t="s">
        <v>329</v>
      </c>
      <c r="H285" s="269" t="s">
        <v>1893</v>
      </c>
      <c r="I285" s="269" t="s">
        <v>182</v>
      </c>
      <c r="J285" s="269" t="s">
        <v>182</v>
      </c>
    </row>
    <row r="286" spans="1:10" x14ac:dyDescent="0.2">
      <c r="A286" s="269" t="s">
        <v>397</v>
      </c>
      <c r="B286" s="269" t="s">
        <v>1891</v>
      </c>
      <c r="C286" s="269" t="s">
        <v>1892</v>
      </c>
      <c r="D286" s="269">
        <v>155</v>
      </c>
      <c r="E286" s="269" t="s">
        <v>163</v>
      </c>
      <c r="F286" s="269" t="s">
        <v>231</v>
      </c>
      <c r="G286" s="269" t="s">
        <v>329</v>
      </c>
      <c r="H286" s="269" t="s">
        <v>1890</v>
      </c>
      <c r="I286" s="269" t="s">
        <v>182</v>
      </c>
      <c r="J286" s="269" t="s">
        <v>182</v>
      </c>
    </row>
    <row r="287" spans="1:10" x14ac:dyDescent="0.2">
      <c r="A287" s="269" t="s">
        <v>398</v>
      </c>
      <c r="B287" s="269" t="s">
        <v>1889</v>
      </c>
      <c r="C287" s="269" t="s">
        <v>399</v>
      </c>
      <c r="D287" s="269">
        <v>156</v>
      </c>
      <c r="E287" s="269" t="s">
        <v>163</v>
      </c>
      <c r="F287" s="269" t="s">
        <v>231</v>
      </c>
      <c r="G287" s="269" t="s">
        <v>329</v>
      </c>
      <c r="H287" s="269" t="s">
        <v>1888</v>
      </c>
      <c r="I287" s="269" t="s">
        <v>182</v>
      </c>
      <c r="J287" s="269" t="s">
        <v>399</v>
      </c>
    </row>
    <row r="288" spans="1:10" x14ac:dyDescent="0.2">
      <c r="A288" s="269" t="s">
        <v>400</v>
      </c>
      <c r="B288" s="269" t="s">
        <v>1887</v>
      </c>
      <c r="C288" s="269" t="s">
        <v>401</v>
      </c>
      <c r="D288" s="269">
        <v>157</v>
      </c>
      <c r="E288" s="269" t="s">
        <v>163</v>
      </c>
      <c r="F288" s="269" t="s">
        <v>231</v>
      </c>
      <c r="G288" s="269" t="s">
        <v>329</v>
      </c>
      <c r="H288" s="269" t="s">
        <v>1886</v>
      </c>
      <c r="I288" s="269" t="s">
        <v>182</v>
      </c>
      <c r="J288" s="269" t="s">
        <v>401</v>
      </c>
    </row>
    <row r="289" spans="1:10" x14ac:dyDescent="0.2">
      <c r="A289" s="269" t="s">
        <v>402</v>
      </c>
      <c r="B289" s="269" t="s">
        <v>1884</v>
      </c>
      <c r="C289" s="269" t="s">
        <v>1885</v>
      </c>
      <c r="D289" s="269">
        <v>158</v>
      </c>
      <c r="E289" s="269" t="s">
        <v>163</v>
      </c>
      <c r="F289" s="269" t="s">
        <v>231</v>
      </c>
      <c r="G289" s="269" t="s">
        <v>329</v>
      </c>
      <c r="H289" s="269" t="s">
        <v>1883</v>
      </c>
      <c r="I289" s="269" t="s">
        <v>182</v>
      </c>
      <c r="J289" s="269" t="s">
        <v>182</v>
      </c>
    </row>
    <row r="290" spans="1:10" x14ac:dyDescent="0.2">
      <c r="A290" s="269" t="s">
        <v>403</v>
      </c>
      <c r="B290" s="269" t="s">
        <v>1881</v>
      </c>
      <c r="C290" s="269" t="s">
        <v>1882</v>
      </c>
      <c r="D290" s="269">
        <v>159</v>
      </c>
      <c r="E290" s="269" t="s">
        <v>163</v>
      </c>
      <c r="F290" s="269" t="s">
        <v>231</v>
      </c>
      <c r="G290" s="269" t="s">
        <v>329</v>
      </c>
      <c r="H290" s="269" t="s">
        <v>1880</v>
      </c>
      <c r="I290" s="269" t="s">
        <v>182</v>
      </c>
      <c r="J290" s="269" t="s">
        <v>182</v>
      </c>
    </row>
    <row r="291" spans="1:10" ht="17" x14ac:dyDescent="0.25">
      <c r="A291" s="269" t="s">
        <v>553</v>
      </c>
      <c r="B291" s="269" t="s">
        <v>1878</v>
      </c>
      <c r="C291" s="269" t="s">
        <v>1879</v>
      </c>
      <c r="D291" s="269">
        <v>282</v>
      </c>
      <c r="E291" s="269" t="s">
        <v>163</v>
      </c>
      <c r="F291" s="269" t="s">
        <v>262</v>
      </c>
      <c r="G291" s="269" t="s">
        <v>549</v>
      </c>
      <c r="H291" s="269" t="s">
        <v>1877</v>
      </c>
      <c r="I291" s="269" t="s">
        <v>182</v>
      </c>
      <c r="J291" s="269" t="s">
        <v>554</v>
      </c>
    </row>
    <row r="292" spans="1:10" x14ac:dyDescent="0.2">
      <c r="A292" s="269" t="s">
        <v>576</v>
      </c>
      <c r="B292" s="269" t="s">
        <v>1876</v>
      </c>
      <c r="C292" s="269" t="s">
        <v>1228</v>
      </c>
      <c r="D292" s="269">
        <v>297</v>
      </c>
      <c r="E292" s="269" t="s">
        <v>163</v>
      </c>
      <c r="F292" s="269" t="s">
        <v>262</v>
      </c>
      <c r="G292" s="269" t="s">
        <v>578</v>
      </c>
      <c r="H292" s="269" t="s">
        <v>1875</v>
      </c>
      <c r="I292" s="269" t="s">
        <v>182</v>
      </c>
      <c r="J292" s="269" t="s">
        <v>577</v>
      </c>
    </row>
    <row r="293" spans="1:10" x14ac:dyDescent="0.2">
      <c r="A293" s="269" t="s">
        <v>404</v>
      </c>
      <c r="B293" s="269" t="s">
        <v>1873</v>
      </c>
      <c r="C293" s="269" t="s">
        <v>1874</v>
      </c>
      <c r="D293" s="269">
        <v>107</v>
      </c>
      <c r="E293" s="269" t="s">
        <v>163</v>
      </c>
      <c r="F293" s="269" t="s">
        <v>231</v>
      </c>
      <c r="G293" s="269" t="s">
        <v>329</v>
      </c>
      <c r="H293" s="269" t="s">
        <v>1872</v>
      </c>
      <c r="I293" s="269" t="s">
        <v>182</v>
      </c>
      <c r="J293" s="269" t="s">
        <v>182</v>
      </c>
    </row>
    <row r="294" spans="1:10" ht="17" x14ac:dyDescent="0.25">
      <c r="A294" s="269" t="s">
        <v>716</v>
      </c>
      <c r="B294" s="269" t="s">
        <v>1870</v>
      </c>
      <c r="C294" s="269" t="s">
        <v>1871</v>
      </c>
      <c r="D294" s="269">
        <v>360</v>
      </c>
      <c r="E294" s="269" t="s">
        <v>163</v>
      </c>
      <c r="F294" s="269" t="s">
        <v>262</v>
      </c>
      <c r="G294" s="269" t="s">
        <v>718</v>
      </c>
      <c r="H294" s="269" t="s">
        <v>1869</v>
      </c>
      <c r="I294" s="269" t="s">
        <v>182</v>
      </c>
      <c r="J294" s="269" t="s">
        <v>717</v>
      </c>
    </row>
    <row r="295" spans="1:10" ht="17" x14ac:dyDescent="0.25">
      <c r="A295" s="269" t="s">
        <v>719</v>
      </c>
      <c r="B295" s="269" t="s">
        <v>1867</v>
      </c>
      <c r="C295" s="269" t="s">
        <v>1868</v>
      </c>
      <c r="D295" s="269">
        <v>361</v>
      </c>
      <c r="E295" s="269" t="s">
        <v>163</v>
      </c>
      <c r="F295" s="269" t="s">
        <v>262</v>
      </c>
      <c r="G295" s="269" t="s">
        <v>718</v>
      </c>
      <c r="H295" s="269" t="s">
        <v>1866</v>
      </c>
      <c r="I295" s="269" t="s">
        <v>182</v>
      </c>
      <c r="J295" s="269" t="s">
        <v>720</v>
      </c>
    </row>
    <row r="296" spans="1:10" ht="17" x14ac:dyDescent="0.25">
      <c r="A296" s="269" t="s">
        <v>721</v>
      </c>
      <c r="B296" s="269" t="s">
        <v>1864</v>
      </c>
      <c r="C296" s="269" t="s">
        <v>1865</v>
      </c>
      <c r="D296" s="269">
        <v>362</v>
      </c>
      <c r="E296" s="269" t="s">
        <v>163</v>
      </c>
      <c r="F296" s="269" t="s">
        <v>262</v>
      </c>
      <c r="G296" s="269" t="s">
        <v>718</v>
      </c>
      <c r="H296" s="269" t="s">
        <v>1863</v>
      </c>
      <c r="I296" s="269" t="s">
        <v>182</v>
      </c>
      <c r="J296" s="269" t="s">
        <v>722</v>
      </c>
    </row>
    <row r="297" spans="1:10" ht="17" x14ac:dyDescent="0.25">
      <c r="A297" s="269" t="s">
        <v>275</v>
      </c>
      <c r="B297" s="269" t="s">
        <v>1861</v>
      </c>
      <c r="C297" s="269" t="s">
        <v>1862</v>
      </c>
      <c r="D297" s="269">
        <v>38</v>
      </c>
      <c r="E297" s="269" t="s">
        <v>163</v>
      </c>
      <c r="F297" s="269" t="s">
        <v>262</v>
      </c>
      <c r="G297" s="269" t="s">
        <v>273</v>
      </c>
      <c r="H297" s="269" t="s">
        <v>1860</v>
      </c>
      <c r="I297" s="269" t="s">
        <v>182</v>
      </c>
      <c r="J297" s="269" t="s">
        <v>275</v>
      </c>
    </row>
    <row r="298" spans="1:10" x14ac:dyDescent="0.2">
      <c r="A298" s="269" t="s">
        <v>579</v>
      </c>
      <c r="B298" s="269" t="s">
        <v>1859</v>
      </c>
      <c r="C298" s="269" t="s">
        <v>1223</v>
      </c>
      <c r="D298" s="269">
        <v>298</v>
      </c>
      <c r="E298" s="269" t="s">
        <v>163</v>
      </c>
      <c r="F298" s="269" t="s">
        <v>262</v>
      </c>
      <c r="G298" s="269" t="s">
        <v>580</v>
      </c>
      <c r="H298" s="269" t="s">
        <v>1858</v>
      </c>
      <c r="I298" s="269" t="s">
        <v>182</v>
      </c>
      <c r="J298" s="269" t="s">
        <v>579</v>
      </c>
    </row>
    <row r="299" spans="1:10" x14ac:dyDescent="0.2">
      <c r="A299" s="269" t="s">
        <v>581</v>
      </c>
      <c r="B299" s="269" t="s">
        <v>1857</v>
      </c>
      <c r="C299" s="269" t="s">
        <v>1222</v>
      </c>
      <c r="D299" s="269">
        <v>299</v>
      </c>
      <c r="E299" s="269" t="s">
        <v>163</v>
      </c>
      <c r="F299" s="269" t="s">
        <v>262</v>
      </c>
      <c r="G299" s="269" t="s">
        <v>580</v>
      </c>
      <c r="H299" s="269" t="s">
        <v>1856</v>
      </c>
      <c r="I299" s="269" t="s">
        <v>182</v>
      </c>
      <c r="J299" s="269" t="s">
        <v>581</v>
      </c>
    </row>
    <row r="300" spans="1:10" x14ac:dyDescent="0.2">
      <c r="A300" s="270" t="s">
        <v>284</v>
      </c>
      <c r="C300" s="271" t="s">
        <v>803</v>
      </c>
      <c r="D300" s="270"/>
      <c r="E300" s="269" t="e">
        <v>#N/A</v>
      </c>
      <c r="F300" s="269" t="e">
        <v>#N/A</v>
      </c>
      <c r="G300" s="269" t="e">
        <v>#N/A</v>
      </c>
      <c r="I300" s="269" t="e">
        <v>#N/A</v>
      </c>
      <c r="J300" s="269" t="e">
        <v>#N/A</v>
      </c>
    </row>
    <row r="301" spans="1:10" x14ac:dyDescent="0.2">
      <c r="A301" s="270" t="s">
        <v>284</v>
      </c>
      <c r="C301" s="271" t="s">
        <v>804</v>
      </c>
      <c r="D301" s="270"/>
      <c r="E301" s="269" t="e">
        <v>#N/A</v>
      </c>
      <c r="F301" s="269" t="e">
        <v>#N/A</v>
      </c>
      <c r="G301" s="269" t="e">
        <v>#N/A</v>
      </c>
      <c r="I301" s="269" t="e">
        <v>#N/A</v>
      </c>
      <c r="J301" s="269" t="e">
        <v>#N/A</v>
      </c>
    </row>
    <row r="302" spans="1:10" x14ac:dyDescent="0.2">
      <c r="A302" s="270" t="s">
        <v>806</v>
      </c>
      <c r="C302" s="271" t="s">
        <v>805</v>
      </c>
      <c r="D302" s="270"/>
      <c r="E302" s="269" t="e">
        <v>#N/A</v>
      </c>
      <c r="F302" s="269" t="e">
        <v>#N/A</v>
      </c>
      <c r="G302" s="269" t="e">
        <v>#N/A</v>
      </c>
      <c r="I302" s="269" t="e">
        <v>#N/A</v>
      </c>
      <c r="J302" s="269" t="e">
        <v>#N/A</v>
      </c>
    </row>
    <row r="303" spans="1:10" x14ac:dyDescent="0.2">
      <c r="A303" s="269" t="s">
        <v>589</v>
      </c>
      <c r="B303" s="269" t="s">
        <v>1855</v>
      </c>
      <c r="C303" s="269" t="s">
        <v>589</v>
      </c>
      <c r="D303" s="269">
        <v>303</v>
      </c>
      <c r="E303" s="269" t="s">
        <v>163</v>
      </c>
      <c r="F303" s="269" t="s">
        <v>262</v>
      </c>
      <c r="G303" s="269" t="s">
        <v>591</v>
      </c>
      <c r="H303" s="269" t="s">
        <v>1854</v>
      </c>
      <c r="I303" s="269" t="s">
        <v>182</v>
      </c>
      <c r="J303" s="269" t="s">
        <v>590</v>
      </c>
    </row>
    <row r="304" spans="1:10" x14ac:dyDescent="0.2">
      <c r="A304" s="269" t="s">
        <v>592</v>
      </c>
      <c r="B304" s="269" t="s">
        <v>1853</v>
      </c>
      <c r="C304" s="269" t="s">
        <v>592</v>
      </c>
      <c r="D304" s="269">
        <v>304</v>
      </c>
      <c r="E304" s="269" t="s">
        <v>163</v>
      </c>
      <c r="F304" s="269" t="s">
        <v>262</v>
      </c>
      <c r="G304" s="269" t="s">
        <v>591</v>
      </c>
      <c r="H304" s="269" t="s">
        <v>1852</v>
      </c>
      <c r="I304" s="269" t="s">
        <v>182</v>
      </c>
      <c r="J304" s="269" t="s">
        <v>182</v>
      </c>
    </row>
    <row r="305" spans="1:10" x14ac:dyDescent="0.2">
      <c r="A305" s="269" t="s">
        <v>587</v>
      </c>
      <c r="B305" s="269" t="s">
        <v>1850</v>
      </c>
      <c r="C305" s="269" t="s">
        <v>1851</v>
      </c>
      <c r="D305" s="269">
        <v>302</v>
      </c>
      <c r="E305" s="269" t="s">
        <v>163</v>
      </c>
      <c r="F305" s="269" t="s">
        <v>262</v>
      </c>
      <c r="G305" s="269" t="s">
        <v>588</v>
      </c>
      <c r="H305" s="269" t="s">
        <v>1849</v>
      </c>
      <c r="I305" s="269" t="s">
        <v>182</v>
      </c>
      <c r="J305" s="269" t="s">
        <v>182</v>
      </c>
    </row>
    <row r="306" spans="1:10" ht="17" x14ac:dyDescent="0.25">
      <c r="A306" s="269" t="s">
        <v>58</v>
      </c>
      <c r="B306" s="269" t="s">
        <v>594</v>
      </c>
      <c r="C306" s="269" t="s">
        <v>1848</v>
      </c>
      <c r="D306" s="269">
        <v>305</v>
      </c>
      <c r="E306" s="269" t="s">
        <v>163</v>
      </c>
      <c r="F306" s="269" t="s">
        <v>262</v>
      </c>
      <c r="G306" s="269" t="s">
        <v>593</v>
      </c>
      <c r="H306" s="269" t="s">
        <v>1847</v>
      </c>
      <c r="I306" s="269" t="s">
        <v>58</v>
      </c>
      <c r="J306" s="269" t="s">
        <v>182</v>
      </c>
    </row>
    <row r="307" spans="1:10" ht="17" x14ac:dyDescent="0.25">
      <c r="A307" s="269" t="s">
        <v>595</v>
      </c>
      <c r="B307" s="269" t="s">
        <v>1845</v>
      </c>
      <c r="C307" s="269" t="s">
        <v>1846</v>
      </c>
      <c r="D307" s="269">
        <v>306</v>
      </c>
      <c r="E307" s="269" t="s">
        <v>163</v>
      </c>
      <c r="F307" s="269" t="s">
        <v>262</v>
      </c>
      <c r="G307" s="269" t="s">
        <v>593</v>
      </c>
      <c r="H307" s="269" t="s">
        <v>1844</v>
      </c>
      <c r="I307" s="269" t="s">
        <v>182</v>
      </c>
      <c r="J307" s="269" t="s">
        <v>182</v>
      </c>
    </row>
    <row r="308" spans="1:10" ht="17" x14ac:dyDescent="0.25">
      <c r="A308" s="269" t="s">
        <v>596</v>
      </c>
      <c r="B308" s="269" t="s">
        <v>1842</v>
      </c>
      <c r="C308" s="269" t="s">
        <v>1843</v>
      </c>
      <c r="D308" s="269">
        <v>307</v>
      </c>
      <c r="E308" s="269" t="s">
        <v>163</v>
      </c>
      <c r="F308" s="269" t="s">
        <v>262</v>
      </c>
      <c r="G308" s="269" t="s">
        <v>593</v>
      </c>
      <c r="H308" s="269" t="s">
        <v>1841</v>
      </c>
      <c r="I308" s="269" t="s">
        <v>182</v>
      </c>
      <c r="J308" s="269" t="s">
        <v>182</v>
      </c>
    </row>
    <row r="309" spans="1:10" ht="17" x14ac:dyDescent="0.25">
      <c r="A309" s="269" t="s">
        <v>87</v>
      </c>
      <c r="B309" s="269" t="s">
        <v>597</v>
      </c>
      <c r="C309" s="269" t="s">
        <v>1840</v>
      </c>
      <c r="D309" s="269">
        <v>308</v>
      </c>
      <c r="E309" s="269" t="s">
        <v>163</v>
      </c>
      <c r="F309" s="269" t="s">
        <v>262</v>
      </c>
      <c r="G309" s="269" t="s">
        <v>593</v>
      </c>
      <c r="H309" s="269" t="s">
        <v>1839</v>
      </c>
      <c r="I309" s="269" t="s">
        <v>87</v>
      </c>
      <c r="J309" s="269" t="s">
        <v>182</v>
      </c>
    </row>
    <row r="310" spans="1:10" ht="17" x14ac:dyDescent="0.25">
      <c r="A310" s="269" t="s">
        <v>598</v>
      </c>
      <c r="B310" s="269" t="s">
        <v>1837</v>
      </c>
      <c r="C310" s="269" t="s">
        <v>1838</v>
      </c>
      <c r="D310" s="269">
        <v>683</v>
      </c>
      <c r="E310" s="269" t="s">
        <v>163</v>
      </c>
      <c r="F310" s="269" t="s">
        <v>262</v>
      </c>
      <c r="G310" s="269" t="s">
        <v>593</v>
      </c>
      <c r="H310" s="269" t="s">
        <v>1836</v>
      </c>
      <c r="I310" s="269" t="s">
        <v>182</v>
      </c>
      <c r="J310" s="269" t="s">
        <v>182</v>
      </c>
    </row>
    <row r="311" spans="1:10" ht="17" x14ac:dyDescent="0.25">
      <c r="A311" s="269" t="s">
        <v>599</v>
      </c>
      <c r="B311" s="269" t="s">
        <v>1834</v>
      </c>
      <c r="C311" s="269" t="s">
        <v>1835</v>
      </c>
      <c r="D311" s="269">
        <v>309</v>
      </c>
      <c r="E311" s="269" t="s">
        <v>163</v>
      </c>
      <c r="F311" s="269" t="s">
        <v>262</v>
      </c>
      <c r="G311" s="269" t="s">
        <v>600</v>
      </c>
      <c r="H311" s="269" t="s">
        <v>1833</v>
      </c>
      <c r="I311" s="269" t="s">
        <v>182</v>
      </c>
      <c r="J311" s="269" t="s">
        <v>182</v>
      </c>
    </row>
    <row r="312" spans="1:10" ht="17" x14ac:dyDescent="0.25">
      <c r="A312" s="269" t="s">
        <v>601</v>
      </c>
      <c r="B312" s="269" t="s">
        <v>1831</v>
      </c>
      <c r="C312" s="269" t="s">
        <v>1832</v>
      </c>
      <c r="D312" s="269">
        <v>310</v>
      </c>
      <c r="E312" s="269" t="s">
        <v>163</v>
      </c>
      <c r="F312" s="269" t="s">
        <v>262</v>
      </c>
      <c r="G312" s="269" t="s">
        <v>600</v>
      </c>
      <c r="H312" s="269" t="s">
        <v>1830</v>
      </c>
      <c r="I312" s="269" t="s">
        <v>182</v>
      </c>
      <c r="J312" s="269" t="s">
        <v>182</v>
      </c>
    </row>
    <row r="313" spans="1:10" x14ac:dyDescent="0.2">
      <c r="A313" s="269" t="s">
        <v>405</v>
      </c>
      <c r="B313" s="269" t="s">
        <v>406</v>
      </c>
      <c r="C313" s="269" t="s">
        <v>35</v>
      </c>
      <c r="D313" s="269">
        <v>114</v>
      </c>
      <c r="E313" s="269" t="s">
        <v>163</v>
      </c>
      <c r="F313" s="269" t="s">
        <v>231</v>
      </c>
      <c r="G313" s="269" t="s">
        <v>329</v>
      </c>
      <c r="H313" s="269" t="s">
        <v>1829</v>
      </c>
      <c r="I313" s="269" t="s">
        <v>35</v>
      </c>
      <c r="J313" s="269" t="s">
        <v>182</v>
      </c>
    </row>
    <row r="314" spans="1:10" x14ac:dyDescent="0.2">
      <c r="A314" s="269" t="s">
        <v>615</v>
      </c>
      <c r="B314" s="269" t="s">
        <v>1828</v>
      </c>
      <c r="C314" s="269" t="s">
        <v>615</v>
      </c>
      <c r="D314" s="269">
        <v>160</v>
      </c>
      <c r="E314" s="269" t="s">
        <v>163</v>
      </c>
      <c r="F314" s="269" t="s">
        <v>617</v>
      </c>
      <c r="G314" s="269" t="s">
        <v>616</v>
      </c>
      <c r="H314" s="269" t="s">
        <v>1827</v>
      </c>
      <c r="I314" s="269" t="s">
        <v>182</v>
      </c>
      <c r="J314" s="269" t="s">
        <v>182</v>
      </c>
    </row>
    <row r="315" spans="1:10" x14ac:dyDescent="0.2">
      <c r="A315" s="269" t="s">
        <v>618</v>
      </c>
      <c r="B315" s="269" t="s">
        <v>1826</v>
      </c>
      <c r="C315" s="269" t="s">
        <v>618</v>
      </c>
      <c r="D315" s="269">
        <v>2758</v>
      </c>
      <c r="E315" s="269" t="s">
        <v>163</v>
      </c>
      <c r="F315" s="269" t="s">
        <v>617</v>
      </c>
      <c r="G315" s="269" t="s">
        <v>616</v>
      </c>
      <c r="H315" s="269" t="s">
        <v>1825</v>
      </c>
      <c r="I315" s="269" t="s">
        <v>182</v>
      </c>
      <c r="J315" s="269" t="s">
        <v>182</v>
      </c>
    </row>
    <row r="316" spans="1:10" x14ac:dyDescent="0.2">
      <c r="A316" s="269" t="s">
        <v>619</v>
      </c>
      <c r="B316" s="269" t="s">
        <v>1824</v>
      </c>
      <c r="C316" s="269" t="s">
        <v>619</v>
      </c>
      <c r="D316" s="269">
        <v>161</v>
      </c>
      <c r="E316" s="269" t="s">
        <v>163</v>
      </c>
      <c r="F316" s="269" t="s">
        <v>617</v>
      </c>
      <c r="G316" s="269" t="s">
        <v>616</v>
      </c>
      <c r="H316" s="269" t="s">
        <v>1823</v>
      </c>
      <c r="I316" s="269" t="s">
        <v>182</v>
      </c>
      <c r="J316" s="269" t="s">
        <v>182</v>
      </c>
    </row>
    <row r="317" spans="1:10" x14ac:dyDescent="0.2">
      <c r="A317" s="269" t="s">
        <v>620</v>
      </c>
      <c r="B317" s="269" t="s">
        <v>1821</v>
      </c>
      <c r="C317" s="269" t="s">
        <v>1822</v>
      </c>
      <c r="D317" s="269">
        <v>2960</v>
      </c>
      <c r="E317" s="269" t="s">
        <v>163</v>
      </c>
      <c r="F317" s="269" t="s">
        <v>617</v>
      </c>
      <c r="G317" s="269" t="s">
        <v>616</v>
      </c>
      <c r="H317" s="269" t="s">
        <v>1820</v>
      </c>
      <c r="I317" s="269" t="s">
        <v>182</v>
      </c>
      <c r="J317" s="269" t="s">
        <v>182</v>
      </c>
    </row>
    <row r="318" spans="1:10" x14ac:dyDescent="0.2">
      <c r="A318" s="269" t="s">
        <v>621</v>
      </c>
      <c r="B318" s="269" t="s">
        <v>1818</v>
      </c>
      <c r="C318" s="269" t="s">
        <v>1819</v>
      </c>
      <c r="D318" s="269">
        <v>2963</v>
      </c>
      <c r="E318" s="269" t="s">
        <v>163</v>
      </c>
      <c r="F318" s="269" t="s">
        <v>617</v>
      </c>
      <c r="G318" s="269" t="s">
        <v>616</v>
      </c>
      <c r="H318" s="269" t="s">
        <v>1817</v>
      </c>
      <c r="I318" s="269" t="s">
        <v>182</v>
      </c>
      <c r="J318" s="269" t="s">
        <v>182</v>
      </c>
    </row>
    <row r="319" spans="1:10" x14ac:dyDescent="0.2">
      <c r="A319" s="269" t="s">
        <v>622</v>
      </c>
      <c r="B319" s="269" t="s">
        <v>1815</v>
      </c>
      <c r="C319" s="269" t="s">
        <v>1816</v>
      </c>
      <c r="D319" s="269">
        <v>2962</v>
      </c>
      <c r="E319" s="269" t="s">
        <v>163</v>
      </c>
      <c r="F319" s="269" t="s">
        <v>617</v>
      </c>
      <c r="G319" s="269" t="s">
        <v>616</v>
      </c>
      <c r="H319" s="269" t="s">
        <v>1814</v>
      </c>
      <c r="I319" s="269" t="s">
        <v>182</v>
      </c>
      <c r="J319" s="269" t="s">
        <v>182</v>
      </c>
    </row>
    <row r="320" spans="1:10" x14ac:dyDescent="0.2">
      <c r="A320" s="269" t="s">
        <v>623</v>
      </c>
      <c r="B320" s="269" t="s">
        <v>1812</v>
      </c>
      <c r="C320" s="269" t="s">
        <v>1813</v>
      </c>
      <c r="D320" s="269">
        <v>2961</v>
      </c>
      <c r="E320" s="269" t="s">
        <v>163</v>
      </c>
      <c r="F320" s="269" t="s">
        <v>617</v>
      </c>
      <c r="G320" s="269" t="s">
        <v>616</v>
      </c>
      <c r="H320" s="269" t="s">
        <v>1811</v>
      </c>
      <c r="I320" s="269" t="s">
        <v>182</v>
      </c>
      <c r="J320" s="269" t="s">
        <v>182</v>
      </c>
    </row>
    <row r="321" spans="1:10" ht="17" x14ac:dyDescent="0.25">
      <c r="A321" s="269" t="s">
        <v>624</v>
      </c>
      <c r="B321" s="269" t="s">
        <v>1809</v>
      </c>
      <c r="C321" s="269" t="s">
        <v>1810</v>
      </c>
      <c r="D321" s="269">
        <v>321</v>
      </c>
      <c r="E321" s="269" t="s">
        <v>163</v>
      </c>
      <c r="F321" s="269" t="s">
        <v>262</v>
      </c>
      <c r="G321" s="269" t="s">
        <v>626</v>
      </c>
      <c r="H321" s="269" t="s">
        <v>1808</v>
      </c>
      <c r="I321" s="269" t="s">
        <v>182</v>
      </c>
      <c r="J321" s="269" t="s">
        <v>625</v>
      </c>
    </row>
    <row r="322" spans="1:10" x14ac:dyDescent="0.2">
      <c r="A322" s="269" t="s">
        <v>531</v>
      </c>
      <c r="B322" s="269" t="s">
        <v>1806</v>
      </c>
      <c r="C322" s="269" t="s">
        <v>1807</v>
      </c>
      <c r="D322" s="269">
        <v>271</v>
      </c>
      <c r="E322" s="269" t="s">
        <v>163</v>
      </c>
      <c r="F322" s="269" t="s">
        <v>292</v>
      </c>
      <c r="G322" s="269" t="s">
        <v>521</v>
      </c>
      <c r="H322" s="269" t="s">
        <v>1805</v>
      </c>
      <c r="I322" s="269" t="s">
        <v>182</v>
      </c>
      <c r="J322" s="269" t="s">
        <v>182</v>
      </c>
    </row>
    <row r="323" spans="1:10" x14ac:dyDescent="0.2">
      <c r="A323" s="269" t="s">
        <v>637</v>
      </c>
      <c r="B323" s="269" t="s">
        <v>1804</v>
      </c>
      <c r="C323" s="269" t="s">
        <v>638</v>
      </c>
      <c r="D323" s="269">
        <v>162</v>
      </c>
      <c r="E323" s="269" t="s">
        <v>163</v>
      </c>
      <c r="F323" s="269" t="s">
        <v>512</v>
      </c>
      <c r="G323" s="269" t="s">
        <v>638</v>
      </c>
      <c r="H323" s="269" t="s">
        <v>1803</v>
      </c>
      <c r="I323" s="269" t="s">
        <v>182</v>
      </c>
      <c r="J323" s="269" t="s">
        <v>637</v>
      </c>
    </row>
    <row r="324" spans="1:10" ht="17" x14ac:dyDescent="0.25">
      <c r="A324" s="269" t="s">
        <v>639</v>
      </c>
      <c r="B324" s="269" t="s">
        <v>1801</v>
      </c>
      <c r="C324" s="269" t="s">
        <v>1802</v>
      </c>
      <c r="D324" s="269">
        <v>323</v>
      </c>
      <c r="E324" s="269" t="s">
        <v>163</v>
      </c>
      <c r="F324" s="269" t="s">
        <v>219</v>
      </c>
      <c r="G324" s="269" t="s">
        <v>640</v>
      </c>
      <c r="H324" s="269" t="s">
        <v>1800</v>
      </c>
      <c r="I324" s="269" t="s">
        <v>182</v>
      </c>
      <c r="J324" s="269" t="s">
        <v>639</v>
      </c>
    </row>
    <row r="325" spans="1:10" ht="17" x14ac:dyDescent="0.25">
      <c r="A325" s="269" t="s">
        <v>643</v>
      </c>
      <c r="B325" s="269" t="s">
        <v>1798</v>
      </c>
      <c r="C325" s="269" t="s">
        <v>1799</v>
      </c>
      <c r="D325" s="269">
        <v>325</v>
      </c>
      <c r="E325" s="269" t="s">
        <v>163</v>
      </c>
      <c r="F325" s="269" t="s">
        <v>219</v>
      </c>
      <c r="G325" s="269" t="s">
        <v>640</v>
      </c>
      <c r="H325" s="269" t="s">
        <v>1797</v>
      </c>
      <c r="I325" s="269" t="s">
        <v>182</v>
      </c>
      <c r="J325" s="269" t="s">
        <v>643</v>
      </c>
    </row>
    <row r="326" spans="1:10" ht="17" x14ac:dyDescent="0.25">
      <c r="A326" s="269" t="s">
        <v>644</v>
      </c>
      <c r="B326" s="269" t="s">
        <v>1795</v>
      </c>
      <c r="C326" s="269" t="s">
        <v>1796</v>
      </c>
      <c r="D326" s="269">
        <v>326</v>
      </c>
      <c r="E326" s="269" t="s">
        <v>163</v>
      </c>
      <c r="F326" s="269" t="s">
        <v>219</v>
      </c>
      <c r="G326" s="269" t="s">
        <v>640</v>
      </c>
      <c r="H326" s="269" t="s">
        <v>1794</v>
      </c>
      <c r="I326" s="269" t="s">
        <v>182</v>
      </c>
      <c r="J326" s="269" t="s">
        <v>644</v>
      </c>
    </row>
    <row r="327" spans="1:10" x14ac:dyDescent="0.2">
      <c r="A327" s="269" t="s">
        <v>407</v>
      </c>
      <c r="B327" s="269" t="s">
        <v>1793</v>
      </c>
      <c r="C327" s="269" t="s">
        <v>407</v>
      </c>
      <c r="D327" s="269">
        <v>164</v>
      </c>
      <c r="E327" s="269" t="s">
        <v>163</v>
      </c>
      <c r="F327" s="269" t="s">
        <v>231</v>
      </c>
      <c r="G327" s="269" t="s">
        <v>329</v>
      </c>
      <c r="H327" s="269" t="s">
        <v>1792</v>
      </c>
      <c r="I327" s="269" t="s">
        <v>182</v>
      </c>
      <c r="J327" s="269" t="s">
        <v>182</v>
      </c>
    </row>
    <row r="328" spans="1:10" ht="17" x14ac:dyDescent="0.25">
      <c r="A328" s="269" t="s">
        <v>408</v>
      </c>
      <c r="B328" s="269" t="s">
        <v>1790</v>
      </c>
      <c r="C328" s="269" t="s">
        <v>1791</v>
      </c>
      <c r="D328" s="269">
        <v>165</v>
      </c>
      <c r="E328" s="269" t="s">
        <v>163</v>
      </c>
      <c r="F328" s="269" t="s">
        <v>231</v>
      </c>
      <c r="G328" s="269" t="s">
        <v>329</v>
      </c>
      <c r="H328" s="269" t="s">
        <v>1789</v>
      </c>
      <c r="I328" s="269" t="s">
        <v>182</v>
      </c>
      <c r="J328" s="269" t="s">
        <v>409</v>
      </c>
    </row>
    <row r="329" spans="1:10" ht="17" x14ac:dyDescent="0.25">
      <c r="A329" s="269" t="s">
        <v>645</v>
      </c>
      <c r="B329" s="269" t="s">
        <v>1787</v>
      </c>
      <c r="C329" s="269" t="s">
        <v>1788</v>
      </c>
      <c r="D329" s="269">
        <v>327</v>
      </c>
      <c r="E329" s="269" t="s">
        <v>163</v>
      </c>
      <c r="F329" s="269" t="s">
        <v>219</v>
      </c>
      <c r="G329" s="269" t="s">
        <v>640</v>
      </c>
      <c r="H329" s="269" t="s">
        <v>1786</v>
      </c>
      <c r="I329" s="269" t="s">
        <v>182</v>
      </c>
      <c r="J329" s="269" t="s">
        <v>646</v>
      </c>
    </row>
    <row r="330" spans="1:10" ht="17" x14ac:dyDescent="0.25">
      <c r="A330" s="269" t="s">
        <v>647</v>
      </c>
      <c r="B330" s="269" t="s">
        <v>1784</v>
      </c>
      <c r="C330" s="269" t="s">
        <v>1785</v>
      </c>
      <c r="D330" s="269">
        <v>328</v>
      </c>
      <c r="E330" s="269" t="s">
        <v>163</v>
      </c>
      <c r="F330" s="269" t="s">
        <v>219</v>
      </c>
      <c r="G330" s="269" t="s">
        <v>640</v>
      </c>
      <c r="H330" s="269" t="s">
        <v>1783</v>
      </c>
      <c r="I330" s="269" t="s">
        <v>182</v>
      </c>
      <c r="J330" s="269" t="s">
        <v>648</v>
      </c>
    </row>
    <row r="331" spans="1:10" ht="17" x14ac:dyDescent="0.25">
      <c r="A331" s="269" t="s">
        <v>649</v>
      </c>
      <c r="B331" s="269" t="s">
        <v>1781</v>
      </c>
      <c r="C331" s="269" t="s">
        <v>1782</v>
      </c>
      <c r="D331" s="269">
        <v>329</v>
      </c>
      <c r="E331" s="269" t="s">
        <v>163</v>
      </c>
      <c r="F331" s="269" t="s">
        <v>219</v>
      </c>
      <c r="G331" s="269" t="s">
        <v>640</v>
      </c>
      <c r="H331" s="269" t="s">
        <v>1780</v>
      </c>
      <c r="I331" s="269" t="s">
        <v>182</v>
      </c>
      <c r="J331" s="269" t="s">
        <v>650</v>
      </c>
    </row>
    <row r="332" spans="1:10" ht="17" x14ac:dyDescent="0.25">
      <c r="A332" s="269" t="s">
        <v>651</v>
      </c>
      <c r="B332" s="269" t="s">
        <v>1778</v>
      </c>
      <c r="C332" s="269" t="s">
        <v>1779</v>
      </c>
      <c r="D332" s="269">
        <v>330</v>
      </c>
      <c r="E332" s="269" t="s">
        <v>163</v>
      </c>
      <c r="F332" s="269" t="s">
        <v>219</v>
      </c>
      <c r="G332" s="269" t="s">
        <v>640</v>
      </c>
      <c r="H332" s="269" t="s">
        <v>1777</v>
      </c>
      <c r="I332" s="269" t="s">
        <v>182</v>
      </c>
      <c r="J332" s="269" t="s">
        <v>652</v>
      </c>
    </row>
    <row r="333" spans="1:10" ht="17" x14ac:dyDescent="0.25">
      <c r="A333" s="269" t="s">
        <v>770</v>
      </c>
      <c r="B333" s="269" t="s">
        <v>1775</v>
      </c>
      <c r="C333" s="269" t="s">
        <v>1776</v>
      </c>
      <c r="D333" s="269">
        <v>370</v>
      </c>
      <c r="E333" s="269" t="s">
        <v>165</v>
      </c>
      <c r="F333" s="269" t="s">
        <v>262</v>
      </c>
      <c r="G333" s="269" t="s">
        <v>772</v>
      </c>
      <c r="H333" s="269" t="s">
        <v>1774</v>
      </c>
      <c r="I333" s="269" t="s">
        <v>182</v>
      </c>
      <c r="J333" s="269" t="s">
        <v>771</v>
      </c>
    </row>
    <row r="334" spans="1:10" x14ac:dyDescent="0.2">
      <c r="A334" s="269" t="s">
        <v>695</v>
      </c>
      <c r="B334" s="269" t="s">
        <v>1773</v>
      </c>
      <c r="C334" s="269" t="s">
        <v>695</v>
      </c>
      <c r="D334" s="269">
        <v>349</v>
      </c>
      <c r="E334" s="269" t="s">
        <v>163</v>
      </c>
      <c r="F334" s="269" t="s">
        <v>262</v>
      </c>
      <c r="G334" s="269" t="s">
        <v>690</v>
      </c>
      <c r="H334" s="269" t="s">
        <v>1772</v>
      </c>
      <c r="I334" s="269" t="s">
        <v>182</v>
      </c>
      <c r="J334" s="269" t="s">
        <v>159</v>
      </c>
    </row>
    <row r="335" spans="1:10" x14ac:dyDescent="0.2">
      <c r="A335" s="269" t="s">
        <v>696</v>
      </c>
      <c r="B335" s="269" t="s">
        <v>1771</v>
      </c>
      <c r="C335" s="269" t="s">
        <v>696</v>
      </c>
      <c r="D335" s="269">
        <v>350</v>
      </c>
      <c r="E335" s="269" t="s">
        <v>163</v>
      </c>
      <c r="F335" s="269" t="s">
        <v>262</v>
      </c>
      <c r="G335" s="269" t="s">
        <v>690</v>
      </c>
      <c r="H335" s="269" t="s">
        <v>1770</v>
      </c>
      <c r="I335" s="269" t="s">
        <v>182</v>
      </c>
      <c r="J335" s="269" t="s">
        <v>160</v>
      </c>
    </row>
    <row r="336" spans="1:10" ht="17" x14ac:dyDescent="0.25">
      <c r="A336" s="269" t="s">
        <v>665</v>
      </c>
      <c r="B336" s="269" t="s">
        <v>1768</v>
      </c>
      <c r="C336" s="269" t="s">
        <v>1769</v>
      </c>
      <c r="D336" s="269">
        <v>338</v>
      </c>
      <c r="E336" s="269" t="s">
        <v>163</v>
      </c>
      <c r="F336" s="269" t="s">
        <v>292</v>
      </c>
      <c r="G336" s="269" t="s">
        <v>667</v>
      </c>
      <c r="H336" s="269" t="s">
        <v>1767</v>
      </c>
      <c r="I336" s="269" t="s">
        <v>182</v>
      </c>
      <c r="J336" s="269" t="s">
        <v>666</v>
      </c>
    </row>
    <row r="337" spans="1:10" ht="17" x14ac:dyDescent="0.25">
      <c r="A337" s="269" t="s">
        <v>668</v>
      </c>
      <c r="B337" s="269" t="s">
        <v>1765</v>
      </c>
      <c r="C337" s="269" t="s">
        <v>1766</v>
      </c>
      <c r="D337" s="269">
        <v>339</v>
      </c>
      <c r="E337" s="269" t="s">
        <v>163</v>
      </c>
      <c r="F337" s="269" t="s">
        <v>292</v>
      </c>
      <c r="G337" s="269" t="s">
        <v>667</v>
      </c>
      <c r="H337" s="269" t="s">
        <v>1764</v>
      </c>
      <c r="I337" s="269" t="s">
        <v>182</v>
      </c>
      <c r="J337" s="269" t="s">
        <v>182</v>
      </c>
    </row>
    <row r="338" spans="1:10" x14ac:dyDescent="0.2">
      <c r="A338" s="269" t="s">
        <v>684</v>
      </c>
      <c r="B338" s="269" t="s">
        <v>1763</v>
      </c>
      <c r="C338" s="269" t="s">
        <v>1209</v>
      </c>
      <c r="D338" s="269">
        <v>345</v>
      </c>
      <c r="E338" s="269" t="s">
        <v>163</v>
      </c>
      <c r="F338" s="269" t="s">
        <v>292</v>
      </c>
      <c r="G338" s="269" t="s">
        <v>667</v>
      </c>
      <c r="H338" s="269" t="s">
        <v>1762</v>
      </c>
      <c r="I338" s="269" t="s">
        <v>182</v>
      </c>
      <c r="J338" s="269" t="s">
        <v>685</v>
      </c>
    </row>
    <row r="339" spans="1:10" ht="17" x14ac:dyDescent="0.25">
      <c r="A339" s="269" t="s">
        <v>660</v>
      </c>
      <c r="B339" s="269" t="s">
        <v>1760</v>
      </c>
      <c r="C339" s="269" t="s">
        <v>1761</v>
      </c>
      <c r="D339" s="269">
        <v>335</v>
      </c>
      <c r="E339" s="269" t="s">
        <v>163</v>
      </c>
      <c r="F339" s="269" t="s">
        <v>299</v>
      </c>
      <c r="G339" s="269" t="s">
        <v>661</v>
      </c>
      <c r="H339" s="269" t="s">
        <v>1759</v>
      </c>
      <c r="I339" s="269" t="s">
        <v>182</v>
      </c>
      <c r="J339" s="269" t="s">
        <v>182</v>
      </c>
    </row>
    <row r="340" spans="1:10" ht="17" x14ac:dyDescent="0.25">
      <c r="A340" s="269" t="s">
        <v>662</v>
      </c>
      <c r="B340" s="269" t="s">
        <v>1757</v>
      </c>
      <c r="C340" s="269" t="s">
        <v>1758</v>
      </c>
      <c r="D340" s="269">
        <v>336</v>
      </c>
      <c r="E340" s="269" t="s">
        <v>163</v>
      </c>
      <c r="F340" s="269" t="s">
        <v>299</v>
      </c>
      <c r="G340" s="269" t="s">
        <v>661</v>
      </c>
      <c r="H340" s="269" t="s">
        <v>1756</v>
      </c>
      <c r="I340" s="269" t="s">
        <v>182</v>
      </c>
      <c r="J340" s="269" t="s">
        <v>182</v>
      </c>
    </row>
    <row r="341" spans="1:10" x14ac:dyDescent="0.2">
      <c r="A341" s="269" t="s">
        <v>663</v>
      </c>
      <c r="B341" s="269" t="s">
        <v>1755</v>
      </c>
      <c r="C341" s="269" t="s">
        <v>1208</v>
      </c>
      <c r="D341" s="269">
        <v>337</v>
      </c>
      <c r="E341" s="269" t="s">
        <v>163</v>
      </c>
      <c r="F341" s="269" t="s">
        <v>262</v>
      </c>
      <c r="G341" s="269" t="s">
        <v>664</v>
      </c>
      <c r="H341" s="269" t="s">
        <v>1754</v>
      </c>
      <c r="I341" s="269" t="s">
        <v>182</v>
      </c>
      <c r="J341" s="269" t="s">
        <v>663</v>
      </c>
    </row>
    <row r="342" spans="1:10" x14ac:dyDescent="0.2">
      <c r="A342" s="269" t="s">
        <v>410</v>
      </c>
      <c r="B342" s="269" t="s">
        <v>411</v>
      </c>
      <c r="C342" s="269" t="s">
        <v>34</v>
      </c>
      <c r="D342" s="269">
        <v>113</v>
      </c>
      <c r="E342" s="269" t="s">
        <v>163</v>
      </c>
      <c r="F342" s="269" t="s">
        <v>231</v>
      </c>
      <c r="G342" s="269" t="s">
        <v>329</v>
      </c>
      <c r="H342" s="269" t="s">
        <v>1753</v>
      </c>
      <c r="I342" s="269" t="s">
        <v>34</v>
      </c>
      <c r="J342" s="269" t="s">
        <v>182</v>
      </c>
    </row>
    <row r="343" spans="1:10" x14ac:dyDescent="0.2">
      <c r="A343" s="269" t="s">
        <v>658</v>
      </c>
      <c r="B343" s="269" t="s">
        <v>1752</v>
      </c>
      <c r="C343" s="269" t="s">
        <v>1207</v>
      </c>
      <c r="D343" s="269">
        <v>334</v>
      </c>
      <c r="E343" s="269" t="s">
        <v>163</v>
      </c>
      <c r="F343" s="269" t="s">
        <v>292</v>
      </c>
      <c r="G343" s="269" t="s">
        <v>659</v>
      </c>
      <c r="H343" s="269" t="s">
        <v>1751</v>
      </c>
      <c r="I343" s="269" t="s">
        <v>182</v>
      </c>
      <c r="J343" s="269" t="s">
        <v>658</v>
      </c>
    </row>
    <row r="344" spans="1:10" x14ac:dyDescent="0.2">
      <c r="A344" s="269" t="s">
        <v>655</v>
      </c>
      <c r="B344" s="269" t="s">
        <v>1750</v>
      </c>
      <c r="C344" s="269" t="s">
        <v>1206</v>
      </c>
      <c r="D344" s="269">
        <v>332</v>
      </c>
      <c r="E344" s="269" t="s">
        <v>165</v>
      </c>
      <c r="F344" s="269" t="s">
        <v>262</v>
      </c>
      <c r="G344" s="269" t="s">
        <v>653</v>
      </c>
      <c r="H344" s="269" t="s">
        <v>1749</v>
      </c>
      <c r="I344" s="269" t="s">
        <v>182</v>
      </c>
      <c r="J344" s="269" t="s">
        <v>655</v>
      </c>
    </row>
    <row r="345" spans="1:10" x14ac:dyDescent="0.2">
      <c r="A345" s="269" t="s">
        <v>656</v>
      </c>
      <c r="B345" s="269" t="s">
        <v>1747</v>
      </c>
      <c r="C345" s="269" t="s">
        <v>1748</v>
      </c>
      <c r="D345" s="269">
        <v>333</v>
      </c>
      <c r="E345" s="269" t="s">
        <v>163</v>
      </c>
      <c r="F345" s="269" t="s">
        <v>262</v>
      </c>
      <c r="G345" s="269" t="s">
        <v>657</v>
      </c>
      <c r="H345" s="269" t="s">
        <v>1746</v>
      </c>
      <c r="I345" s="269" t="s">
        <v>182</v>
      </c>
      <c r="J345" s="269" t="s">
        <v>182</v>
      </c>
    </row>
    <row r="346" spans="1:10" x14ac:dyDescent="0.2">
      <c r="A346" s="269" t="s">
        <v>425</v>
      </c>
      <c r="B346" s="269" t="s">
        <v>1744</v>
      </c>
      <c r="C346" s="269" t="s">
        <v>1745</v>
      </c>
      <c r="D346" s="269">
        <v>258</v>
      </c>
      <c r="E346" s="269" t="s">
        <v>164</v>
      </c>
      <c r="F346" s="269" t="s">
        <v>231</v>
      </c>
      <c r="G346" s="269" t="s">
        <v>419</v>
      </c>
      <c r="H346" s="269" t="s">
        <v>1743</v>
      </c>
      <c r="I346" s="269" t="s">
        <v>182</v>
      </c>
      <c r="J346" s="269" t="s">
        <v>182</v>
      </c>
    </row>
    <row r="347" spans="1:10" x14ac:dyDescent="0.2">
      <c r="A347" s="269" t="s">
        <v>697</v>
      </c>
      <c r="B347" s="269" t="s">
        <v>1741</v>
      </c>
      <c r="C347" s="269" t="s">
        <v>1742</v>
      </c>
      <c r="D347" s="269">
        <v>353</v>
      </c>
      <c r="E347" s="269" t="s">
        <v>163</v>
      </c>
      <c r="F347" s="269" t="s">
        <v>262</v>
      </c>
      <c r="G347" s="269" t="s">
        <v>698</v>
      </c>
      <c r="H347" s="269" t="s">
        <v>1740</v>
      </c>
      <c r="I347" s="269" t="s">
        <v>182</v>
      </c>
      <c r="J347" s="269" t="s">
        <v>182</v>
      </c>
    </row>
    <row r="348" spans="1:10" x14ac:dyDescent="0.2">
      <c r="A348" s="269" t="s">
        <v>699</v>
      </c>
      <c r="B348" s="269" t="s">
        <v>1738</v>
      </c>
      <c r="C348" s="269" t="s">
        <v>1739</v>
      </c>
      <c r="D348" s="269">
        <v>354</v>
      </c>
      <c r="E348" s="269" t="s">
        <v>163</v>
      </c>
      <c r="F348" s="269" t="s">
        <v>262</v>
      </c>
      <c r="G348" s="269" t="s">
        <v>698</v>
      </c>
      <c r="H348" s="269" t="s">
        <v>1737</v>
      </c>
      <c r="I348" s="269" t="s">
        <v>182</v>
      </c>
      <c r="J348" s="269" t="s">
        <v>182</v>
      </c>
    </row>
    <row r="349" spans="1:10" x14ac:dyDescent="0.2">
      <c r="A349" s="269" t="s">
        <v>700</v>
      </c>
      <c r="B349" s="269" t="s">
        <v>1736</v>
      </c>
      <c r="C349" s="269" t="s">
        <v>700</v>
      </c>
      <c r="D349" s="269">
        <v>351</v>
      </c>
      <c r="E349" s="269" t="s">
        <v>163</v>
      </c>
      <c r="F349" s="269" t="s">
        <v>262</v>
      </c>
      <c r="G349" s="269" t="s">
        <v>698</v>
      </c>
      <c r="H349" s="269" t="s">
        <v>1735</v>
      </c>
      <c r="I349" s="269" t="s">
        <v>182</v>
      </c>
      <c r="J349" s="269" t="s">
        <v>182</v>
      </c>
    </row>
    <row r="350" spans="1:10" x14ac:dyDescent="0.2">
      <c r="A350" s="269" t="s">
        <v>701</v>
      </c>
      <c r="B350" s="269" t="s">
        <v>1734</v>
      </c>
      <c r="C350" s="269" t="s">
        <v>701</v>
      </c>
      <c r="D350" s="269">
        <v>352</v>
      </c>
      <c r="E350" s="269" t="s">
        <v>163</v>
      </c>
      <c r="F350" s="269" t="s">
        <v>262</v>
      </c>
      <c r="G350" s="269" t="s">
        <v>698</v>
      </c>
      <c r="H350" s="269" t="s">
        <v>1733</v>
      </c>
      <c r="I350" s="269" t="s">
        <v>182</v>
      </c>
      <c r="J350" s="269" t="s">
        <v>182</v>
      </c>
    </row>
    <row r="351" spans="1:10" ht="17" x14ac:dyDescent="0.25">
      <c r="A351" s="269" t="s">
        <v>541</v>
      </c>
      <c r="B351" s="269" t="s">
        <v>1731</v>
      </c>
      <c r="C351" s="269" t="s">
        <v>1732</v>
      </c>
      <c r="D351" s="269">
        <v>276</v>
      </c>
      <c r="E351" s="269" t="s">
        <v>163</v>
      </c>
      <c r="F351" s="269" t="s">
        <v>292</v>
      </c>
      <c r="G351" s="269" t="s">
        <v>539</v>
      </c>
      <c r="H351" s="269" t="s">
        <v>1730</v>
      </c>
      <c r="I351" s="269" t="s">
        <v>182</v>
      </c>
      <c r="J351" s="269" t="s">
        <v>541</v>
      </c>
    </row>
    <row r="352" spans="1:10" ht="17" x14ac:dyDescent="0.25">
      <c r="A352" s="269" t="s">
        <v>542</v>
      </c>
      <c r="B352" s="269" t="s">
        <v>1728</v>
      </c>
      <c r="C352" s="269" t="s">
        <v>1729</v>
      </c>
      <c r="D352" s="269">
        <v>277</v>
      </c>
      <c r="E352" s="269" t="s">
        <v>163</v>
      </c>
      <c r="F352" s="269" t="s">
        <v>292</v>
      </c>
      <c r="G352" s="269" t="s">
        <v>539</v>
      </c>
      <c r="H352" s="269" t="s">
        <v>1727</v>
      </c>
      <c r="I352" s="269" t="s">
        <v>182</v>
      </c>
      <c r="J352" s="269" t="s">
        <v>542</v>
      </c>
    </row>
    <row r="353" spans="1:10" ht="17" x14ac:dyDescent="0.25">
      <c r="A353" s="269" t="s">
        <v>543</v>
      </c>
      <c r="B353" s="269" t="s">
        <v>1725</v>
      </c>
      <c r="C353" s="269" t="s">
        <v>1726</v>
      </c>
      <c r="D353" s="269">
        <v>278</v>
      </c>
      <c r="E353" s="269" t="s">
        <v>163</v>
      </c>
      <c r="F353" s="269" t="s">
        <v>292</v>
      </c>
      <c r="G353" s="269" t="s">
        <v>539</v>
      </c>
      <c r="H353" s="269" t="s">
        <v>1724</v>
      </c>
      <c r="I353" s="269" t="s">
        <v>182</v>
      </c>
      <c r="J353" s="269" t="s">
        <v>182</v>
      </c>
    </row>
    <row r="354" spans="1:10" ht="17" x14ac:dyDescent="0.25">
      <c r="A354" s="269" t="s">
        <v>544</v>
      </c>
      <c r="B354" s="269" t="s">
        <v>1722</v>
      </c>
      <c r="C354" s="269" t="s">
        <v>1723</v>
      </c>
      <c r="D354" s="269">
        <v>279</v>
      </c>
      <c r="E354" s="269" t="s">
        <v>163</v>
      </c>
      <c r="F354" s="269" t="s">
        <v>292</v>
      </c>
      <c r="G354" s="269" t="s">
        <v>539</v>
      </c>
      <c r="H354" s="269" t="s">
        <v>1721</v>
      </c>
      <c r="I354" s="269" t="s">
        <v>182</v>
      </c>
      <c r="J354" s="269" t="s">
        <v>544</v>
      </c>
    </row>
    <row r="355" spans="1:10" x14ac:dyDescent="0.2">
      <c r="A355" s="269" t="s">
        <v>492</v>
      </c>
      <c r="B355" s="269" t="s">
        <v>1719</v>
      </c>
      <c r="C355" s="269" t="s">
        <v>1720</v>
      </c>
      <c r="D355" s="269">
        <v>252</v>
      </c>
      <c r="E355" s="269" t="s">
        <v>165</v>
      </c>
      <c r="F355" s="269" t="s">
        <v>262</v>
      </c>
      <c r="G355" s="269" t="s">
        <v>483</v>
      </c>
      <c r="H355" s="269" t="s">
        <v>1718</v>
      </c>
      <c r="I355" s="269" t="s">
        <v>182</v>
      </c>
      <c r="J355" s="269" t="s">
        <v>182</v>
      </c>
    </row>
    <row r="356" spans="1:10" x14ac:dyDescent="0.2">
      <c r="A356" s="269" t="s">
        <v>472</v>
      </c>
      <c r="B356" s="269" t="s">
        <v>1717</v>
      </c>
      <c r="C356" s="269" t="s">
        <v>472</v>
      </c>
      <c r="D356" s="269">
        <v>239</v>
      </c>
      <c r="E356" s="269" t="s">
        <v>462</v>
      </c>
      <c r="F356" s="269" t="s">
        <v>299</v>
      </c>
      <c r="G356" s="269" t="s">
        <v>461</v>
      </c>
      <c r="H356" s="269" t="s">
        <v>1716</v>
      </c>
      <c r="I356" s="269" t="s">
        <v>182</v>
      </c>
      <c r="J356" s="269" t="s">
        <v>182</v>
      </c>
    </row>
    <row r="357" spans="1:10" x14ac:dyDescent="0.2">
      <c r="A357" s="269" t="s">
        <v>702</v>
      </c>
      <c r="B357" s="269" t="s">
        <v>1715</v>
      </c>
      <c r="C357" s="269" t="s">
        <v>1202</v>
      </c>
      <c r="D357" s="269">
        <v>355</v>
      </c>
      <c r="E357" s="269" t="s">
        <v>163</v>
      </c>
      <c r="F357" s="269" t="s">
        <v>262</v>
      </c>
      <c r="G357" s="269" t="s">
        <v>704</v>
      </c>
      <c r="H357" s="269" t="s">
        <v>1714</v>
      </c>
      <c r="I357" s="269" t="s">
        <v>182</v>
      </c>
      <c r="J357" s="269" t="s">
        <v>703</v>
      </c>
    </row>
    <row r="358" spans="1:10" x14ac:dyDescent="0.2">
      <c r="A358" s="269" t="s">
        <v>708</v>
      </c>
      <c r="B358" s="269" t="s">
        <v>1713</v>
      </c>
      <c r="C358" s="269" t="s">
        <v>1201</v>
      </c>
      <c r="D358" s="269">
        <v>357</v>
      </c>
      <c r="E358" s="269" t="s">
        <v>163</v>
      </c>
      <c r="F358" s="269" t="s">
        <v>262</v>
      </c>
      <c r="G358" s="269" t="s">
        <v>704</v>
      </c>
      <c r="H358" s="269" t="s">
        <v>1712</v>
      </c>
      <c r="I358" s="269" t="s">
        <v>182</v>
      </c>
      <c r="J358" s="269" t="s">
        <v>709</v>
      </c>
    </row>
    <row r="359" spans="1:10" x14ac:dyDescent="0.2">
      <c r="A359" s="269" t="s">
        <v>710</v>
      </c>
      <c r="B359" s="269" t="s">
        <v>1711</v>
      </c>
      <c r="C359" s="269" t="s">
        <v>1200</v>
      </c>
      <c r="D359" s="269">
        <v>358</v>
      </c>
      <c r="E359" s="269" t="s">
        <v>163</v>
      </c>
      <c r="F359" s="269" t="s">
        <v>262</v>
      </c>
      <c r="G359" s="269" t="s">
        <v>704</v>
      </c>
      <c r="H359" s="269" t="s">
        <v>1710</v>
      </c>
      <c r="I359" s="269" t="s">
        <v>182</v>
      </c>
      <c r="J359" s="269" t="s">
        <v>711</v>
      </c>
    </row>
    <row r="360" spans="1:10" x14ac:dyDescent="0.2">
      <c r="A360" s="269" t="s">
        <v>712</v>
      </c>
      <c r="B360" s="269" t="s">
        <v>1709</v>
      </c>
      <c r="C360" s="269" t="s">
        <v>1199</v>
      </c>
      <c r="D360" s="269">
        <v>359</v>
      </c>
      <c r="E360" s="269" t="s">
        <v>163</v>
      </c>
      <c r="F360" s="269" t="s">
        <v>262</v>
      </c>
      <c r="G360" s="269" t="s">
        <v>704</v>
      </c>
      <c r="H360" s="269" t="s">
        <v>1708</v>
      </c>
      <c r="I360" s="269" t="s">
        <v>182</v>
      </c>
      <c r="J360" s="269" t="s">
        <v>713</v>
      </c>
    </row>
    <row r="361" spans="1:10" x14ac:dyDescent="0.2">
      <c r="A361" s="269" t="s">
        <v>714</v>
      </c>
      <c r="B361" s="269" t="s">
        <v>1707</v>
      </c>
      <c r="C361" s="269" t="s">
        <v>715</v>
      </c>
      <c r="D361" s="269">
        <v>166</v>
      </c>
      <c r="E361" s="269" t="s">
        <v>163</v>
      </c>
      <c r="F361" s="269" t="s">
        <v>512</v>
      </c>
      <c r="G361" s="269" t="s">
        <v>715</v>
      </c>
      <c r="H361" s="269" t="s">
        <v>1706</v>
      </c>
      <c r="I361" s="269" t="s">
        <v>182</v>
      </c>
      <c r="J361" s="269" t="s">
        <v>182</v>
      </c>
    </row>
    <row r="362" spans="1:10" x14ac:dyDescent="0.2">
      <c r="A362" s="269" t="s">
        <v>727</v>
      </c>
      <c r="B362" s="269" t="s">
        <v>1704</v>
      </c>
      <c r="C362" s="269" t="s">
        <v>1705</v>
      </c>
      <c r="D362" s="269">
        <v>666</v>
      </c>
      <c r="E362" s="269" t="s">
        <v>729</v>
      </c>
      <c r="F362" s="269" t="s">
        <v>617</v>
      </c>
      <c r="G362" s="269" t="s">
        <v>728</v>
      </c>
      <c r="H362" s="269" t="s">
        <v>1703</v>
      </c>
      <c r="I362" s="269" t="s">
        <v>182</v>
      </c>
      <c r="J362" s="269" t="s">
        <v>182</v>
      </c>
    </row>
    <row r="363" spans="1:10" x14ac:dyDescent="0.2">
      <c r="A363" s="269" t="s">
        <v>730</v>
      </c>
      <c r="B363" s="269" t="s">
        <v>1701</v>
      </c>
      <c r="C363" s="269" t="s">
        <v>1702</v>
      </c>
      <c r="D363" s="269">
        <v>667</v>
      </c>
      <c r="E363" s="269" t="s">
        <v>729</v>
      </c>
      <c r="F363" s="269" t="s">
        <v>617</v>
      </c>
      <c r="G363" s="269" t="s">
        <v>728</v>
      </c>
      <c r="H363" s="269" t="s">
        <v>1700</v>
      </c>
      <c r="I363" s="269" t="s">
        <v>182</v>
      </c>
      <c r="J363" s="269" t="s">
        <v>182</v>
      </c>
    </row>
    <row r="364" spans="1:10" x14ac:dyDescent="0.2">
      <c r="A364" s="269" t="s">
        <v>731</v>
      </c>
      <c r="B364" s="269" t="s">
        <v>1698</v>
      </c>
      <c r="C364" s="269" t="s">
        <v>1699</v>
      </c>
      <c r="D364" s="269">
        <v>668</v>
      </c>
      <c r="E364" s="269" t="s">
        <v>729</v>
      </c>
      <c r="F364" s="269" t="s">
        <v>617</v>
      </c>
      <c r="G364" s="269" t="s">
        <v>728</v>
      </c>
      <c r="H364" s="269" t="s">
        <v>1697</v>
      </c>
      <c r="I364" s="269" t="s">
        <v>182</v>
      </c>
      <c r="J364" s="269" t="s">
        <v>182</v>
      </c>
    </row>
    <row r="365" spans="1:10" x14ac:dyDescent="0.2">
      <c r="A365" s="269" t="s">
        <v>732</v>
      </c>
      <c r="B365" s="269" t="s">
        <v>1695</v>
      </c>
      <c r="C365" s="269" t="s">
        <v>1696</v>
      </c>
      <c r="D365" s="269">
        <v>669</v>
      </c>
      <c r="E365" s="269" t="s">
        <v>729</v>
      </c>
      <c r="F365" s="269" t="s">
        <v>617</v>
      </c>
      <c r="G365" s="269" t="s">
        <v>728</v>
      </c>
      <c r="H365" s="269" t="s">
        <v>1694</v>
      </c>
      <c r="I365" s="269" t="s">
        <v>182</v>
      </c>
      <c r="J365" s="269" t="s">
        <v>182</v>
      </c>
    </row>
    <row r="366" spans="1:10" x14ac:dyDescent="0.2">
      <c r="A366" s="269" t="s">
        <v>802</v>
      </c>
      <c r="B366" s="269" t="s">
        <v>1692</v>
      </c>
      <c r="C366" s="269" t="s">
        <v>1693</v>
      </c>
      <c r="D366" s="269">
        <v>670</v>
      </c>
      <c r="E366" s="269" t="s">
        <v>729</v>
      </c>
      <c r="F366" s="269" t="s">
        <v>617</v>
      </c>
      <c r="G366" s="269" t="s">
        <v>728</v>
      </c>
      <c r="H366" s="269" t="s">
        <v>1691</v>
      </c>
      <c r="I366" s="269" t="s">
        <v>182</v>
      </c>
      <c r="J366" s="269" t="s">
        <v>182</v>
      </c>
    </row>
    <row r="367" spans="1:10" x14ac:dyDescent="0.2">
      <c r="A367" s="269" t="s">
        <v>733</v>
      </c>
      <c r="B367" s="269" t="s">
        <v>1689</v>
      </c>
      <c r="C367" s="269" t="s">
        <v>1690</v>
      </c>
      <c r="D367" s="269">
        <v>671</v>
      </c>
      <c r="E367" s="269" t="s">
        <v>729</v>
      </c>
      <c r="F367" s="269" t="s">
        <v>617</v>
      </c>
      <c r="G367" s="269" t="s">
        <v>728</v>
      </c>
      <c r="H367" s="269" t="s">
        <v>1688</v>
      </c>
      <c r="I367" s="269" t="s">
        <v>182</v>
      </c>
      <c r="J367" s="269" t="s">
        <v>182</v>
      </c>
    </row>
    <row r="368" spans="1:10" x14ac:dyDescent="0.2">
      <c r="A368" s="269" t="s">
        <v>734</v>
      </c>
      <c r="B368" s="269" t="s">
        <v>1686</v>
      </c>
      <c r="C368" s="269" t="s">
        <v>1687</v>
      </c>
      <c r="D368" s="269">
        <v>673</v>
      </c>
      <c r="E368" s="269" t="s">
        <v>729</v>
      </c>
      <c r="F368" s="269" t="s">
        <v>617</v>
      </c>
      <c r="G368" s="269" t="s">
        <v>728</v>
      </c>
      <c r="H368" s="269" t="s">
        <v>1685</v>
      </c>
      <c r="I368" s="269" t="s">
        <v>182</v>
      </c>
      <c r="J368" s="269" t="s">
        <v>182</v>
      </c>
    </row>
    <row r="369" spans="1:10" x14ac:dyDescent="0.2">
      <c r="A369" s="269" t="s">
        <v>735</v>
      </c>
      <c r="B369" s="269" t="s">
        <v>1683</v>
      </c>
      <c r="C369" s="269" t="s">
        <v>1684</v>
      </c>
      <c r="D369" s="269">
        <v>674</v>
      </c>
      <c r="E369" s="269" t="s">
        <v>729</v>
      </c>
      <c r="F369" s="269" t="s">
        <v>617</v>
      </c>
      <c r="G369" s="269" t="s">
        <v>728</v>
      </c>
      <c r="H369" s="269" t="s">
        <v>1682</v>
      </c>
      <c r="I369" s="269" t="s">
        <v>182</v>
      </c>
      <c r="J369" s="269" t="s">
        <v>182</v>
      </c>
    </row>
    <row r="370" spans="1:10" x14ac:dyDescent="0.2">
      <c r="A370" s="269" t="s">
        <v>736</v>
      </c>
      <c r="B370" s="269" t="s">
        <v>1680</v>
      </c>
      <c r="C370" s="269" t="s">
        <v>1681</v>
      </c>
      <c r="D370" s="269">
        <v>682</v>
      </c>
      <c r="E370" s="269" t="s">
        <v>729</v>
      </c>
      <c r="F370" s="269" t="s">
        <v>617</v>
      </c>
      <c r="G370" s="269" t="s">
        <v>728</v>
      </c>
      <c r="H370" s="269" t="s">
        <v>1679</v>
      </c>
      <c r="I370" s="269" t="s">
        <v>182</v>
      </c>
      <c r="J370" s="269" t="s">
        <v>182</v>
      </c>
    </row>
    <row r="371" spans="1:10" x14ac:dyDescent="0.2">
      <c r="A371" s="269" t="s">
        <v>737</v>
      </c>
      <c r="B371" s="269" t="s">
        <v>1677</v>
      </c>
      <c r="C371" s="269" t="s">
        <v>1678</v>
      </c>
      <c r="D371" s="269">
        <v>675</v>
      </c>
      <c r="E371" s="269" t="s">
        <v>729</v>
      </c>
      <c r="F371" s="269" t="s">
        <v>617</v>
      </c>
      <c r="G371" s="269" t="s">
        <v>728</v>
      </c>
      <c r="H371" s="269" t="s">
        <v>1676</v>
      </c>
      <c r="I371" s="269" t="s">
        <v>182</v>
      </c>
      <c r="J371" s="269" t="s">
        <v>182</v>
      </c>
    </row>
    <row r="372" spans="1:10" x14ac:dyDescent="0.2">
      <c r="A372" s="269" t="s">
        <v>738</v>
      </c>
      <c r="B372" s="269" t="s">
        <v>1674</v>
      </c>
      <c r="C372" s="269" t="s">
        <v>1675</v>
      </c>
      <c r="D372" s="269">
        <v>676</v>
      </c>
      <c r="E372" s="269" t="s">
        <v>729</v>
      </c>
      <c r="F372" s="269" t="s">
        <v>617</v>
      </c>
      <c r="G372" s="269" t="s">
        <v>728</v>
      </c>
      <c r="H372" s="269" t="s">
        <v>1673</v>
      </c>
      <c r="I372" s="269" t="s">
        <v>182</v>
      </c>
      <c r="J372" s="269" t="s">
        <v>182</v>
      </c>
    </row>
    <row r="373" spans="1:10" x14ac:dyDescent="0.2">
      <c r="A373" s="269" t="s">
        <v>739</v>
      </c>
      <c r="B373" s="269" t="s">
        <v>1671</v>
      </c>
      <c r="C373" s="269" t="s">
        <v>1672</v>
      </c>
      <c r="D373" s="269">
        <v>680</v>
      </c>
      <c r="E373" s="269" t="s">
        <v>729</v>
      </c>
      <c r="F373" s="269" t="s">
        <v>617</v>
      </c>
      <c r="G373" s="269" t="s">
        <v>728</v>
      </c>
      <c r="H373" s="269" t="s">
        <v>1670</v>
      </c>
      <c r="I373" s="269" t="s">
        <v>182</v>
      </c>
      <c r="J373" s="269" t="s">
        <v>182</v>
      </c>
    </row>
    <row r="374" spans="1:10" x14ac:dyDescent="0.2">
      <c r="A374" s="269" t="s">
        <v>740</v>
      </c>
      <c r="B374" s="269" t="s">
        <v>1668</v>
      </c>
      <c r="C374" s="269" t="s">
        <v>1669</v>
      </c>
      <c r="D374" s="269">
        <v>672</v>
      </c>
      <c r="E374" s="269" t="s">
        <v>729</v>
      </c>
      <c r="F374" s="269" t="s">
        <v>617</v>
      </c>
      <c r="G374" s="269" t="s">
        <v>728</v>
      </c>
      <c r="H374" s="269" t="s">
        <v>1667</v>
      </c>
      <c r="I374" s="269" t="s">
        <v>182</v>
      </c>
      <c r="J374" s="269" t="s">
        <v>182</v>
      </c>
    </row>
    <row r="375" spans="1:10" x14ac:dyDescent="0.2">
      <c r="A375" s="269" t="s">
        <v>741</v>
      </c>
      <c r="B375" s="269" t="s">
        <v>1665</v>
      </c>
      <c r="C375" s="269" t="s">
        <v>1666</v>
      </c>
      <c r="D375" s="269">
        <v>678</v>
      </c>
      <c r="E375" s="269" t="s">
        <v>729</v>
      </c>
      <c r="F375" s="269" t="s">
        <v>617</v>
      </c>
      <c r="G375" s="269" t="s">
        <v>728</v>
      </c>
      <c r="H375" s="269" t="s">
        <v>1664</v>
      </c>
      <c r="I375" s="269" t="s">
        <v>182</v>
      </c>
      <c r="J375" s="269" t="s">
        <v>182</v>
      </c>
    </row>
    <row r="376" spans="1:10" x14ac:dyDescent="0.2">
      <c r="A376" s="269" t="s">
        <v>742</v>
      </c>
      <c r="B376" s="269" t="s">
        <v>1662</v>
      </c>
      <c r="C376" s="269" t="s">
        <v>1663</v>
      </c>
      <c r="D376" s="269">
        <v>2828</v>
      </c>
      <c r="E376" s="269" t="s">
        <v>729</v>
      </c>
      <c r="F376" s="269" t="s">
        <v>617</v>
      </c>
      <c r="G376" s="269" t="s">
        <v>728</v>
      </c>
      <c r="H376" s="269" t="s">
        <v>1661</v>
      </c>
      <c r="I376" s="269" t="s">
        <v>182</v>
      </c>
      <c r="J376" s="269" t="s">
        <v>182</v>
      </c>
    </row>
    <row r="377" spans="1:10" x14ac:dyDescent="0.2">
      <c r="A377" s="269" t="s">
        <v>743</v>
      </c>
      <c r="B377" s="269" t="s">
        <v>1659</v>
      </c>
      <c r="C377" s="269" t="s">
        <v>1660</v>
      </c>
      <c r="D377" s="269">
        <v>679</v>
      </c>
      <c r="E377" s="269" t="s">
        <v>729</v>
      </c>
      <c r="F377" s="269" t="s">
        <v>617</v>
      </c>
      <c r="G377" s="269" t="s">
        <v>728</v>
      </c>
      <c r="H377" s="269" t="s">
        <v>1658</v>
      </c>
      <c r="I377" s="269" t="s">
        <v>182</v>
      </c>
      <c r="J377" s="269" t="s">
        <v>182</v>
      </c>
    </row>
    <row r="378" spans="1:10" x14ac:dyDescent="0.2">
      <c r="A378" s="269" t="s">
        <v>744</v>
      </c>
      <c r="B378" s="269" t="s">
        <v>1656</v>
      </c>
      <c r="C378" s="269" t="s">
        <v>1657</v>
      </c>
      <c r="D378" s="269">
        <v>677</v>
      </c>
      <c r="E378" s="269" t="s">
        <v>729</v>
      </c>
      <c r="F378" s="269" t="s">
        <v>617</v>
      </c>
      <c r="G378" s="269" t="s">
        <v>728</v>
      </c>
      <c r="H378" s="269" t="s">
        <v>1655</v>
      </c>
      <c r="I378" s="269" t="s">
        <v>182</v>
      </c>
      <c r="J378" s="269" t="s">
        <v>182</v>
      </c>
    </row>
    <row r="379" spans="1:10" x14ac:dyDescent="0.2">
      <c r="A379" s="269" t="s">
        <v>745</v>
      </c>
      <c r="B379" s="269" t="s">
        <v>1653</v>
      </c>
      <c r="C379" s="269" t="s">
        <v>1654</v>
      </c>
      <c r="D379" s="269">
        <v>681</v>
      </c>
      <c r="E379" s="269" t="s">
        <v>729</v>
      </c>
      <c r="F379" s="269" t="s">
        <v>617</v>
      </c>
      <c r="G379" s="269" t="s">
        <v>728</v>
      </c>
      <c r="H379" s="269" t="s">
        <v>1652</v>
      </c>
      <c r="I379" s="269" t="s">
        <v>182</v>
      </c>
      <c r="J379" s="269" t="s">
        <v>182</v>
      </c>
    </row>
    <row r="380" spans="1:10" x14ac:dyDescent="0.2">
      <c r="A380" s="269" t="s">
        <v>686</v>
      </c>
      <c r="B380" s="269" t="s">
        <v>1651</v>
      </c>
      <c r="C380" s="269" t="s">
        <v>1198</v>
      </c>
      <c r="D380" s="269">
        <v>346</v>
      </c>
      <c r="E380" s="269" t="s">
        <v>163</v>
      </c>
      <c r="F380" s="269" t="s">
        <v>292</v>
      </c>
      <c r="G380" s="269" t="s">
        <v>667</v>
      </c>
      <c r="H380" s="269" t="s">
        <v>1650</v>
      </c>
      <c r="I380" s="269" t="s">
        <v>182</v>
      </c>
      <c r="J380" s="269" t="s">
        <v>687</v>
      </c>
    </row>
    <row r="381" spans="1:10" x14ac:dyDescent="0.2">
      <c r="A381" s="269" t="s">
        <v>746</v>
      </c>
      <c r="B381" s="269" t="s">
        <v>1648</v>
      </c>
      <c r="C381" s="269" t="s">
        <v>1649</v>
      </c>
      <c r="D381" s="269">
        <v>659</v>
      </c>
      <c r="E381" s="269" t="s">
        <v>729</v>
      </c>
      <c r="F381" s="269" t="s">
        <v>617</v>
      </c>
      <c r="G381" s="269" t="s">
        <v>728</v>
      </c>
      <c r="H381" s="269" t="s">
        <v>1647</v>
      </c>
      <c r="I381" s="269" t="s">
        <v>182</v>
      </c>
      <c r="J381" s="269" t="s">
        <v>182</v>
      </c>
    </row>
    <row r="382" spans="1:10" x14ac:dyDescent="0.2">
      <c r="A382" s="269" t="s">
        <v>747</v>
      </c>
      <c r="B382" s="269" t="s">
        <v>1645</v>
      </c>
      <c r="C382" s="269" t="s">
        <v>1646</v>
      </c>
      <c r="D382" s="269">
        <v>660</v>
      </c>
      <c r="E382" s="269" t="s">
        <v>729</v>
      </c>
      <c r="F382" s="269" t="s">
        <v>617</v>
      </c>
      <c r="G382" s="269" t="s">
        <v>728</v>
      </c>
      <c r="H382" s="269" t="s">
        <v>1644</v>
      </c>
      <c r="I382" s="269" t="s">
        <v>182</v>
      </c>
      <c r="J382" s="269" t="s">
        <v>182</v>
      </c>
    </row>
    <row r="383" spans="1:10" x14ac:dyDescent="0.2">
      <c r="A383" s="269" t="s">
        <v>748</v>
      </c>
      <c r="B383" s="269" t="s">
        <v>1642</v>
      </c>
      <c r="C383" s="269" t="s">
        <v>1643</v>
      </c>
      <c r="D383" s="269">
        <v>661</v>
      </c>
      <c r="E383" s="269" t="s">
        <v>729</v>
      </c>
      <c r="F383" s="269" t="s">
        <v>617</v>
      </c>
      <c r="G383" s="269" t="s">
        <v>728</v>
      </c>
      <c r="H383" s="269" t="s">
        <v>1641</v>
      </c>
      <c r="I383" s="269" t="s">
        <v>182</v>
      </c>
      <c r="J383" s="269" t="s">
        <v>182</v>
      </c>
    </row>
    <row r="384" spans="1:10" x14ac:dyDescent="0.2">
      <c r="A384" s="269" t="s">
        <v>749</v>
      </c>
      <c r="B384" s="269" t="s">
        <v>1639</v>
      </c>
      <c r="C384" s="269" t="s">
        <v>1640</v>
      </c>
      <c r="D384" s="269">
        <v>662</v>
      </c>
      <c r="E384" s="269" t="s">
        <v>729</v>
      </c>
      <c r="F384" s="269" t="s">
        <v>617</v>
      </c>
      <c r="G384" s="269" t="s">
        <v>728</v>
      </c>
      <c r="H384" s="269" t="s">
        <v>1638</v>
      </c>
      <c r="I384" s="269" t="s">
        <v>182</v>
      </c>
      <c r="J384" s="269" t="s">
        <v>182</v>
      </c>
    </row>
    <row r="385" spans="1:10" x14ac:dyDescent="0.2">
      <c r="A385" s="269" t="s">
        <v>750</v>
      </c>
      <c r="B385" s="269" t="s">
        <v>1636</v>
      </c>
      <c r="C385" s="269" t="s">
        <v>1637</v>
      </c>
      <c r="D385" s="269">
        <v>663</v>
      </c>
      <c r="E385" s="269" t="s">
        <v>729</v>
      </c>
      <c r="F385" s="269" t="s">
        <v>617</v>
      </c>
      <c r="G385" s="269" t="s">
        <v>728</v>
      </c>
      <c r="H385" s="269" t="s">
        <v>1635</v>
      </c>
      <c r="I385" s="269" t="s">
        <v>182</v>
      </c>
      <c r="J385" s="269" t="s">
        <v>182</v>
      </c>
    </row>
    <row r="386" spans="1:10" x14ac:dyDescent="0.2">
      <c r="A386" s="269" t="s">
        <v>751</v>
      </c>
      <c r="B386" s="269" t="s">
        <v>1633</v>
      </c>
      <c r="C386" s="269" t="s">
        <v>1634</v>
      </c>
      <c r="D386" s="269">
        <v>664</v>
      </c>
      <c r="E386" s="269" t="s">
        <v>729</v>
      </c>
      <c r="F386" s="269" t="s">
        <v>617</v>
      </c>
      <c r="G386" s="269" t="s">
        <v>728</v>
      </c>
      <c r="H386" s="269" t="s">
        <v>1632</v>
      </c>
      <c r="I386" s="269" t="s">
        <v>182</v>
      </c>
      <c r="J386" s="269" t="s">
        <v>182</v>
      </c>
    </row>
    <row r="387" spans="1:10" x14ac:dyDescent="0.2">
      <c r="A387" s="269" t="s">
        <v>752</v>
      </c>
      <c r="B387" s="269" t="s">
        <v>1630</v>
      </c>
      <c r="C387" s="269" t="s">
        <v>1631</v>
      </c>
      <c r="D387" s="269">
        <v>665</v>
      </c>
      <c r="E387" s="269" t="s">
        <v>729</v>
      </c>
      <c r="F387" s="269" t="s">
        <v>617</v>
      </c>
      <c r="G387" s="269" t="s">
        <v>728</v>
      </c>
      <c r="H387" s="269" t="s">
        <v>1629</v>
      </c>
      <c r="I387" s="269" t="s">
        <v>182</v>
      </c>
      <c r="J387" s="269" t="s">
        <v>182</v>
      </c>
    </row>
    <row r="388" spans="1:10" ht="17" x14ac:dyDescent="0.25">
      <c r="A388" s="269" t="s">
        <v>755</v>
      </c>
      <c r="B388" s="269" t="s">
        <v>1627</v>
      </c>
      <c r="C388" s="269" t="s">
        <v>1628</v>
      </c>
      <c r="D388" s="269">
        <v>364</v>
      </c>
      <c r="E388" s="269" t="s">
        <v>163</v>
      </c>
      <c r="F388" s="269" t="s">
        <v>173</v>
      </c>
      <c r="G388" s="269" t="s">
        <v>756</v>
      </c>
      <c r="H388" s="269" t="s">
        <v>1626</v>
      </c>
      <c r="I388" s="269" t="s">
        <v>182</v>
      </c>
      <c r="J388" s="269" t="s">
        <v>182</v>
      </c>
    </row>
    <row r="389" spans="1:10" x14ac:dyDescent="0.2">
      <c r="A389" s="269" t="s">
        <v>412</v>
      </c>
      <c r="B389" s="269" t="s">
        <v>1625</v>
      </c>
      <c r="C389" s="269" t="s">
        <v>412</v>
      </c>
      <c r="D389" s="269">
        <v>167</v>
      </c>
      <c r="E389" s="269" t="s">
        <v>163</v>
      </c>
      <c r="F389" s="269" t="s">
        <v>231</v>
      </c>
      <c r="G389" s="269" t="s">
        <v>329</v>
      </c>
      <c r="H389" s="269" t="s">
        <v>1624</v>
      </c>
      <c r="I389" s="269" t="s">
        <v>182</v>
      </c>
      <c r="J389" s="269" t="s">
        <v>182</v>
      </c>
    </row>
    <row r="390" spans="1:10" x14ac:dyDescent="0.2">
      <c r="A390" s="269" t="s">
        <v>413</v>
      </c>
      <c r="B390" s="269" t="s">
        <v>1623</v>
      </c>
      <c r="C390" s="269" t="s">
        <v>413</v>
      </c>
      <c r="D390" s="269">
        <v>168</v>
      </c>
      <c r="E390" s="269" t="s">
        <v>163</v>
      </c>
      <c r="F390" s="269" t="s">
        <v>231</v>
      </c>
      <c r="G390" s="269" t="s">
        <v>329</v>
      </c>
      <c r="H390" s="269" t="s">
        <v>1622</v>
      </c>
      <c r="I390" s="269" t="s">
        <v>182</v>
      </c>
      <c r="J390" s="269" t="s">
        <v>182</v>
      </c>
    </row>
    <row r="391" spans="1:10" x14ac:dyDescent="0.2">
      <c r="A391" s="269" t="s">
        <v>414</v>
      </c>
      <c r="B391" s="269" t="s">
        <v>1621</v>
      </c>
      <c r="C391" s="269" t="s">
        <v>414</v>
      </c>
      <c r="D391" s="269">
        <v>170</v>
      </c>
      <c r="E391" s="269" t="s">
        <v>163</v>
      </c>
      <c r="F391" s="269" t="s">
        <v>231</v>
      </c>
      <c r="G391" s="269" t="s">
        <v>329</v>
      </c>
      <c r="H391" s="269" t="s">
        <v>1620</v>
      </c>
      <c r="I391" s="269" t="s">
        <v>182</v>
      </c>
      <c r="J391" s="269" t="s">
        <v>182</v>
      </c>
    </row>
    <row r="392" spans="1:10" x14ac:dyDescent="0.2">
      <c r="A392" s="269" t="s">
        <v>415</v>
      </c>
      <c r="B392" s="269" t="s">
        <v>1619</v>
      </c>
      <c r="C392" s="269" t="s">
        <v>415</v>
      </c>
      <c r="D392" s="269">
        <v>171</v>
      </c>
      <c r="E392" s="269" t="s">
        <v>163</v>
      </c>
      <c r="F392" s="269" t="s">
        <v>231</v>
      </c>
      <c r="G392" s="269" t="s">
        <v>329</v>
      </c>
      <c r="H392" s="269" t="s">
        <v>1618</v>
      </c>
      <c r="I392" s="269" t="s">
        <v>182</v>
      </c>
      <c r="J392" s="269" t="s">
        <v>182</v>
      </c>
    </row>
    <row r="393" spans="1:10" x14ac:dyDescent="0.2">
      <c r="A393" s="269" t="s">
        <v>416</v>
      </c>
      <c r="B393" s="269" t="s">
        <v>1617</v>
      </c>
      <c r="C393" s="269" t="s">
        <v>416</v>
      </c>
      <c r="D393" s="269">
        <v>172</v>
      </c>
      <c r="E393" s="269" t="s">
        <v>163</v>
      </c>
      <c r="F393" s="269" t="s">
        <v>231</v>
      </c>
      <c r="G393" s="269" t="s">
        <v>329</v>
      </c>
      <c r="H393" s="269" t="s">
        <v>1616</v>
      </c>
      <c r="I393" s="269" t="s">
        <v>182</v>
      </c>
      <c r="J393" s="269" t="s">
        <v>182</v>
      </c>
    </row>
    <row r="394" spans="1:10" x14ac:dyDescent="0.2">
      <c r="A394" s="269" t="s">
        <v>417</v>
      </c>
      <c r="B394" s="269" t="s">
        <v>1615</v>
      </c>
      <c r="C394" s="269" t="s">
        <v>417</v>
      </c>
      <c r="D394" s="269">
        <v>173</v>
      </c>
      <c r="E394" s="269" t="s">
        <v>163</v>
      </c>
      <c r="F394" s="269" t="s">
        <v>231</v>
      </c>
      <c r="G394" s="269" t="s">
        <v>329</v>
      </c>
      <c r="H394" s="269" t="s">
        <v>1614</v>
      </c>
      <c r="I394" s="269" t="s">
        <v>182</v>
      </c>
      <c r="J394" s="269" t="s">
        <v>182</v>
      </c>
    </row>
    <row r="395" spans="1:10" x14ac:dyDescent="0.2">
      <c r="A395" s="269" t="s">
        <v>636</v>
      </c>
      <c r="B395" s="269" t="s">
        <v>1613</v>
      </c>
      <c r="C395" s="269" t="s">
        <v>636</v>
      </c>
      <c r="D395" s="269">
        <v>655</v>
      </c>
      <c r="E395" s="269" t="s">
        <v>632</v>
      </c>
      <c r="F395" s="269" t="s">
        <v>231</v>
      </c>
      <c r="G395" s="269" t="s">
        <v>631</v>
      </c>
      <c r="H395" s="269" t="s">
        <v>1612</v>
      </c>
      <c r="I395" s="269" t="s">
        <v>182</v>
      </c>
      <c r="J395" s="269" t="s">
        <v>182</v>
      </c>
    </row>
    <row r="396" spans="1:10" ht="17" x14ac:dyDescent="0.25">
      <c r="A396" s="269" t="s">
        <v>753</v>
      </c>
      <c r="B396" s="269" t="s">
        <v>1610</v>
      </c>
      <c r="C396" s="269" t="s">
        <v>1611</v>
      </c>
      <c r="D396" s="269">
        <v>363</v>
      </c>
      <c r="E396" s="269" t="s">
        <v>163</v>
      </c>
      <c r="F396" s="269" t="s">
        <v>262</v>
      </c>
      <c r="G396" s="269" t="s">
        <v>754</v>
      </c>
      <c r="H396" s="269" t="s">
        <v>1609</v>
      </c>
      <c r="I396" s="269" t="s">
        <v>182</v>
      </c>
      <c r="J396" s="269" t="s">
        <v>182</v>
      </c>
    </row>
    <row r="397" spans="1:10" x14ac:dyDescent="0.2">
      <c r="A397" s="269" t="s">
        <v>723</v>
      </c>
      <c r="B397" s="269" t="s">
        <v>1607</v>
      </c>
      <c r="C397" s="269" t="s">
        <v>1608</v>
      </c>
      <c r="D397" s="269">
        <v>656</v>
      </c>
      <c r="E397" s="269" t="s">
        <v>164</v>
      </c>
      <c r="F397" s="269" t="s">
        <v>617</v>
      </c>
      <c r="G397" s="269" t="s">
        <v>724</v>
      </c>
      <c r="H397" s="269" t="s">
        <v>1606</v>
      </c>
      <c r="I397" s="269" t="s">
        <v>182</v>
      </c>
      <c r="J397" s="269" t="s">
        <v>182</v>
      </c>
    </row>
    <row r="398" spans="1:10" x14ac:dyDescent="0.2">
      <c r="A398" s="269" t="s">
        <v>725</v>
      </c>
      <c r="B398" s="269" t="s">
        <v>1604</v>
      </c>
      <c r="C398" s="269" t="s">
        <v>1605</v>
      </c>
      <c r="D398" s="269">
        <v>657</v>
      </c>
      <c r="E398" s="269" t="s">
        <v>164</v>
      </c>
      <c r="F398" s="269" t="s">
        <v>617</v>
      </c>
      <c r="G398" s="269" t="s">
        <v>724</v>
      </c>
      <c r="H398" s="269" t="s">
        <v>1603</v>
      </c>
      <c r="I398" s="269" t="s">
        <v>182</v>
      </c>
      <c r="J398" s="269" t="s">
        <v>182</v>
      </c>
    </row>
    <row r="399" spans="1:10" x14ac:dyDescent="0.2">
      <c r="A399" s="269" t="s">
        <v>726</v>
      </c>
      <c r="B399" s="269" t="s">
        <v>1601</v>
      </c>
      <c r="C399" s="269" t="s">
        <v>1602</v>
      </c>
      <c r="D399" s="269">
        <v>658</v>
      </c>
      <c r="E399" s="269" t="s">
        <v>164</v>
      </c>
      <c r="F399" s="269" t="s">
        <v>617</v>
      </c>
      <c r="G399" s="269" t="s">
        <v>724</v>
      </c>
      <c r="H399" s="269" t="s">
        <v>1600</v>
      </c>
      <c r="I399" s="269" t="s">
        <v>182</v>
      </c>
      <c r="J399" s="269" t="s">
        <v>182</v>
      </c>
    </row>
    <row r="400" spans="1:10" x14ac:dyDescent="0.2">
      <c r="A400" s="269" t="s">
        <v>496</v>
      </c>
      <c r="B400" s="269" t="s">
        <v>1598</v>
      </c>
      <c r="C400" s="269" t="s">
        <v>1599</v>
      </c>
      <c r="D400" s="269">
        <v>255</v>
      </c>
      <c r="E400" s="269" t="s">
        <v>163</v>
      </c>
      <c r="F400" s="269" t="s">
        <v>299</v>
      </c>
      <c r="G400" s="269" t="s">
        <v>494</v>
      </c>
      <c r="H400" s="269" t="s">
        <v>1597</v>
      </c>
      <c r="I400" s="269" t="s">
        <v>182</v>
      </c>
      <c r="J400" s="269" t="s">
        <v>182</v>
      </c>
    </row>
    <row r="401" spans="1:10" x14ac:dyDescent="0.2">
      <c r="A401" s="269" t="s">
        <v>757</v>
      </c>
      <c r="B401" s="269" t="s">
        <v>1596</v>
      </c>
      <c r="C401" s="269" t="s">
        <v>1196</v>
      </c>
      <c r="D401" s="269">
        <v>365</v>
      </c>
      <c r="E401" s="269" t="s">
        <v>163</v>
      </c>
      <c r="F401" s="269" t="s">
        <v>262</v>
      </c>
      <c r="G401" s="269" t="s">
        <v>759</v>
      </c>
      <c r="H401" s="269" t="s">
        <v>1595</v>
      </c>
      <c r="I401" s="269" t="s">
        <v>182</v>
      </c>
      <c r="J401" s="269" t="s">
        <v>758</v>
      </c>
    </row>
    <row r="402" spans="1:10" ht="17" x14ac:dyDescent="0.25">
      <c r="A402" s="269" t="s">
        <v>766</v>
      </c>
      <c r="B402" s="269" t="s">
        <v>1593</v>
      </c>
      <c r="C402" s="269" t="s">
        <v>1594</v>
      </c>
      <c r="D402" s="269">
        <v>367</v>
      </c>
      <c r="E402" s="269" t="s">
        <v>163</v>
      </c>
      <c r="F402" s="269" t="s">
        <v>262</v>
      </c>
      <c r="G402" s="269" t="s">
        <v>762</v>
      </c>
      <c r="H402" s="269" t="s">
        <v>1592</v>
      </c>
      <c r="I402" s="269" t="s">
        <v>182</v>
      </c>
      <c r="J402" s="269" t="s">
        <v>767</v>
      </c>
    </row>
    <row r="403" spans="1:10" ht="17" x14ac:dyDescent="0.25">
      <c r="A403" s="269" t="s">
        <v>773</v>
      </c>
      <c r="B403" s="269" t="s">
        <v>774</v>
      </c>
      <c r="C403" s="269" t="s">
        <v>1591</v>
      </c>
      <c r="D403" s="269">
        <v>371</v>
      </c>
      <c r="E403" s="269" t="s">
        <v>165</v>
      </c>
      <c r="F403" s="269" t="s">
        <v>262</v>
      </c>
      <c r="G403" s="269" t="s">
        <v>772</v>
      </c>
      <c r="H403" s="269" t="s">
        <v>1590</v>
      </c>
      <c r="I403" s="269" t="s">
        <v>151</v>
      </c>
      <c r="J403" s="269" t="s">
        <v>182</v>
      </c>
    </row>
    <row r="404" spans="1:10" ht="17" x14ac:dyDescent="0.25">
      <c r="A404" s="269" t="s">
        <v>775</v>
      </c>
      <c r="B404" s="269" t="s">
        <v>1588</v>
      </c>
      <c r="C404" s="269" t="s">
        <v>1589</v>
      </c>
      <c r="D404" s="269">
        <v>372</v>
      </c>
      <c r="E404" s="269" t="s">
        <v>165</v>
      </c>
      <c r="F404" s="269" t="s">
        <v>262</v>
      </c>
      <c r="G404" s="269" t="s">
        <v>772</v>
      </c>
      <c r="H404" s="269" t="s">
        <v>1587</v>
      </c>
      <c r="I404" s="269" t="s">
        <v>182</v>
      </c>
      <c r="J404" s="269" t="s">
        <v>182</v>
      </c>
    </row>
    <row r="405" spans="1:10" x14ac:dyDescent="0.2">
      <c r="A405" s="269" t="s">
        <v>323</v>
      </c>
      <c r="B405" s="269" t="s">
        <v>1586</v>
      </c>
      <c r="C405" s="269" t="s">
        <v>323</v>
      </c>
      <c r="D405" s="269">
        <v>75</v>
      </c>
      <c r="E405" s="269" t="s">
        <v>163</v>
      </c>
      <c r="F405" s="269" t="s">
        <v>299</v>
      </c>
      <c r="G405" s="269" t="s">
        <v>301</v>
      </c>
      <c r="H405" s="269" t="s">
        <v>1585</v>
      </c>
      <c r="I405" s="269" t="s">
        <v>182</v>
      </c>
      <c r="J405" s="269" t="s">
        <v>182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7134D-6A8F-0346-9E71-87148F88ED74}">
  <sheetPr>
    <tabColor rgb="FF92D050"/>
  </sheetPr>
  <dimension ref="A1:N179"/>
  <sheetViews>
    <sheetView workbookViewId="0">
      <pane ySplit="1" topLeftCell="A140" activePane="bottomLeft" state="frozen"/>
      <selection activeCell="B1" sqref="B1:B1048576"/>
      <selection pane="bottomLeft" activeCell="N180" sqref="N180"/>
    </sheetView>
  </sheetViews>
  <sheetFormatPr baseColWidth="10" defaultRowHeight="15" x14ac:dyDescent="0.2"/>
  <cols>
    <col min="1" max="1" width="12.1640625" bestFit="1" customWidth="1"/>
    <col min="2" max="2" width="5.5" style="2" bestFit="1" customWidth="1"/>
    <col min="3" max="3" width="22" style="2" bestFit="1" customWidth="1"/>
    <col min="4" max="4" width="22" style="256" customWidth="1"/>
    <col min="5" max="5" width="22" customWidth="1"/>
    <col min="6" max="6" width="22" style="2" customWidth="1"/>
    <col min="7" max="7" width="7.1640625" style="11" bestFit="1" customWidth="1"/>
    <col min="8" max="8" width="7.1640625" style="12" customWidth="1"/>
    <col min="9" max="9" width="19.33203125" style="13" bestFit="1" customWidth="1"/>
    <col min="10" max="10" width="26.33203125" style="2" bestFit="1" customWidth="1"/>
    <col min="11" max="11" width="61" bestFit="1" customWidth="1"/>
    <col min="12" max="12" width="12.5" bestFit="1" customWidth="1"/>
    <col min="13" max="13" width="5.83203125" style="11" bestFit="1" customWidth="1"/>
    <col min="14" max="14" width="3.1640625" style="5" bestFit="1" customWidth="1"/>
  </cols>
  <sheetData>
    <row r="1" spans="1:14" s="1" customFormat="1" ht="32" x14ac:dyDescent="0.2">
      <c r="A1" s="1" t="s">
        <v>161</v>
      </c>
      <c r="B1" s="7" t="s">
        <v>807</v>
      </c>
      <c r="C1" s="7" t="s">
        <v>1562</v>
      </c>
      <c r="D1" s="255" t="s">
        <v>1337</v>
      </c>
      <c r="E1" s="1" t="s">
        <v>1339</v>
      </c>
      <c r="F1" s="4" t="s">
        <v>808</v>
      </c>
      <c r="G1" s="6" t="s">
        <v>809</v>
      </c>
      <c r="H1" s="6" t="s">
        <v>810</v>
      </c>
      <c r="I1" s="8" t="s">
        <v>811</v>
      </c>
      <c r="J1" s="9" t="s">
        <v>812</v>
      </c>
      <c r="K1" s="10" t="s">
        <v>813</v>
      </c>
      <c r="L1" s="98" t="s">
        <v>1338</v>
      </c>
      <c r="M1" s="6" t="s">
        <v>814</v>
      </c>
      <c r="N1" s="4" t="s">
        <v>162</v>
      </c>
    </row>
    <row r="2" spans="1:14" x14ac:dyDescent="0.2">
      <c r="A2" t="s">
        <v>170</v>
      </c>
      <c r="B2" s="2" t="b">
        <f t="shared" ref="B2:B33" si="0">AND(F2=I2)</f>
        <v>1</v>
      </c>
      <c r="C2" s="2" t="s">
        <v>88</v>
      </c>
      <c r="D2" s="256" t="s">
        <v>1336</v>
      </c>
      <c r="E2" t="s">
        <v>889</v>
      </c>
      <c r="F2" s="2" t="str">
        <f t="shared" ref="F2:F15" si="1">C2</f>
        <v>Serotonin</v>
      </c>
      <c r="I2" s="13" t="str">
        <f t="shared" ref="I2:I21" si="2">J2</f>
        <v>Serotonin</v>
      </c>
      <c r="J2" s="14" t="s">
        <v>887</v>
      </c>
      <c r="K2" s="15" t="s">
        <v>888</v>
      </c>
      <c r="L2" s="16" t="s">
        <v>889</v>
      </c>
      <c r="M2" s="17"/>
      <c r="N2" s="5" t="s">
        <v>163</v>
      </c>
    </row>
    <row r="3" spans="1:14" x14ac:dyDescent="0.2">
      <c r="A3" t="s">
        <v>175</v>
      </c>
      <c r="B3" s="2" t="b">
        <f t="shared" si="0"/>
        <v>1</v>
      </c>
      <c r="C3" s="2" t="s">
        <v>88</v>
      </c>
      <c r="D3" s="256" t="s">
        <v>1336</v>
      </c>
      <c r="E3" t="s">
        <v>889</v>
      </c>
      <c r="F3" s="2" t="str">
        <f t="shared" si="1"/>
        <v>Serotonin</v>
      </c>
      <c r="I3" s="13" t="str">
        <f t="shared" si="2"/>
        <v>Serotonin</v>
      </c>
      <c r="J3" s="14" t="s">
        <v>88</v>
      </c>
      <c r="K3" s="15" t="s">
        <v>890</v>
      </c>
      <c r="L3" s="16" t="s">
        <v>889</v>
      </c>
      <c r="M3" s="17"/>
      <c r="N3" s="5" t="s">
        <v>163</v>
      </c>
    </row>
    <row r="4" spans="1:14" x14ac:dyDescent="0.2">
      <c r="A4" t="s">
        <v>178</v>
      </c>
      <c r="B4" s="2" t="b">
        <f t="shared" si="0"/>
        <v>1</v>
      </c>
      <c r="C4" s="2" t="s">
        <v>88</v>
      </c>
      <c r="D4" s="256" t="s">
        <v>1336</v>
      </c>
      <c r="E4" t="s">
        <v>889</v>
      </c>
      <c r="F4" s="2" t="str">
        <f t="shared" si="1"/>
        <v>Serotonin</v>
      </c>
      <c r="I4" s="13" t="str">
        <f t="shared" si="2"/>
        <v>Serotonin</v>
      </c>
      <c r="J4" s="14" t="s">
        <v>887</v>
      </c>
      <c r="K4" s="15" t="s">
        <v>888</v>
      </c>
      <c r="L4" s="16" t="s">
        <v>889</v>
      </c>
      <c r="M4" s="17"/>
      <c r="N4" s="5" t="s">
        <v>163</v>
      </c>
    </row>
    <row r="5" spans="1:14" x14ac:dyDescent="0.2">
      <c r="A5" t="s">
        <v>186</v>
      </c>
      <c r="B5" s="2" t="b">
        <f t="shared" si="0"/>
        <v>1</v>
      </c>
      <c r="C5" s="2" t="s">
        <v>88</v>
      </c>
      <c r="D5" s="256" t="s">
        <v>1336</v>
      </c>
      <c r="E5" t="s">
        <v>889</v>
      </c>
      <c r="F5" s="2" t="str">
        <f t="shared" si="1"/>
        <v>Serotonin</v>
      </c>
      <c r="I5" s="13" t="str">
        <f t="shared" si="2"/>
        <v>Serotonin</v>
      </c>
      <c r="J5" s="14" t="s">
        <v>88</v>
      </c>
      <c r="K5" s="15" t="s">
        <v>890</v>
      </c>
      <c r="L5" s="16" t="s">
        <v>889</v>
      </c>
      <c r="M5" s="17"/>
      <c r="N5" s="5" t="s">
        <v>163</v>
      </c>
    </row>
    <row r="6" spans="1:14" x14ac:dyDescent="0.2">
      <c r="A6" t="s">
        <v>189</v>
      </c>
      <c r="B6" s="2" t="b">
        <f t="shared" si="0"/>
        <v>1</v>
      </c>
      <c r="C6" s="2" t="s">
        <v>88</v>
      </c>
      <c r="D6" s="256" t="s">
        <v>1336</v>
      </c>
      <c r="E6" t="s">
        <v>889</v>
      </c>
      <c r="F6" s="2" t="str">
        <f t="shared" si="1"/>
        <v>Serotonin</v>
      </c>
      <c r="I6" s="13" t="str">
        <f t="shared" si="2"/>
        <v>Serotonin</v>
      </c>
      <c r="J6" s="14" t="s">
        <v>887</v>
      </c>
      <c r="K6" s="15" t="s">
        <v>888</v>
      </c>
      <c r="L6" s="16" t="s">
        <v>889</v>
      </c>
      <c r="M6" s="17"/>
      <c r="N6" s="5" t="s">
        <v>163</v>
      </c>
    </row>
    <row r="7" spans="1:14" x14ac:dyDescent="0.2">
      <c r="A7" t="s">
        <v>192</v>
      </c>
      <c r="B7" s="2" t="b">
        <f t="shared" si="0"/>
        <v>1</v>
      </c>
      <c r="C7" s="2" t="s">
        <v>88</v>
      </c>
      <c r="D7" s="256" t="s">
        <v>1336</v>
      </c>
      <c r="E7" t="s">
        <v>889</v>
      </c>
      <c r="F7" s="2" t="str">
        <f t="shared" si="1"/>
        <v>Serotonin</v>
      </c>
      <c r="I7" s="13" t="str">
        <f t="shared" si="2"/>
        <v>Serotonin</v>
      </c>
      <c r="J7" s="14" t="s">
        <v>88</v>
      </c>
      <c r="K7" s="15" t="s">
        <v>890</v>
      </c>
      <c r="L7" s="16" t="s">
        <v>889</v>
      </c>
      <c r="M7" s="17"/>
      <c r="N7" s="5" t="s">
        <v>163</v>
      </c>
    </row>
    <row r="8" spans="1:14" x14ac:dyDescent="0.2">
      <c r="A8" t="s">
        <v>217</v>
      </c>
      <c r="B8" s="2" t="b">
        <f t="shared" si="0"/>
        <v>1</v>
      </c>
      <c r="C8" s="2" t="s">
        <v>90</v>
      </c>
      <c r="D8" s="256" t="s">
        <v>90</v>
      </c>
      <c r="E8" t="s">
        <v>827</v>
      </c>
      <c r="F8" s="2" t="str">
        <f t="shared" si="1"/>
        <v>Adenosine</v>
      </c>
      <c r="I8" s="13" t="str">
        <f t="shared" si="2"/>
        <v>Adenosine</v>
      </c>
      <c r="J8" s="14" t="s">
        <v>826</v>
      </c>
      <c r="K8" s="15" t="s">
        <v>90</v>
      </c>
      <c r="L8" s="16" t="s">
        <v>827</v>
      </c>
      <c r="M8" s="17"/>
      <c r="N8" s="5" t="s">
        <v>163</v>
      </c>
    </row>
    <row r="9" spans="1:14" x14ac:dyDescent="0.2">
      <c r="A9" t="s">
        <v>221</v>
      </c>
      <c r="B9" s="2" t="b">
        <f t="shared" si="0"/>
        <v>1</v>
      </c>
      <c r="C9" s="2" t="s">
        <v>90</v>
      </c>
      <c r="D9" s="256" t="s">
        <v>90</v>
      </c>
      <c r="E9" t="s">
        <v>827</v>
      </c>
      <c r="F9" s="2" t="str">
        <f t="shared" si="1"/>
        <v>Adenosine</v>
      </c>
      <c r="I9" s="13" t="str">
        <f t="shared" si="2"/>
        <v>Adenosine</v>
      </c>
      <c r="J9" s="14" t="s">
        <v>90</v>
      </c>
      <c r="K9" s="15" t="s">
        <v>826</v>
      </c>
      <c r="L9" s="16" t="s">
        <v>827</v>
      </c>
      <c r="M9" s="17"/>
      <c r="N9" s="5" t="s">
        <v>163</v>
      </c>
    </row>
    <row r="10" spans="1:14" x14ac:dyDescent="0.2">
      <c r="A10" t="s">
        <v>224</v>
      </c>
      <c r="B10" s="2" t="b">
        <f t="shared" si="0"/>
        <v>1</v>
      </c>
      <c r="C10" s="2" t="s">
        <v>90</v>
      </c>
      <c r="D10" s="256" t="s">
        <v>90</v>
      </c>
      <c r="E10" t="s">
        <v>827</v>
      </c>
      <c r="F10" s="2" t="str">
        <f t="shared" si="1"/>
        <v>Adenosine</v>
      </c>
      <c r="I10" s="13" t="str">
        <f t="shared" si="2"/>
        <v>Adenosine</v>
      </c>
      <c r="J10" s="14" t="s">
        <v>826</v>
      </c>
      <c r="K10" s="15" t="s">
        <v>90</v>
      </c>
      <c r="L10" s="16" t="s">
        <v>827</v>
      </c>
      <c r="M10" s="17"/>
      <c r="N10" s="5" t="s">
        <v>163</v>
      </c>
    </row>
    <row r="11" spans="1:14" x14ac:dyDescent="0.2">
      <c r="A11" t="s">
        <v>227</v>
      </c>
      <c r="B11" s="2" t="b">
        <f t="shared" si="0"/>
        <v>1</v>
      </c>
      <c r="C11" s="2" t="s">
        <v>90</v>
      </c>
      <c r="D11" s="256" t="s">
        <v>90</v>
      </c>
      <c r="E11" t="s">
        <v>827</v>
      </c>
      <c r="F11" s="2" t="str">
        <f t="shared" si="1"/>
        <v>Adenosine</v>
      </c>
      <c r="I11" s="13" t="str">
        <f t="shared" si="2"/>
        <v>Adenosine</v>
      </c>
      <c r="J11" s="14" t="s">
        <v>90</v>
      </c>
      <c r="K11" s="15" t="s">
        <v>826</v>
      </c>
      <c r="L11" s="16" t="s">
        <v>827</v>
      </c>
      <c r="M11" s="17"/>
      <c r="N11" s="5" t="s">
        <v>163</v>
      </c>
    </row>
    <row r="12" spans="1:14" x14ac:dyDescent="0.2">
      <c r="A12" t="s">
        <v>202</v>
      </c>
      <c r="B12" s="2" t="b">
        <f t="shared" si="0"/>
        <v>1</v>
      </c>
      <c r="C12" s="2" t="s">
        <v>130</v>
      </c>
      <c r="D12" s="256" t="s">
        <v>1335</v>
      </c>
      <c r="E12" t="s">
        <v>824</v>
      </c>
      <c r="F12" s="2" t="str">
        <f t="shared" si="1"/>
        <v>Acetylcholine</v>
      </c>
      <c r="I12" s="13" t="str">
        <f t="shared" si="2"/>
        <v>Acetylcholine</v>
      </c>
      <c r="J12" s="14" t="s">
        <v>822</v>
      </c>
      <c r="K12" s="15" t="s">
        <v>823</v>
      </c>
      <c r="L12" s="16" t="s">
        <v>824</v>
      </c>
      <c r="M12" s="17"/>
      <c r="N12" s="5" t="s">
        <v>163</v>
      </c>
    </row>
    <row r="13" spans="1:14" x14ac:dyDescent="0.2">
      <c r="A13" t="s">
        <v>206</v>
      </c>
      <c r="B13" s="2" t="b">
        <f t="shared" si="0"/>
        <v>1</v>
      </c>
      <c r="C13" s="2" t="s">
        <v>130</v>
      </c>
      <c r="D13" s="256" t="s">
        <v>1335</v>
      </c>
      <c r="E13" t="s">
        <v>824</v>
      </c>
      <c r="F13" s="2" t="str">
        <f t="shared" si="1"/>
        <v>Acetylcholine</v>
      </c>
      <c r="I13" s="13" t="str">
        <f t="shared" si="2"/>
        <v>Acetylcholine</v>
      </c>
      <c r="J13" s="14" t="s">
        <v>822</v>
      </c>
      <c r="K13" s="15" t="s">
        <v>825</v>
      </c>
      <c r="L13" s="16" t="s">
        <v>824</v>
      </c>
      <c r="M13" s="17"/>
      <c r="N13" s="5" t="s">
        <v>163</v>
      </c>
    </row>
    <row r="14" spans="1:14" x14ac:dyDescent="0.2">
      <c r="A14" t="s">
        <v>209</v>
      </c>
      <c r="B14" s="2" t="b">
        <f t="shared" si="0"/>
        <v>1</v>
      </c>
      <c r="C14" s="2" t="s">
        <v>130</v>
      </c>
      <c r="D14" s="256" t="s">
        <v>1335</v>
      </c>
      <c r="E14" t="s">
        <v>824</v>
      </c>
      <c r="F14" s="2" t="str">
        <f t="shared" si="1"/>
        <v>Acetylcholine</v>
      </c>
      <c r="I14" s="13" t="str">
        <f t="shared" si="2"/>
        <v>Acetylcholine</v>
      </c>
      <c r="J14" s="14" t="s">
        <v>822</v>
      </c>
      <c r="K14" s="15" t="s">
        <v>823</v>
      </c>
      <c r="L14" s="16" t="s">
        <v>824</v>
      </c>
      <c r="M14" s="17"/>
      <c r="N14" s="5" t="s">
        <v>163</v>
      </c>
    </row>
    <row r="15" spans="1:14" x14ac:dyDescent="0.2">
      <c r="A15" t="s">
        <v>212</v>
      </c>
      <c r="B15" s="2" t="b">
        <f t="shared" si="0"/>
        <v>1</v>
      </c>
      <c r="C15" s="2" t="s">
        <v>130</v>
      </c>
      <c r="D15" s="256" t="s">
        <v>1335</v>
      </c>
      <c r="E15" t="s">
        <v>824</v>
      </c>
      <c r="F15" s="2" t="str">
        <f t="shared" si="1"/>
        <v>Acetylcholine</v>
      </c>
      <c r="I15" s="13" t="str">
        <f t="shared" si="2"/>
        <v>Acetylcholine</v>
      </c>
      <c r="J15" s="14" t="s">
        <v>822</v>
      </c>
      <c r="K15" s="15" t="s">
        <v>825</v>
      </c>
      <c r="L15" s="16" t="s">
        <v>824</v>
      </c>
      <c r="M15" s="17"/>
      <c r="N15" s="5" t="s">
        <v>163</v>
      </c>
    </row>
    <row r="16" spans="1:14" x14ac:dyDescent="0.2">
      <c r="A16" t="s">
        <v>237</v>
      </c>
      <c r="B16" s="2" t="b">
        <f t="shared" si="0"/>
        <v>1</v>
      </c>
      <c r="C16" s="2" t="s">
        <v>89</v>
      </c>
      <c r="D16" s="256" t="s">
        <v>1334</v>
      </c>
      <c r="E16" t="s">
        <v>1333</v>
      </c>
      <c r="F16" s="2" t="s">
        <v>861</v>
      </c>
      <c r="I16" s="13" t="str">
        <f t="shared" si="2"/>
        <v>Norepinephrine</v>
      </c>
      <c r="J16" s="14" t="s">
        <v>861</v>
      </c>
      <c r="K16" s="15" t="s">
        <v>862</v>
      </c>
      <c r="L16" s="16" t="s">
        <v>863</v>
      </c>
      <c r="M16" s="17"/>
      <c r="N16" s="5" t="s">
        <v>163</v>
      </c>
    </row>
    <row r="17" spans="1:14" x14ac:dyDescent="0.2">
      <c r="A17" t="s">
        <v>245</v>
      </c>
      <c r="B17" s="2" t="b">
        <f t="shared" si="0"/>
        <v>1</v>
      </c>
      <c r="C17" s="2" t="s">
        <v>89</v>
      </c>
      <c r="D17" s="256" t="s">
        <v>1334</v>
      </c>
      <c r="E17" t="s">
        <v>1333</v>
      </c>
      <c r="F17" s="2" t="s">
        <v>861</v>
      </c>
      <c r="I17" s="13" t="str">
        <f t="shared" si="2"/>
        <v>Norepinephrine</v>
      </c>
      <c r="J17" s="14" t="s">
        <v>861</v>
      </c>
      <c r="K17" s="15" t="s">
        <v>862</v>
      </c>
      <c r="L17" s="16" t="s">
        <v>863</v>
      </c>
      <c r="M17" s="17"/>
      <c r="N17" s="5" t="s">
        <v>163</v>
      </c>
    </row>
    <row r="18" spans="1:14" x14ac:dyDescent="0.2">
      <c r="A18" t="s">
        <v>248</v>
      </c>
      <c r="B18" s="2" t="b">
        <f t="shared" si="0"/>
        <v>1</v>
      </c>
      <c r="C18" s="2" t="s">
        <v>89</v>
      </c>
      <c r="D18" s="256" t="s">
        <v>1334</v>
      </c>
      <c r="E18" t="s">
        <v>1333</v>
      </c>
      <c r="F18" s="2" t="s">
        <v>861</v>
      </c>
      <c r="I18" s="13" t="str">
        <f t="shared" si="2"/>
        <v>Norepinephrine</v>
      </c>
      <c r="J18" s="14" t="s">
        <v>864</v>
      </c>
      <c r="K18" s="15" t="s">
        <v>862</v>
      </c>
      <c r="L18" s="16" t="s">
        <v>863</v>
      </c>
      <c r="M18" s="17"/>
      <c r="N18" s="5" t="s">
        <v>163</v>
      </c>
    </row>
    <row r="19" spans="1:14" x14ac:dyDescent="0.2">
      <c r="A19" t="s">
        <v>251</v>
      </c>
      <c r="B19" s="2" t="b">
        <f t="shared" si="0"/>
        <v>1</v>
      </c>
      <c r="C19" s="2" t="s">
        <v>89</v>
      </c>
      <c r="D19" s="256" t="s">
        <v>1334</v>
      </c>
      <c r="E19" t="s">
        <v>1333</v>
      </c>
      <c r="F19" s="2" t="s">
        <v>861</v>
      </c>
      <c r="I19" s="13" t="str">
        <f t="shared" si="2"/>
        <v>Norepinephrine</v>
      </c>
      <c r="J19" s="14" t="s">
        <v>861</v>
      </c>
      <c r="K19" s="15" t="s">
        <v>862</v>
      </c>
      <c r="L19" s="16" t="s">
        <v>863</v>
      </c>
      <c r="M19" s="17"/>
      <c r="N19" s="5" t="s">
        <v>163</v>
      </c>
    </row>
    <row r="20" spans="1:14" x14ac:dyDescent="0.2">
      <c r="A20" t="s">
        <v>259</v>
      </c>
      <c r="B20" s="2" t="b">
        <f t="shared" si="0"/>
        <v>1</v>
      </c>
      <c r="C20" s="2" t="s">
        <v>92</v>
      </c>
      <c r="D20" s="256" t="s">
        <v>1332</v>
      </c>
      <c r="E20" t="s">
        <v>830</v>
      </c>
      <c r="F20" s="2" t="str">
        <f>C20</f>
        <v>Angiotensin II</v>
      </c>
      <c r="I20" s="13" t="str">
        <f t="shared" si="2"/>
        <v>Angiotensin II</v>
      </c>
      <c r="J20" s="14" t="s">
        <v>828</v>
      </c>
      <c r="K20" s="15" t="s">
        <v>829</v>
      </c>
      <c r="L20" s="16" t="s">
        <v>830</v>
      </c>
      <c r="M20" s="17"/>
      <c r="N20" s="5" t="s">
        <v>163</v>
      </c>
    </row>
    <row r="21" spans="1:14" x14ac:dyDescent="0.2">
      <c r="A21" t="s">
        <v>0</v>
      </c>
      <c r="B21" s="2" t="b">
        <f t="shared" si="0"/>
        <v>1</v>
      </c>
      <c r="C21" s="2" t="s">
        <v>91</v>
      </c>
      <c r="D21" s="256" t="s">
        <v>1331</v>
      </c>
      <c r="E21" t="s">
        <v>1330</v>
      </c>
      <c r="F21" s="2" t="s">
        <v>266</v>
      </c>
      <c r="G21" s="11" t="s">
        <v>815</v>
      </c>
      <c r="H21" s="12" t="s">
        <v>816</v>
      </c>
      <c r="I21" s="13" t="str">
        <f t="shared" si="2"/>
        <v>Apelin</v>
      </c>
      <c r="J21" s="14" t="s">
        <v>817</v>
      </c>
      <c r="K21" s="15" t="s">
        <v>818</v>
      </c>
      <c r="L21" s="16" t="s">
        <v>819</v>
      </c>
      <c r="M21" s="17" t="s">
        <v>815</v>
      </c>
      <c r="N21" s="5" t="s">
        <v>163</v>
      </c>
    </row>
    <row r="22" spans="1:14" x14ac:dyDescent="0.2">
      <c r="A22" t="s">
        <v>324</v>
      </c>
      <c r="B22" s="2" t="b">
        <f t="shared" si="0"/>
        <v>1</v>
      </c>
      <c r="C22" s="2" t="s">
        <v>97</v>
      </c>
      <c r="D22" s="256" t="s">
        <v>1563</v>
      </c>
      <c r="E22" t="s">
        <v>838</v>
      </c>
      <c r="F22" s="2" t="s">
        <v>835</v>
      </c>
      <c r="I22" s="13" t="s">
        <v>835</v>
      </c>
      <c r="J22" s="14" t="s">
        <v>836</v>
      </c>
      <c r="K22" s="15" t="s">
        <v>837</v>
      </c>
      <c r="L22" s="16" t="s">
        <v>838</v>
      </c>
      <c r="M22" s="17"/>
      <c r="N22" s="5" t="s">
        <v>163</v>
      </c>
    </row>
    <row r="23" spans="1:14" x14ac:dyDescent="0.2">
      <c r="A23" t="s">
        <v>519</v>
      </c>
      <c r="B23" s="2" t="b">
        <f t="shared" si="0"/>
        <v>1</v>
      </c>
      <c r="C23" s="2" t="s">
        <v>107</v>
      </c>
      <c r="D23" s="256" t="s">
        <v>853</v>
      </c>
      <c r="E23" t="s">
        <v>854</v>
      </c>
      <c r="F23" s="2" t="s">
        <v>853</v>
      </c>
      <c r="I23" s="13" t="str">
        <f t="shared" ref="I23:I54" si="3">J23</f>
        <v>Leukotriene D4</v>
      </c>
      <c r="J23" s="14" t="s">
        <v>853</v>
      </c>
      <c r="K23" s="15" t="s">
        <v>853</v>
      </c>
      <c r="L23" s="16" t="s">
        <v>854</v>
      </c>
      <c r="M23" s="17"/>
      <c r="N23" s="5" t="s">
        <v>163</v>
      </c>
    </row>
    <row r="24" spans="1:14" x14ac:dyDescent="0.2">
      <c r="A24" t="s">
        <v>523</v>
      </c>
      <c r="B24" s="2" t="b">
        <f t="shared" si="0"/>
        <v>1</v>
      </c>
      <c r="C24" s="2" t="s">
        <v>107</v>
      </c>
      <c r="D24" s="256" t="s">
        <v>853</v>
      </c>
      <c r="E24" t="s">
        <v>854</v>
      </c>
      <c r="F24" s="2" t="s">
        <v>853</v>
      </c>
      <c r="I24" s="13" t="str">
        <f t="shared" si="3"/>
        <v>Leukotriene D4</v>
      </c>
      <c r="J24" s="14" t="s">
        <v>855</v>
      </c>
      <c r="K24" s="15" t="s">
        <v>853</v>
      </c>
      <c r="L24" s="16" t="s">
        <v>854</v>
      </c>
      <c r="M24" s="17"/>
      <c r="N24" s="5" t="s">
        <v>163</v>
      </c>
    </row>
    <row r="25" spans="1:14" x14ac:dyDescent="0.2">
      <c r="A25" t="s">
        <v>433</v>
      </c>
      <c r="B25" s="2" t="b">
        <f t="shared" si="0"/>
        <v>1</v>
      </c>
      <c r="C25" s="2" t="s">
        <v>108</v>
      </c>
      <c r="D25" s="256" t="s">
        <v>1311</v>
      </c>
      <c r="E25" t="s">
        <v>841</v>
      </c>
      <c r="F25" s="2" t="str">
        <f>C25</f>
        <v>Dopamine</v>
      </c>
      <c r="I25" s="13" t="str">
        <f t="shared" si="3"/>
        <v>Dopamine</v>
      </c>
      <c r="J25" s="14" t="s">
        <v>839</v>
      </c>
      <c r="K25" s="15" t="s">
        <v>840</v>
      </c>
      <c r="L25" s="16" t="s">
        <v>841</v>
      </c>
      <c r="M25" s="17"/>
      <c r="N25" s="5" t="s">
        <v>163</v>
      </c>
    </row>
    <row r="26" spans="1:14" x14ac:dyDescent="0.2">
      <c r="A26" t="s">
        <v>435</v>
      </c>
      <c r="B26" s="2" t="b">
        <f t="shared" si="0"/>
        <v>1</v>
      </c>
      <c r="C26" s="2" t="s">
        <v>108</v>
      </c>
      <c r="D26" s="256" t="s">
        <v>1311</v>
      </c>
      <c r="E26" t="s">
        <v>841</v>
      </c>
      <c r="F26" s="2" t="str">
        <f>C26</f>
        <v>Dopamine</v>
      </c>
      <c r="I26" s="13" t="str">
        <f t="shared" si="3"/>
        <v>Dopamine</v>
      </c>
      <c r="J26" s="14" t="s">
        <v>839</v>
      </c>
      <c r="K26" s="15" t="s">
        <v>842</v>
      </c>
      <c r="L26" s="16" t="s">
        <v>841</v>
      </c>
      <c r="M26" s="17"/>
      <c r="N26" s="5" t="s">
        <v>163</v>
      </c>
    </row>
    <row r="27" spans="1:14" x14ac:dyDescent="0.2">
      <c r="A27" t="s">
        <v>439</v>
      </c>
      <c r="B27" s="2" t="b">
        <f t="shared" si="0"/>
        <v>1</v>
      </c>
      <c r="C27" s="2" t="s">
        <v>108</v>
      </c>
      <c r="D27" s="256" t="s">
        <v>1311</v>
      </c>
      <c r="E27" t="s">
        <v>841</v>
      </c>
      <c r="F27" s="2" t="str">
        <f>C27</f>
        <v>Dopamine</v>
      </c>
      <c r="I27" s="13" t="str">
        <f t="shared" si="3"/>
        <v>Dopamine</v>
      </c>
      <c r="J27" s="14" t="s">
        <v>839</v>
      </c>
      <c r="K27" s="15" t="s">
        <v>840</v>
      </c>
      <c r="L27" s="16" t="s">
        <v>841</v>
      </c>
      <c r="M27" s="17"/>
      <c r="N27" s="5" t="s">
        <v>163</v>
      </c>
    </row>
    <row r="28" spans="1:14" x14ac:dyDescent="0.2">
      <c r="A28" t="s">
        <v>441</v>
      </c>
      <c r="B28" s="2" t="b">
        <f t="shared" si="0"/>
        <v>1</v>
      </c>
      <c r="C28" s="2" t="s">
        <v>110</v>
      </c>
      <c r="D28" s="256" t="s">
        <v>847</v>
      </c>
      <c r="E28" t="s">
        <v>848</v>
      </c>
      <c r="F28" s="2" t="str">
        <f>C28</f>
        <v>Endothelin-1</v>
      </c>
      <c r="I28" s="13" t="str">
        <f t="shared" si="3"/>
        <v>Endothelin-1</v>
      </c>
      <c r="J28" s="14" t="s">
        <v>846</v>
      </c>
      <c r="K28" s="15" t="s">
        <v>847</v>
      </c>
      <c r="L28" s="16" t="s">
        <v>848</v>
      </c>
      <c r="M28" s="17"/>
      <c r="N28" s="5" t="s">
        <v>163</v>
      </c>
    </row>
    <row r="29" spans="1:14" x14ac:dyDescent="0.2">
      <c r="A29" t="s">
        <v>453</v>
      </c>
      <c r="B29" s="2" t="b">
        <f t="shared" si="0"/>
        <v>1</v>
      </c>
      <c r="C29" s="2" t="s">
        <v>121</v>
      </c>
      <c r="D29" s="256" t="s">
        <v>1310</v>
      </c>
      <c r="E29" t="s">
        <v>1309</v>
      </c>
      <c r="F29" s="2" t="s">
        <v>882</v>
      </c>
      <c r="I29" s="13" t="str">
        <f t="shared" si="3"/>
        <v>Propionic acid</v>
      </c>
      <c r="J29" s="14" t="s">
        <v>882</v>
      </c>
      <c r="K29" s="15" t="s">
        <v>883</v>
      </c>
      <c r="L29" s="16" t="s">
        <v>884</v>
      </c>
      <c r="M29" s="17"/>
      <c r="N29" s="5" t="s">
        <v>163</v>
      </c>
    </row>
    <row r="30" spans="1:14" x14ac:dyDescent="0.2">
      <c r="A30" t="s">
        <v>455</v>
      </c>
      <c r="B30" s="2" t="b">
        <f t="shared" si="0"/>
        <v>1</v>
      </c>
      <c r="C30" s="2" t="s">
        <v>121</v>
      </c>
      <c r="D30" s="256" t="s">
        <v>1310</v>
      </c>
      <c r="E30" t="s">
        <v>1309</v>
      </c>
      <c r="F30" s="2" t="s">
        <v>882</v>
      </c>
      <c r="I30" s="13" t="str">
        <f t="shared" si="3"/>
        <v>Propionic acid</v>
      </c>
      <c r="J30" s="14" t="s">
        <v>885</v>
      </c>
      <c r="K30" s="15" t="s">
        <v>886</v>
      </c>
      <c r="L30" s="16" t="s">
        <v>884</v>
      </c>
      <c r="M30" s="17"/>
      <c r="N30" s="5" t="s">
        <v>163</v>
      </c>
    </row>
    <row r="31" spans="1:14" x14ac:dyDescent="0.2">
      <c r="A31" t="s">
        <v>353</v>
      </c>
      <c r="B31" s="2" t="b">
        <f t="shared" si="0"/>
        <v>1</v>
      </c>
      <c r="C31" s="2" t="s">
        <v>123</v>
      </c>
      <c r="D31" s="256" t="s">
        <v>123</v>
      </c>
      <c r="E31" t="s">
        <v>821</v>
      </c>
      <c r="F31" s="2" t="s">
        <v>820</v>
      </c>
      <c r="I31" s="13" t="str">
        <f t="shared" si="3"/>
        <v>7α,25-dihydroxycholesterol</v>
      </c>
      <c r="J31" s="14" t="s">
        <v>820</v>
      </c>
      <c r="K31" s="15" t="s">
        <v>820</v>
      </c>
      <c r="L31" s="16" t="s">
        <v>821</v>
      </c>
      <c r="M31" s="17"/>
      <c r="N31" s="5" t="s">
        <v>163</v>
      </c>
    </row>
    <row r="32" spans="1:14" x14ac:dyDescent="0.2">
      <c r="A32" t="s">
        <v>504</v>
      </c>
      <c r="B32" s="2" t="b">
        <f t="shared" si="0"/>
        <v>1</v>
      </c>
      <c r="C32" s="2" t="s">
        <v>125</v>
      </c>
      <c r="D32" s="256" t="s">
        <v>1288</v>
      </c>
      <c r="E32" t="s">
        <v>851</v>
      </c>
      <c r="F32" s="2" t="str">
        <f>C32</f>
        <v>Histamine</v>
      </c>
      <c r="I32" s="13" t="str">
        <f t="shared" si="3"/>
        <v>Histamine</v>
      </c>
      <c r="J32" s="14" t="s">
        <v>849</v>
      </c>
      <c r="K32" s="15" t="s">
        <v>850</v>
      </c>
      <c r="L32" s="16" t="s">
        <v>851</v>
      </c>
      <c r="M32" s="17"/>
      <c r="N32" s="5" t="s">
        <v>163</v>
      </c>
    </row>
    <row r="33" spans="1:14" x14ac:dyDescent="0.2">
      <c r="A33" t="s">
        <v>506</v>
      </c>
      <c r="B33" s="2" t="b">
        <f t="shared" si="0"/>
        <v>1</v>
      </c>
      <c r="C33" s="2" t="s">
        <v>125</v>
      </c>
      <c r="D33" s="256" t="s">
        <v>1288</v>
      </c>
      <c r="E33" t="s">
        <v>851</v>
      </c>
      <c r="F33" s="2" t="str">
        <f>C33</f>
        <v>Histamine</v>
      </c>
      <c r="I33" s="13" t="str">
        <f t="shared" si="3"/>
        <v>Histamine</v>
      </c>
      <c r="J33" s="14" t="s">
        <v>125</v>
      </c>
      <c r="K33" s="15" t="s">
        <v>852</v>
      </c>
      <c r="L33" s="16" t="s">
        <v>851</v>
      </c>
      <c r="M33" s="17"/>
      <c r="N33" s="5" t="s">
        <v>163</v>
      </c>
    </row>
    <row r="34" spans="1:14" x14ac:dyDescent="0.2">
      <c r="A34" s="253" t="s">
        <v>48</v>
      </c>
      <c r="B34" s="18" t="b">
        <f t="shared" ref="B34:B65" si="4">AND(F34=I34)</f>
        <v>1</v>
      </c>
      <c r="C34" s="18" t="s">
        <v>129</v>
      </c>
      <c r="D34" s="257" t="s">
        <v>1287</v>
      </c>
      <c r="E34" s="253" t="s">
        <v>1286</v>
      </c>
      <c r="F34" s="18" t="s">
        <v>868</v>
      </c>
      <c r="G34" s="258"/>
      <c r="H34" s="259"/>
      <c r="I34" s="260" t="str">
        <f t="shared" si="3"/>
        <v>Lysophosphatidic acid</v>
      </c>
      <c r="J34" s="261" t="s">
        <v>868</v>
      </c>
      <c r="K34" s="262" t="s">
        <v>869</v>
      </c>
      <c r="L34" s="263" t="s">
        <v>870</v>
      </c>
      <c r="M34" s="264"/>
      <c r="N34" s="265" t="s">
        <v>163</v>
      </c>
    </row>
    <row r="35" spans="1:14" x14ac:dyDescent="0.2">
      <c r="A35" s="253" t="s">
        <v>49</v>
      </c>
      <c r="B35" s="18" t="b">
        <f t="shared" si="4"/>
        <v>1</v>
      </c>
      <c r="C35" s="18" t="s">
        <v>129</v>
      </c>
      <c r="D35" s="257" t="s">
        <v>1287</v>
      </c>
      <c r="E35" s="253" t="s">
        <v>1286</v>
      </c>
      <c r="F35" s="18" t="s">
        <v>868</v>
      </c>
      <c r="G35" s="258"/>
      <c r="H35" s="259"/>
      <c r="I35" s="260" t="str">
        <f t="shared" si="3"/>
        <v>Lysophosphatidic acid</v>
      </c>
      <c r="J35" s="261" t="s">
        <v>868</v>
      </c>
      <c r="K35" s="262" t="s">
        <v>869</v>
      </c>
      <c r="L35" s="263" t="s">
        <v>870</v>
      </c>
      <c r="M35" s="264"/>
      <c r="N35" s="265" t="s">
        <v>163</v>
      </c>
    </row>
    <row r="36" spans="1:14" x14ac:dyDescent="0.2">
      <c r="A36" s="253" t="s">
        <v>526</v>
      </c>
      <c r="B36" s="18" t="b">
        <f t="shared" si="4"/>
        <v>1</v>
      </c>
      <c r="C36" s="18" t="s">
        <v>94</v>
      </c>
      <c r="D36" s="257" t="s">
        <v>999</v>
      </c>
      <c r="E36" s="253" t="s">
        <v>1000</v>
      </c>
      <c r="F36" s="18" t="s">
        <v>999</v>
      </c>
      <c r="G36" s="258"/>
      <c r="H36" s="259"/>
      <c r="I36" s="260" t="str">
        <f t="shared" si="3"/>
        <v>Leukotriene B4</v>
      </c>
      <c r="J36" s="261" t="s">
        <v>999</v>
      </c>
      <c r="K36" s="262" t="s">
        <v>999</v>
      </c>
      <c r="L36" s="263" t="s">
        <v>1000</v>
      </c>
      <c r="M36" s="258"/>
      <c r="N36" s="265" t="s">
        <v>163</v>
      </c>
    </row>
    <row r="37" spans="1:14" x14ac:dyDescent="0.2">
      <c r="A37" s="253" t="s">
        <v>86</v>
      </c>
      <c r="B37" s="18" t="b">
        <f t="shared" si="4"/>
        <v>1</v>
      </c>
      <c r="C37" s="18" t="s">
        <v>132</v>
      </c>
      <c r="D37" s="257" t="s">
        <v>1566</v>
      </c>
      <c r="E37" s="253" t="s">
        <v>904</v>
      </c>
      <c r="F37" s="18" t="str">
        <f>C37</f>
        <v>α-MSH</v>
      </c>
      <c r="G37" s="258"/>
      <c r="H37" s="259"/>
      <c r="I37" s="260" t="str">
        <f t="shared" si="3"/>
        <v>α-MSH</v>
      </c>
      <c r="J37" s="261" t="s">
        <v>902</v>
      </c>
      <c r="K37" s="262" t="s">
        <v>903</v>
      </c>
      <c r="L37" s="263" t="s">
        <v>904</v>
      </c>
      <c r="M37" s="264"/>
      <c r="N37" s="265" t="s">
        <v>163</v>
      </c>
    </row>
    <row r="38" spans="1:14" x14ac:dyDescent="0.2">
      <c r="A38" s="253" t="s">
        <v>555</v>
      </c>
      <c r="B38" s="18" t="b">
        <f t="shared" si="4"/>
        <v>1</v>
      </c>
      <c r="C38" s="18" t="s">
        <v>133</v>
      </c>
      <c r="D38" s="257" t="s">
        <v>133</v>
      </c>
      <c r="E38" s="253" t="s">
        <v>857</v>
      </c>
      <c r="F38" s="18" t="str">
        <f>C38</f>
        <v>Melatonin</v>
      </c>
      <c r="G38" s="258"/>
      <c r="H38" s="259"/>
      <c r="I38" s="260" t="str">
        <f t="shared" si="3"/>
        <v>Melatonin</v>
      </c>
      <c r="J38" s="261" t="s">
        <v>856</v>
      </c>
      <c r="K38" s="262" t="s">
        <v>856</v>
      </c>
      <c r="L38" s="263" t="s">
        <v>857</v>
      </c>
      <c r="M38" s="264"/>
      <c r="N38" s="265" t="s">
        <v>163</v>
      </c>
    </row>
    <row r="39" spans="1:14" x14ac:dyDescent="0.2">
      <c r="A39" t="s">
        <v>558</v>
      </c>
      <c r="B39" s="2" t="b">
        <f t="shared" si="4"/>
        <v>1</v>
      </c>
      <c r="C39" s="2" t="s">
        <v>133</v>
      </c>
      <c r="D39" s="256" t="s">
        <v>133</v>
      </c>
      <c r="E39" t="s">
        <v>857</v>
      </c>
      <c r="F39" s="2" t="str">
        <f>C39</f>
        <v>Melatonin</v>
      </c>
      <c r="I39" s="13" t="str">
        <f t="shared" si="3"/>
        <v>Melatonin</v>
      </c>
      <c r="J39" s="14" t="s">
        <v>856</v>
      </c>
      <c r="K39" s="15" t="s">
        <v>133</v>
      </c>
      <c r="L39" s="16" t="s">
        <v>857</v>
      </c>
      <c r="M39" s="17"/>
      <c r="N39" s="5" t="s">
        <v>163</v>
      </c>
    </row>
    <row r="40" spans="1:14" x14ac:dyDescent="0.2">
      <c r="A40" t="s">
        <v>585</v>
      </c>
      <c r="B40" s="2" t="b">
        <f t="shared" si="4"/>
        <v>1</v>
      </c>
      <c r="C40" s="2" t="s">
        <v>136</v>
      </c>
      <c r="D40" s="256" t="s">
        <v>1564</v>
      </c>
      <c r="E40" t="s">
        <v>867</v>
      </c>
      <c r="F40" s="2" t="s">
        <v>865</v>
      </c>
      <c r="I40" s="13" t="str">
        <f t="shared" si="3"/>
        <v>Neuropeptide FF</v>
      </c>
      <c r="J40" s="14" t="s">
        <v>865</v>
      </c>
      <c r="K40" s="15" t="s">
        <v>866</v>
      </c>
      <c r="L40" s="16" t="s">
        <v>867</v>
      </c>
      <c r="M40" s="17"/>
      <c r="N40" s="5" t="s">
        <v>163</v>
      </c>
    </row>
    <row r="41" spans="1:14" x14ac:dyDescent="0.2">
      <c r="A41" t="s">
        <v>606</v>
      </c>
      <c r="B41" s="2" t="b">
        <f t="shared" si="4"/>
        <v>1</v>
      </c>
      <c r="C41" s="2" t="s">
        <v>128</v>
      </c>
      <c r="D41" s="256" t="s">
        <v>1279</v>
      </c>
      <c r="E41" t="s">
        <v>1278</v>
      </c>
      <c r="F41" s="2" t="str">
        <f>C41</f>
        <v>Dynorphin A</v>
      </c>
      <c r="I41" s="13" t="str">
        <f t="shared" si="3"/>
        <v>Dynorphin A</v>
      </c>
      <c r="J41" s="14" t="s">
        <v>843</v>
      </c>
      <c r="K41" s="15" t="s">
        <v>844</v>
      </c>
      <c r="L41" s="16" t="s">
        <v>845</v>
      </c>
      <c r="M41" s="17"/>
      <c r="N41" s="5" t="s">
        <v>163</v>
      </c>
    </row>
    <row r="42" spans="1:14" x14ac:dyDescent="0.2">
      <c r="A42" t="s">
        <v>612</v>
      </c>
      <c r="B42" s="2" t="b">
        <f t="shared" si="4"/>
        <v>1</v>
      </c>
      <c r="C42" s="2" t="s">
        <v>134</v>
      </c>
      <c r="D42" s="256" t="s">
        <v>1275</v>
      </c>
      <c r="E42" t="s">
        <v>860</v>
      </c>
      <c r="F42" s="2" t="str">
        <f>C42</f>
        <v>Nociceptin</v>
      </c>
      <c r="I42" s="13" t="str">
        <f t="shared" si="3"/>
        <v>Nociceptin</v>
      </c>
      <c r="J42" s="14" t="s">
        <v>858</v>
      </c>
      <c r="K42" s="15" t="s">
        <v>859</v>
      </c>
      <c r="L42" s="16" t="s">
        <v>860</v>
      </c>
      <c r="M42" s="17"/>
      <c r="N42" s="5" t="s">
        <v>163</v>
      </c>
    </row>
    <row r="43" spans="1:14" x14ac:dyDescent="0.2">
      <c r="A43" t="s">
        <v>627</v>
      </c>
      <c r="B43" s="2" t="b">
        <f t="shared" si="4"/>
        <v>1</v>
      </c>
      <c r="C43" s="2" t="s">
        <v>145</v>
      </c>
      <c r="D43" s="256" t="s">
        <v>1274</v>
      </c>
      <c r="E43" t="s">
        <v>872</v>
      </c>
      <c r="F43" s="2" t="str">
        <f>C43</f>
        <v>Orexin-A</v>
      </c>
      <c r="I43" s="13" t="str">
        <f t="shared" si="3"/>
        <v>Orexin-A</v>
      </c>
      <c r="J43" s="14" t="s">
        <v>145</v>
      </c>
      <c r="K43" s="15" t="s">
        <v>871</v>
      </c>
      <c r="L43" s="16" t="s">
        <v>872</v>
      </c>
      <c r="M43" s="17"/>
      <c r="N43" s="5" t="s">
        <v>163</v>
      </c>
    </row>
    <row r="44" spans="1:14" x14ac:dyDescent="0.2">
      <c r="A44" t="s">
        <v>760</v>
      </c>
      <c r="B44" s="2" t="b">
        <f t="shared" si="4"/>
        <v>1</v>
      </c>
      <c r="C44" s="2" t="s">
        <v>138</v>
      </c>
      <c r="D44" s="256" t="s">
        <v>1565</v>
      </c>
      <c r="E44" t="s">
        <v>875</v>
      </c>
      <c r="F44" s="2" t="str">
        <f>C44</f>
        <v>Oxytocin</v>
      </c>
      <c r="I44" s="13" t="str">
        <f t="shared" si="3"/>
        <v>Oxytocin</v>
      </c>
      <c r="J44" s="14" t="s">
        <v>873</v>
      </c>
      <c r="K44" s="15" t="s">
        <v>874</v>
      </c>
      <c r="L44" s="16" t="s">
        <v>875</v>
      </c>
      <c r="M44" s="17"/>
      <c r="N44" s="5" t="s">
        <v>163</v>
      </c>
    </row>
    <row r="45" spans="1:14" x14ac:dyDescent="0.2">
      <c r="A45" t="s">
        <v>688</v>
      </c>
      <c r="B45" s="2" t="b">
        <f t="shared" si="4"/>
        <v>1</v>
      </c>
      <c r="C45" s="2" t="s">
        <v>148</v>
      </c>
      <c r="D45" s="256" t="s">
        <v>148</v>
      </c>
      <c r="E45" t="s">
        <v>901</v>
      </c>
      <c r="F45" s="2" t="s">
        <v>900</v>
      </c>
      <c r="I45" s="13" t="str">
        <f t="shared" si="3"/>
        <v>PAR1 peptide</v>
      </c>
      <c r="J45" s="14" t="s">
        <v>900</v>
      </c>
      <c r="K45" s="15" t="s">
        <v>148</v>
      </c>
      <c r="L45" s="16" t="s">
        <v>901</v>
      </c>
      <c r="M45" s="17"/>
      <c r="N45" s="5" t="s">
        <v>163</v>
      </c>
    </row>
    <row r="46" spans="1:14" x14ac:dyDescent="0.2">
      <c r="A46" t="s">
        <v>692</v>
      </c>
      <c r="B46" s="2" t="b">
        <f t="shared" si="4"/>
        <v>1</v>
      </c>
      <c r="C46" s="2" t="s">
        <v>149</v>
      </c>
      <c r="D46" s="256" t="s">
        <v>149</v>
      </c>
      <c r="E46" t="s">
        <v>1271</v>
      </c>
      <c r="F46" s="2" t="s">
        <v>891</v>
      </c>
      <c r="I46" s="13" t="str">
        <f t="shared" si="3"/>
        <v>PAR2 peptide</v>
      </c>
      <c r="J46" s="14" t="s">
        <v>891</v>
      </c>
      <c r="K46" s="15" t="s">
        <v>892</v>
      </c>
      <c r="L46" s="16" t="s">
        <v>893</v>
      </c>
      <c r="M46" s="17"/>
      <c r="N46" s="5" t="s">
        <v>163</v>
      </c>
    </row>
    <row r="47" spans="1:14" x14ac:dyDescent="0.2">
      <c r="A47" t="s">
        <v>669</v>
      </c>
      <c r="B47" s="2" t="b">
        <f t="shared" si="4"/>
        <v>1</v>
      </c>
      <c r="C47" s="2" t="s">
        <v>109</v>
      </c>
      <c r="D47" s="256" t="s">
        <v>879</v>
      </c>
      <c r="E47" t="s">
        <v>881</v>
      </c>
      <c r="F47" s="2" t="s">
        <v>879</v>
      </c>
      <c r="I47" s="13" t="str">
        <f t="shared" si="3"/>
        <v>Prostaglandin E2</v>
      </c>
      <c r="J47" s="14" t="s">
        <v>879</v>
      </c>
      <c r="K47" s="15" t="s">
        <v>880</v>
      </c>
      <c r="L47" s="16" t="s">
        <v>881</v>
      </c>
      <c r="M47" s="17"/>
      <c r="N47" s="5" t="s">
        <v>163</v>
      </c>
    </row>
    <row r="48" spans="1:14" x14ac:dyDescent="0.2">
      <c r="A48" t="s">
        <v>681</v>
      </c>
      <c r="B48" s="2" t="b">
        <f t="shared" si="4"/>
        <v>1</v>
      </c>
      <c r="C48" s="2" t="s">
        <v>111</v>
      </c>
      <c r="D48" s="256" t="s">
        <v>1270</v>
      </c>
      <c r="E48" t="s">
        <v>1043</v>
      </c>
      <c r="F48" s="2" t="s">
        <v>876</v>
      </c>
      <c r="I48" s="13" t="str">
        <f t="shared" si="3"/>
        <v>Prostaglandin F2α</v>
      </c>
      <c r="J48" s="14" t="s">
        <v>876</v>
      </c>
      <c r="K48" s="15" t="s">
        <v>877</v>
      </c>
      <c r="L48" s="16" t="s">
        <v>878</v>
      </c>
      <c r="M48" s="17"/>
      <c r="N48" s="5" t="s">
        <v>163</v>
      </c>
    </row>
    <row r="49" spans="1:14" x14ac:dyDescent="0.2">
      <c r="A49" t="s">
        <v>62</v>
      </c>
      <c r="B49" s="2" t="b">
        <f t="shared" si="4"/>
        <v>1</v>
      </c>
      <c r="C49" s="2" t="s">
        <v>141</v>
      </c>
      <c r="D49" s="256" t="s">
        <v>1265</v>
      </c>
      <c r="E49" t="s">
        <v>899</v>
      </c>
      <c r="F49" s="2" t="str">
        <f>C49</f>
        <v>Sphingosine 1-phosphate</v>
      </c>
      <c r="I49" s="13" t="str">
        <f t="shared" si="3"/>
        <v>Sphingosine 1-phosphate</v>
      </c>
      <c r="J49" s="14" t="s">
        <v>897</v>
      </c>
      <c r="K49" s="15" t="s">
        <v>898</v>
      </c>
      <c r="L49" s="16" t="s">
        <v>899</v>
      </c>
      <c r="M49" s="17"/>
      <c r="N49" s="5" t="s">
        <v>163</v>
      </c>
    </row>
    <row r="50" spans="1:14" x14ac:dyDescent="0.2">
      <c r="A50" t="s">
        <v>705</v>
      </c>
      <c r="B50" s="2" t="b">
        <f t="shared" si="4"/>
        <v>1</v>
      </c>
      <c r="C50" s="2" t="s">
        <v>142</v>
      </c>
      <c r="D50" s="256" t="s">
        <v>1264</v>
      </c>
      <c r="E50" t="s">
        <v>1263</v>
      </c>
      <c r="F50" s="2" t="s">
        <v>704</v>
      </c>
      <c r="I50" s="13" t="str">
        <f t="shared" si="3"/>
        <v>Somatostatin</v>
      </c>
      <c r="J50" s="14" t="s">
        <v>894</v>
      </c>
      <c r="K50" s="15" t="s">
        <v>895</v>
      </c>
      <c r="L50" s="16" t="s">
        <v>896</v>
      </c>
      <c r="M50" s="17"/>
      <c r="N50" s="5" t="s">
        <v>163</v>
      </c>
    </row>
    <row r="51" spans="1:14" x14ac:dyDescent="0.2">
      <c r="A51" t="s">
        <v>153</v>
      </c>
      <c r="B51" s="2" t="b">
        <f t="shared" si="4"/>
        <v>1</v>
      </c>
      <c r="C51" s="2" t="s">
        <v>146</v>
      </c>
      <c r="D51" s="256" t="s">
        <v>1262</v>
      </c>
      <c r="E51" t="s">
        <v>833</v>
      </c>
      <c r="F51" s="2" t="s">
        <v>831</v>
      </c>
      <c r="I51" s="13" t="str">
        <f t="shared" si="3"/>
        <v>Vasopressin</v>
      </c>
      <c r="J51" s="14" t="s">
        <v>831</v>
      </c>
      <c r="K51" s="15" t="s">
        <v>832</v>
      </c>
      <c r="L51" s="16" t="s">
        <v>833</v>
      </c>
      <c r="M51" s="17"/>
      <c r="N51" s="5" t="s">
        <v>163</v>
      </c>
    </row>
    <row r="52" spans="1:14" x14ac:dyDescent="0.2">
      <c r="A52" t="s">
        <v>74</v>
      </c>
      <c r="B52" s="2" t="b">
        <f t="shared" si="4"/>
        <v>1</v>
      </c>
      <c r="C52" s="2" t="s">
        <v>146</v>
      </c>
      <c r="D52" s="256" t="s">
        <v>1262</v>
      </c>
      <c r="E52" t="s">
        <v>833</v>
      </c>
      <c r="F52" s="2" t="s">
        <v>831</v>
      </c>
      <c r="I52" s="13" t="str">
        <f t="shared" si="3"/>
        <v>Vasopressin</v>
      </c>
      <c r="J52" s="14" t="s">
        <v>834</v>
      </c>
      <c r="K52" s="15" t="s">
        <v>832</v>
      </c>
      <c r="L52" s="16" t="s">
        <v>833</v>
      </c>
      <c r="M52" s="17"/>
      <c r="N52" s="5" t="s">
        <v>163</v>
      </c>
    </row>
    <row r="53" spans="1:14" x14ac:dyDescent="0.2">
      <c r="A53" t="s">
        <v>484</v>
      </c>
      <c r="B53" s="2" t="b">
        <f t="shared" si="4"/>
        <v>1</v>
      </c>
      <c r="C53" s="2" t="s">
        <v>114</v>
      </c>
      <c r="D53" s="256" t="s">
        <v>906</v>
      </c>
      <c r="E53" t="s">
        <v>907</v>
      </c>
      <c r="F53" s="2" t="s">
        <v>905</v>
      </c>
      <c r="I53" s="13" t="str">
        <f t="shared" si="3"/>
        <v>Gastric Inhibitory Peptide</v>
      </c>
      <c r="J53" s="14" t="s">
        <v>905</v>
      </c>
      <c r="K53" s="15" t="s">
        <v>906</v>
      </c>
      <c r="L53" s="16" t="s">
        <v>907</v>
      </c>
      <c r="M53" s="17"/>
      <c r="N53" s="5" t="s">
        <v>165</v>
      </c>
    </row>
    <row r="54" spans="1:14" x14ac:dyDescent="0.2">
      <c r="A54" t="s">
        <v>152</v>
      </c>
      <c r="B54" s="2" t="b">
        <f t="shared" si="4"/>
        <v>1</v>
      </c>
      <c r="C54" s="2" t="s">
        <v>140</v>
      </c>
      <c r="D54" s="256" t="s">
        <v>1267</v>
      </c>
      <c r="E54" t="s">
        <v>1266</v>
      </c>
      <c r="F54" s="2" t="s">
        <v>908</v>
      </c>
      <c r="I54" s="13" t="str">
        <f t="shared" si="3"/>
        <v>Parathyroid Hormone</v>
      </c>
      <c r="J54" s="14" t="s">
        <v>908</v>
      </c>
      <c r="K54" s="15" t="s">
        <v>909</v>
      </c>
      <c r="L54" s="16" t="s">
        <v>910</v>
      </c>
      <c r="M54" s="17"/>
      <c r="N54" s="5" t="s">
        <v>165</v>
      </c>
    </row>
    <row r="55" spans="1:14" x14ac:dyDescent="0.2">
      <c r="A55" t="s">
        <v>1154</v>
      </c>
      <c r="B55" s="2" t="b">
        <f t="shared" si="4"/>
        <v>0</v>
      </c>
      <c r="C55" s="2" t="s">
        <v>103</v>
      </c>
      <c r="D55" s="256" t="s">
        <v>1324</v>
      </c>
      <c r="E55" t="s">
        <v>1323</v>
      </c>
      <c r="F55" s="2" t="str">
        <f t="shared" ref="F55:F63" si="5">C55</f>
        <v>Amylin</v>
      </c>
      <c r="I55" s="13">
        <f t="shared" ref="I55:I86" si="6">J55</f>
        <v>0</v>
      </c>
      <c r="N55" s="5">
        <v>0</v>
      </c>
    </row>
    <row r="56" spans="1:14" x14ac:dyDescent="0.2">
      <c r="A56" t="s">
        <v>181</v>
      </c>
      <c r="B56" s="2" t="b">
        <f t="shared" si="4"/>
        <v>0</v>
      </c>
      <c r="C56" s="2" t="s">
        <v>182</v>
      </c>
      <c r="F56" s="2" t="str">
        <f t="shared" si="5"/>
        <v/>
      </c>
      <c r="I56" s="13" t="str">
        <f t="shared" si="6"/>
        <v>Serotonin</v>
      </c>
      <c r="J56" s="14" t="s">
        <v>88</v>
      </c>
      <c r="K56" s="15" t="s">
        <v>890</v>
      </c>
      <c r="L56" s="16" t="s">
        <v>889</v>
      </c>
      <c r="M56" s="17"/>
      <c r="N56" s="5" t="s">
        <v>163</v>
      </c>
    </row>
    <row r="57" spans="1:14" x14ac:dyDescent="0.2">
      <c r="A57" t="s">
        <v>184</v>
      </c>
      <c r="B57" s="2" t="b">
        <f t="shared" si="4"/>
        <v>0</v>
      </c>
      <c r="C57" s="2" t="s">
        <v>182</v>
      </c>
      <c r="F57" s="2" t="str">
        <f t="shared" si="5"/>
        <v/>
      </c>
      <c r="I57" s="13" t="str">
        <f t="shared" si="6"/>
        <v>Serotonin</v>
      </c>
      <c r="J57" s="14" t="s">
        <v>887</v>
      </c>
      <c r="K57" s="15" t="s">
        <v>888</v>
      </c>
      <c r="L57" s="16" t="s">
        <v>889</v>
      </c>
      <c r="M57" s="17"/>
      <c r="N57" s="5" t="s">
        <v>163</v>
      </c>
    </row>
    <row r="58" spans="1:14" x14ac:dyDescent="0.2">
      <c r="A58" t="s">
        <v>195</v>
      </c>
      <c r="B58" s="2" t="b">
        <f t="shared" si="4"/>
        <v>0</v>
      </c>
      <c r="C58" s="2" t="s">
        <v>182</v>
      </c>
      <c r="F58" s="2" t="str">
        <f t="shared" si="5"/>
        <v/>
      </c>
      <c r="I58" s="13" t="str">
        <f t="shared" si="6"/>
        <v>Serotonin</v>
      </c>
      <c r="J58" s="14" t="s">
        <v>887</v>
      </c>
      <c r="K58" s="15" t="s">
        <v>888</v>
      </c>
      <c r="L58" s="16" t="s">
        <v>889</v>
      </c>
      <c r="M58" s="17"/>
      <c r="N58" s="5" t="s">
        <v>163</v>
      </c>
    </row>
    <row r="59" spans="1:14" x14ac:dyDescent="0.2">
      <c r="A59" t="s">
        <v>198</v>
      </c>
      <c r="B59" s="2" t="b">
        <f t="shared" si="4"/>
        <v>0</v>
      </c>
      <c r="C59" s="2" t="s">
        <v>182</v>
      </c>
      <c r="F59" s="2" t="str">
        <f t="shared" si="5"/>
        <v/>
      </c>
      <c r="I59" s="13" t="str">
        <f t="shared" si="6"/>
        <v>Serotonin</v>
      </c>
      <c r="J59" s="14" t="s">
        <v>88</v>
      </c>
      <c r="K59" s="15" t="s">
        <v>890</v>
      </c>
      <c r="L59" s="16" t="s">
        <v>889</v>
      </c>
      <c r="M59" s="17"/>
      <c r="N59" s="5" t="s">
        <v>163</v>
      </c>
    </row>
    <row r="60" spans="1:14" x14ac:dyDescent="0.2">
      <c r="A60" t="s">
        <v>200</v>
      </c>
      <c r="B60" s="2" t="b">
        <f t="shared" si="4"/>
        <v>0</v>
      </c>
      <c r="C60" s="2" t="s">
        <v>182</v>
      </c>
      <c r="F60" s="2" t="str">
        <f t="shared" si="5"/>
        <v/>
      </c>
      <c r="I60" s="13" t="str">
        <f t="shared" si="6"/>
        <v>Serotonin</v>
      </c>
      <c r="J60" s="14" t="s">
        <v>887</v>
      </c>
      <c r="K60" s="15" t="s">
        <v>888</v>
      </c>
      <c r="L60" s="16" t="s">
        <v>889</v>
      </c>
      <c r="M60" s="17"/>
      <c r="N60" s="5" t="s">
        <v>163</v>
      </c>
    </row>
    <row r="61" spans="1:14" x14ac:dyDescent="0.2">
      <c r="A61" t="s">
        <v>215</v>
      </c>
      <c r="B61" s="2" t="b">
        <f t="shared" si="4"/>
        <v>0</v>
      </c>
      <c r="C61" s="2" t="s">
        <v>182</v>
      </c>
      <c r="F61" s="2" t="str">
        <f t="shared" si="5"/>
        <v/>
      </c>
      <c r="I61" s="13" t="str">
        <f t="shared" si="6"/>
        <v>Acetylcholine</v>
      </c>
      <c r="J61" s="14" t="s">
        <v>822</v>
      </c>
      <c r="K61" s="15" t="s">
        <v>823</v>
      </c>
      <c r="L61" s="16" t="s">
        <v>824</v>
      </c>
      <c r="M61" s="17"/>
      <c r="N61" s="5" t="s">
        <v>163</v>
      </c>
    </row>
    <row r="62" spans="1:14" x14ac:dyDescent="0.2">
      <c r="A62" t="s">
        <v>241</v>
      </c>
      <c r="B62" s="2" t="b">
        <f t="shared" si="4"/>
        <v>0</v>
      </c>
      <c r="C62" s="2" t="s">
        <v>182</v>
      </c>
      <c r="F62" s="2" t="str">
        <f t="shared" si="5"/>
        <v/>
      </c>
      <c r="I62" s="13" t="str">
        <f t="shared" si="6"/>
        <v>Norepinephrine</v>
      </c>
      <c r="J62" s="14" t="s">
        <v>861</v>
      </c>
      <c r="K62" s="15" t="s">
        <v>862</v>
      </c>
      <c r="L62" s="16" t="s">
        <v>863</v>
      </c>
      <c r="M62" s="17"/>
      <c r="N62" s="5" t="s">
        <v>163</v>
      </c>
    </row>
    <row r="63" spans="1:14" x14ac:dyDescent="0.2">
      <c r="A63" t="s">
        <v>243</v>
      </c>
      <c r="B63" s="2" t="b">
        <f t="shared" si="4"/>
        <v>0</v>
      </c>
      <c r="C63" s="2" t="s">
        <v>182</v>
      </c>
      <c r="F63" s="2" t="str">
        <f t="shared" si="5"/>
        <v/>
      </c>
      <c r="I63" s="13" t="str">
        <f t="shared" si="6"/>
        <v>Norepinephrine</v>
      </c>
      <c r="J63" s="14" t="s">
        <v>864</v>
      </c>
      <c r="K63" s="15" t="s">
        <v>862</v>
      </c>
      <c r="L63" s="16" t="s">
        <v>863</v>
      </c>
      <c r="M63" s="17"/>
      <c r="N63" s="5" t="s">
        <v>163</v>
      </c>
    </row>
    <row r="64" spans="1:14" x14ac:dyDescent="0.2">
      <c r="A64" t="s">
        <v>254</v>
      </c>
      <c r="B64" s="2" t="b">
        <f t="shared" si="4"/>
        <v>0</v>
      </c>
      <c r="C64" s="2" t="s">
        <v>89</v>
      </c>
      <c r="D64" s="256" t="s">
        <v>1334</v>
      </c>
      <c r="E64" t="s">
        <v>1333</v>
      </c>
      <c r="F64" s="2" t="s">
        <v>861</v>
      </c>
      <c r="I64" s="13" t="str">
        <f t="shared" si="6"/>
        <v>Isoproterenol</v>
      </c>
      <c r="J64" s="14" t="s">
        <v>928</v>
      </c>
      <c r="K64" s="15" t="s">
        <v>929</v>
      </c>
      <c r="L64" s="16" t="s">
        <v>930</v>
      </c>
      <c r="M64" s="17"/>
      <c r="N64" s="5" t="s">
        <v>163</v>
      </c>
    </row>
    <row r="65" spans="1:14" x14ac:dyDescent="0.2">
      <c r="A65" t="s">
        <v>256</v>
      </c>
      <c r="B65" s="2" t="b">
        <f t="shared" si="4"/>
        <v>0</v>
      </c>
      <c r="C65" s="2" t="s">
        <v>89</v>
      </c>
      <c r="D65" s="256" t="s">
        <v>1334</v>
      </c>
      <c r="E65" t="s">
        <v>1333</v>
      </c>
      <c r="F65" s="2" t="s">
        <v>861</v>
      </c>
      <c r="I65" s="13" t="str">
        <f t="shared" si="6"/>
        <v>Isoproterenol</v>
      </c>
      <c r="J65" s="14" t="s">
        <v>928</v>
      </c>
      <c r="K65" s="15" t="s">
        <v>931</v>
      </c>
      <c r="L65" s="16" t="s">
        <v>930</v>
      </c>
      <c r="M65" s="17"/>
      <c r="N65" s="5" t="s">
        <v>163</v>
      </c>
    </row>
    <row r="66" spans="1:14" x14ac:dyDescent="0.2">
      <c r="A66" t="s">
        <v>258</v>
      </c>
      <c r="B66" s="2" t="b">
        <f t="shared" ref="B66:B97" si="7">AND(F66=I66)</f>
        <v>0</v>
      </c>
      <c r="C66" s="2" t="s">
        <v>182</v>
      </c>
      <c r="F66" s="2" t="str">
        <f t="shared" ref="F66:F99" si="8">C66</f>
        <v/>
      </c>
      <c r="I66" s="13" t="str">
        <f t="shared" si="6"/>
        <v>Isoproterenol</v>
      </c>
      <c r="J66" s="14" t="s">
        <v>928</v>
      </c>
      <c r="K66" s="15" t="s">
        <v>929</v>
      </c>
      <c r="L66" s="16" t="s">
        <v>930</v>
      </c>
      <c r="M66" s="17"/>
      <c r="N66" s="5" t="s">
        <v>163</v>
      </c>
    </row>
    <row r="67" spans="1:14" x14ac:dyDescent="0.2">
      <c r="A67" t="s">
        <v>276</v>
      </c>
      <c r="B67" s="2" t="b">
        <f t="shared" si="7"/>
        <v>0</v>
      </c>
      <c r="C67" s="2" t="s">
        <v>93</v>
      </c>
      <c r="D67" s="256" t="s">
        <v>1329</v>
      </c>
      <c r="E67" t="s">
        <v>922</v>
      </c>
      <c r="F67" s="2" t="str">
        <f t="shared" si="8"/>
        <v>Kallidin</v>
      </c>
      <c r="I67" s="13" t="str">
        <f t="shared" si="6"/>
        <v>Bradykinin</v>
      </c>
      <c r="J67" s="14" t="s">
        <v>917</v>
      </c>
      <c r="K67" s="15" t="s">
        <v>918</v>
      </c>
      <c r="L67" s="16" t="s">
        <v>919</v>
      </c>
      <c r="M67" s="17"/>
      <c r="N67" s="5" t="s">
        <v>163</v>
      </c>
    </row>
    <row r="68" spans="1:14" x14ac:dyDescent="0.2">
      <c r="A68" t="s">
        <v>280</v>
      </c>
      <c r="B68" s="2" t="b">
        <f t="shared" si="7"/>
        <v>0</v>
      </c>
      <c r="C68" s="2" t="s">
        <v>93</v>
      </c>
      <c r="D68" s="256" t="s">
        <v>1329</v>
      </c>
      <c r="E68" t="s">
        <v>922</v>
      </c>
      <c r="F68" s="2" t="str">
        <f t="shared" si="8"/>
        <v>Kallidin</v>
      </c>
      <c r="I68" s="13" t="str">
        <f t="shared" si="6"/>
        <v>Lysyl-Bradykinin</v>
      </c>
      <c r="J68" s="14" t="s">
        <v>920</v>
      </c>
      <c r="K68" s="15" t="s">
        <v>921</v>
      </c>
      <c r="L68" s="16" t="s">
        <v>922</v>
      </c>
      <c r="M68" s="17"/>
      <c r="N68" s="5" t="s">
        <v>163</v>
      </c>
    </row>
    <row r="69" spans="1:14" x14ac:dyDescent="0.2">
      <c r="A69" t="s">
        <v>428</v>
      </c>
      <c r="B69" s="2" t="b">
        <f t="shared" si="7"/>
        <v>0</v>
      </c>
      <c r="C69" s="2" t="s">
        <v>95</v>
      </c>
      <c r="D69" s="256" t="s">
        <v>1328</v>
      </c>
      <c r="E69" t="s">
        <v>1327</v>
      </c>
      <c r="F69" s="2" t="str">
        <f t="shared" si="8"/>
        <v>C5a</v>
      </c>
      <c r="I69" s="13">
        <f t="shared" si="6"/>
        <v>0</v>
      </c>
      <c r="N69" s="5" t="s">
        <v>163</v>
      </c>
    </row>
    <row r="70" spans="1:14" x14ac:dyDescent="0.2">
      <c r="A70" t="s">
        <v>6</v>
      </c>
      <c r="B70" s="2" t="b">
        <f t="shared" si="7"/>
        <v>0</v>
      </c>
      <c r="C70" s="2" t="s">
        <v>98</v>
      </c>
      <c r="D70" s="256" t="s">
        <v>1322</v>
      </c>
      <c r="E70" t="s">
        <v>1312</v>
      </c>
      <c r="F70" s="2" t="str">
        <f t="shared" si="8"/>
        <v>CCL3 (MIP-1a)</v>
      </c>
      <c r="I70" s="13">
        <f t="shared" si="6"/>
        <v>0</v>
      </c>
      <c r="N70" s="5" t="s">
        <v>163</v>
      </c>
    </row>
    <row r="71" spans="1:14" x14ac:dyDescent="0.2">
      <c r="A71" t="s">
        <v>7</v>
      </c>
      <c r="B71" s="2" t="b">
        <f t="shared" si="7"/>
        <v>0</v>
      </c>
      <c r="C71" s="2" t="s">
        <v>99</v>
      </c>
      <c r="D71" s="256" t="s">
        <v>1321</v>
      </c>
      <c r="E71" t="s">
        <v>1312</v>
      </c>
      <c r="F71" s="2" t="str">
        <f t="shared" si="8"/>
        <v>CCL20</v>
      </c>
      <c r="I71" s="13">
        <f t="shared" si="6"/>
        <v>0</v>
      </c>
      <c r="N71" s="5" t="s">
        <v>163</v>
      </c>
    </row>
    <row r="72" spans="1:14" x14ac:dyDescent="0.2">
      <c r="A72" t="s">
        <v>290</v>
      </c>
      <c r="B72" s="2" t="b">
        <f t="shared" si="7"/>
        <v>0</v>
      </c>
      <c r="C72" s="2" t="s">
        <v>96</v>
      </c>
      <c r="D72" s="256" t="s">
        <v>1320</v>
      </c>
      <c r="E72" t="s">
        <v>1319</v>
      </c>
      <c r="F72" s="2" t="str">
        <f t="shared" si="8"/>
        <v>WIN55,212-2</v>
      </c>
      <c r="I72" s="13" t="str">
        <f t="shared" si="6"/>
        <v>CP-55940</v>
      </c>
      <c r="J72" s="14" t="s">
        <v>945</v>
      </c>
      <c r="K72" s="15" t="s">
        <v>946</v>
      </c>
      <c r="L72" s="16" t="s">
        <v>947</v>
      </c>
      <c r="M72" s="17"/>
      <c r="N72" s="5" t="s">
        <v>163</v>
      </c>
    </row>
    <row r="73" spans="1:14" x14ac:dyDescent="0.2">
      <c r="A73" t="s">
        <v>294</v>
      </c>
      <c r="B73" s="2" t="b">
        <f t="shared" si="7"/>
        <v>0</v>
      </c>
      <c r="C73" s="2" t="s">
        <v>96</v>
      </c>
      <c r="D73" s="256" t="s">
        <v>1320</v>
      </c>
      <c r="E73" t="s">
        <v>1319</v>
      </c>
      <c r="F73" s="2" t="str">
        <f t="shared" si="8"/>
        <v>WIN55,212-2</v>
      </c>
      <c r="I73" s="13" t="str">
        <f t="shared" si="6"/>
        <v>CP-55940</v>
      </c>
      <c r="J73" s="14" t="s">
        <v>945</v>
      </c>
      <c r="K73" s="15" t="s">
        <v>948</v>
      </c>
      <c r="L73" s="16" t="s">
        <v>947</v>
      </c>
      <c r="M73" s="17"/>
      <c r="N73" s="5" t="s">
        <v>163</v>
      </c>
    </row>
    <row r="74" spans="1:14" x14ac:dyDescent="0.2">
      <c r="A74" t="s">
        <v>11</v>
      </c>
      <c r="B74" s="2" t="b">
        <f t="shared" si="7"/>
        <v>0</v>
      </c>
      <c r="C74" s="2" t="s">
        <v>104</v>
      </c>
      <c r="D74" s="256" t="s">
        <v>1315</v>
      </c>
      <c r="E74" t="s">
        <v>1312</v>
      </c>
      <c r="F74" s="2" t="str">
        <f t="shared" si="8"/>
        <v>CXCL8</v>
      </c>
      <c r="I74" s="13">
        <f t="shared" si="6"/>
        <v>0</v>
      </c>
      <c r="N74" s="5" t="s">
        <v>163</v>
      </c>
    </row>
    <row r="75" spans="1:14" x14ac:dyDescent="0.2">
      <c r="A75" t="s">
        <v>12</v>
      </c>
      <c r="B75" s="2" t="b">
        <f t="shared" si="7"/>
        <v>0</v>
      </c>
      <c r="C75" s="2" t="s">
        <v>105</v>
      </c>
      <c r="D75" s="256" t="s">
        <v>1314</v>
      </c>
      <c r="E75" t="s">
        <v>1312</v>
      </c>
      <c r="F75" s="2" t="str">
        <f t="shared" si="8"/>
        <v>CXCL12</v>
      </c>
      <c r="I75" s="13">
        <f t="shared" si="6"/>
        <v>0</v>
      </c>
      <c r="N75" s="5" t="s">
        <v>163</v>
      </c>
    </row>
    <row r="76" spans="1:14" x14ac:dyDescent="0.2">
      <c r="A76" t="s">
        <v>13</v>
      </c>
      <c r="B76" s="2" t="b">
        <f t="shared" si="7"/>
        <v>0</v>
      </c>
      <c r="C76" s="2" t="s">
        <v>106</v>
      </c>
      <c r="D76" s="256" t="s">
        <v>1313</v>
      </c>
      <c r="E76" t="s">
        <v>1312</v>
      </c>
      <c r="F76" s="2" t="str">
        <f t="shared" si="8"/>
        <v>CXCL13</v>
      </c>
      <c r="I76" s="13">
        <f t="shared" si="6"/>
        <v>0</v>
      </c>
      <c r="N76" s="5" t="s">
        <v>163</v>
      </c>
    </row>
    <row r="77" spans="1:14" x14ac:dyDescent="0.2">
      <c r="A77" t="s">
        <v>437</v>
      </c>
      <c r="B77" s="2" t="b">
        <f t="shared" si="7"/>
        <v>0</v>
      </c>
      <c r="C77" s="2" t="s">
        <v>182</v>
      </c>
      <c r="F77" s="2" t="str">
        <f t="shared" si="8"/>
        <v/>
      </c>
      <c r="I77" s="13" t="str">
        <f t="shared" si="6"/>
        <v>Dopamine</v>
      </c>
      <c r="J77" s="14" t="s">
        <v>839</v>
      </c>
      <c r="K77" s="15" t="s">
        <v>840</v>
      </c>
      <c r="L77" s="16" t="s">
        <v>841</v>
      </c>
      <c r="M77" s="17"/>
      <c r="N77" s="5" t="s">
        <v>163</v>
      </c>
    </row>
    <row r="78" spans="1:14" x14ac:dyDescent="0.2">
      <c r="A78" t="s">
        <v>438</v>
      </c>
      <c r="B78" s="2" t="b">
        <f t="shared" si="7"/>
        <v>0</v>
      </c>
      <c r="C78" s="2" t="s">
        <v>182</v>
      </c>
      <c r="F78" s="2" t="str">
        <f t="shared" si="8"/>
        <v/>
      </c>
      <c r="I78" s="13" t="str">
        <f t="shared" si="6"/>
        <v>Dopamine</v>
      </c>
      <c r="J78" s="14" t="s">
        <v>839</v>
      </c>
      <c r="K78" s="15" t="s">
        <v>842</v>
      </c>
      <c r="L78" s="16" t="s">
        <v>841</v>
      </c>
      <c r="M78" s="17"/>
      <c r="N78" s="5" t="s">
        <v>163</v>
      </c>
    </row>
    <row r="79" spans="1:14" x14ac:dyDescent="0.2">
      <c r="A79" t="s">
        <v>444</v>
      </c>
      <c r="B79" s="2" t="b">
        <f t="shared" si="7"/>
        <v>0</v>
      </c>
      <c r="C79" s="2" t="s">
        <v>182</v>
      </c>
      <c r="F79" s="2" t="str">
        <f t="shared" si="8"/>
        <v/>
      </c>
      <c r="I79" s="13" t="str">
        <f t="shared" si="6"/>
        <v>Endothelin-1</v>
      </c>
      <c r="J79" s="14" t="s">
        <v>110</v>
      </c>
      <c r="K79" s="15" t="s">
        <v>952</v>
      </c>
      <c r="L79" s="16" t="s">
        <v>848</v>
      </c>
      <c r="M79" s="17"/>
      <c r="N79" s="5" t="s">
        <v>163</v>
      </c>
    </row>
    <row r="80" spans="1:14" x14ac:dyDescent="0.2">
      <c r="A80" t="s">
        <v>451</v>
      </c>
      <c r="B80" s="2" t="b">
        <f t="shared" si="7"/>
        <v>0</v>
      </c>
      <c r="C80" s="2" t="s">
        <v>182</v>
      </c>
      <c r="F80" s="2" t="str">
        <f t="shared" si="8"/>
        <v/>
      </c>
      <c r="I80" s="13" t="str">
        <f t="shared" si="6"/>
        <v>Palmitic acid</v>
      </c>
      <c r="J80" s="14" t="s">
        <v>958</v>
      </c>
      <c r="K80" s="15" t="s">
        <v>959</v>
      </c>
      <c r="L80" s="16" t="s">
        <v>960</v>
      </c>
      <c r="M80" s="17"/>
      <c r="N80" s="5" t="s">
        <v>163</v>
      </c>
    </row>
    <row r="81" spans="1:14" x14ac:dyDescent="0.2">
      <c r="A81" t="s">
        <v>457</v>
      </c>
      <c r="B81" s="2" t="b">
        <f t="shared" si="7"/>
        <v>0</v>
      </c>
      <c r="C81" s="2" t="s">
        <v>118</v>
      </c>
      <c r="D81" s="256" t="s">
        <v>1308</v>
      </c>
      <c r="E81" t="s">
        <v>1307</v>
      </c>
      <c r="F81" s="2" t="str">
        <f t="shared" si="8"/>
        <v>α-linolenic acid</v>
      </c>
      <c r="I81" s="13" t="str">
        <f t="shared" si="6"/>
        <v>TUG 891</v>
      </c>
      <c r="J81" s="14" t="s">
        <v>949</v>
      </c>
      <c r="K81" s="15" t="s">
        <v>949</v>
      </c>
      <c r="L81" s="16" t="s">
        <v>950</v>
      </c>
      <c r="M81" s="17"/>
      <c r="N81" s="5" t="s">
        <v>163</v>
      </c>
    </row>
    <row r="82" spans="1:14" x14ac:dyDescent="0.2">
      <c r="A82" t="s">
        <v>447</v>
      </c>
      <c r="B82" s="2" t="b">
        <f t="shared" si="7"/>
        <v>0</v>
      </c>
      <c r="C82" s="2" t="s">
        <v>182</v>
      </c>
      <c r="F82" s="2" t="str">
        <f t="shared" si="8"/>
        <v/>
      </c>
      <c r="I82" s="13" t="str">
        <f t="shared" si="6"/>
        <v>fMLP</v>
      </c>
      <c r="J82" s="14" t="s">
        <v>961</v>
      </c>
      <c r="K82" s="15" t="s">
        <v>962</v>
      </c>
      <c r="L82" s="16" t="s">
        <v>963</v>
      </c>
      <c r="M82" s="17"/>
      <c r="N82" s="5" t="s">
        <v>163</v>
      </c>
    </row>
    <row r="83" spans="1:14" x14ac:dyDescent="0.2">
      <c r="A83" t="s">
        <v>449</v>
      </c>
      <c r="B83" s="2" t="b">
        <f t="shared" si="7"/>
        <v>0</v>
      </c>
      <c r="C83" s="2" t="s">
        <v>182</v>
      </c>
      <c r="F83" s="2" t="str">
        <f t="shared" si="8"/>
        <v/>
      </c>
      <c r="I83" s="13" t="str">
        <f t="shared" si="6"/>
        <v>WKYMVM</v>
      </c>
      <c r="J83" s="14" t="s">
        <v>964</v>
      </c>
      <c r="K83" s="15" t="s">
        <v>965</v>
      </c>
      <c r="L83" s="16" t="s">
        <v>966</v>
      </c>
      <c r="M83" s="17"/>
      <c r="N83" s="5" t="s">
        <v>163</v>
      </c>
    </row>
    <row r="84" spans="1:14" x14ac:dyDescent="0.2">
      <c r="A84" t="s">
        <v>477</v>
      </c>
      <c r="B84" s="2" t="b">
        <f t="shared" si="7"/>
        <v>0</v>
      </c>
      <c r="C84" s="2" t="s">
        <v>182</v>
      </c>
      <c r="F84" s="2" t="str">
        <f t="shared" si="8"/>
        <v/>
      </c>
      <c r="I84" s="13" t="str">
        <f t="shared" si="6"/>
        <v>Galanin</v>
      </c>
      <c r="J84" s="14" t="s">
        <v>967</v>
      </c>
      <c r="K84" s="15" t="s">
        <v>968</v>
      </c>
      <c r="L84" s="16" t="s">
        <v>969</v>
      </c>
      <c r="M84" s="17"/>
      <c r="N84" s="5" t="s">
        <v>163</v>
      </c>
    </row>
    <row r="85" spans="1:14" x14ac:dyDescent="0.2">
      <c r="A85" t="s">
        <v>479</v>
      </c>
      <c r="B85" s="2" t="b">
        <f t="shared" si="7"/>
        <v>0</v>
      </c>
      <c r="C85" s="2" t="s">
        <v>182</v>
      </c>
      <c r="F85" s="2" t="str">
        <f t="shared" si="8"/>
        <v/>
      </c>
      <c r="I85" s="13" t="str">
        <f t="shared" si="6"/>
        <v>Galanin</v>
      </c>
      <c r="J85" s="14" t="s">
        <v>478</v>
      </c>
      <c r="K85" s="15" t="s">
        <v>970</v>
      </c>
      <c r="L85" s="16" t="s">
        <v>969</v>
      </c>
      <c r="M85" s="17"/>
      <c r="N85" s="5" t="s">
        <v>163</v>
      </c>
    </row>
    <row r="86" spans="1:14" x14ac:dyDescent="0.2">
      <c r="A86" t="s">
        <v>480</v>
      </c>
      <c r="B86" s="2" t="b">
        <f t="shared" si="7"/>
        <v>0</v>
      </c>
      <c r="C86" s="2" t="s">
        <v>182</v>
      </c>
      <c r="F86" s="2" t="str">
        <f t="shared" si="8"/>
        <v/>
      </c>
      <c r="I86" s="13" t="str">
        <f t="shared" si="6"/>
        <v>Galanin (rat)</v>
      </c>
      <c r="J86" s="14" t="s">
        <v>971</v>
      </c>
      <c r="K86" s="15" t="s">
        <v>972</v>
      </c>
      <c r="L86" s="16" t="s">
        <v>973</v>
      </c>
      <c r="M86" s="17"/>
      <c r="N86" s="5" t="s">
        <v>163</v>
      </c>
    </row>
    <row r="87" spans="1:14" x14ac:dyDescent="0.2">
      <c r="A87" t="s">
        <v>327</v>
      </c>
      <c r="B87" s="2" t="b">
        <f t="shared" si="7"/>
        <v>0</v>
      </c>
      <c r="C87" s="2" t="s">
        <v>182</v>
      </c>
      <c r="F87" s="2" t="str">
        <f t="shared" si="8"/>
        <v/>
      </c>
      <c r="I87" s="13" t="str">
        <f t="shared" ref="I87:I118" si="9">J87</f>
        <v>CCK-Octapeptide</v>
      </c>
      <c r="J87" s="14" t="s">
        <v>951</v>
      </c>
      <c r="K87" s="15" t="s">
        <v>837</v>
      </c>
      <c r="L87" s="16" t="s">
        <v>838</v>
      </c>
      <c r="M87" s="17"/>
      <c r="N87" s="5" t="s">
        <v>163</v>
      </c>
    </row>
    <row r="88" spans="1:14" x14ac:dyDescent="0.2">
      <c r="A88" t="s">
        <v>84</v>
      </c>
      <c r="B88" s="2" t="b">
        <f t="shared" si="7"/>
        <v>0</v>
      </c>
      <c r="C88" s="2" t="s">
        <v>113</v>
      </c>
      <c r="D88" s="256" t="s">
        <v>1306</v>
      </c>
      <c r="E88" t="s">
        <v>1305</v>
      </c>
      <c r="F88" s="2" t="str">
        <f t="shared" si="8"/>
        <v>Ghrelin</v>
      </c>
      <c r="I88" s="13" t="str">
        <f t="shared" si="9"/>
        <v>MK-0677</v>
      </c>
      <c r="J88" s="14" t="s">
        <v>914</v>
      </c>
      <c r="K88" s="15" t="s">
        <v>915</v>
      </c>
      <c r="L88" s="16" t="s">
        <v>916</v>
      </c>
      <c r="M88" s="17"/>
      <c r="N88" s="5" t="s">
        <v>163</v>
      </c>
    </row>
    <row r="89" spans="1:14" x14ac:dyDescent="0.2">
      <c r="A89" t="s">
        <v>497</v>
      </c>
      <c r="B89" s="2" t="b">
        <f t="shared" si="7"/>
        <v>0</v>
      </c>
      <c r="C89" s="2" t="s">
        <v>117</v>
      </c>
      <c r="D89" s="256" t="s">
        <v>1567</v>
      </c>
      <c r="E89" t="s">
        <v>1298</v>
      </c>
      <c r="F89" s="2" t="str">
        <f t="shared" si="8"/>
        <v>LH-RH</v>
      </c>
      <c r="I89" s="13" t="str">
        <f t="shared" si="9"/>
        <v>Leuprolide</v>
      </c>
      <c r="J89" s="14" t="s">
        <v>923</v>
      </c>
      <c r="K89" s="15" t="s">
        <v>924</v>
      </c>
      <c r="L89" s="16" t="s">
        <v>925</v>
      </c>
      <c r="M89" s="17"/>
      <c r="N89" s="5" t="s">
        <v>163</v>
      </c>
    </row>
    <row r="90" spans="1:14" x14ac:dyDescent="0.2">
      <c r="A90" t="s">
        <v>500</v>
      </c>
      <c r="B90" s="2" t="b">
        <f t="shared" si="7"/>
        <v>0</v>
      </c>
      <c r="C90" s="2" t="s">
        <v>182</v>
      </c>
      <c r="F90" s="2" t="str">
        <f t="shared" si="8"/>
        <v/>
      </c>
      <c r="I90" s="13" t="str">
        <f t="shared" si="9"/>
        <v>GSK1292263</v>
      </c>
      <c r="J90" s="14" t="s">
        <v>974</v>
      </c>
      <c r="K90" s="15" t="s">
        <v>974</v>
      </c>
      <c r="L90" s="16" t="s">
        <v>975</v>
      </c>
      <c r="M90" s="17"/>
      <c r="N90" s="5" t="s">
        <v>163</v>
      </c>
    </row>
    <row r="91" spans="1:14" x14ac:dyDescent="0.2">
      <c r="A91" t="s">
        <v>331</v>
      </c>
      <c r="B91" s="2" t="b">
        <f t="shared" si="7"/>
        <v>0</v>
      </c>
      <c r="C91" s="2" t="s">
        <v>182</v>
      </c>
      <c r="F91" s="2" t="str">
        <f t="shared" si="8"/>
        <v/>
      </c>
      <c r="I91" s="13" t="str">
        <f t="shared" si="9"/>
        <v>9-HODE</v>
      </c>
      <c r="J91" s="14" t="s">
        <v>976</v>
      </c>
      <c r="K91" s="15" t="s">
        <v>977</v>
      </c>
      <c r="L91" s="16" t="s">
        <v>978</v>
      </c>
      <c r="M91" s="17"/>
      <c r="N91" s="5" t="s">
        <v>163</v>
      </c>
    </row>
    <row r="92" spans="1:14" x14ac:dyDescent="0.2">
      <c r="A92" t="s">
        <v>349</v>
      </c>
      <c r="B92" s="2" t="b">
        <f t="shared" si="7"/>
        <v>0</v>
      </c>
      <c r="C92" s="2" t="s">
        <v>182</v>
      </c>
      <c r="F92" s="2" t="str">
        <f t="shared" si="8"/>
        <v/>
      </c>
      <c r="I92" s="13" t="str">
        <f t="shared" si="9"/>
        <v>Lysophosphatidylserine</v>
      </c>
      <c r="J92" s="14" t="s">
        <v>982</v>
      </c>
      <c r="K92" s="15" t="s">
        <v>983</v>
      </c>
      <c r="L92" s="16" t="s">
        <v>984</v>
      </c>
      <c r="M92" s="17"/>
      <c r="N92" s="5" t="s">
        <v>163</v>
      </c>
    </row>
    <row r="93" spans="1:14" x14ac:dyDescent="0.2">
      <c r="A93" t="s">
        <v>268</v>
      </c>
      <c r="B93" s="2" t="b">
        <f t="shared" si="7"/>
        <v>0</v>
      </c>
      <c r="C93" s="2" t="s">
        <v>143</v>
      </c>
      <c r="D93" s="256" t="s">
        <v>143</v>
      </c>
      <c r="E93" t="s">
        <v>1297</v>
      </c>
      <c r="F93" s="2" t="str">
        <f t="shared" si="8"/>
        <v>Litocholic acid</v>
      </c>
      <c r="I93" s="13">
        <f t="shared" si="9"/>
        <v>0</v>
      </c>
      <c r="N93" s="5" t="s">
        <v>163</v>
      </c>
    </row>
    <row r="94" spans="1:14" x14ac:dyDescent="0.2">
      <c r="A94" t="s">
        <v>358</v>
      </c>
      <c r="B94" s="2" t="b">
        <f t="shared" si="7"/>
        <v>0</v>
      </c>
      <c r="C94" s="2" t="s">
        <v>182</v>
      </c>
      <c r="F94" s="2" t="str">
        <f t="shared" si="8"/>
        <v/>
      </c>
      <c r="I94" s="13" t="str">
        <f t="shared" si="9"/>
        <v>MDL 29951</v>
      </c>
      <c r="J94" s="14" t="s">
        <v>979</v>
      </c>
      <c r="K94" s="15" t="s">
        <v>980</v>
      </c>
      <c r="L94" s="16" t="s">
        <v>981</v>
      </c>
      <c r="M94" s="17"/>
      <c r="N94" s="5" t="s">
        <v>163</v>
      </c>
    </row>
    <row r="95" spans="1:14" x14ac:dyDescent="0.2">
      <c r="A95" t="s">
        <v>370</v>
      </c>
      <c r="B95" s="2" t="b">
        <f t="shared" si="7"/>
        <v>0</v>
      </c>
      <c r="C95" s="2" t="s">
        <v>182</v>
      </c>
      <c r="F95" s="2" t="str">
        <f t="shared" si="8"/>
        <v/>
      </c>
      <c r="I95" s="13" t="str">
        <f t="shared" si="9"/>
        <v>Lysophosphatidylserine</v>
      </c>
      <c r="J95" s="14" t="s">
        <v>985</v>
      </c>
      <c r="K95" s="15" t="s">
        <v>983</v>
      </c>
      <c r="L95" s="16" t="s">
        <v>984</v>
      </c>
      <c r="M95" s="17"/>
      <c r="N95" s="5" t="s">
        <v>163</v>
      </c>
    </row>
    <row r="96" spans="1:14" x14ac:dyDescent="0.2">
      <c r="A96" t="s">
        <v>371</v>
      </c>
      <c r="B96" s="2" t="b">
        <f t="shared" si="7"/>
        <v>0</v>
      </c>
      <c r="C96" s="2" t="s">
        <v>182</v>
      </c>
      <c r="F96" s="2" t="str">
        <f t="shared" si="8"/>
        <v/>
      </c>
      <c r="I96" s="13" t="str">
        <f t="shared" si="9"/>
        <v>Zaprinast</v>
      </c>
      <c r="J96" s="14" t="s">
        <v>986</v>
      </c>
      <c r="K96" s="15" t="s">
        <v>987</v>
      </c>
      <c r="L96" s="16" t="s">
        <v>988</v>
      </c>
      <c r="M96" s="17"/>
      <c r="N96" s="5" t="s">
        <v>163</v>
      </c>
    </row>
    <row r="97" spans="1:14" x14ac:dyDescent="0.2">
      <c r="A97" t="s">
        <v>85</v>
      </c>
      <c r="B97" s="2" t="b">
        <f t="shared" si="7"/>
        <v>0</v>
      </c>
      <c r="C97" s="2" t="s">
        <v>119</v>
      </c>
      <c r="D97" s="256" t="s">
        <v>1296</v>
      </c>
      <c r="E97" t="s">
        <v>1295</v>
      </c>
      <c r="F97" s="2" t="str">
        <f t="shared" si="8"/>
        <v>Zn2+</v>
      </c>
      <c r="I97" s="13">
        <f t="shared" si="9"/>
        <v>0</v>
      </c>
      <c r="N97" s="5" t="s">
        <v>163</v>
      </c>
    </row>
    <row r="98" spans="1:14" x14ac:dyDescent="0.2">
      <c r="A98" t="s">
        <v>31</v>
      </c>
      <c r="B98" s="2" t="b">
        <f t="shared" ref="B98:B129" si="10">AND(F98=I98)</f>
        <v>0</v>
      </c>
      <c r="C98" s="2" t="s">
        <v>120</v>
      </c>
      <c r="D98" s="256" t="s">
        <v>1269</v>
      </c>
      <c r="E98" t="s">
        <v>1268</v>
      </c>
      <c r="F98" s="2" t="str">
        <f t="shared" si="8"/>
        <v>pH (proton)</v>
      </c>
      <c r="I98" s="13">
        <f t="shared" si="9"/>
        <v>0</v>
      </c>
      <c r="N98" s="5" t="s">
        <v>163</v>
      </c>
    </row>
    <row r="99" spans="1:14" x14ac:dyDescent="0.2">
      <c r="A99" t="s">
        <v>503</v>
      </c>
      <c r="B99" s="2" t="b">
        <f t="shared" si="10"/>
        <v>0</v>
      </c>
      <c r="C99" s="2" t="s">
        <v>182</v>
      </c>
      <c r="F99" s="2" t="str">
        <f t="shared" si="8"/>
        <v/>
      </c>
      <c r="I99" s="13" t="str">
        <f t="shared" si="9"/>
        <v>Lysophosphatidylinositol</v>
      </c>
      <c r="J99" s="14" t="s">
        <v>989</v>
      </c>
      <c r="K99" s="15" t="s">
        <v>990</v>
      </c>
      <c r="L99" s="16" t="s">
        <v>991</v>
      </c>
      <c r="M99" s="17"/>
      <c r="N99" s="5" t="s">
        <v>163</v>
      </c>
    </row>
    <row r="100" spans="1:14" x14ac:dyDescent="0.2">
      <c r="A100" t="s">
        <v>36</v>
      </c>
      <c r="B100" s="2" t="b">
        <f t="shared" si="10"/>
        <v>0</v>
      </c>
      <c r="C100" s="2" t="s">
        <v>122</v>
      </c>
      <c r="D100" s="256" t="s">
        <v>122</v>
      </c>
      <c r="E100" t="s">
        <v>1294</v>
      </c>
      <c r="F100" s="2" t="s">
        <v>937</v>
      </c>
      <c r="H100" s="12" t="s">
        <v>938</v>
      </c>
      <c r="I100" s="13" t="str">
        <f t="shared" si="9"/>
        <v>Capric acid</v>
      </c>
      <c r="J100" s="14" t="s">
        <v>939</v>
      </c>
      <c r="K100" s="15" t="s">
        <v>937</v>
      </c>
      <c r="L100" s="16" t="s">
        <v>940</v>
      </c>
      <c r="M100" s="17"/>
      <c r="N100" s="5" t="s">
        <v>163</v>
      </c>
    </row>
    <row r="101" spans="1:14" x14ac:dyDescent="0.2">
      <c r="A101" t="s">
        <v>274</v>
      </c>
      <c r="B101" s="2" t="b">
        <f t="shared" si="10"/>
        <v>0</v>
      </c>
      <c r="C101" s="2" t="s">
        <v>182</v>
      </c>
      <c r="F101" s="2" t="str">
        <f t="shared" ref="F101:F146" si="11">C101</f>
        <v/>
      </c>
      <c r="I101" s="13" t="str">
        <f t="shared" si="9"/>
        <v>Bombesin</v>
      </c>
      <c r="J101" s="14" t="s">
        <v>273</v>
      </c>
      <c r="K101" s="15" t="s">
        <v>992</v>
      </c>
      <c r="L101" s="16" t="s">
        <v>993</v>
      </c>
      <c r="M101" s="17"/>
      <c r="N101" s="5" t="s">
        <v>163</v>
      </c>
    </row>
    <row r="102" spans="1:14" x14ac:dyDescent="0.2">
      <c r="A102" t="s">
        <v>513</v>
      </c>
      <c r="B102" s="2" t="b">
        <f t="shared" si="10"/>
        <v>0</v>
      </c>
      <c r="C102" s="2" t="s">
        <v>126</v>
      </c>
      <c r="D102" s="256" t="s">
        <v>1292</v>
      </c>
      <c r="E102" t="s">
        <v>1291</v>
      </c>
      <c r="F102" s="2" t="str">
        <f t="shared" si="11"/>
        <v>Nicotinic acid</v>
      </c>
      <c r="I102" s="13">
        <f t="shared" si="9"/>
        <v>0</v>
      </c>
      <c r="N102" s="5" t="s">
        <v>163</v>
      </c>
    </row>
    <row r="103" spans="1:14" x14ac:dyDescent="0.2">
      <c r="A103" t="s">
        <v>46</v>
      </c>
      <c r="B103" s="2" t="b">
        <f t="shared" si="10"/>
        <v>0</v>
      </c>
      <c r="C103" s="2" t="s">
        <v>127</v>
      </c>
      <c r="D103" s="256" t="s">
        <v>1290</v>
      </c>
      <c r="E103" t="s">
        <v>1289</v>
      </c>
      <c r="F103" s="2" t="str">
        <f t="shared" si="11"/>
        <v>3-HOA</v>
      </c>
      <c r="I103" s="13">
        <f t="shared" si="9"/>
        <v>0</v>
      </c>
      <c r="N103" s="5" t="s">
        <v>163</v>
      </c>
    </row>
    <row r="104" spans="1:14" x14ac:dyDescent="0.2">
      <c r="A104" t="s">
        <v>508</v>
      </c>
      <c r="B104" s="2" t="b">
        <f t="shared" si="10"/>
        <v>0</v>
      </c>
      <c r="C104" s="2" t="s">
        <v>182</v>
      </c>
      <c r="F104" s="2" t="str">
        <f t="shared" si="11"/>
        <v/>
      </c>
      <c r="I104" s="13" t="str">
        <f t="shared" si="9"/>
        <v>Histamine</v>
      </c>
      <c r="J104" s="14" t="s">
        <v>849</v>
      </c>
      <c r="K104" s="15" t="s">
        <v>850</v>
      </c>
      <c r="L104" s="16" t="s">
        <v>851</v>
      </c>
      <c r="M104" s="17"/>
      <c r="N104" s="5" t="s">
        <v>163</v>
      </c>
    </row>
    <row r="105" spans="1:14" x14ac:dyDescent="0.2">
      <c r="A105" t="s">
        <v>509</v>
      </c>
      <c r="B105" s="2" t="b">
        <f t="shared" si="10"/>
        <v>0</v>
      </c>
      <c r="C105" s="2" t="s">
        <v>182</v>
      </c>
      <c r="F105" s="2" t="str">
        <f t="shared" si="11"/>
        <v/>
      </c>
      <c r="I105" s="13" t="str">
        <f t="shared" si="9"/>
        <v>Histamine</v>
      </c>
      <c r="J105" s="14" t="s">
        <v>125</v>
      </c>
      <c r="K105" s="15" t="s">
        <v>852</v>
      </c>
      <c r="L105" s="16" t="s">
        <v>851</v>
      </c>
      <c r="M105" s="17"/>
      <c r="N105" s="5" t="s">
        <v>163</v>
      </c>
    </row>
    <row r="106" spans="1:14" x14ac:dyDescent="0.2">
      <c r="A106" t="s">
        <v>516</v>
      </c>
      <c r="B106" s="2" t="b">
        <f t="shared" si="10"/>
        <v>0</v>
      </c>
      <c r="C106" s="2" t="s">
        <v>182</v>
      </c>
      <c r="F106" s="2" t="str">
        <f t="shared" si="11"/>
        <v/>
      </c>
      <c r="I106" s="13" t="str">
        <f t="shared" si="9"/>
        <v xml:space="preserve">Kisspeptin-10 </v>
      </c>
      <c r="J106" s="14" t="s">
        <v>995</v>
      </c>
      <c r="K106" s="15" t="s">
        <v>996</v>
      </c>
      <c r="L106" s="16" t="s">
        <v>997</v>
      </c>
      <c r="M106" s="17"/>
      <c r="N106" s="5" t="s">
        <v>163</v>
      </c>
    </row>
    <row r="107" spans="1:14" x14ac:dyDescent="0.2">
      <c r="A107" t="s">
        <v>535</v>
      </c>
      <c r="B107" s="2" t="b">
        <f t="shared" si="10"/>
        <v>0</v>
      </c>
      <c r="C107" s="2" t="s">
        <v>182</v>
      </c>
      <c r="F107" s="2" t="str">
        <f t="shared" si="11"/>
        <v/>
      </c>
      <c r="I107" s="13" t="str">
        <f t="shared" si="9"/>
        <v>Lysophosphatidic acid</v>
      </c>
      <c r="J107" s="14" t="s">
        <v>998</v>
      </c>
      <c r="K107" s="15" t="s">
        <v>869</v>
      </c>
      <c r="L107" s="16" t="s">
        <v>870</v>
      </c>
      <c r="M107" s="17"/>
      <c r="N107" s="5" t="s">
        <v>163</v>
      </c>
    </row>
    <row r="108" spans="1:14" x14ac:dyDescent="0.2">
      <c r="A108" t="s">
        <v>536</v>
      </c>
      <c r="B108" s="2" t="b">
        <f t="shared" si="10"/>
        <v>0</v>
      </c>
      <c r="C108" s="2" t="s">
        <v>182</v>
      </c>
      <c r="F108" s="2" t="str">
        <f t="shared" si="11"/>
        <v/>
      </c>
      <c r="I108" s="13" t="str">
        <f t="shared" si="9"/>
        <v>Lysophosphatidic acid</v>
      </c>
      <c r="J108" s="14" t="s">
        <v>868</v>
      </c>
      <c r="K108" s="15" t="s">
        <v>869</v>
      </c>
      <c r="L108" s="16" t="s">
        <v>870</v>
      </c>
      <c r="M108" s="17"/>
      <c r="N108" s="5" t="s">
        <v>163</v>
      </c>
    </row>
    <row r="109" spans="1:14" x14ac:dyDescent="0.2">
      <c r="A109" t="s">
        <v>537</v>
      </c>
      <c r="B109" s="2" t="b">
        <f t="shared" si="10"/>
        <v>0</v>
      </c>
      <c r="C109" s="2" t="s">
        <v>182</v>
      </c>
      <c r="F109" s="2" t="str">
        <f t="shared" si="11"/>
        <v/>
      </c>
      <c r="I109" s="13" t="str">
        <f t="shared" si="9"/>
        <v>Lysophosphatidic acid</v>
      </c>
      <c r="J109" s="14" t="s">
        <v>998</v>
      </c>
      <c r="K109" s="15" t="s">
        <v>869</v>
      </c>
      <c r="L109" s="16" t="s">
        <v>870</v>
      </c>
      <c r="M109" s="17"/>
      <c r="N109" s="5" t="s">
        <v>163</v>
      </c>
    </row>
    <row r="110" spans="1:14" x14ac:dyDescent="0.2">
      <c r="A110" t="s">
        <v>538</v>
      </c>
      <c r="B110" s="2" t="b">
        <f t="shared" si="10"/>
        <v>0</v>
      </c>
      <c r="C110" s="2" t="s">
        <v>182</v>
      </c>
      <c r="F110" s="2" t="str">
        <f t="shared" si="11"/>
        <v/>
      </c>
      <c r="I110" s="13" t="str">
        <f t="shared" si="9"/>
        <v>Lysophosphatidic acid</v>
      </c>
      <c r="J110" s="14" t="s">
        <v>868</v>
      </c>
      <c r="K110" s="15" t="s">
        <v>869</v>
      </c>
      <c r="L110" s="16" t="s">
        <v>870</v>
      </c>
      <c r="M110" s="17"/>
      <c r="N110" s="5" t="s">
        <v>163</v>
      </c>
    </row>
    <row r="111" spans="1:14" s="92" customFormat="1" x14ac:dyDescent="0.2">
      <c r="A111" t="s">
        <v>528</v>
      </c>
      <c r="B111" s="2" t="b">
        <f t="shared" si="10"/>
        <v>0</v>
      </c>
      <c r="C111" s="2" t="s">
        <v>94</v>
      </c>
      <c r="D111" s="256" t="s">
        <v>999</v>
      </c>
      <c r="E111" t="s">
        <v>1000</v>
      </c>
      <c r="F111" s="2" t="str">
        <f t="shared" si="11"/>
        <v>LTB4</v>
      </c>
      <c r="G111" s="11"/>
      <c r="H111" s="12"/>
      <c r="I111" s="13" t="str">
        <f t="shared" si="9"/>
        <v>CAY10583</v>
      </c>
      <c r="J111" s="266" t="s">
        <v>926</v>
      </c>
      <c r="K111" s="15" t="s">
        <v>926</v>
      </c>
      <c r="L111" s="16" t="s">
        <v>927</v>
      </c>
      <c r="M111" s="17"/>
      <c r="N111" s="5" t="s">
        <v>163</v>
      </c>
    </row>
    <row r="112" spans="1:14" x14ac:dyDescent="0.2">
      <c r="A112" t="s">
        <v>54</v>
      </c>
      <c r="B112" s="2" t="b">
        <f t="shared" si="10"/>
        <v>0</v>
      </c>
      <c r="C112" s="2" t="s">
        <v>131</v>
      </c>
      <c r="D112" s="256" t="s">
        <v>1285</v>
      </c>
      <c r="E112" t="s">
        <v>1284</v>
      </c>
      <c r="F112" s="2" t="str">
        <f t="shared" si="11"/>
        <v>γ-MSH</v>
      </c>
      <c r="H112" s="12" t="s">
        <v>941</v>
      </c>
      <c r="I112" s="13" t="str">
        <f t="shared" si="9"/>
        <v>α-MSH</v>
      </c>
      <c r="J112" s="14" t="s">
        <v>132</v>
      </c>
      <c r="K112" s="15" t="s">
        <v>903</v>
      </c>
      <c r="L112" s="16" t="s">
        <v>904</v>
      </c>
      <c r="M112" s="17"/>
      <c r="N112" s="5" t="s">
        <v>163</v>
      </c>
    </row>
    <row r="113" spans="1:14" x14ac:dyDescent="0.2">
      <c r="A113" t="s">
        <v>552</v>
      </c>
      <c r="B113" s="2" t="b">
        <f t="shared" si="10"/>
        <v>0</v>
      </c>
      <c r="C113" s="2" t="s">
        <v>182</v>
      </c>
      <c r="F113" s="2" t="str">
        <f t="shared" si="11"/>
        <v/>
      </c>
      <c r="I113" s="13" t="str">
        <f t="shared" si="9"/>
        <v>α-MSH</v>
      </c>
      <c r="J113" s="14" t="s">
        <v>132</v>
      </c>
      <c r="K113" s="15" t="s">
        <v>903</v>
      </c>
      <c r="L113" s="16" t="s">
        <v>904</v>
      </c>
      <c r="M113" s="17"/>
      <c r="N113" s="5" t="s">
        <v>163</v>
      </c>
    </row>
    <row r="114" spans="1:14" x14ac:dyDescent="0.2">
      <c r="A114" t="s">
        <v>545</v>
      </c>
      <c r="B114" s="2" t="b">
        <f t="shared" si="10"/>
        <v>0</v>
      </c>
      <c r="C114" s="2" t="s">
        <v>182</v>
      </c>
      <c r="F114" s="2" t="str">
        <f t="shared" si="11"/>
        <v/>
      </c>
      <c r="I114" s="13" t="str">
        <f t="shared" si="9"/>
        <v>MCH</v>
      </c>
      <c r="J114" s="14" t="s">
        <v>1001</v>
      </c>
      <c r="K114" s="15" t="s">
        <v>1002</v>
      </c>
      <c r="L114" s="16" t="s">
        <v>1003</v>
      </c>
      <c r="M114" s="17"/>
      <c r="N114" s="5" t="s">
        <v>163</v>
      </c>
    </row>
    <row r="115" spans="1:14" x14ac:dyDescent="0.2">
      <c r="A115" t="s">
        <v>547</v>
      </c>
      <c r="B115" s="2" t="b">
        <f t="shared" si="10"/>
        <v>0</v>
      </c>
      <c r="C115" s="2" t="s">
        <v>182</v>
      </c>
      <c r="F115" s="2" t="str">
        <f t="shared" si="11"/>
        <v/>
      </c>
      <c r="I115" s="13" t="str">
        <f t="shared" si="9"/>
        <v>MCH</v>
      </c>
      <c r="J115" s="14" t="s">
        <v>1004</v>
      </c>
      <c r="K115" s="15" t="s">
        <v>1005</v>
      </c>
      <c r="L115" s="16" t="s">
        <v>1003</v>
      </c>
      <c r="M115" s="17"/>
      <c r="N115" s="5" t="s">
        <v>163</v>
      </c>
    </row>
    <row r="116" spans="1:14" x14ac:dyDescent="0.2">
      <c r="A116" t="s">
        <v>398</v>
      </c>
      <c r="B116" s="2" t="b">
        <f t="shared" si="10"/>
        <v>0</v>
      </c>
      <c r="C116" s="2" t="s">
        <v>182</v>
      </c>
      <c r="F116" s="2" t="str">
        <f t="shared" si="11"/>
        <v/>
      </c>
      <c r="I116" s="13" t="str">
        <f t="shared" si="9"/>
        <v>BAM-22P</v>
      </c>
      <c r="J116" s="14" t="s">
        <v>1009</v>
      </c>
      <c r="K116" s="15" t="s">
        <v>1010</v>
      </c>
      <c r="L116" s="16" t="s">
        <v>1011</v>
      </c>
      <c r="M116" s="17"/>
      <c r="N116" s="5" t="s">
        <v>163</v>
      </c>
    </row>
    <row r="117" spans="1:14" x14ac:dyDescent="0.2">
      <c r="A117" t="s">
        <v>400</v>
      </c>
      <c r="B117" s="2" t="b">
        <f t="shared" si="10"/>
        <v>0</v>
      </c>
      <c r="C117" s="2" t="s">
        <v>182</v>
      </c>
      <c r="F117" s="2" t="str">
        <f t="shared" si="11"/>
        <v/>
      </c>
      <c r="I117" s="13" t="str">
        <f t="shared" si="9"/>
        <v>Cortistatin-14</v>
      </c>
      <c r="J117" s="14" t="s">
        <v>1012</v>
      </c>
      <c r="K117" s="15" t="s">
        <v>1013</v>
      </c>
      <c r="L117" s="16" t="s">
        <v>1014</v>
      </c>
      <c r="M117" s="17"/>
      <c r="N117" s="5" t="s">
        <v>163</v>
      </c>
    </row>
    <row r="118" spans="1:14" x14ac:dyDescent="0.2">
      <c r="A118" t="s">
        <v>553</v>
      </c>
      <c r="B118" s="2" t="b">
        <f t="shared" si="10"/>
        <v>0</v>
      </c>
      <c r="C118" s="2" t="s">
        <v>182</v>
      </c>
      <c r="F118" s="2" t="str">
        <f t="shared" si="11"/>
        <v/>
      </c>
      <c r="I118" s="13" t="str">
        <f t="shared" si="9"/>
        <v>α-MSH</v>
      </c>
      <c r="J118" s="14" t="s">
        <v>902</v>
      </c>
      <c r="K118" s="15" t="s">
        <v>903</v>
      </c>
      <c r="L118" s="16" t="s">
        <v>904</v>
      </c>
      <c r="M118" s="17"/>
      <c r="N118" s="5" t="s">
        <v>163</v>
      </c>
    </row>
    <row r="119" spans="1:14" x14ac:dyDescent="0.2">
      <c r="A119" t="s">
        <v>576</v>
      </c>
      <c r="B119" s="2" t="b">
        <f t="shared" si="10"/>
        <v>0</v>
      </c>
      <c r="C119" s="2" t="s">
        <v>182</v>
      </c>
      <c r="F119" s="2" t="str">
        <f t="shared" si="11"/>
        <v/>
      </c>
      <c r="I119" s="13" t="str">
        <f t="shared" ref="I119:I150" si="12">J119</f>
        <v>Motilin</v>
      </c>
      <c r="J119" s="14" t="s">
        <v>1006</v>
      </c>
      <c r="K119" s="15" t="s">
        <v>1007</v>
      </c>
      <c r="L119" s="16" t="s">
        <v>1008</v>
      </c>
      <c r="M119" s="17"/>
      <c r="N119" s="5" t="s">
        <v>163</v>
      </c>
    </row>
    <row r="120" spans="1:14" x14ac:dyDescent="0.2">
      <c r="A120" t="s">
        <v>716</v>
      </c>
      <c r="B120" s="2" t="b">
        <f t="shared" si="10"/>
        <v>0</v>
      </c>
      <c r="C120" s="2" t="s">
        <v>182</v>
      </c>
      <c r="F120" s="2" t="str">
        <f t="shared" si="11"/>
        <v/>
      </c>
      <c r="I120" s="13" t="str">
        <f t="shared" si="12"/>
        <v>Substance P</v>
      </c>
      <c r="J120" s="14" t="s">
        <v>1049</v>
      </c>
      <c r="K120" s="15" t="s">
        <v>1050</v>
      </c>
      <c r="L120" s="16" t="s">
        <v>1051</v>
      </c>
      <c r="M120" s="17"/>
      <c r="N120" s="5" t="s">
        <v>163</v>
      </c>
    </row>
    <row r="121" spans="1:14" x14ac:dyDescent="0.2">
      <c r="A121" t="s">
        <v>719</v>
      </c>
      <c r="B121" s="2" t="b">
        <f t="shared" si="10"/>
        <v>0</v>
      </c>
      <c r="C121" s="2" t="s">
        <v>182</v>
      </c>
      <c r="F121" s="2" t="str">
        <f t="shared" si="11"/>
        <v/>
      </c>
      <c r="I121" s="13" t="str">
        <f t="shared" si="12"/>
        <v>Neurokinin B</v>
      </c>
      <c r="J121" s="14" t="s">
        <v>1055</v>
      </c>
      <c r="K121" s="15" t="s">
        <v>1056</v>
      </c>
      <c r="L121" s="16" t="s">
        <v>1057</v>
      </c>
      <c r="M121" s="17"/>
      <c r="N121" s="5" t="s">
        <v>163</v>
      </c>
    </row>
    <row r="122" spans="1:14" x14ac:dyDescent="0.2">
      <c r="A122" t="s">
        <v>721</v>
      </c>
      <c r="B122" s="2" t="b">
        <f t="shared" si="10"/>
        <v>0</v>
      </c>
      <c r="C122" s="2" t="s">
        <v>182</v>
      </c>
      <c r="F122" s="2" t="str">
        <f t="shared" si="11"/>
        <v/>
      </c>
      <c r="I122" s="13" t="str">
        <f t="shared" si="12"/>
        <v>Neurokinin A</v>
      </c>
      <c r="J122" s="14" t="s">
        <v>1052</v>
      </c>
      <c r="K122" s="15" t="s">
        <v>1053</v>
      </c>
      <c r="L122" s="16" t="s">
        <v>1054</v>
      </c>
      <c r="M122" s="17"/>
      <c r="N122" s="5" t="s">
        <v>163</v>
      </c>
    </row>
    <row r="123" spans="1:14" x14ac:dyDescent="0.2">
      <c r="A123" t="s">
        <v>275</v>
      </c>
      <c r="B123" s="2" t="b">
        <f t="shared" si="10"/>
        <v>0</v>
      </c>
      <c r="C123" s="2" t="s">
        <v>182</v>
      </c>
      <c r="F123" s="2" t="str">
        <f t="shared" si="11"/>
        <v/>
      </c>
      <c r="I123" s="13" t="str">
        <f t="shared" si="12"/>
        <v>Neuromedin B</v>
      </c>
      <c r="J123" s="14" t="s">
        <v>1015</v>
      </c>
      <c r="K123" s="15" t="s">
        <v>1016</v>
      </c>
      <c r="L123" s="16" t="s">
        <v>1017</v>
      </c>
      <c r="M123" s="17"/>
      <c r="N123" s="5" t="s">
        <v>163</v>
      </c>
    </row>
    <row r="124" spans="1:14" x14ac:dyDescent="0.2">
      <c r="A124" t="s">
        <v>579</v>
      </c>
      <c r="B124" s="2" t="b">
        <f t="shared" si="10"/>
        <v>0</v>
      </c>
      <c r="C124" s="2" t="s">
        <v>182</v>
      </c>
      <c r="F124" s="2" t="str">
        <f t="shared" si="11"/>
        <v/>
      </c>
      <c r="I124" s="13" t="str">
        <f t="shared" si="12"/>
        <v>Neuromedin-U25</v>
      </c>
      <c r="J124" s="14" t="s">
        <v>1018</v>
      </c>
      <c r="K124" s="15" t="s">
        <v>1019</v>
      </c>
      <c r="L124" s="16" t="s">
        <v>1020</v>
      </c>
      <c r="M124" s="17"/>
      <c r="N124" s="5" t="s">
        <v>163</v>
      </c>
    </row>
    <row r="125" spans="1:14" x14ac:dyDescent="0.2">
      <c r="A125" t="s">
        <v>581</v>
      </c>
      <c r="B125" s="2" t="b">
        <f t="shared" si="10"/>
        <v>0</v>
      </c>
      <c r="C125" s="2" t="s">
        <v>182</v>
      </c>
      <c r="F125" s="2" t="str">
        <f t="shared" si="11"/>
        <v/>
      </c>
      <c r="I125" s="13" t="str">
        <f t="shared" si="12"/>
        <v>Neuromedin-U25</v>
      </c>
      <c r="J125" s="14" t="s">
        <v>1018</v>
      </c>
      <c r="K125" s="15" t="s">
        <v>1019</v>
      </c>
      <c r="L125" s="16" t="s">
        <v>1020</v>
      </c>
      <c r="M125" s="17"/>
      <c r="N125" s="5" t="s">
        <v>163</v>
      </c>
    </row>
    <row r="126" spans="1:14" x14ac:dyDescent="0.2">
      <c r="A126" t="s">
        <v>589</v>
      </c>
      <c r="B126" s="2" t="b">
        <f t="shared" si="10"/>
        <v>0</v>
      </c>
      <c r="C126" s="2" t="s">
        <v>182</v>
      </c>
      <c r="F126" s="2" t="str">
        <f t="shared" si="11"/>
        <v/>
      </c>
      <c r="I126" s="13" t="str">
        <f t="shared" si="12"/>
        <v>Neuropeptide W-30</v>
      </c>
      <c r="J126" s="14" t="s">
        <v>1021</v>
      </c>
      <c r="K126" s="15" t="s">
        <v>1022</v>
      </c>
      <c r="L126" s="16" t="s">
        <v>1023</v>
      </c>
      <c r="M126" s="17"/>
      <c r="N126" s="5" t="s">
        <v>163</v>
      </c>
    </row>
    <row r="127" spans="1:14" x14ac:dyDescent="0.2">
      <c r="A127" t="s">
        <v>582</v>
      </c>
      <c r="B127" s="2" t="b">
        <f t="shared" si="10"/>
        <v>0</v>
      </c>
      <c r="C127" s="2" t="s">
        <v>135</v>
      </c>
      <c r="D127" s="256" t="s">
        <v>1568</v>
      </c>
      <c r="E127" t="s">
        <v>1283</v>
      </c>
      <c r="F127" s="2" t="str">
        <f t="shared" si="11"/>
        <v>RFRP3</v>
      </c>
      <c r="I127" s="13" t="str">
        <f t="shared" si="12"/>
        <v>Neuropeptide FF</v>
      </c>
      <c r="J127" s="14" t="s">
        <v>865</v>
      </c>
      <c r="K127" s="15" t="s">
        <v>866</v>
      </c>
      <c r="L127" s="16" t="s">
        <v>867</v>
      </c>
      <c r="M127" s="17"/>
      <c r="N127" s="5" t="s">
        <v>163</v>
      </c>
    </row>
    <row r="128" spans="1:14" x14ac:dyDescent="0.2">
      <c r="A128" t="s">
        <v>58</v>
      </c>
      <c r="B128" s="2" t="b">
        <f t="shared" si="10"/>
        <v>0</v>
      </c>
      <c r="C128" s="2" t="s">
        <v>137</v>
      </c>
      <c r="D128" s="256" t="s">
        <v>1569</v>
      </c>
      <c r="E128" t="s">
        <v>1282</v>
      </c>
      <c r="F128" s="2" t="str">
        <f t="shared" si="11"/>
        <v>NPY</v>
      </c>
      <c r="I128" s="13">
        <f t="shared" si="12"/>
        <v>0</v>
      </c>
      <c r="N128" s="5" t="s">
        <v>163</v>
      </c>
    </row>
    <row r="129" spans="1:14" x14ac:dyDescent="0.2">
      <c r="A129" t="s">
        <v>87</v>
      </c>
      <c r="B129" s="2" t="b">
        <f t="shared" si="10"/>
        <v>0</v>
      </c>
      <c r="C129" s="2" t="s">
        <v>137</v>
      </c>
      <c r="D129" s="256" t="s">
        <v>1261</v>
      </c>
      <c r="E129" t="s">
        <v>1260</v>
      </c>
      <c r="F129" s="2" t="str">
        <f t="shared" si="11"/>
        <v>NPY</v>
      </c>
      <c r="I129" s="13">
        <f t="shared" si="12"/>
        <v>0</v>
      </c>
      <c r="N129" s="5" t="s">
        <v>163</v>
      </c>
    </row>
    <row r="130" spans="1:14" x14ac:dyDescent="0.2">
      <c r="A130" t="s">
        <v>405</v>
      </c>
      <c r="B130" s="2" t="b">
        <f t="shared" ref="B130:B161" si="13">AND(F130=I130)</f>
        <v>0</v>
      </c>
      <c r="C130" s="2" t="s">
        <v>120</v>
      </c>
      <c r="D130" s="256" t="s">
        <v>1269</v>
      </c>
      <c r="E130" t="s">
        <v>1268</v>
      </c>
      <c r="F130" s="2" t="str">
        <f t="shared" si="11"/>
        <v>pH (proton)</v>
      </c>
      <c r="I130" s="13">
        <f t="shared" si="12"/>
        <v>0</v>
      </c>
      <c r="N130" s="5" t="s">
        <v>163</v>
      </c>
    </row>
    <row r="131" spans="1:14" x14ac:dyDescent="0.2">
      <c r="A131" t="s">
        <v>602</v>
      </c>
      <c r="B131" s="2" t="b">
        <f t="shared" si="13"/>
        <v>0</v>
      </c>
      <c r="C131" s="2" t="s">
        <v>155</v>
      </c>
      <c r="D131" s="256" t="s">
        <v>1281</v>
      </c>
      <c r="E131" t="s">
        <v>1280</v>
      </c>
      <c r="F131" s="2" t="str">
        <f t="shared" si="11"/>
        <v>SNC-80</v>
      </c>
      <c r="I131" s="13" t="str">
        <f t="shared" si="12"/>
        <v>Methionine-Enkephalin</v>
      </c>
      <c r="J131" s="14" t="s">
        <v>935</v>
      </c>
      <c r="K131" s="15" t="s">
        <v>936</v>
      </c>
      <c r="L131" s="16" t="s">
        <v>913</v>
      </c>
      <c r="M131" s="17"/>
      <c r="N131" s="5" t="s">
        <v>163</v>
      </c>
    </row>
    <row r="132" spans="1:14" x14ac:dyDescent="0.2">
      <c r="A132" t="s">
        <v>609</v>
      </c>
      <c r="B132" s="2" t="b">
        <f t="shared" si="13"/>
        <v>0</v>
      </c>
      <c r="C132" s="2" t="s">
        <v>154</v>
      </c>
      <c r="D132" s="256" t="s">
        <v>1277</v>
      </c>
      <c r="E132" t="s">
        <v>1276</v>
      </c>
      <c r="F132" s="2" t="str">
        <f t="shared" si="11"/>
        <v>DAMGO</v>
      </c>
      <c r="I132" s="13" t="str">
        <f t="shared" si="12"/>
        <v>Methionine-Enkephalin</v>
      </c>
      <c r="J132" s="14" t="s">
        <v>911</v>
      </c>
      <c r="K132" s="15" t="s">
        <v>912</v>
      </c>
      <c r="L132" s="16" t="s">
        <v>913</v>
      </c>
      <c r="M132" s="17"/>
      <c r="N132" s="5" t="s">
        <v>163</v>
      </c>
    </row>
    <row r="133" spans="1:14" x14ac:dyDescent="0.2">
      <c r="A133" t="s">
        <v>624</v>
      </c>
      <c r="B133" s="2" t="b">
        <f t="shared" si="13"/>
        <v>0</v>
      </c>
      <c r="C133" s="2" t="s">
        <v>182</v>
      </c>
      <c r="F133" s="2" t="str">
        <f t="shared" si="11"/>
        <v/>
      </c>
      <c r="I133" s="13" t="str">
        <f t="shared" si="12"/>
        <v>Orexin-A</v>
      </c>
      <c r="J133" s="14" t="s">
        <v>994</v>
      </c>
      <c r="K133" s="15" t="s">
        <v>871</v>
      </c>
      <c r="L133" s="16" t="s">
        <v>872</v>
      </c>
      <c r="M133" s="17"/>
      <c r="N133" s="5" t="s">
        <v>163</v>
      </c>
    </row>
    <row r="134" spans="1:14" x14ac:dyDescent="0.2">
      <c r="A134" t="s">
        <v>637</v>
      </c>
      <c r="B134" s="2" t="b">
        <f t="shared" si="13"/>
        <v>0</v>
      </c>
      <c r="C134" s="2" t="s">
        <v>182</v>
      </c>
      <c r="F134" s="2" t="str">
        <f t="shared" si="11"/>
        <v/>
      </c>
      <c r="I134" s="13" t="str">
        <f t="shared" si="12"/>
        <v>2-oxo-glutaric acid</v>
      </c>
      <c r="J134" s="14" t="s">
        <v>1024</v>
      </c>
      <c r="K134" s="15" t="s">
        <v>1025</v>
      </c>
      <c r="L134" s="16" t="s">
        <v>1026</v>
      </c>
      <c r="M134" s="17"/>
      <c r="N134" s="5" t="s">
        <v>163</v>
      </c>
    </row>
    <row r="135" spans="1:14" x14ac:dyDescent="0.2">
      <c r="A135" t="s">
        <v>639</v>
      </c>
      <c r="B135" s="2" t="b">
        <f t="shared" si="13"/>
        <v>0</v>
      </c>
      <c r="C135" s="2" t="s">
        <v>182</v>
      </c>
      <c r="F135" s="2" t="str">
        <f t="shared" si="11"/>
        <v/>
      </c>
      <c r="I135" s="13" t="str">
        <f t="shared" si="12"/>
        <v>ADP</v>
      </c>
      <c r="J135" s="14" t="s">
        <v>1027</v>
      </c>
      <c r="K135" s="15" t="s">
        <v>1028</v>
      </c>
      <c r="L135" s="16" t="s">
        <v>1029</v>
      </c>
      <c r="M135" s="17"/>
      <c r="N135" s="5" t="s">
        <v>163</v>
      </c>
    </row>
    <row r="136" spans="1:14" x14ac:dyDescent="0.2">
      <c r="A136" t="s">
        <v>641</v>
      </c>
      <c r="B136" s="2" t="b">
        <f t="shared" si="13"/>
        <v>0</v>
      </c>
      <c r="C136" s="2" t="s">
        <v>139</v>
      </c>
      <c r="D136" s="256" t="s">
        <v>1273</v>
      </c>
      <c r="E136" t="s">
        <v>1272</v>
      </c>
      <c r="F136" s="2" t="str">
        <f t="shared" si="11"/>
        <v>UTP</v>
      </c>
      <c r="H136" s="12" t="s">
        <v>941</v>
      </c>
      <c r="I136" s="13" t="str">
        <f t="shared" si="12"/>
        <v>ATP</v>
      </c>
      <c r="J136" s="14" t="s">
        <v>942</v>
      </c>
      <c r="K136" s="15" t="s">
        <v>943</v>
      </c>
      <c r="L136" s="16" t="s">
        <v>944</v>
      </c>
      <c r="M136" s="17"/>
      <c r="N136" s="5" t="s">
        <v>163</v>
      </c>
    </row>
    <row r="137" spans="1:14" x14ac:dyDescent="0.2">
      <c r="A137" t="s">
        <v>643</v>
      </c>
      <c r="B137" s="2" t="b">
        <f t="shared" si="13"/>
        <v>0</v>
      </c>
      <c r="C137" s="2" t="s">
        <v>182</v>
      </c>
      <c r="F137" s="2" t="str">
        <f t="shared" si="11"/>
        <v/>
      </c>
      <c r="I137" s="13" t="str">
        <f t="shared" si="12"/>
        <v>ATP</v>
      </c>
      <c r="J137" s="14" t="s">
        <v>942</v>
      </c>
      <c r="K137" s="15" t="s">
        <v>943</v>
      </c>
      <c r="L137" s="16" t="s">
        <v>944</v>
      </c>
      <c r="M137" s="17"/>
      <c r="N137" s="5" t="s">
        <v>163</v>
      </c>
    </row>
    <row r="138" spans="1:14" x14ac:dyDescent="0.2">
      <c r="A138" t="s">
        <v>644</v>
      </c>
      <c r="B138" s="2" t="b">
        <f t="shared" si="13"/>
        <v>0</v>
      </c>
      <c r="C138" s="2" t="s">
        <v>182</v>
      </c>
      <c r="F138" s="2" t="str">
        <f t="shared" si="11"/>
        <v/>
      </c>
      <c r="I138" s="13" t="str">
        <f t="shared" si="12"/>
        <v>UDP</v>
      </c>
      <c r="J138" s="14" t="s">
        <v>1030</v>
      </c>
      <c r="K138" s="15" t="s">
        <v>1031</v>
      </c>
      <c r="L138" s="16" t="s">
        <v>1032</v>
      </c>
      <c r="M138" s="17"/>
      <c r="N138" s="5" t="s">
        <v>163</v>
      </c>
    </row>
    <row r="139" spans="1:14" x14ac:dyDescent="0.2">
      <c r="A139" t="s">
        <v>408</v>
      </c>
      <c r="B139" s="2" t="b">
        <f t="shared" si="13"/>
        <v>0</v>
      </c>
      <c r="C139" s="2" t="s">
        <v>182</v>
      </c>
      <c r="F139" s="2" t="str">
        <f t="shared" si="11"/>
        <v/>
      </c>
      <c r="I139" s="13" t="str">
        <f t="shared" si="12"/>
        <v>Lysophosphatidylserine</v>
      </c>
      <c r="J139" s="14" t="s">
        <v>982</v>
      </c>
      <c r="K139" s="15" t="s">
        <v>983</v>
      </c>
      <c r="L139" s="16" t="s">
        <v>984</v>
      </c>
      <c r="M139" s="17"/>
      <c r="N139" s="5" t="s">
        <v>163</v>
      </c>
    </row>
    <row r="140" spans="1:14" x14ac:dyDescent="0.2">
      <c r="A140" t="s">
        <v>645</v>
      </c>
      <c r="B140" s="2" t="b">
        <f t="shared" si="13"/>
        <v>0</v>
      </c>
      <c r="C140" s="2" t="s">
        <v>182</v>
      </c>
      <c r="F140" s="2" t="str">
        <f t="shared" si="11"/>
        <v/>
      </c>
      <c r="I140" s="13" t="str">
        <f t="shared" si="12"/>
        <v>ATP</v>
      </c>
      <c r="J140" s="14" t="s">
        <v>942</v>
      </c>
      <c r="K140" s="15" t="s">
        <v>943</v>
      </c>
      <c r="L140" s="16" t="s">
        <v>944</v>
      </c>
      <c r="M140" s="17"/>
      <c r="N140" s="5" t="s">
        <v>163</v>
      </c>
    </row>
    <row r="141" spans="1:14" x14ac:dyDescent="0.2">
      <c r="A141" t="s">
        <v>647</v>
      </c>
      <c r="B141" s="2" t="b">
        <f t="shared" si="13"/>
        <v>0</v>
      </c>
      <c r="C141" s="2" t="s">
        <v>182</v>
      </c>
      <c r="F141" s="2" t="str">
        <f t="shared" si="11"/>
        <v/>
      </c>
      <c r="I141" s="13" t="str">
        <f t="shared" si="12"/>
        <v>ADP</v>
      </c>
      <c r="J141" s="14" t="s">
        <v>1027</v>
      </c>
      <c r="K141" s="15" t="s">
        <v>1028</v>
      </c>
      <c r="L141" s="16" t="s">
        <v>1029</v>
      </c>
      <c r="M141" s="17"/>
      <c r="N141" s="5" t="s">
        <v>163</v>
      </c>
    </row>
    <row r="142" spans="1:14" x14ac:dyDescent="0.2">
      <c r="A142" t="s">
        <v>649</v>
      </c>
      <c r="B142" s="2" t="b">
        <f t="shared" si="13"/>
        <v>0</v>
      </c>
      <c r="C142" s="2" t="s">
        <v>182</v>
      </c>
      <c r="F142" s="2" t="str">
        <f t="shared" si="11"/>
        <v/>
      </c>
      <c r="I142" s="13" t="str">
        <f t="shared" si="12"/>
        <v>ADP</v>
      </c>
      <c r="J142" s="14" t="s">
        <v>1027</v>
      </c>
      <c r="K142" s="15" t="s">
        <v>1028</v>
      </c>
      <c r="L142" s="16" t="s">
        <v>1029</v>
      </c>
      <c r="M142" s="17"/>
      <c r="N142" s="5" t="s">
        <v>163</v>
      </c>
    </row>
    <row r="143" spans="1:14" x14ac:dyDescent="0.2">
      <c r="A143" t="s">
        <v>651</v>
      </c>
      <c r="B143" s="2" t="b">
        <f t="shared" si="13"/>
        <v>0</v>
      </c>
      <c r="C143" s="2" t="s">
        <v>182</v>
      </c>
      <c r="F143" s="2" t="str">
        <f t="shared" si="11"/>
        <v/>
      </c>
      <c r="I143" s="13" t="str">
        <f t="shared" si="12"/>
        <v>UDP-Glucose</v>
      </c>
      <c r="J143" s="14" t="s">
        <v>1033</v>
      </c>
      <c r="K143" s="15" t="s">
        <v>1034</v>
      </c>
      <c r="L143" s="16" t="s">
        <v>1035</v>
      </c>
      <c r="M143" s="17"/>
      <c r="N143" s="5" t="s">
        <v>163</v>
      </c>
    </row>
    <row r="144" spans="1:14" x14ac:dyDescent="0.2">
      <c r="A144" t="s">
        <v>695</v>
      </c>
      <c r="B144" s="2" t="b">
        <f t="shared" si="13"/>
        <v>0</v>
      </c>
      <c r="C144" s="2" t="s">
        <v>182</v>
      </c>
      <c r="F144" s="2" t="str">
        <f t="shared" si="11"/>
        <v/>
      </c>
      <c r="I144" s="13" t="str">
        <f t="shared" si="12"/>
        <v>Thrombin</v>
      </c>
      <c r="J144" s="14" t="s">
        <v>953</v>
      </c>
      <c r="K144" s="15" t="s">
        <v>954</v>
      </c>
      <c r="L144" s="16" t="s">
        <v>955</v>
      </c>
      <c r="M144" s="17"/>
      <c r="N144" s="5" t="s">
        <v>163</v>
      </c>
    </row>
    <row r="145" spans="1:14" x14ac:dyDescent="0.2">
      <c r="A145" t="s">
        <v>696</v>
      </c>
      <c r="B145" s="2" t="b">
        <f t="shared" si="13"/>
        <v>0</v>
      </c>
      <c r="C145" s="2" t="s">
        <v>182</v>
      </c>
      <c r="F145" s="2" t="str">
        <f t="shared" si="11"/>
        <v/>
      </c>
      <c r="I145" s="13" t="str">
        <f t="shared" si="12"/>
        <v>Thrombin</v>
      </c>
      <c r="J145" s="14" t="s">
        <v>956</v>
      </c>
      <c r="K145" s="15" t="s">
        <v>957</v>
      </c>
      <c r="L145" s="16" t="s">
        <v>955</v>
      </c>
      <c r="M145" s="17"/>
      <c r="N145" s="5" t="s">
        <v>163</v>
      </c>
    </row>
    <row r="146" spans="1:14" x14ac:dyDescent="0.2">
      <c r="A146" t="s">
        <v>665</v>
      </c>
      <c r="B146" s="2" t="b">
        <f t="shared" si="13"/>
        <v>0</v>
      </c>
      <c r="C146" s="2" t="s">
        <v>182</v>
      </c>
      <c r="F146" s="2" t="str">
        <f t="shared" si="11"/>
        <v/>
      </c>
      <c r="I146" s="13" t="str">
        <f t="shared" si="12"/>
        <v>Prostaglandin D2</v>
      </c>
      <c r="J146" s="14" t="s">
        <v>1042</v>
      </c>
      <c r="K146" s="15" t="s">
        <v>1042</v>
      </c>
      <c r="L146" s="16" t="s">
        <v>1043</v>
      </c>
      <c r="M146" s="17"/>
      <c r="N146" s="5" t="s">
        <v>163</v>
      </c>
    </row>
    <row r="147" spans="1:14" x14ac:dyDescent="0.2">
      <c r="A147" t="s">
        <v>672</v>
      </c>
      <c r="B147" s="2" t="b">
        <f t="shared" si="13"/>
        <v>0</v>
      </c>
      <c r="C147" s="2" t="s">
        <v>109</v>
      </c>
      <c r="D147" s="256" t="s">
        <v>879</v>
      </c>
      <c r="E147" t="s">
        <v>881</v>
      </c>
      <c r="F147" s="2" t="s">
        <v>932</v>
      </c>
      <c r="I147" s="13" t="str">
        <f t="shared" si="12"/>
        <v>Prostaglandin E2</v>
      </c>
      <c r="J147" s="14" t="s">
        <v>880</v>
      </c>
      <c r="K147" s="15" t="s">
        <v>879</v>
      </c>
      <c r="L147" s="16" t="s">
        <v>881</v>
      </c>
      <c r="M147" s="17"/>
      <c r="N147" s="5" t="s">
        <v>163</v>
      </c>
    </row>
    <row r="148" spans="1:14" x14ac:dyDescent="0.2">
      <c r="A148" t="s">
        <v>675</v>
      </c>
      <c r="B148" s="2" t="b">
        <f t="shared" si="13"/>
        <v>0</v>
      </c>
      <c r="C148" s="2" t="s">
        <v>109</v>
      </c>
      <c r="D148" s="256" t="s">
        <v>879</v>
      </c>
      <c r="E148" t="s">
        <v>881</v>
      </c>
      <c r="F148" s="2" t="s">
        <v>933</v>
      </c>
      <c r="I148" s="13" t="str">
        <f t="shared" si="12"/>
        <v>Prostaglandin E2</v>
      </c>
      <c r="J148" s="14" t="s">
        <v>879</v>
      </c>
      <c r="K148" s="15" t="s">
        <v>880</v>
      </c>
      <c r="L148" s="16" t="s">
        <v>881</v>
      </c>
      <c r="M148" s="17"/>
      <c r="N148" s="5" t="s">
        <v>163</v>
      </c>
    </row>
    <row r="149" spans="1:14" x14ac:dyDescent="0.2">
      <c r="A149" t="s">
        <v>678</v>
      </c>
      <c r="B149" s="2" t="b">
        <f t="shared" si="13"/>
        <v>0</v>
      </c>
      <c r="C149" s="2" t="s">
        <v>109</v>
      </c>
      <c r="D149" s="256" t="s">
        <v>879</v>
      </c>
      <c r="E149" t="s">
        <v>881</v>
      </c>
      <c r="F149" s="2" t="s">
        <v>934</v>
      </c>
      <c r="I149" s="13" t="str">
        <f t="shared" si="12"/>
        <v>Prostaglandin E2</v>
      </c>
      <c r="J149" s="14" t="s">
        <v>880</v>
      </c>
      <c r="K149" s="15" t="s">
        <v>879</v>
      </c>
      <c r="L149" s="16" t="s">
        <v>881</v>
      </c>
      <c r="M149" s="17"/>
      <c r="N149" s="5" t="s">
        <v>163</v>
      </c>
    </row>
    <row r="150" spans="1:14" x14ac:dyDescent="0.2">
      <c r="A150" t="s">
        <v>684</v>
      </c>
      <c r="B150" s="2" t="b">
        <f t="shared" si="13"/>
        <v>0</v>
      </c>
      <c r="C150" s="2" t="s">
        <v>182</v>
      </c>
      <c r="F150" s="2" t="str">
        <f t="shared" ref="F150:F177" si="14">C150</f>
        <v/>
      </c>
      <c r="I150" s="13" t="str">
        <f t="shared" si="12"/>
        <v>Iloprost</v>
      </c>
      <c r="J150" s="14" t="s">
        <v>1044</v>
      </c>
      <c r="K150" s="15" t="s">
        <v>1045</v>
      </c>
      <c r="L150" s="16" t="s">
        <v>1046</v>
      </c>
      <c r="M150" s="17"/>
      <c r="N150" s="5" t="s">
        <v>163</v>
      </c>
    </row>
    <row r="151" spans="1:14" x14ac:dyDescent="0.2">
      <c r="A151" t="s">
        <v>663</v>
      </c>
      <c r="B151" s="2" t="b">
        <f t="shared" si="13"/>
        <v>0</v>
      </c>
      <c r="C151" s="2" t="s">
        <v>182</v>
      </c>
      <c r="F151" s="2" t="str">
        <f t="shared" si="14"/>
        <v/>
      </c>
      <c r="I151" s="13" t="str">
        <f t="shared" ref="I151:I177" si="15">J151</f>
        <v>Prolactin-Releasing Peptide-20</v>
      </c>
      <c r="J151" s="14" t="s">
        <v>1036</v>
      </c>
      <c r="K151" s="15" t="s">
        <v>1037</v>
      </c>
      <c r="L151" s="16" t="s">
        <v>1038</v>
      </c>
      <c r="M151" s="17"/>
      <c r="N151" s="5" t="s">
        <v>163</v>
      </c>
    </row>
    <row r="152" spans="1:14" x14ac:dyDescent="0.2">
      <c r="A152" t="s">
        <v>410</v>
      </c>
      <c r="B152" s="2" t="b">
        <f t="shared" si="13"/>
        <v>0</v>
      </c>
      <c r="C152" s="2" t="s">
        <v>120</v>
      </c>
      <c r="D152" s="256" t="s">
        <v>1269</v>
      </c>
      <c r="E152" t="s">
        <v>1268</v>
      </c>
      <c r="F152" s="2" t="str">
        <f t="shared" si="14"/>
        <v>pH (proton)</v>
      </c>
      <c r="I152" s="13">
        <f t="shared" si="15"/>
        <v>0</v>
      </c>
      <c r="N152" s="5" t="s">
        <v>163</v>
      </c>
    </row>
    <row r="153" spans="1:14" x14ac:dyDescent="0.2">
      <c r="A153" t="s">
        <v>658</v>
      </c>
      <c r="B153" s="2" t="b">
        <f t="shared" si="13"/>
        <v>0</v>
      </c>
      <c r="C153" s="2" t="s">
        <v>182</v>
      </c>
      <c r="F153" s="2" t="str">
        <f t="shared" si="14"/>
        <v/>
      </c>
      <c r="I153" s="13" t="str">
        <f t="shared" si="15"/>
        <v>PAF</v>
      </c>
      <c r="J153" s="14" t="s">
        <v>1039</v>
      </c>
      <c r="K153" s="15" t="s">
        <v>1040</v>
      </c>
      <c r="L153" s="16" t="s">
        <v>1041</v>
      </c>
      <c r="M153" s="17"/>
      <c r="N153" s="5" t="s">
        <v>163</v>
      </c>
    </row>
    <row r="154" spans="1:14" x14ac:dyDescent="0.2">
      <c r="A154" t="s">
        <v>541</v>
      </c>
      <c r="B154" s="2" t="b">
        <f t="shared" si="13"/>
        <v>0</v>
      </c>
      <c r="C154" s="2" t="s">
        <v>182</v>
      </c>
      <c r="F154" s="2" t="str">
        <f t="shared" si="14"/>
        <v/>
      </c>
      <c r="I154" s="13" t="str">
        <f t="shared" si="15"/>
        <v>Sphingosine 1-phosphate</v>
      </c>
      <c r="J154" s="14" t="s">
        <v>897</v>
      </c>
      <c r="K154" s="15" t="s">
        <v>1047</v>
      </c>
      <c r="L154" s="16" t="s">
        <v>899</v>
      </c>
      <c r="M154" s="17"/>
      <c r="N154" s="5" t="s">
        <v>163</v>
      </c>
    </row>
    <row r="155" spans="1:14" x14ac:dyDescent="0.2">
      <c r="A155" t="s">
        <v>542</v>
      </c>
      <c r="B155" s="2" t="b">
        <f t="shared" si="13"/>
        <v>0</v>
      </c>
      <c r="C155" s="2" t="s">
        <v>182</v>
      </c>
      <c r="F155" s="2" t="str">
        <f t="shared" si="14"/>
        <v/>
      </c>
      <c r="I155" s="13" t="str">
        <f t="shared" si="15"/>
        <v>Sphingosine 1-phosphate</v>
      </c>
      <c r="J155" s="14" t="s">
        <v>141</v>
      </c>
      <c r="K155" s="15" t="s">
        <v>898</v>
      </c>
      <c r="L155" s="16" t="s">
        <v>899</v>
      </c>
      <c r="M155" s="17"/>
      <c r="N155" s="5" t="s">
        <v>163</v>
      </c>
    </row>
    <row r="156" spans="1:14" x14ac:dyDescent="0.2">
      <c r="A156" t="s">
        <v>544</v>
      </c>
      <c r="B156" s="2" t="b">
        <f t="shared" si="13"/>
        <v>0</v>
      </c>
      <c r="C156" s="2" t="s">
        <v>182</v>
      </c>
      <c r="F156" s="2" t="str">
        <f t="shared" si="14"/>
        <v/>
      </c>
      <c r="I156" s="13" t="str">
        <f t="shared" si="15"/>
        <v>Sphingosine 1-phosphate</v>
      </c>
      <c r="J156" s="14" t="s">
        <v>897</v>
      </c>
      <c r="K156" s="15" t="s">
        <v>1047</v>
      </c>
      <c r="L156" s="16" t="s">
        <v>899</v>
      </c>
      <c r="M156" s="17"/>
      <c r="N156" s="5" t="s">
        <v>163</v>
      </c>
    </row>
    <row r="157" spans="1:14" s="253" customFormat="1" x14ac:dyDescent="0.2">
      <c r="A157" t="s">
        <v>702</v>
      </c>
      <c r="B157" s="2" t="b">
        <f t="shared" si="13"/>
        <v>0</v>
      </c>
      <c r="C157" s="2" t="s">
        <v>182</v>
      </c>
      <c r="D157" s="256"/>
      <c r="E157"/>
      <c r="F157" s="2" t="str">
        <f t="shared" si="14"/>
        <v/>
      </c>
      <c r="G157" s="11"/>
      <c r="H157" s="12"/>
      <c r="I157" s="13" t="str">
        <f t="shared" si="15"/>
        <v>Somatostatin</v>
      </c>
      <c r="J157" s="14" t="s">
        <v>894</v>
      </c>
      <c r="K157" s="15" t="s">
        <v>1048</v>
      </c>
      <c r="L157" s="16" t="s">
        <v>896</v>
      </c>
      <c r="M157" s="17"/>
      <c r="N157" s="5" t="s">
        <v>163</v>
      </c>
    </row>
    <row r="158" spans="1:14" s="253" customFormat="1" x14ac:dyDescent="0.2">
      <c r="A158" t="s">
        <v>708</v>
      </c>
      <c r="B158" s="2" t="b">
        <f t="shared" si="13"/>
        <v>0</v>
      </c>
      <c r="C158" s="2" t="s">
        <v>182</v>
      </c>
      <c r="D158" s="256"/>
      <c r="E158"/>
      <c r="F158" s="2" t="str">
        <f t="shared" si="14"/>
        <v/>
      </c>
      <c r="G158" s="11"/>
      <c r="H158" s="12"/>
      <c r="I158" s="13" t="str">
        <f t="shared" si="15"/>
        <v>Somatostatin</v>
      </c>
      <c r="J158" s="14" t="s">
        <v>704</v>
      </c>
      <c r="K158" s="15" t="s">
        <v>1048</v>
      </c>
      <c r="L158" s="16" t="s">
        <v>896</v>
      </c>
      <c r="M158" s="17"/>
      <c r="N158" s="5" t="s">
        <v>163</v>
      </c>
    </row>
    <row r="159" spans="1:14" s="253" customFormat="1" x14ac:dyDescent="0.2">
      <c r="A159" t="s">
        <v>710</v>
      </c>
      <c r="B159" s="2" t="b">
        <f t="shared" si="13"/>
        <v>0</v>
      </c>
      <c r="C159" s="2" t="s">
        <v>182</v>
      </c>
      <c r="D159" s="256"/>
      <c r="E159"/>
      <c r="F159" s="2" t="str">
        <f t="shared" si="14"/>
        <v/>
      </c>
      <c r="G159" s="11"/>
      <c r="H159" s="12"/>
      <c r="I159" s="13" t="str">
        <f t="shared" si="15"/>
        <v>Somatostatin</v>
      </c>
      <c r="J159" s="14" t="s">
        <v>894</v>
      </c>
      <c r="K159" s="15" t="s">
        <v>895</v>
      </c>
      <c r="L159" s="16" t="s">
        <v>896</v>
      </c>
      <c r="M159" s="17"/>
      <c r="N159" s="5" t="s">
        <v>163</v>
      </c>
    </row>
    <row r="160" spans="1:14" s="253" customFormat="1" x14ac:dyDescent="0.2">
      <c r="A160" t="s">
        <v>712</v>
      </c>
      <c r="B160" s="2" t="b">
        <f t="shared" si="13"/>
        <v>0</v>
      </c>
      <c r="C160" s="2" t="s">
        <v>182</v>
      </c>
      <c r="D160" s="256"/>
      <c r="E160"/>
      <c r="F160" s="2" t="str">
        <f t="shared" si="14"/>
        <v/>
      </c>
      <c r="G160" s="11"/>
      <c r="H160" s="12"/>
      <c r="I160" s="13" t="str">
        <f t="shared" si="15"/>
        <v>Somatostatin</v>
      </c>
      <c r="J160" s="14" t="s">
        <v>704</v>
      </c>
      <c r="K160" s="15" t="s">
        <v>1048</v>
      </c>
      <c r="L160" s="16" t="s">
        <v>896</v>
      </c>
      <c r="M160" s="17"/>
      <c r="N160" s="5" t="s">
        <v>163</v>
      </c>
    </row>
    <row r="161" spans="1:14" s="253" customFormat="1" x14ac:dyDescent="0.2">
      <c r="A161" t="s">
        <v>686</v>
      </c>
      <c r="B161" s="2" t="b">
        <f t="shared" si="13"/>
        <v>0</v>
      </c>
      <c r="C161" s="2" t="s">
        <v>182</v>
      </c>
      <c r="D161" s="256"/>
      <c r="E161"/>
      <c r="F161" s="2" t="str">
        <f t="shared" si="14"/>
        <v/>
      </c>
      <c r="G161" s="11"/>
      <c r="H161" s="12"/>
      <c r="I161" s="13" t="str">
        <f t="shared" si="15"/>
        <v>U-46619</v>
      </c>
      <c r="J161" s="14" t="s">
        <v>1058</v>
      </c>
      <c r="K161" s="15" t="s">
        <v>1059</v>
      </c>
      <c r="L161" s="16" t="s">
        <v>1060</v>
      </c>
      <c r="M161" s="17"/>
      <c r="N161" s="5" t="s">
        <v>163</v>
      </c>
    </row>
    <row r="162" spans="1:14" x14ac:dyDescent="0.2">
      <c r="A162" t="s">
        <v>757</v>
      </c>
      <c r="B162" s="2" t="b">
        <f t="shared" ref="B162:B177" si="16">AND(F162=I162)</f>
        <v>0</v>
      </c>
      <c r="C162" s="2" t="s">
        <v>182</v>
      </c>
      <c r="F162" s="2" t="str">
        <f t="shared" si="14"/>
        <v/>
      </c>
      <c r="I162" s="13" t="str">
        <f t="shared" si="15"/>
        <v>Urotensin II</v>
      </c>
      <c r="J162" s="14" t="s">
        <v>1061</v>
      </c>
      <c r="K162" s="15" t="s">
        <v>1062</v>
      </c>
      <c r="L162" s="16" t="s">
        <v>1063</v>
      </c>
      <c r="M162" s="17"/>
      <c r="N162" s="5" t="s">
        <v>163</v>
      </c>
    </row>
    <row r="163" spans="1:14" x14ac:dyDescent="0.2">
      <c r="A163" t="s">
        <v>766</v>
      </c>
      <c r="B163" s="2" t="b">
        <f t="shared" si="16"/>
        <v>0</v>
      </c>
      <c r="C163" s="2" t="s">
        <v>182</v>
      </c>
      <c r="F163" s="2" t="str">
        <f t="shared" si="14"/>
        <v/>
      </c>
      <c r="I163" s="13" t="str">
        <f t="shared" si="15"/>
        <v>Vasopressin</v>
      </c>
      <c r="J163" s="14" t="s">
        <v>834</v>
      </c>
      <c r="K163" s="15" t="s">
        <v>832</v>
      </c>
      <c r="L163" s="16" t="s">
        <v>833</v>
      </c>
      <c r="M163" s="17"/>
      <c r="N163" s="5" t="s">
        <v>163</v>
      </c>
    </row>
    <row r="164" spans="1:14" x14ac:dyDescent="0.2">
      <c r="A164" t="s">
        <v>283</v>
      </c>
      <c r="B164" s="2" t="b">
        <f t="shared" si="16"/>
        <v>0</v>
      </c>
      <c r="C164" s="2" t="s">
        <v>102</v>
      </c>
      <c r="D164" s="256" t="s">
        <v>1326</v>
      </c>
      <c r="E164" t="s">
        <v>1325</v>
      </c>
      <c r="F164" s="2" t="str">
        <f t="shared" si="14"/>
        <v>Calcitonin</v>
      </c>
      <c r="I164" s="13">
        <f t="shared" si="15"/>
        <v>0</v>
      </c>
      <c r="N164" s="5" t="s">
        <v>165</v>
      </c>
    </row>
    <row r="165" spans="1:14" x14ac:dyDescent="0.2">
      <c r="A165" t="s">
        <v>83</v>
      </c>
      <c r="B165" s="2" t="b">
        <f t="shared" si="16"/>
        <v>0</v>
      </c>
      <c r="C165" s="2" t="s">
        <v>100</v>
      </c>
      <c r="D165" s="256" t="s">
        <v>1570</v>
      </c>
      <c r="E165" t="s">
        <v>1318</v>
      </c>
      <c r="F165" s="2" t="str">
        <f t="shared" si="14"/>
        <v>CRF</v>
      </c>
      <c r="I165" s="13">
        <f t="shared" si="15"/>
        <v>0</v>
      </c>
      <c r="N165" s="5" t="s">
        <v>165</v>
      </c>
    </row>
    <row r="166" spans="1:14" x14ac:dyDescent="0.2">
      <c r="A166" t="s">
        <v>8</v>
      </c>
      <c r="B166" s="2" t="b">
        <f t="shared" si="16"/>
        <v>0</v>
      </c>
      <c r="C166" s="2" t="s">
        <v>101</v>
      </c>
      <c r="D166" s="256" t="s">
        <v>1317</v>
      </c>
      <c r="E166" t="s">
        <v>1316</v>
      </c>
      <c r="F166" s="2" t="str">
        <f t="shared" si="14"/>
        <v>Urocortin II</v>
      </c>
      <c r="I166" s="13">
        <f t="shared" si="15"/>
        <v>0</v>
      </c>
      <c r="N166" s="5" t="s">
        <v>165</v>
      </c>
    </row>
    <row r="167" spans="1:14" x14ac:dyDescent="0.2">
      <c r="A167" t="s">
        <v>486</v>
      </c>
      <c r="B167" s="2" t="b">
        <f t="shared" si="16"/>
        <v>0</v>
      </c>
      <c r="C167" s="2" t="s">
        <v>115</v>
      </c>
      <c r="D167" s="256" t="s">
        <v>1304</v>
      </c>
      <c r="E167" t="s">
        <v>1303</v>
      </c>
      <c r="F167" s="2" t="str">
        <f t="shared" si="14"/>
        <v>GLP-1 (7-36)</v>
      </c>
      <c r="I167" s="13">
        <f t="shared" si="15"/>
        <v>0</v>
      </c>
      <c r="N167" s="5" t="s">
        <v>165</v>
      </c>
    </row>
    <row r="168" spans="1:14" x14ac:dyDescent="0.2">
      <c r="A168" t="s">
        <v>488</v>
      </c>
      <c r="B168" s="2" t="b">
        <f t="shared" si="16"/>
        <v>0</v>
      </c>
      <c r="C168" s="2" t="s">
        <v>116</v>
      </c>
      <c r="D168" s="256" t="s">
        <v>1302</v>
      </c>
      <c r="E168" t="s">
        <v>1301</v>
      </c>
      <c r="F168" s="2" t="str">
        <f t="shared" si="14"/>
        <v>GLP-2 (1-33)</v>
      </c>
      <c r="I168" s="13">
        <f t="shared" si="15"/>
        <v>0</v>
      </c>
      <c r="N168" s="5" t="s">
        <v>165</v>
      </c>
    </row>
    <row r="169" spans="1:14" x14ac:dyDescent="0.2">
      <c r="A169" t="s">
        <v>490</v>
      </c>
      <c r="B169" s="2" t="b">
        <f t="shared" si="16"/>
        <v>0</v>
      </c>
      <c r="C169" s="2" t="s">
        <v>112</v>
      </c>
      <c r="D169" s="256" t="s">
        <v>1300</v>
      </c>
      <c r="E169" t="s">
        <v>1299</v>
      </c>
      <c r="F169" s="2" t="str">
        <f t="shared" si="14"/>
        <v>Glucagon</v>
      </c>
      <c r="I169" s="13">
        <f t="shared" si="15"/>
        <v>0</v>
      </c>
      <c r="N169" s="5" t="s">
        <v>165</v>
      </c>
    </row>
    <row r="170" spans="1:14" x14ac:dyDescent="0.2">
      <c r="A170" t="s">
        <v>770</v>
      </c>
      <c r="B170" s="2" t="b">
        <f t="shared" si="16"/>
        <v>0</v>
      </c>
      <c r="C170" s="2" t="s">
        <v>182</v>
      </c>
      <c r="F170" s="2" t="str">
        <f t="shared" si="14"/>
        <v/>
      </c>
      <c r="I170" s="13" t="str">
        <f t="shared" si="15"/>
        <v>PACAP27</v>
      </c>
      <c r="J170" s="14" t="s">
        <v>1064</v>
      </c>
      <c r="K170" s="15" t="s">
        <v>1065</v>
      </c>
      <c r="L170" s="16" t="s">
        <v>1066</v>
      </c>
      <c r="M170" s="17"/>
      <c r="N170" s="5" t="s">
        <v>165</v>
      </c>
    </row>
    <row r="171" spans="1:14" x14ac:dyDescent="0.2">
      <c r="A171" t="s">
        <v>655</v>
      </c>
      <c r="B171" s="2" t="b">
        <f t="shared" si="16"/>
        <v>0</v>
      </c>
      <c r="C171" s="2" t="s">
        <v>182</v>
      </c>
      <c r="F171" s="2" t="str">
        <f t="shared" si="14"/>
        <v/>
      </c>
      <c r="I171" s="13" t="str">
        <f t="shared" si="15"/>
        <v>TIP39</v>
      </c>
      <c r="J171" s="14" t="s">
        <v>1067</v>
      </c>
      <c r="K171" s="15" t="s">
        <v>1068</v>
      </c>
      <c r="L171" s="16" t="s">
        <v>1069</v>
      </c>
      <c r="M171" s="17"/>
      <c r="N171" s="5" t="s">
        <v>165</v>
      </c>
    </row>
    <row r="172" spans="1:14" x14ac:dyDescent="0.2">
      <c r="A172" t="s">
        <v>773</v>
      </c>
      <c r="B172" s="2" t="b">
        <f t="shared" si="16"/>
        <v>0</v>
      </c>
      <c r="C172" s="2" t="s">
        <v>144</v>
      </c>
      <c r="D172" s="256" t="s">
        <v>1261</v>
      </c>
      <c r="E172" t="s">
        <v>1260</v>
      </c>
      <c r="F172" s="2" t="str">
        <f t="shared" si="14"/>
        <v>VIP</v>
      </c>
      <c r="I172" s="13">
        <f t="shared" si="15"/>
        <v>0</v>
      </c>
      <c r="N172" s="5" t="s">
        <v>165</v>
      </c>
    </row>
    <row r="173" spans="1:14" x14ac:dyDescent="0.2">
      <c r="A173" t="s">
        <v>564</v>
      </c>
      <c r="B173" s="2" t="b">
        <f t="shared" si="16"/>
        <v>0</v>
      </c>
      <c r="C173" s="2" t="s">
        <v>124</v>
      </c>
      <c r="D173" s="256" t="s">
        <v>1293</v>
      </c>
      <c r="E173">
        <v>1536304</v>
      </c>
      <c r="F173" s="2" t="str">
        <f t="shared" si="14"/>
        <v>Glutamate</v>
      </c>
      <c r="I173" s="13">
        <f t="shared" si="15"/>
        <v>0</v>
      </c>
      <c r="N173" s="5" t="s">
        <v>164</v>
      </c>
    </row>
    <row r="174" spans="1:14" x14ac:dyDescent="0.2">
      <c r="A174" t="s">
        <v>567</v>
      </c>
      <c r="B174" s="2" t="b">
        <f t="shared" si="16"/>
        <v>0</v>
      </c>
      <c r="C174" s="2" t="s">
        <v>124</v>
      </c>
      <c r="D174" s="256" t="s">
        <v>1293</v>
      </c>
      <c r="E174">
        <v>1536304</v>
      </c>
      <c r="F174" s="2" t="str">
        <f t="shared" si="14"/>
        <v>Glutamate</v>
      </c>
      <c r="I174" s="13">
        <f t="shared" si="15"/>
        <v>0</v>
      </c>
      <c r="N174" s="5" t="s">
        <v>164</v>
      </c>
    </row>
    <row r="175" spans="1:14" x14ac:dyDescent="0.2">
      <c r="A175" t="s">
        <v>569</v>
      </c>
      <c r="B175" s="2" t="b">
        <f t="shared" si="16"/>
        <v>0</v>
      </c>
      <c r="C175" s="2" t="s">
        <v>124</v>
      </c>
      <c r="D175" s="256" t="s">
        <v>1293</v>
      </c>
      <c r="E175">
        <v>1536304</v>
      </c>
      <c r="F175" s="2" t="str">
        <f t="shared" si="14"/>
        <v>Glutamate</v>
      </c>
      <c r="I175" s="13">
        <f t="shared" si="15"/>
        <v>0</v>
      </c>
      <c r="N175" s="5" t="s">
        <v>164</v>
      </c>
    </row>
    <row r="176" spans="1:14" x14ac:dyDescent="0.2">
      <c r="A176" t="s">
        <v>571</v>
      </c>
      <c r="B176" s="2" t="b">
        <f t="shared" si="16"/>
        <v>0</v>
      </c>
      <c r="C176" s="2" t="s">
        <v>124</v>
      </c>
      <c r="D176" s="256" t="s">
        <v>1293</v>
      </c>
      <c r="E176">
        <v>1536304</v>
      </c>
      <c r="F176" s="2" t="str">
        <f t="shared" si="14"/>
        <v>Glutamate</v>
      </c>
      <c r="I176" s="13">
        <f t="shared" si="15"/>
        <v>0</v>
      </c>
      <c r="N176" s="5" t="s">
        <v>164</v>
      </c>
    </row>
    <row r="177" spans="1:14" x14ac:dyDescent="0.2">
      <c r="A177" t="s">
        <v>574</v>
      </c>
      <c r="B177" s="2" t="b">
        <f t="shared" si="16"/>
        <v>0</v>
      </c>
      <c r="C177" s="2" t="s">
        <v>124</v>
      </c>
      <c r="D177" s="256" t="s">
        <v>1293</v>
      </c>
      <c r="E177">
        <v>1536304</v>
      </c>
      <c r="F177" s="2" t="str">
        <f t="shared" si="14"/>
        <v>Glutamate</v>
      </c>
      <c r="I177" s="13">
        <f t="shared" si="15"/>
        <v>0</v>
      </c>
      <c r="N177" s="5" t="s">
        <v>164</v>
      </c>
    </row>
    <row r="178" spans="1:14" s="92" customFormat="1" x14ac:dyDescent="0.2">
      <c r="A178" s="92" t="s">
        <v>599</v>
      </c>
      <c r="B178" s="95"/>
      <c r="C178" s="95"/>
      <c r="D178" s="256"/>
      <c r="F178" s="95"/>
      <c r="G178" s="94"/>
      <c r="H178" s="97"/>
      <c r="I178" s="96"/>
      <c r="J178" s="93" t="s">
        <v>1571</v>
      </c>
      <c r="K178" s="252" t="s">
        <v>1571</v>
      </c>
      <c r="L178" s="252" t="s">
        <v>1571</v>
      </c>
      <c r="M178" s="94"/>
      <c r="N178" s="5" t="s">
        <v>163</v>
      </c>
    </row>
    <row r="179" spans="1:14" s="92" customFormat="1" x14ac:dyDescent="0.2">
      <c r="A179" s="92" t="s">
        <v>753</v>
      </c>
      <c r="B179" s="95"/>
      <c r="C179" s="95"/>
      <c r="D179" s="256"/>
      <c r="F179" s="95"/>
      <c r="G179" s="94"/>
      <c r="H179" s="97"/>
      <c r="I179" s="96"/>
      <c r="J179" s="93" t="s">
        <v>1571</v>
      </c>
      <c r="K179" s="252" t="s">
        <v>1571</v>
      </c>
      <c r="L179" s="252" t="s">
        <v>1571</v>
      </c>
      <c r="M179" s="94"/>
      <c r="N179" s="5" t="s">
        <v>163</v>
      </c>
    </row>
  </sheetData>
  <sortState xmlns:xlrd2="http://schemas.microsoft.com/office/spreadsheetml/2017/richdata2" ref="A2:N181">
    <sortCondition descending="1" ref="B2:B181"/>
    <sortCondition ref="N2:N181"/>
    <sortCondition ref="A2:A181"/>
  </sortState>
  <conditionalFormatting sqref="B1:B1048576">
    <cfRule type="cellIs" dxfId="17" priority="1" operator="equal">
      <formula>FALSE</formula>
    </cfRule>
    <cfRule type="cellIs" dxfId="16" priority="2" operator="equal">
      <formula>TRUE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DBBC8-3C1B-9F4B-8AC0-5636AAB7B229}">
  <sheetPr>
    <tabColor theme="4" tint="0.79998168889431442"/>
  </sheetPr>
  <dimension ref="A1:DK103"/>
  <sheetViews>
    <sheetView tabSelected="1" zoomScale="140" zoomScaleNormal="140" workbookViewId="0">
      <pane xSplit="1" ySplit="1" topLeftCell="BO39" activePane="bottomRight" state="frozen"/>
      <selection activeCell="L174" sqref="L174"/>
      <selection pane="topRight" activeCell="L174" sqref="L174"/>
      <selection pane="bottomLeft" activeCell="L174" sqref="L174"/>
      <selection pane="bottomRight" activeCell="DL107" sqref="DL107"/>
    </sheetView>
  </sheetViews>
  <sheetFormatPr baseColWidth="10" defaultRowHeight="11" x14ac:dyDescent="0.15"/>
  <cols>
    <col min="1" max="1" width="9.6640625" style="305" bestFit="1" customWidth="1"/>
    <col min="2" max="2" width="6" style="34" customWidth="1"/>
    <col min="3" max="14" width="4" style="26" customWidth="1"/>
    <col min="15" max="15" width="4.33203125" style="26" customWidth="1"/>
    <col min="16" max="16" width="4" style="26" customWidth="1"/>
    <col min="17" max="17" width="4.33203125" style="26" customWidth="1"/>
    <col min="18" max="18" width="4" style="33" customWidth="1"/>
    <col min="19" max="29" width="4" style="32" customWidth="1"/>
    <col min="30" max="30" width="4.33203125" style="32" customWidth="1"/>
    <col min="31" max="31" width="4" style="32" customWidth="1"/>
    <col min="32" max="32" width="4.33203125" style="32" customWidth="1"/>
    <col min="33" max="33" width="3.83203125" style="28" customWidth="1"/>
    <col min="34" max="44" width="3.83203125" style="27" customWidth="1"/>
    <col min="45" max="46" width="4.5" style="27" customWidth="1"/>
    <col min="47" max="47" width="4.33203125" style="27" customWidth="1"/>
    <col min="48" max="48" width="4.5" style="31" customWidth="1"/>
    <col min="49" max="62" width="4.5" style="30" customWidth="1"/>
    <col min="63" max="63" width="4.5" style="31" customWidth="1"/>
    <col min="64" max="77" width="4.5" style="30" customWidth="1"/>
    <col min="78" max="78" width="3.1640625" style="29" bestFit="1" customWidth="1"/>
    <col min="79" max="81" width="3.6640625" style="26" bestFit="1" customWidth="1"/>
    <col min="82" max="82" width="3.1640625" style="26" bestFit="1" customWidth="1"/>
    <col min="83" max="83" width="4.6640625" style="26" bestFit="1" customWidth="1"/>
    <col min="84" max="85" width="3.1640625" style="26" bestFit="1" customWidth="1"/>
    <col min="86" max="87" width="3.6640625" style="26" bestFit="1" customWidth="1"/>
    <col min="88" max="88" width="4.5" style="26" bestFit="1" customWidth="1"/>
    <col min="89" max="89" width="3.6640625" style="26" bestFit="1" customWidth="1"/>
    <col min="90" max="90" width="4.5" style="26" bestFit="1" customWidth="1"/>
    <col min="91" max="91" width="3.83203125" style="26" bestFit="1" customWidth="1"/>
    <col min="92" max="92" width="4.33203125" style="26" bestFit="1" customWidth="1"/>
    <col min="93" max="93" width="4.83203125" style="28" bestFit="1" customWidth="1"/>
    <col min="94" max="107" width="4.83203125" style="27" bestFit="1" customWidth="1"/>
    <col min="108" max="108" width="10.83203125" style="26"/>
    <col min="109" max="109" width="5.83203125" style="26" bestFit="1" customWidth="1"/>
    <col min="110" max="110" width="2.33203125" style="26" bestFit="1" customWidth="1"/>
    <col min="111" max="111" width="3" style="26" bestFit="1" customWidth="1"/>
    <col min="112" max="112" width="2.5" style="26" bestFit="1" customWidth="1"/>
    <col min="113" max="113" width="3" style="26" bestFit="1" customWidth="1"/>
    <col min="114" max="114" width="6" style="26" bestFit="1" customWidth="1"/>
    <col min="115" max="115" width="2.6640625" style="26" bestFit="1" customWidth="1"/>
    <col min="116" max="16384" width="10.83203125" style="26"/>
  </cols>
  <sheetData>
    <row r="1" spans="1:115" s="67" customFormat="1" ht="50" customHeight="1" x14ac:dyDescent="0.15">
      <c r="A1" s="303" t="s">
        <v>161</v>
      </c>
      <c r="B1" s="74" t="s">
        <v>167</v>
      </c>
      <c r="C1" s="72" t="s">
        <v>1466</v>
      </c>
      <c r="D1" s="72" t="s">
        <v>1467</v>
      </c>
      <c r="E1" s="72" t="s">
        <v>1468</v>
      </c>
      <c r="F1" s="72" t="s">
        <v>1469</v>
      </c>
      <c r="G1" s="72" t="s">
        <v>1470</v>
      </c>
      <c r="H1" s="72" t="s">
        <v>1471</v>
      </c>
      <c r="I1" s="72" t="s">
        <v>1472</v>
      </c>
      <c r="J1" s="72" t="s">
        <v>1473</v>
      </c>
      <c r="K1" s="72" t="s">
        <v>1474</v>
      </c>
      <c r="L1" s="72" t="s">
        <v>1475</v>
      </c>
      <c r="M1" s="72" t="s">
        <v>1476</v>
      </c>
      <c r="N1" s="72" t="s">
        <v>1477</v>
      </c>
      <c r="O1" s="72" t="s">
        <v>1478</v>
      </c>
      <c r="P1" s="72" t="s">
        <v>1479</v>
      </c>
      <c r="Q1" s="72" t="s">
        <v>1480</v>
      </c>
      <c r="R1" s="73" t="s">
        <v>1481</v>
      </c>
      <c r="S1" s="72" t="s">
        <v>1482</v>
      </c>
      <c r="T1" s="72" t="s">
        <v>1483</v>
      </c>
      <c r="U1" s="72" t="s">
        <v>1484</v>
      </c>
      <c r="V1" s="72" t="s">
        <v>1485</v>
      </c>
      <c r="W1" s="72" t="s">
        <v>1486</v>
      </c>
      <c r="X1" s="72" t="s">
        <v>1487</v>
      </c>
      <c r="Y1" s="72" t="s">
        <v>1488</v>
      </c>
      <c r="Z1" s="72" t="s">
        <v>1489</v>
      </c>
      <c r="AA1" s="72" t="s">
        <v>1490</v>
      </c>
      <c r="AB1" s="72" t="s">
        <v>1491</v>
      </c>
      <c r="AC1" s="72" t="s">
        <v>1492</v>
      </c>
      <c r="AD1" s="72" t="s">
        <v>1493</v>
      </c>
      <c r="AE1" s="72" t="s">
        <v>1494</v>
      </c>
      <c r="AF1" s="72" t="s">
        <v>1495</v>
      </c>
      <c r="AG1" s="69" t="s">
        <v>1194</v>
      </c>
      <c r="AH1" s="68" t="s">
        <v>1193</v>
      </c>
      <c r="AI1" s="68" t="s">
        <v>1192</v>
      </c>
      <c r="AJ1" s="68" t="s">
        <v>1191</v>
      </c>
      <c r="AK1" s="68" t="s">
        <v>1190</v>
      </c>
      <c r="AL1" s="68" t="s">
        <v>1189</v>
      </c>
      <c r="AM1" s="68" t="s">
        <v>1188</v>
      </c>
      <c r="AN1" s="68" t="s">
        <v>1187</v>
      </c>
      <c r="AO1" s="68" t="s">
        <v>1186</v>
      </c>
      <c r="AP1" s="68" t="s">
        <v>1185</v>
      </c>
      <c r="AQ1" s="68" t="s">
        <v>1184</v>
      </c>
      <c r="AR1" s="68" t="s">
        <v>1183</v>
      </c>
      <c r="AS1" s="68" t="s">
        <v>1182</v>
      </c>
      <c r="AT1" s="68" t="s">
        <v>1181</v>
      </c>
      <c r="AU1" s="68" t="s">
        <v>1180</v>
      </c>
      <c r="AV1" s="71" t="s">
        <v>1496</v>
      </c>
      <c r="AW1" s="70" t="s">
        <v>1497</v>
      </c>
      <c r="AX1" s="70" t="s">
        <v>1498</v>
      </c>
      <c r="AY1" s="70" t="s">
        <v>1499</v>
      </c>
      <c r="AZ1" s="70" t="s">
        <v>1555</v>
      </c>
      <c r="BA1" s="70" t="s">
        <v>1500</v>
      </c>
      <c r="BB1" s="70" t="s">
        <v>1501</v>
      </c>
      <c r="BC1" s="70" t="s">
        <v>1502</v>
      </c>
      <c r="BD1" s="70" t="s">
        <v>1503</v>
      </c>
      <c r="BE1" s="70" t="s">
        <v>1504</v>
      </c>
      <c r="BF1" s="70" t="s">
        <v>1505</v>
      </c>
      <c r="BG1" s="70" t="s">
        <v>1506</v>
      </c>
      <c r="BH1" s="70" t="s">
        <v>1507</v>
      </c>
      <c r="BI1" s="70" t="s">
        <v>1508</v>
      </c>
      <c r="BJ1" s="70" t="s">
        <v>1509</v>
      </c>
      <c r="BK1" s="71" t="s">
        <v>1510</v>
      </c>
      <c r="BL1" s="70" t="s">
        <v>1511</v>
      </c>
      <c r="BM1" s="70" t="s">
        <v>1512</v>
      </c>
      <c r="BN1" s="70" t="s">
        <v>1513</v>
      </c>
      <c r="BO1" s="70" t="s">
        <v>1514</v>
      </c>
      <c r="BP1" s="70" t="s">
        <v>1515</v>
      </c>
      <c r="BQ1" s="70" t="s">
        <v>1516</v>
      </c>
      <c r="BR1" s="70" t="s">
        <v>1517</v>
      </c>
      <c r="BS1" s="70" t="s">
        <v>1518</v>
      </c>
      <c r="BT1" s="70" t="s">
        <v>1519</v>
      </c>
      <c r="BU1" s="70" t="s">
        <v>1520</v>
      </c>
      <c r="BV1" s="70" t="s">
        <v>1521</v>
      </c>
      <c r="BW1" s="70" t="s">
        <v>1522</v>
      </c>
      <c r="BX1" s="70" t="s">
        <v>1523</v>
      </c>
      <c r="BY1" s="70" t="s">
        <v>1524</v>
      </c>
      <c r="BZ1" s="69" t="s">
        <v>1525</v>
      </c>
      <c r="CA1" s="68" t="s">
        <v>1526</v>
      </c>
      <c r="CB1" s="68" t="s">
        <v>1527</v>
      </c>
      <c r="CC1" s="68" t="s">
        <v>1528</v>
      </c>
      <c r="CD1" s="68" t="s">
        <v>1529</v>
      </c>
      <c r="CE1" s="68" t="s">
        <v>1530</v>
      </c>
      <c r="CF1" s="68" t="s">
        <v>1531</v>
      </c>
      <c r="CG1" s="68" t="s">
        <v>1532</v>
      </c>
      <c r="CH1" s="68" t="s">
        <v>1533</v>
      </c>
      <c r="CI1" s="68" t="s">
        <v>1534</v>
      </c>
      <c r="CJ1" s="68" t="s">
        <v>1535</v>
      </c>
      <c r="CK1" s="68" t="s">
        <v>1536</v>
      </c>
      <c r="CL1" s="68" t="s">
        <v>1537</v>
      </c>
      <c r="CM1" s="68" t="s">
        <v>1538</v>
      </c>
      <c r="CN1" s="68" t="s">
        <v>1539</v>
      </c>
      <c r="CO1" s="69" t="s">
        <v>1540</v>
      </c>
      <c r="CP1" s="68" t="s">
        <v>1541</v>
      </c>
      <c r="CQ1" s="68" t="s">
        <v>1542</v>
      </c>
      <c r="CR1" s="68" t="s">
        <v>1543</v>
      </c>
      <c r="CS1" s="68" t="s">
        <v>1544</v>
      </c>
      <c r="CT1" s="68" t="s">
        <v>1545</v>
      </c>
      <c r="CU1" s="68" t="s">
        <v>1546</v>
      </c>
      <c r="CV1" s="68" t="s">
        <v>1547</v>
      </c>
      <c r="CW1" s="68" t="s">
        <v>1548</v>
      </c>
      <c r="CX1" s="68" t="s">
        <v>1549</v>
      </c>
      <c r="CY1" s="68" t="s">
        <v>1550</v>
      </c>
      <c r="CZ1" s="68" t="s">
        <v>1551</v>
      </c>
      <c r="DA1" s="68" t="s">
        <v>1552</v>
      </c>
      <c r="DB1" s="68" t="s">
        <v>1553</v>
      </c>
      <c r="DC1" s="68" t="s">
        <v>1554</v>
      </c>
      <c r="DE1" s="313" t="s">
        <v>2652</v>
      </c>
      <c r="DF1" s="314" t="s">
        <v>1365</v>
      </c>
      <c r="DG1" s="313" t="s">
        <v>2653</v>
      </c>
      <c r="DH1" s="313" t="s">
        <v>2654</v>
      </c>
      <c r="DI1" s="313" t="s">
        <v>2655</v>
      </c>
      <c r="DJ1" s="313" t="s">
        <v>2656</v>
      </c>
      <c r="DK1" s="74" t="s">
        <v>2657</v>
      </c>
    </row>
    <row r="2" spans="1:115" s="35" customFormat="1" ht="10" x14ac:dyDescent="0.2">
      <c r="A2" s="304" t="s">
        <v>170</v>
      </c>
      <c r="B2" s="46" t="s">
        <v>1179</v>
      </c>
      <c r="C2" s="53">
        <v>12.506611553117834</v>
      </c>
      <c r="D2" s="53">
        <v>26.682920313949822</v>
      </c>
      <c r="E2" s="53">
        <v>12.127682517886596</v>
      </c>
      <c r="F2" s="53">
        <v>4.0158106893948551</v>
      </c>
      <c r="G2" s="53">
        <v>18.473650767196933</v>
      </c>
      <c r="H2" s="53">
        <v>30.179715844925823</v>
      </c>
      <c r="I2" s="53">
        <v>30.407166003683614</v>
      </c>
      <c r="J2" s="53">
        <v>18.759059047344156</v>
      </c>
      <c r="K2" s="53">
        <v>8.5027386565085337</v>
      </c>
      <c r="L2" s="53">
        <v>22.391839801186975</v>
      </c>
      <c r="M2" s="53">
        <v>3.9936235755561507</v>
      </c>
      <c r="N2" s="53">
        <v>0.60011221877725207</v>
      </c>
      <c r="O2" s="53">
        <v>14.510347453193814</v>
      </c>
      <c r="P2" s="53">
        <v>44.336219894795363</v>
      </c>
      <c r="Q2" s="53">
        <v>51.685651092618777</v>
      </c>
      <c r="R2" s="66"/>
      <c r="S2" s="50">
        <v>630.6</v>
      </c>
      <c r="T2" s="50">
        <v>379.3</v>
      </c>
      <c r="U2" s="50">
        <v>219</v>
      </c>
      <c r="V2" s="50">
        <v>333.7</v>
      </c>
      <c r="W2" s="50">
        <v>192.4</v>
      </c>
      <c r="X2" s="65"/>
      <c r="Y2" s="65"/>
      <c r="Z2" s="50">
        <v>148.1</v>
      </c>
      <c r="AA2" s="50">
        <v>807.6</v>
      </c>
      <c r="AB2" s="65"/>
      <c r="AC2" s="65"/>
      <c r="AD2" s="50">
        <v>95.06</v>
      </c>
      <c r="AE2" s="50">
        <v>94.22</v>
      </c>
      <c r="AF2" s="50">
        <v>181.7</v>
      </c>
      <c r="AG2" s="43" t="str">
        <f t="shared" ref="AG2:AG33" si="0">IF(R2="","",R2/C2)</f>
        <v/>
      </c>
      <c r="AH2" s="42">
        <f t="shared" ref="AH2:AH33" si="1">IF(S2="","",S2/D2)</f>
        <v>23.633095350148857</v>
      </c>
      <c r="AI2" s="42">
        <f t="shared" ref="AI2:AI33" si="2">IF(T2="","",T2/E2)</f>
        <v>31.275554867188088</v>
      </c>
      <c r="AJ2" s="42">
        <f t="shared" ref="AJ2:AJ33" si="3">IF(U2="","",U2/F2)</f>
        <v>54.534443214254516</v>
      </c>
      <c r="AK2" s="42">
        <f t="shared" ref="AK2:AK33" si="4">IF(V2="","",V2/G2)</f>
        <v>18.063565464414882</v>
      </c>
      <c r="AL2" s="42">
        <f t="shared" ref="AL2:AL33" si="5">IF(W2="","",W2/H2)</f>
        <v>6.3751428604768856</v>
      </c>
      <c r="AM2" s="42" t="str">
        <f t="shared" ref="AM2:AM33" si="6">IF(X2="","",X2/I2)</f>
        <v/>
      </c>
      <c r="AN2" s="42" t="str">
        <f t="shared" ref="AN2:AN33" si="7">IF(Y2="","",Y2/J2)</f>
        <v/>
      </c>
      <c r="AO2" s="42">
        <f t="shared" ref="AO2:AO33" si="8">IF(Z2="","",Z2/K2)</f>
        <v>17.417917447884264</v>
      </c>
      <c r="AP2" s="42">
        <f t="shared" ref="AP2:AP33" si="9">IF(AA2="","",AA2/L2)</f>
        <v>36.066710336021146</v>
      </c>
      <c r="AQ2" s="42" t="str">
        <f t="shared" ref="AQ2:AQ33" si="10">IF(AB2="","",AB2/M2)</f>
        <v/>
      </c>
      <c r="AR2" s="42" t="str">
        <f t="shared" ref="AR2:AR33" si="11">IF(AC2="","",AC2/N2)</f>
        <v/>
      </c>
      <c r="AS2" s="42">
        <f t="shared" ref="AS2:AS33" si="12">IF(AD2="","",AD2/O2)</f>
        <v>6.5511870275082025</v>
      </c>
      <c r="AT2" s="42">
        <f t="shared" ref="AT2:AT33" si="13">IF(AE2="","",AE2/P2)</f>
        <v>2.1251247901506485</v>
      </c>
      <c r="AU2" s="42">
        <f t="shared" ref="AU2:AU33" si="14">IF(AF2="","",AF2/Q2)</f>
        <v>3.5154824629063937</v>
      </c>
      <c r="AV2" s="41" t="str">
        <f t="shared" ref="AV2:AV33" si="15">IF(AG2="","",IF(AG2&lt;1.35,"",R2))</f>
        <v/>
      </c>
      <c r="AW2" s="40">
        <f t="shared" ref="AW2:AW33" si="16">IF(AH2="","",IF(AH2&lt;1.35,"",S2))</f>
        <v>630.6</v>
      </c>
      <c r="AX2" s="40">
        <f t="shared" ref="AX2:AX33" si="17">IF(AI2="","",IF(AI2&lt;1.35,"",T2))</f>
        <v>379.3</v>
      </c>
      <c r="AY2" s="40">
        <f t="shared" ref="AY2:AY33" si="18">IF(AJ2="","",IF(AJ2&lt;1.35,"",U2))</f>
        <v>219</v>
      </c>
      <c r="AZ2" s="40">
        <f t="shared" ref="AZ2:AZ33" si="19">IF(AK2="","",IF(AK2&lt;1.35,"",V2))</f>
        <v>333.7</v>
      </c>
      <c r="BA2" s="40">
        <f t="shared" ref="BA2:BA33" si="20">IF(AL2="","",IF(AL2&lt;1.35,"",W2))</f>
        <v>192.4</v>
      </c>
      <c r="BB2" s="40" t="str">
        <f t="shared" ref="BB2:BB33" si="21">IF(AM2="","",IF(AM2&lt;1.35,"",X2))</f>
        <v/>
      </c>
      <c r="BC2" s="40" t="str">
        <f t="shared" ref="BC2:BC33" si="22">IF(AN2="","",IF(AN2&lt;1.35,"",Y2))</f>
        <v/>
      </c>
      <c r="BD2" s="40">
        <f t="shared" ref="BD2:BD33" si="23">IF(AO2="","",IF(AO2&lt;1.35,"",Z2))</f>
        <v>148.1</v>
      </c>
      <c r="BE2" s="40">
        <f t="shared" ref="BE2:BE33" si="24">IF(AP2="","",IF(AP2&lt;1.35,"",AA2))</f>
        <v>807.6</v>
      </c>
      <c r="BF2" s="40" t="str">
        <f t="shared" ref="BF2:BF33" si="25">IF(AQ2="","",IF(AQ2&lt;1.35,"",AB2))</f>
        <v/>
      </c>
      <c r="BG2" s="40" t="str">
        <f t="shared" ref="BG2:BG33" si="26">IF(AR2="","",IF(AR2&lt;1.35,"",AC2))</f>
        <v/>
      </c>
      <c r="BH2" s="40">
        <f t="shared" ref="BH2:BH33" si="27">IF(AS2="","",IF(AS2&lt;1.35,"",AD2))</f>
        <v>95.06</v>
      </c>
      <c r="BI2" s="40">
        <f t="shared" ref="BI2:BI33" si="28">IF(AT2="","",IF(AT2&lt;1.35,"",AE2))</f>
        <v>94.22</v>
      </c>
      <c r="BJ2" s="40">
        <f t="shared" ref="BJ2:BJ33" si="29">IF(AU2="","",IF(AU2&lt;1.35,"",AF2))</f>
        <v>181.7</v>
      </c>
      <c r="BK2" s="41" t="str">
        <f t="shared" ref="BK2:BK33" si="30">IF(AV2="","",100*(AV2)/MAX(AV:AV))</f>
        <v/>
      </c>
      <c r="BL2" s="40">
        <f t="shared" ref="BL2:BL33" si="31">IF(AW2="","",100*(AW2)/MAX(AW:AW))</f>
        <v>68.320693391115924</v>
      </c>
      <c r="BM2" s="40">
        <f t="shared" ref="BM2:BM33" si="32">IF(AX2="","",100*(AX2)/MAX(AX:AX))</f>
        <v>55.404615834063684</v>
      </c>
      <c r="BN2" s="40">
        <f t="shared" ref="BN2:BN33" si="33">IF(AY2="","",100*(AY2)/MAX(AY:AY))</f>
        <v>58.87096774193548</v>
      </c>
      <c r="BO2" s="40">
        <f t="shared" ref="BO2:BO33" si="34">IF(AZ2="","",100*(AZ2)/MAX(AZ:AZ))</f>
        <v>67.495954692556637</v>
      </c>
      <c r="BP2" s="40">
        <f t="shared" ref="BP2:BP33" si="35">IF(BA2="","",100*(BA2)/MAX(BA:BA))</f>
        <v>55.800464037122971</v>
      </c>
      <c r="BQ2" s="40" t="str">
        <f t="shared" ref="BQ2:BQ33" si="36">IF(BB2="","",100*(BB2)/MAX(BB:BB))</f>
        <v/>
      </c>
      <c r="BR2" s="40" t="str">
        <f t="shared" ref="BR2:BR33" si="37">IF(BC2="","",100*(BC2)/MAX(BC:BC))</f>
        <v/>
      </c>
      <c r="BS2" s="40">
        <f t="shared" ref="BS2:BS33" si="38">IF(BD2="","",100*(BD2)/MAX(BD:BD))</f>
        <v>16.026404068823719</v>
      </c>
      <c r="BT2" s="40">
        <f t="shared" ref="BT2:BT33" si="39">IF(BE2="","",100*(BE2)/MAX(BE:BE))</f>
        <v>75.688847235238981</v>
      </c>
      <c r="BU2" s="40" t="str">
        <f t="shared" ref="BU2:BU33" si="40">IF(BF2="","",100*(BF2)/MAX(BF:BF))</f>
        <v/>
      </c>
      <c r="BV2" s="40" t="str">
        <f t="shared" ref="BV2:BV33" si="41">IF(BG2="","",100*(BG2)/MAX(BG:BG))</f>
        <v/>
      </c>
      <c r="BW2" s="40">
        <f t="shared" ref="BW2:BW33" si="42">IF(BH2="","",100*(BH2)/MAX(BH:BH))</f>
        <v>3.1910036925142666</v>
      </c>
      <c r="BX2" s="40">
        <f t="shared" ref="BX2:BX33" si="43">IF(BI2="","",100*(BI2)/MAX(BI:BI))</f>
        <v>6.584206848357792</v>
      </c>
      <c r="BY2" s="40">
        <f t="shared" ref="BY2:BY33" si="44">IF(BJ2="","",100*(BJ2)/MAX(BJ:BJ))</f>
        <v>7.9483814523184604</v>
      </c>
      <c r="BZ2" s="49"/>
      <c r="CA2" s="47">
        <v>7.7850000000000001</v>
      </c>
      <c r="CB2" s="47">
        <v>7.4219999999999997</v>
      </c>
      <c r="CC2" s="47">
        <v>8.6129999999999995</v>
      </c>
      <c r="CD2" s="47">
        <v>8.7110000000000003</v>
      </c>
      <c r="CE2" s="47">
        <v>8.5920000000000005</v>
      </c>
      <c r="CF2" s="47"/>
      <c r="CG2" s="47"/>
      <c r="CH2" s="47">
        <v>6.2149999999999999</v>
      </c>
      <c r="CI2" s="47">
        <v>6.835</v>
      </c>
      <c r="CJ2" s="47"/>
      <c r="CK2" s="47"/>
      <c r="CL2" s="47">
        <v>6.5789999999999997</v>
      </c>
      <c r="CM2" s="47">
        <v>6.4770000000000003</v>
      </c>
      <c r="CN2" s="47">
        <v>6.6379999999999999</v>
      </c>
      <c r="CO2" s="37" t="str">
        <f t="shared" ref="CO2:CO33" si="45">IF(BZ2="","",IF(AG2&lt;1.35,"",BZ2))</f>
        <v/>
      </c>
      <c r="CP2" s="36">
        <f t="shared" ref="CP2:CP33" si="46">IF(CA2="","",IF(AH2&lt;1.35,"",CA2))</f>
        <v>7.7850000000000001</v>
      </c>
      <c r="CQ2" s="36">
        <f t="shared" ref="CQ2:CQ33" si="47">IF(CB2="","",IF(AI2&lt;1.35,"",CB2))</f>
        <v>7.4219999999999997</v>
      </c>
      <c r="CR2" s="36">
        <f t="shared" ref="CR2:CR33" si="48">IF(CC2="","",IF(AJ2&lt;1.35,"",CC2))</f>
        <v>8.6129999999999995</v>
      </c>
      <c r="CS2" s="36">
        <f t="shared" ref="CS2:CS33" si="49">IF(CD2="","",IF(AK2&lt;1.35,"",CD2))</f>
        <v>8.7110000000000003</v>
      </c>
      <c r="CT2" s="36">
        <f t="shared" ref="CT2:CT33" si="50">IF(CE2="","",IF(AL2&lt;1.35,"",CE2))</f>
        <v>8.5920000000000005</v>
      </c>
      <c r="CU2" s="36" t="str">
        <f t="shared" ref="CU2:CU33" si="51">IF(CF2="","",IF(AM2&lt;1.35,"",CF2))</f>
        <v/>
      </c>
      <c r="CV2" s="36" t="str">
        <f t="shared" ref="CV2:CV33" si="52">IF(CG2="","",IF(AN2&lt;1.35,"",CG2))</f>
        <v/>
      </c>
      <c r="CW2" s="36">
        <f t="shared" ref="CW2:CW33" si="53">IF(CH2="","",IF(AO2&lt;1.35,"",CH2))</f>
        <v>6.2149999999999999</v>
      </c>
      <c r="CX2" s="36">
        <f t="shared" ref="CX2:CX33" si="54">IF(CI2="","",IF(AP2&lt;1.35,"",CI2))</f>
        <v>6.835</v>
      </c>
      <c r="CY2" s="36" t="str">
        <f t="shared" ref="CY2:CY33" si="55">IF(CJ2="","",IF(AQ2&lt;1.35,"",CJ2))</f>
        <v/>
      </c>
      <c r="CZ2" s="36" t="str">
        <f t="shared" ref="CZ2:CZ33" si="56">IF(CK2="","",IF(AR2&lt;1.35,"",CK2))</f>
        <v/>
      </c>
      <c r="DA2" s="36">
        <f t="shared" ref="DA2:DA33" si="57">IF(CL2="","",IF(AS2&lt;1.35,"",CL2))</f>
        <v>6.5789999999999997</v>
      </c>
      <c r="DB2" s="36">
        <f t="shared" ref="DB2:DB33" si="58">IF(CM2="","",IF(AT2&lt;1.35,"",CM2))</f>
        <v>6.4770000000000003</v>
      </c>
      <c r="DC2" s="36">
        <f t="shared" ref="DC2:DC33" si="59">IF(CN2="","",IF(AU2&lt;1.35,"",CN2))</f>
        <v>6.6379999999999999</v>
      </c>
      <c r="DE2" s="315" t="str">
        <f>_xlfn.IFNA(VLOOKUP(A2,'70commonGPCRs'!A:B,2,FALSE),"")</f>
        <v>Yes</v>
      </c>
      <c r="DF2" s="316" t="str">
        <f>IF(COUNT(R2)&gt;0,1,"")</f>
        <v/>
      </c>
      <c r="DG2" s="315">
        <f>IF(COUNT(S2:W2)&gt;0,1,"")</f>
        <v>1</v>
      </c>
      <c r="DH2" s="315">
        <f>IF(COUNT(X2:AA2)&gt;0,1,"")</f>
        <v>1</v>
      </c>
      <c r="DI2" s="315" t="str">
        <f>IF(COUNT(AB2:AC2)&gt;0,1,"")</f>
        <v/>
      </c>
      <c r="DJ2" s="315">
        <f>IF(DE2&lt;&gt;"",SUM(DF2:DI2),"")</f>
        <v>2</v>
      </c>
      <c r="DK2" s="315">
        <f>IF(COUNT(AD2:AF3)&gt;0,1,"")</f>
        <v>1</v>
      </c>
    </row>
    <row r="3" spans="1:115" s="35" customFormat="1" ht="10" x14ac:dyDescent="0.2">
      <c r="A3" s="304" t="s">
        <v>175</v>
      </c>
      <c r="B3" s="46" t="s">
        <v>1178</v>
      </c>
      <c r="C3" s="40">
        <v>17.707059020231551</v>
      </c>
      <c r="D3" s="40">
        <v>28.674288771074391</v>
      </c>
      <c r="E3" s="40">
        <v>24.15863720239922</v>
      </c>
      <c r="F3" s="40">
        <v>27.578322529955269</v>
      </c>
      <c r="G3" s="40">
        <v>23.159112806052779</v>
      </c>
      <c r="H3" s="40">
        <v>6.6853749633612729</v>
      </c>
      <c r="I3" s="40">
        <v>14.433078730644798</v>
      </c>
      <c r="J3" s="40">
        <v>4.6374719560184934</v>
      </c>
      <c r="K3" s="40">
        <v>16.451910451682586</v>
      </c>
      <c r="L3" s="40">
        <v>14.025889442416508</v>
      </c>
      <c r="M3" s="40">
        <v>14.765139373389566</v>
      </c>
      <c r="N3" s="40">
        <v>11.996497157732517</v>
      </c>
      <c r="O3" s="40">
        <v>17.129424145490724</v>
      </c>
      <c r="P3" s="40">
        <v>12.240649945886991</v>
      </c>
      <c r="Q3" s="40">
        <v>27.096512508791626</v>
      </c>
      <c r="R3" s="64"/>
      <c r="S3" s="44">
        <v>177.5</v>
      </c>
      <c r="T3" s="44">
        <v>160.4</v>
      </c>
      <c r="U3" s="44">
        <v>86.86</v>
      </c>
      <c r="V3" s="44">
        <v>123.1</v>
      </c>
      <c r="W3" s="44">
        <v>131.19999999999999</v>
      </c>
      <c r="X3" s="44"/>
      <c r="Y3" s="44"/>
      <c r="Z3" s="44"/>
      <c r="AA3" s="44">
        <v>128.1</v>
      </c>
      <c r="AB3" s="44"/>
      <c r="AC3" s="44"/>
      <c r="AD3" s="44">
        <v>36.35</v>
      </c>
      <c r="AE3" s="44">
        <v>25.31</v>
      </c>
      <c r="AF3" s="44">
        <v>57.78</v>
      </c>
      <c r="AG3" s="43" t="str">
        <f t="shared" si="0"/>
        <v/>
      </c>
      <c r="AH3" s="42">
        <f t="shared" si="1"/>
        <v>6.1902145652887377</v>
      </c>
      <c r="AI3" s="42">
        <f t="shared" si="2"/>
        <v>6.6394473602207373</v>
      </c>
      <c r="AJ3" s="42">
        <f t="shared" si="3"/>
        <v>3.1495751746921381</v>
      </c>
      <c r="AK3" s="42">
        <f t="shared" si="4"/>
        <v>5.3154022362992697</v>
      </c>
      <c r="AL3" s="42">
        <f t="shared" si="5"/>
        <v>19.624927654624067</v>
      </c>
      <c r="AM3" s="42" t="str">
        <f t="shared" si="6"/>
        <v/>
      </c>
      <c r="AN3" s="42" t="str">
        <f t="shared" si="7"/>
        <v/>
      </c>
      <c r="AO3" s="42" t="str">
        <f t="shared" si="8"/>
        <v/>
      </c>
      <c r="AP3" s="42">
        <f t="shared" si="9"/>
        <v>9.1331106327278846</v>
      </c>
      <c r="AQ3" s="42" t="str">
        <f t="shared" si="10"/>
        <v/>
      </c>
      <c r="AR3" s="42" t="str">
        <f t="shared" si="11"/>
        <v/>
      </c>
      <c r="AS3" s="42">
        <f t="shared" si="12"/>
        <v>2.1220795101608272</v>
      </c>
      <c r="AT3" s="42">
        <f t="shared" si="13"/>
        <v>2.067700662292403</v>
      </c>
      <c r="AU3" s="42">
        <f t="shared" si="14"/>
        <v>2.1323777361109824</v>
      </c>
      <c r="AV3" s="41" t="str">
        <f t="shared" si="15"/>
        <v/>
      </c>
      <c r="AW3" s="40">
        <f t="shared" si="16"/>
        <v>177.5</v>
      </c>
      <c r="AX3" s="40">
        <f t="shared" si="17"/>
        <v>160.4</v>
      </c>
      <c r="AY3" s="40">
        <f t="shared" si="18"/>
        <v>86.86</v>
      </c>
      <c r="AZ3" s="40">
        <f t="shared" si="19"/>
        <v>123.1</v>
      </c>
      <c r="BA3" s="40">
        <f t="shared" si="20"/>
        <v>131.19999999999999</v>
      </c>
      <c r="BB3" s="40" t="str">
        <f t="shared" si="21"/>
        <v/>
      </c>
      <c r="BC3" s="40" t="str">
        <f t="shared" si="22"/>
        <v/>
      </c>
      <c r="BD3" s="40" t="str">
        <f t="shared" si="23"/>
        <v/>
      </c>
      <c r="BE3" s="40">
        <f t="shared" si="24"/>
        <v>128.1</v>
      </c>
      <c r="BF3" s="40" t="str">
        <f t="shared" si="25"/>
        <v/>
      </c>
      <c r="BG3" s="40" t="str">
        <f t="shared" si="26"/>
        <v/>
      </c>
      <c r="BH3" s="40">
        <f t="shared" si="27"/>
        <v>36.35</v>
      </c>
      <c r="BI3" s="40">
        <f t="shared" si="28"/>
        <v>25.31</v>
      </c>
      <c r="BJ3" s="40">
        <f t="shared" si="29"/>
        <v>57.78</v>
      </c>
      <c r="BK3" s="41" t="str">
        <f t="shared" si="30"/>
        <v/>
      </c>
      <c r="BL3" s="40">
        <f t="shared" si="31"/>
        <v>19.23076923076923</v>
      </c>
      <c r="BM3" s="40">
        <f t="shared" si="32"/>
        <v>23.42973999415717</v>
      </c>
      <c r="BN3" s="40">
        <f t="shared" si="33"/>
        <v>23.349462365591396</v>
      </c>
      <c r="BO3" s="40">
        <f t="shared" si="34"/>
        <v>24.898867313915858</v>
      </c>
      <c r="BP3" s="40">
        <f t="shared" si="35"/>
        <v>38.051044083526676</v>
      </c>
      <c r="BQ3" s="40" t="str">
        <f t="shared" si="36"/>
        <v/>
      </c>
      <c r="BR3" s="40" t="str">
        <f t="shared" si="37"/>
        <v/>
      </c>
      <c r="BS3" s="40" t="str">
        <f t="shared" si="38"/>
        <v/>
      </c>
      <c r="BT3" s="40">
        <f t="shared" si="39"/>
        <v>12.005623242736645</v>
      </c>
      <c r="BU3" s="40" t="str">
        <f t="shared" si="40"/>
        <v/>
      </c>
      <c r="BV3" s="40" t="str">
        <f t="shared" si="41"/>
        <v/>
      </c>
      <c r="BW3" s="40">
        <f t="shared" si="42"/>
        <v>1.2202081235313864</v>
      </c>
      <c r="BX3" s="40">
        <f t="shared" si="43"/>
        <v>1.7686932215234101</v>
      </c>
      <c r="BY3" s="40">
        <f t="shared" si="44"/>
        <v>2.5275590551181102</v>
      </c>
      <c r="BZ3" s="39"/>
      <c r="CA3" s="38">
        <v>9.3559999999999999</v>
      </c>
      <c r="CB3" s="38">
        <v>9.3360000000000003</v>
      </c>
      <c r="CC3" s="38">
        <v>9.5749999999999993</v>
      </c>
      <c r="CD3" s="38">
        <v>9.5969999999999995</v>
      </c>
      <c r="CE3" s="38">
        <v>8.9320000000000004</v>
      </c>
      <c r="CF3" s="38"/>
      <c r="CG3" s="38"/>
      <c r="CH3" s="38"/>
      <c r="CI3" s="38">
        <v>7.1529999999999996</v>
      </c>
      <c r="CJ3" s="38"/>
      <c r="CK3" s="38"/>
      <c r="CL3" s="38">
        <v>7.6</v>
      </c>
      <c r="CM3" s="38">
        <v>7.4619999999999997</v>
      </c>
      <c r="CN3" s="38">
        <v>7.6849999999999996</v>
      </c>
      <c r="CO3" s="37" t="str">
        <f t="shared" si="45"/>
        <v/>
      </c>
      <c r="CP3" s="36">
        <f t="shared" si="46"/>
        <v>9.3559999999999999</v>
      </c>
      <c r="CQ3" s="36">
        <f t="shared" si="47"/>
        <v>9.3360000000000003</v>
      </c>
      <c r="CR3" s="36">
        <f t="shared" si="48"/>
        <v>9.5749999999999993</v>
      </c>
      <c r="CS3" s="36">
        <f t="shared" si="49"/>
        <v>9.5969999999999995</v>
      </c>
      <c r="CT3" s="36">
        <f t="shared" si="50"/>
        <v>8.9320000000000004</v>
      </c>
      <c r="CU3" s="36" t="str">
        <f t="shared" si="51"/>
        <v/>
      </c>
      <c r="CV3" s="36" t="str">
        <f t="shared" si="52"/>
        <v/>
      </c>
      <c r="CW3" s="36" t="str">
        <f t="shared" si="53"/>
        <v/>
      </c>
      <c r="CX3" s="36">
        <f t="shared" si="54"/>
        <v>7.1529999999999996</v>
      </c>
      <c r="CY3" s="36" t="str">
        <f t="shared" si="55"/>
        <v/>
      </c>
      <c r="CZ3" s="36" t="str">
        <f t="shared" si="56"/>
        <v/>
      </c>
      <c r="DA3" s="36">
        <f t="shared" si="57"/>
        <v>7.6</v>
      </c>
      <c r="DB3" s="36">
        <f t="shared" si="58"/>
        <v>7.4619999999999997</v>
      </c>
      <c r="DC3" s="36">
        <f t="shared" si="59"/>
        <v>7.6849999999999996</v>
      </c>
      <c r="DE3" s="315" t="str">
        <f>_xlfn.IFNA(VLOOKUP(A3,'70commonGPCRs'!A:B,2,FALSE),"")</f>
        <v>Yes</v>
      </c>
      <c r="DF3" s="316" t="str">
        <f t="shared" ref="DF3:DF66" si="60">IF(COUNT(R3)&gt;0,1,"")</f>
        <v/>
      </c>
      <c r="DG3" s="315">
        <f t="shared" ref="DG3:DG66" si="61">IF(COUNT(S3:W3)&gt;0,1,"")</f>
        <v>1</v>
      </c>
      <c r="DH3" s="315">
        <f t="shared" ref="DH3:DH66" si="62">IF(COUNT(X3:AA3)&gt;0,1,"")</f>
        <v>1</v>
      </c>
      <c r="DI3" s="315" t="str">
        <f t="shared" ref="DI3:DI66" si="63">IF(COUNT(AB3:AC3)&gt;0,1,"")</f>
        <v/>
      </c>
      <c r="DJ3" s="315">
        <f t="shared" ref="DJ3:DJ66" si="64">IF(DE3&lt;&gt;"",SUM(DF3:DI3),"")</f>
        <v>2</v>
      </c>
      <c r="DK3" s="315">
        <f t="shared" ref="DK3:DK66" si="65">IF(COUNT(AD3:AF4)&gt;0,1,"")</f>
        <v>1</v>
      </c>
    </row>
    <row r="4" spans="1:115" s="35" customFormat="1" ht="10" x14ac:dyDescent="0.2">
      <c r="A4" s="304" t="s">
        <v>178</v>
      </c>
      <c r="B4" s="46" t="s">
        <v>1177</v>
      </c>
      <c r="C4" s="53">
        <v>9.4073894528169291</v>
      </c>
      <c r="D4" s="53">
        <v>37.953434987069755</v>
      </c>
      <c r="E4" s="53">
        <v>9.1365572772557826</v>
      </c>
      <c r="F4" s="53">
        <v>20.405446342999305</v>
      </c>
      <c r="G4" s="53">
        <v>17.37347842626702</v>
      </c>
      <c r="H4" s="53">
        <v>35.664656280447552</v>
      </c>
      <c r="I4" s="53">
        <v>8.2941554339971137</v>
      </c>
      <c r="J4" s="53">
        <v>5.7190348708368788</v>
      </c>
      <c r="K4" s="53">
        <v>5.222151769542327</v>
      </c>
      <c r="L4" s="53">
        <v>11.514710651359506</v>
      </c>
      <c r="M4" s="53">
        <v>6.7565204387735438</v>
      </c>
      <c r="N4" s="53">
        <v>15.662567997008189</v>
      </c>
      <c r="O4" s="53">
        <v>17.329867561980365</v>
      </c>
      <c r="P4" s="53">
        <v>5.1771416509338248</v>
      </c>
      <c r="Q4" s="53">
        <v>5.4598959395217941</v>
      </c>
      <c r="R4" s="66"/>
      <c r="S4" s="50">
        <v>91.36</v>
      </c>
      <c r="T4" s="50">
        <v>108.9</v>
      </c>
      <c r="U4" s="50">
        <v>73.33</v>
      </c>
      <c r="V4" s="50">
        <v>88.15</v>
      </c>
      <c r="W4" s="59">
        <v>134.5</v>
      </c>
      <c r="X4" s="65"/>
      <c r="Y4" s="65"/>
      <c r="Z4" s="50"/>
      <c r="AA4" s="50"/>
      <c r="AB4" s="65"/>
      <c r="AC4" s="65"/>
      <c r="AD4" s="65"/>
      <c r="AE4" s="50"/>
      <c r="AF4" s="50"/>
      <c r="AG4" s="43" t="str">
        <f t="shared" si="0"/>
        <v/>
      </c>
      <c r="AH4" s="42">
        <f t="shared" si="1"/>
        <v>2.4071602486342849</v>
      </c>
      <c r="AI4" s="42">
        <f t="shared" si="2"/>
        <v>11.91915036433819</v>
      </c>
      <c r="AJ4" s="42">
        <f t="shared" si="3"/>
        <v>3.593648419514138</v>
      </c>
      <c r="AK4" s="42">
        <f t="shared" si="4"/>
        <v>5.073825623009709</v>
      </c>
      <c r="AL4" s="42">
        <f t="shared" si="5"/>
        <v>3.7712406070134197</v>
      </c>
      <c r="AM4" s="42" t="str">
        <f t="shared" si="6"/>
        <v/>
      </c>
      <c r="AN4" s="42" t="str">
        <f t="shared" si="7"/>
        <v/>
      </c>
      <c r="AO4" s="42" t="str">
        <f t="shared" si="8"/>
        <v/>
      </c>
      <c r="AP4" s="42" t="str">
        <f t="shared" si="9"/>
        <v/>
      </c>
      <c r="AQ4" s="42" t="str">
        <f t="shared" si="10"/>
        <v/>
      </c>
      <c r="AR4" s="42" t="str">
        <f t="shared" si="11"/>
        <v/>
      </c>
      <c r="AS4" s="42" t="str">
        <f t="shared" si="12"/>
        <v/>
      </c>
      <c r="AT4" s="42" t="str">
        <f t="shared" si="13"/>
        <v/>
      </c>
      <c r="AU4" s="42" t="str">
        <f t="shared" si="14"/>
        <v/>
      </c>
      <c r="AV4" s="41" t="str">
        <f t="shared" si="15"/>
        <v/>
      </c>
      <c r="AW4" s="40">
        <f t="shared" si="16"/>
        <v>91.36</v>
      </c>
      <c r="AX4" s="40">
        <f t="shared" si="17"/>
        <v>108.9</v>
      </c>
      <c r="AY4" s="40">
        <f t="shared" si="18"/>
        <v>73.33</v>
      </c>
      <c r="AZ4" s="40">
        <f t="shared" si="19"/>
        <v>88.15</v>
      </c>
      <c r="BA4" s="40">
        <f t="shared" si="20"/>
        <v>134.5</v>
      </c>
      <c r="BB4" s="40" t="str">
        <f t="shared" si="21"/>
        <v/>
      </c>
      <c r="BC4" s="40" t="str">
        <f t="shared" si="22"/>
        <v/>
      </c>
      <c r="BD4" s="40" t="str">
        <f t="shared" si="23"/>
        <v/>
      </c>
      <c r="BE4" s="40" t="str">
        <f t="shared" si="24"/>
        <v/>
      </c>
      <c r="BF4" s="40" t="str">
        <f t="shared" si="25"/>
        <v/>
      </c>
      <c r="BG4" s="40" t="str">
        <f t="shared" si="26"/>
        <v/>
      </c>
      <c r="BH4" s="40" t="str">
        <f t="shared" si="27"/>
        <v/>
      </c>
      <c r="BI4" s="40" t="str">
        <f t="shared" si="28"/>
        <v/>
      </c>
      <c r="BJ4" s="40" t="str">
        <f t="shared" si="29"/>
        <v/>
      </c>
      <c r="BK4" s="41" t="str">
        <f t="shared" si="30"/>
        <v/>
      </c>
      <c r="BL4" s="40">
        <f t="shared" si="31"/>
        <v>9.8981581798483216</v>
      </c>
      <c r="BM4" s="40">
        <f t="shared" si="32"/>
        <v>15.907099035933392</v>
      </c>
      <c r="BN4" s="40">
        <f t="shared" si="33"/>
        <v>19.712365591397848</v>
      </c>
      <c r="BO4" s="40">
        <f t="shared" si="34"/>
        <v>17.829692556634306</v>
      </c>
      <c r="BP4" s="40">
        <f t="shared" si="35"/>
        <v>39.008120649651971</v>
      </c>
      <c r="BQ4" s="40" t="str">
        <f t="shared" si="36"/>
        <v/>
      </c>
      <c r="BR4" s="40" t="str">
        <f t="shared" si="37"/>
        <v/>
      </c>
      <c r="BS4" s="40" t="str">
        <f t="shared" si="38"/>
        <v/>
      </c>
      <c r="BT4" s="40" t="str">
        <f t="shared" si="39"/>
        <v/>
      </c>
      <c r="BU4" s="40" t="str">
        <f t="shared" si="40"/>
        <v/>
      </c>
      <c r="BV4" s="40" t="str">
        <f t="shared" si="41"/>
        <v/>
      </c>
      <c r="BW4" s="40" t="str">
        <f t="shared" si="42"/>
        <v/>
      </c>
      <c r="BX4" s="40" t="str">
        <f t="shared" si="43"/>
        <v/>
      </c>
      <c r="BY4" s="40" t="str">
        <f t="shared" si="44"/>
        <v/>
      </c>
      <c r="BZ4" s="49"/>
      <c r="CA4" s="47">
        <v>9.6140000000000008</v>
      </c>
      <c r="CB4" s="47">
        <v>9.5299999999999994</v>
      </c>
      <c r="CC4" s="47">
        <v>9.2100000000000009</v>
      </c>
      <c r="CD4" s="47">
        <v>9.11</v>
      </c>
      <c r="CE4" s="58">
        <v>4.548</v>
      </c>
      <c r="CF4" s="47"/>
      <c r="CG4" s="47"/>
      <c r="CH4" s="47"/>
      <c r="CI4" s="47"/>
      <c r="CJ4" s="47"/>
      <c r="CK4" s="47"/>
      <c r="CL4" s="47"/>
      <c r="CM4" s="47"/>
      <c r="CN4" s="47"/>
      <c r="CO4" s="37" t="str">
        <f t="shared" si="45"/>
        <v/>
      </c>
      <c r="CP4" s="36">
        <f t="shared" si="46"/>
        <v>9.6140000000000008</v>
      </c>
      <c r="CQ4" s="36">
        <f t="shared" si="47"/>
        <v>9.5299999999999994</v>
      </c>
      <c r="CR4" s="36">
        <f t="shared" si="48"/>
        <v>9.2100000000000009</v>
      </c>
      <c r="CS4" s="36">
        <f t="shared" si="49"/>
        <v>9.11</v>
      </c>
      <c r="CT4" s="36">
        <f t="shared" si="50"/>
        <v>4.548</v>
      </c>
      <c r="CU4" s="36" t="str">
        <f t="shared" si="51"/>
        <v/>
      </c>
      <c r="CV4" s="36" t="str">
        <f t="shared" si="52"/>
        <v/>
      </c>
      <c r="CW4" s="36" t="str">
        <f t="shared" si="53"/>
        <v/>
      </c>
      <c r="CX4" s="36" t="str">
        <f t="shared" si="54"/>
        <v/>
      </c>
      <c r="CY4" s="36" t="str">
        <f t="shared" si="55"/>
        <v/>
      </c>
      <c r="CZ4" s="36" t="str">
        <f t="shared" si="56"/>
        <v/>
      </c>
      <c r="DA4" s="36" t="str">
        <f t="shared" si="57"/>
        <v/>
      </c>
      <c r="DB4" s="36" t="str">
        <f t="shared" si="58"/>
        <v/>
      </c>
      <c r="DC4" s="36" t="str">
        <f t="shared" si="59"/>
        <v/>
      </c>
      <c r="DE4" s="315" t="str">
        <f>_xlfn.IFNA(VLOOKUP(A4,'70commonGPCRs'!A:B,2,FALSE),"")</f>
        <v>Yes</v>
      </c>
      <c r="DF4" s="316" t="str">
        <f t="shared" si="60"/>
        <v/>
      </c>
      <c r="DG4" s="315">
        <f t="shared" si="61"/>
        <v>1</v>
      </c>
      <c r="DH4" s="315" t="str">
        <f t="shared" si="62"/>
        <v/>
      </c>
      <c r="DI4" s="315" t="str">
        <f t="shared" si="63"/>
        <v/>
      </c>
      <c r="DJ4" s="315">
        <f t="shared" si="64"/>
        <v>1</v>
      </c>
      <c r="DK4" s="315">
        <f t="shared" si="65"/>
        <v>1</v>
      </c>
    </row>
    <row r="5" spans="1:115" s="35" customFormat="1" ht="10" x14ac:dyDescent="0.2">
      <c r="A5" s="304" t="s">
        <v>186</v>
      </c>
      <c r="B5" s="46" t="s">
        <v>1176</v>
      </c>
      <c r="C5" s="40">
        <v>8.6733949522883389</v>
      </c>
      <c r="D5" s="40">
        <v>32.727047749857363</v>
      </c>
      <c r="E5" s="40">
        <v>22.786429043315906</v>
      </c>
      <c r="F5" s="40">
        <v>23.615518386415289</v>
      </c>
      <c r="G5" s="40">
        <v>11.948033738445808</v>
      </c>
      <c r="H5" s="40">
        <v>69.129317876664786</v>
      </c>
      <c r="I5" s="40">
        <v>15.497954169409709</v>
      </c>
      <c r="J5" s="40">
        <v>9.9817672396393853</v>
      </c>
      <c r="K5" s="40">
        <v>11.901057777492928</v>
      </c>
      <c r="L5" s="40">
        <v>8.8399395775958194</v>
      </c>
      <c r="M5" s="40">
        <v>29.325534711410004</v>
      </c>
      <c r="N5" s="40">
        <v>39.242815997013025</v>
      </c>
      <c r="O5" s="40">
        <v>30.695072714352534</v>
      </c>
      <c r="P5" s="40">
        <v>13.731355003612375</v>
      </c>
      <c r="Q5" s="40">
        <v>6.0605654754544194</v>
      </c>
      <c r="R5" s="64"/>
      <c r="S5" s="44">
        <v>83.16</v>
      </c>
      <c r="T5" s="51">
        <v>32.71</v>
      </c>
      <c r="U5" s="51">
        <v>33.96</v>
      </c>
      <c r="V5" s="44">
        <v>58.27</v>
      </c>
      <c r="W5" s="44">
        <v>150.9</v>
      </c>
      <c r="X5" s="44">
        <v>146.4</v>
      </c>
      <c r="Y5" s="44">
        <v>111.5</v>
      </c>
      <c r="Z5" s="44">
        <v>261.3</v>
      </c>
      <c r="AA5" s="44">
        <v>775.5</v>
      </c>
      <c r="AB5" s="44"/>
      <c r="AC5" s="44"/>
      <c r="AD5" s="44">
        <v>518.1</v>
      </c>
      <c r="AE5" s="44">
        <v>341.1</v>
      </c>
      <c r="AF5" s="44">
        <v>778.6</v>
      </c>
      <c r="AG5" s="43" t="str">
        <f t="shared" si="0"/>
        <v/>
      </c>
      <c r="AH5" s="42">
        <f t="shared" si="1"/>
        <v>2.54101746774157</v>
      </c>
      <c r="AI5" s="42">
        <f t="shared" si="2"/>
        <v>1.4355035595011338</v>
      </c>
      <c r="AJ5" s="42">
        <f t="shared" si="3"/>
        <v>1.4380374567401122</v>
      </c>
      <c r="AK5" s="42">
        <f t="shared" si="4"/>
        <v>4.8769530849667424</v>
      </c>
      <c r="AL5" s="42">
        <f t="shared" si="5"/>
        <v>2.1828654561473351</v>
      </c>
      <c r="AM5" s="42">
        <f t="shared" si="6"/>
        <v>9.4464081129474735</v>
      </c>
      <c r="AN5" s="42">
        <f t="shared" si="7"/>
        <v>11.170366661848568</v>
      </c>
      <c r="AO5" s="42">
        <f t="shared" si="8"/>
        <v>21.956031546554289</v>
      </c>
      <c r="AP5" s="42">
        <f t="shared" si="9"/>
        <v>87.726843966835261</v>
      </c>
      <c r="AQ5" s="42" t="str">
        <f t="shared" si="10"/>
        <v/>
      </c>
      <c r="AR5" s="42" t="str">
        <f t="shared" si="11"/>
        <v/>
      </c>
      <c r="AS5" s="42">
        <f t="shared" si="12"/>
        <v>16.878930531340444</v>
      </c>
      <c r="AT5" s="42">
        <f t="shared" si="13"/>
        <v>24.840957058517908</v>
      </c>
      <c r="AU5" s="42">
        <f t="shared" si="14"/>
        <v>128.4698603048457</v>
      </c>
      <c r="AV5" s="41" t="str">
        <f t="shared" si="15"/>
        <v/>
      </c>
      <c r="AW5" s="40">
        <f t="shared" si="16"/>
        <v>83.16</v>
      </c>
      <c r="AX5" s="40">
        <f t="shared" si="17"/>
        <v>32.71</v>
      </c>
      <c r="AY5" s="40">
        <f t="shared" si="18"/>
        <v>33.96</v>
      </c>
      <c r="AZ5" s="40">
        <f t="shared" si="19"/>
        <v>58.27</v>
      </c>
      <c r="BA5" s="40">
        <f t="shared" si="20"/>
        <v>150.9</v>
      </c>
      <c r="BB5" s="40">
        <f t="shared" si="21"/>
        <v>146.4</v>
      </c>
      <c r="BC5" s="40">
        <f t="shared" si="22"/>
        <v>111.5</v>
      </c>
      <c r="BD5" s="40">
        <f t="shared" si="23"/>
        <v>261.3</v>
      </c>
      <c r="BE5" s="40">
        <f t="shared" si="24"/>
        <v>775.5</v>
      </c>
      <c r="BF5" s="40" t="str">
        <f t="shared" si="25"/>
        <v/>
      </c>
      <c r="BG5" s="40" t="str">
        <f t="shared" si="26"/>
        <v/>
      </c>
      <c r="BH5" s="40">
        <f t="shared" si="27"/>
        <v>518.1</v>
      </c>
      <c r="BI5" s="40">
        <f t="shared" si="28"/>
        <v>341.1</v>
      </c>
      <c r="BJ5" s="40">
        <f t="shared" si="29"/>
        <v>778.6</v>
      </c>
      <c r="BK5" s="41" t="str">
        <f t="shared" si="30"/>
        <v/>
      </c>
      <c r="BL5" s="40">
        <f t="shared" si="31"/>
        <v>9.0097508125677148</v>
      </c>
      <c r="BM5" s="40">
        <f t="shared" si="32"/>
        <v>4.7779725387087346</v>
      </c>
      <c r="BN5" s="40">
        <f t="shared" si="33"/>
        <v>9.129032258064516</v>
      </c>
      <c r="BO5" s="40">
        <f t="shared" si="34"/>
        <v>11.786003236245955</v>
      </c>
      <c r="BP5" s="40">
        <f t="shared" si="35"/>
        <v>43.764501160092806</v>
      </c>
      <c r="BQ5" s="40">
        <f t="shared" si="36"/>
        <v>19.548671384697556</v>
      </c>
      <c r="BR5" s="40">
        <f t="shared" si="37"/>
        <v>13.126913115140098</v>
      </c>
      <c r="BS5" s="40">
        <f t="shared" si="38"/>
        <v>28.276160588680877</v>
      </c>
      <c r="BT5" s="40">
        <f t="shared" si="39"/>
        <v>72.680412371134025</v>
      </c>
      <c r="BU5" s="40" t="str">
        <f t="shared" si="40"/>
        <v/>
      </c>
      <c r="BV5" s="40" t="str">
        <f t="shared" si="41"/>
        <v/>
      </c>
      <c r="BW5" s="40">
        <f t="shared" si="42"/>
        <v>17.391742195367573</v>
      </c>
      <c r="BX5" s="40">
        <f t="shared" si="43"/>
        <v>23.836477987421382</v>
      </c>
      <c r="BY5" s="40">
        <f t="shared" si="44"/>
        <v>34.059492563429572</v>
      </c>
      <c r="BZ5" s="39"/>
      <c r="CA5" s="38">
        <v>6.9</v>
      </c>
      <c r="CB5" s="57">
        <v>6.9050000000000002</v>
      </c>
      <c r="CC5" s="57">
        <v>6.7990000000000004</v>
      </c>
      <c r="CD5" s="38">
        <v>6.9210000000000003</v>
      </c>
      <c r="CE5" s="38">
        <v>7.4480000000000004</v>
      </c>
      <c r="CF5" s="38">
        <v>9.282</v>
      </c>
      <c r="CG5" s="38">
        <v>9.4949999999999992</v>
      </c>
      <c r="CH5" s="38">
        <v>9.2279999999999998</v>
      </c>
      <c r="CI5" s="38">
        <v>8.1229999999999993</v>
      </c>
      <c r="CJ5" s="38"/>
      <c r="CK5" s="38"/>
      <c r="CL5" s="38">
        <v>6.7089999999999996</v>
      </c>
      <c r="CM5" s="38">
        <v>6.9630000000000001</v>
      </c>
      <c r="CN5" s="38">
        <v>7.0279999999999996</v>
      </c>
      <c r="CO5" s="37" t="str">
        <f t="shared" si="45"/>
        <v/>
      </c>
      <c r="CP5" s="36">
        <f t="shared" si="46"/>
        <v>6.9</v>
      </c>
      <c r="CQ5" s="36">
        <f t="shared" si="47"/>
        <v>6.9050000000000002</v>
      </c>
      <c r="CR5" s="36">
        <f t="shared" si="48"/>
        <v>6.7990000000000004</v>
      </c>
      <c r="CS5" s="36">
        <f t="shared" si="49"/>
        <v>6.9210000000000003</v>
      </c>
      <c r="CT5" s="36">
        <f t="shared" si="50"/>
        <v>7.4480000000000004</v>
      </c>
      <c r="CU5" s="36">
        <f t="shared" si="51"/>
        <v>9.282</v>
      </c>
      <c r="CV5" s="36">
        <f t="shared" si="52"/>
        <v>9.4949999999999992</v>
      </c>
      <c r="CW5" s="36">
        <f t="shared" si="53"/>
        <v>9.2279999999999998</v>
      </c>
      <c r="CX5" s="36">
        <f t="shared" si="54"/>
        <v>8.1229999999999993</v>
      </c>
      <c r="CY5" s="36" t="str">
        <f t="shared" si="55"/>
        <v/>
      </c>
      <c r="CZ5" s="36" t="str">
        <f t="shared" si="56"/>
        <v/>
      </c>
      <c r="DA5" s="36">
        <f t="shared" si="57"/>
        <v>6.7089999999999996</v>
      </c>
      <c r="DB5" s="36">
        <f t="shared" si="58"/>
        <v>6.9630000000000001</v>
      </c>
      <c r="DC5" s="36">
        <f t="shared" si="59"/>
        <v>7.0279999999999996</v>
      </c>
      <c r="DE5" s="315" t="str">
        <f>_xlfn.IFNA(VLOOKUP(A5,'70commonGPCRs'!A:B,2,FALSE),"")</f>
        <v>Yes</v>
      </c>
      <c r="DF5" s="316" t="str">
        <f t="shared" si="60"/>
        <v/>
      </c>
      <c r="DG5" s="315">
        <f t="shared" si="61"/>
        <v>1</v>
      </c>
      <c r="DH5" s="315">
        <f t="shared" si="62"/>
        <v>1</v>
      </c>
      <c r="DI5" s="315" t="str">
        <f t="shared" si="63"/>
        <v/>
      </c>
      <c r="DJ5" s="315">
        <f t="shared" si="64"/>
        <v>2</v>
      </c>
      <c r="DK5" s="315">
        <f t="shared" si="65"/>
        <v>1</v>
      </c>
    </row>
    <row r="6" spans="1:115" s="35" customFormat="1" ht="10" x14ac:dyDescent="0.2">
      <c r="A6" s="304" t="s">
        <v>189</v>
      </c>
      <c r="B6" s="46" t="s">
        <v>1175</v>
      </c>
      <c r="C6" s="53">
        <v>37.609143175773511</v>
      </c>
      <c r="D6" s="53">
        <v>38.235766267096857</v>
      </c>
      <c r="E6" s="53">
        <v>36.685363697720788</v>
      </c>
      <c r="F6" s="53">
        <v>51.139425125050487</v>
      </c>
      <c r="G6" s="53">
        <v>10.249328339295696</v>
      </c>
      <c r="H6" s="53">
        <v>11.827438194523737</v>
      </c>
      <c r="I6" s="53">
        <v>26.030223264476934</v>
      </c>
      <c r="J6" s="53">
        <v>16.749490105875182</v>
      </c>
      <c r="K6" s="53">
        <v>20.763890013390974</v>
      </c>
      <c r="L6" s="53">
        <v>18.706509137816301</v>
      </c>
      <c r="M6" s="53">
        <v>24.673781667676604</v>
      </c>
      <c r="N6" s="53">
        <v>28.566116488693552</v>
      </c>
      <c r="O6" s="53">
        <v>31.509827137419549</v>
      </c>
      <c r="P6" s="53">
        <v>17.938137758720384</v>
      </c>
      <c r="Q6" s="53">
        <v>14.43498370800878</v>
      </c>
      <c r="R6" s="66"/>
      <c r="S6" s="65"/>
      <c r="T6" s="50"/>
      <c r="U6" s="50"/>
      <c r="V6" s="50">
        <v>66.319999999999993</v>
      </c>
      <c r="W6" s="50">
        <v>80.209999999999994</v>
      </c>
      <c r="X6" s="50">
        <v>184.5</v>
      </c>
      <c r="Y6" s="50">
        <v>200.9</v>
      </c>
      <c r="Z6" s="50">
        <v>238</v>
      </c>
      <c r="AA6" s="50">
        <v>121.1</v>
      </c>
      <c r="AB6" s="50"/>
      <c r="AC6" s="50"/>
      <c r="AD6" s="50">
        <v>171.6</v>
      </c>
      <c r="AE6" s="50">
        <v>51.78</v>
      </c>
      <c r="AF6" s="50">
        <v>247.2</v>
      </c>
      <c r="AG6" s="43" t="str">
        <f t="shared" si="0"/>
        <v/>
      </c>
      <c r="AH6" s="42" t="str">
        <f t="shared" si="1"/>
        <v/>
      </c>
      <c r="AI6" s="42" t="str">
        <f t="shared" si="2"/>
        <v/>
      </c>
      <c r="AJ6" s="42" t="str">
        <f t="shared" si="3"/>
        <v/>
      </c>
      <c r="AK6" s="42">
        <f t="shared" si="4"/>
        <v>6.470667911547979</v>
      </c>
      <c r="AL6" s="42">
        <f t="shared" si="5"/>
        <v>6.7816883657137437</v>
      </c>
      <c r="AM6" s="42">
        <f t="shared" si="6"/>
        <v>7.0879146185343886</v>
      </c>
      <c r="AN6" s="42">
        <f t="shared" si="7"/>
        <v>11.99439497740476</v>
      </c>
      <c r="AO6" s="42">
        <f t="shared" si="8"/>
        <v>11.462206737105133</v>
      </c>
      <c r="AP6" s="42">
        <f t="shared" si="9"/>
        <v>6.4736824550118373</v>
      </c>
      <c r="AQ6" s="42" t="str">
        <f t="shared" si="10"/>
        <v/>
      </c>
      <c r="AR6" s="42" t="str">
        <f t="shared" si="11"/>
        <v/>
      </c>
      <c r="AS6" s="42">
        <f t="shared" si="12"/>
        <v>5.4459200696856929</v>
      </c>
      <c r="AT6" s="42">
        <f t="shared" si="13"/>
        <v>2.8865872643233468</v>
      </c>
      <c r="AU6" s="42">
        <f t="shared" si="14"/>
        <v>17.125062625657772</v>
      </c>
      <c r="AV6" s="41" t="str">
        <f t="shared" si="15"/>
        <v/>
      </c>
      <c r="AW6" s="40" t="str">
        <f t="shared" si="16"/>
        <v/>
      </c>
      <c r="AX6" s="40" t="str">
        <f t="shared" si="17"/>
        <v/>
      </c>
      <c r="AY6" s="40" t="str">
        <f t="shared" si="18"/>
        <v/>
      </c>
      <c r="AZ6" s="40">
        <f t="shared" si="19"/>
        <v>66.319999999999993</v>
      </c>
      <c r="BA6" s="40">
        <f t="shared" si="20"/>
        <v>80.209999999999994</v>
      </c>
      <c r="BB6" s="40">
        <f t="shared" si="21"/>
        <v>184.5</v>
      </c>
      <c r="BC6" s="40">
        <f t="shared" si="22"/>
        <v>200.9</v>
      </c>
      <c r="BD6" s="40">
        <f t="shared" si="23"/>
        <v>238</v>
      </c>
      <c r="BE6" s="40">
        <f t="shared" si="24"/>
        <v>121.1</v>
      </c>
      <c r="BF6" s="40" t="str">
        <f t="shared" si="25"/>
        <v/>
      </c>
      <c r="BG6" s="40" t="str">
        <f t="shared" si="26"/>
        <v/>
      </c>
      <c r="BH6" s="40">
        <f t="shared" si="27"/>
        <v>171.6</v>
      </c>
      <c r="BI6" s="40">
        <f t="shared" si="28"/>
        <v>51.78</v>
      </c>
      <c r="BJ6" s="40">
        <f t="shared" si="29"/>
        <v>247.2</v>
      </c>
      <c r="BK6" s="41" t="str">
        <f t="shared" si="30"/>
        <v/>
      </c>
      <c r="BL6" s="40" t="str">
        <f t="shared" si="31"/>
        <v/>
      </c>
      <c r="BM6" s="40" t="str">
        <f t="shared" si="32"/>
        <v/>
      </c>
      <c r="BN6" s="40" t="str">
        <f t="shared" si="33"/>
        <v/>
      </c>
      <c r="BO6" s="40">
        <f t="shared" si="34"/>
        <v>13.414239482200646</v>
      </c>
      <c r="BP6" s="40">
        <f t="shared" si="35"/>
        <v>23.262761020881666</v>
      </c>
      <c r="BQ6" s="40">
        <f t="shared" si="36"/>
        <v>24.63613299505942</v>
      </c>
      <c r="BR6" s="40">
        <f t="shared" si="37"/>
        <v>23.651989639745704</v>
      </c>
      <c r="BS6" s="40">
        <f t="shared" si="38"/>
        <v>25.754788442809218</v>
      </c>
      <c r="BT6" s="40">
        <f t="shared" si="39"/>
        <v>11.349578256794752</v>
      </c>
      <c r="BU6" s="40" t="str">
        <f t="shared" si="40"/>
        <v/>
      </c>
      <c r="BV6" s="40" t="str">
        <f t="shared" si="41"/>
        <v/>
      </c>
      <c r="BW6" s="40">
        <f t="shared" si="42"/>
        <v>5.760322255790534</v>
      </c>
      <c r="BX6" s="40">
        <f t="shared" si="43"/>
        <v>3.6184486373165616</v>
      </c>
      <c r="BY6" s="40">
        <f t="shared" si="44"/>
        <v>10.813648293963254</v>
      </c>
      <c r="BZ6" s="49"/>
      <c r="CA6" s="47"/>
      <c r="CB6" s="47"/>
      <c r="CC6" s="47"/>
      <c r="CD6" s="47">
        <v>7.7789999999999999</v>
      </c>
      <c r="CE6" s="47">
        <v>8.77</v>
      </c>
      <c r="CF6" s="47">
        <v>8.5470000000000006</v>
      </c>
      <c r="CG6" s="47">
        <v>8.4770000000000003</v>
      </c>
      <c r="CH6" s="47">
        <v>8.19</v>
      </c>
      <c r="CI6" s="47">
        <v>7.9349999999999996</v>
      </c>
      <c r="CJ6" s="47"/>
      <c r="CK6" s="47"/>
      <c r="CL6" s="47">
        <v>7.8090000000000002</v>
      </c>
      <c r="CM6" s="47">
        <v>7.391</v>
      </c>
      <c r="CN6" s="47">
        <v>8.1679999999999993</v>
      </c>
      <c r="CO6" s="37" t="str">
        <f t="shared" si="45"/>
        <v/>
      </c>
      <c r="CP6" s="36" t="str">
        <f t="shared" si="46"/>
        <v/>
      </c>
      <c r="CQ6" s="36" t="str">
        <f t="shared" si="47"/>
        <v/>
      </c>
      <c r="CR6" s="36" t="str">
        <f t="shared" si="48"/>
        <v/>
      </c>
      <c r="CS6" s="36">
        <f t="shared" si="49"/>
        <v>7.7789999999999999</v>
      </c>
      <c r="CT6" s="36">
        <f t="shared" si="50"/>
        <v>8.77</v>
      </c>
      <c r="CU6" s="36">
        <f t="shared" si="51"/>
        <v>8.5470000000000006</v>
      </c>
      <c r="CV6" s="36">
        <f t="shared" si="52"/>
        <v>8.4770000000000003</v>
      </c>
      <c r="CW6" s="36">
        <f t="shared" si="53"/>
        <v>8.19</v>
      </c>
      <c r="CX6" s="36">
        <f t="shared" si="54"/>
        <v>7.9349999999999996</v>
      </c>
      <c r="CY6" s="36" t="str">
        <f t="shared" si="55"/>
        <v/>
      </c>
      <c r="CZ6" s="36" t="str">
        <f t="shared" si="56"/>
        <v/>
      </c>
      <c r="DA6" s="36">
        <f t="shared" si="57"/>
        <v>7.8090000000000002</v>
      </c>
      <c r="DB6" s="36">
        <f t="shared" si="58"/>
        <v>7.391</v>
      </c>
      <c r="DC6" s="36">
        <f t="shared" si="59"/>
        <v>8.1679999999999993</v>
      </c>
      <c r="DE6" s="315" t="str">
        <f>_xlfn.IFNA(VLOOKUP(A6,'70commonGPCRs'!A:B,2,FALSE),"")</f>
        <v>Yes</v>
      </c>
      <c r="DF6" s="316" t="str">
        <f t="shared" si="60"/>
        <v/>
      </c>
      <c r="DG6" s="315">
        <f t="shared" si="61"/>
        <v>1</v>
      </c>
      <c r="DH6" s="315">
        <f t="shared" si="62"/>
        <v>1</v>
      </c>
      <c r="DI6" s="315" t="str">
        <f t="shared" si="63"/>
        <v/>
      </c>
      <c r="DJ6" s="315">
        <f t="shared" si="64"/>
        <v>2</v>
      </c>
      <c r="DK6" s="315">
        <f t="shared" si="65"/>
        <v>1</v>
      </c>
    </row>
    <row r="7" spans="1:115" s="35" customFormat="1" ht="10" x14ac:dyDescent="0.2">
      <c r="A7" s="304" t="s">
        <v>192</v>
      </c>
      <c r="B7" s="46" t="s">
        <v>1174</v>
      </c>
      <c r="C7" s="40">
        <v>9.3378492364140193</v>
      </c>
      <c r="D7" s="40">
        <v>6.212157966421386</v>
      </c>
      <c r="E7" s="40">
        <v>10.590875316074921</v>
      </c>
      <c r="F7" s="40">
        <v>11.65696809132519</v>
      </c>
      <c r="G7" s="40">
        <v>11.357262596850035</v>
      </c>
      <c r="H7" s="40">
        <v>7.8488800430754093</v>
      </c>
      <c r="I7" s="40">
        <v>13.823460475923078</v>
      </c>
      <c r="J7" s="40">
        <v>10.997127833453716</v>
      </c>
      <c r="K7" s="40">
        <v>17.563205455756943</v>
      </c>
      <c r="L7" s="40">
        <v>13.24978782924442</v>
      </c>
      <c r="M7" s="40">
        <v>17.670853031817412</v>
      </c>
      <c r="N7" s="40">
        <v>8.5569425024617818</v>
      </c>
      <c r="O7" s="40">
        <v>22.392977550149162</v>
      </c>
      <c r="P7" s="40">
        <v>17.871439771514215</v>
      </c>
      <c r="Q7" s="40">
        <v>29.561043400749661</v>
      </c>
      <c r="R7" s="64"/>
      <c r="S7" s="44">
        <v>402</v>
      </c>
      <c r="T7" s="44">
        <v>259.5</v>
      </c>
      <c r="U7" s="44">
        <v>226.4</v>
      </c>
      <c r="V7" s="44">
        <v>487.9</v>
      </c>
      <c r="W7" s="44">
        <v>237.3</v>
      </c>
      <c r="X7" s="44"/>
      <c r="Y7" s="44"/>
      <c r="Z7" s="44"/>
      <c r="AA7" s="44">
        <v>662.8</v>
      </c>
      <c r="AB7" s="44">
        <v>101.8</v>
      </c>
      <c r="AC7" s="44">
        <v>316.89999999999998</v>
      </c>
      <c r="AD7" s="44">
        <v>1564</v>
      </c>
      <c r="AE7" s="44">
        <v>511.9</v>
      </c>
      <c r="AF7" s="44">
        <v>705</v>
      </c>
      <c r="AG7" s="43" t="str">
        <f t="shared" si="0"/>
        <v/>
      </c>
      <c r="AH7" s="42">
        <f t="shared" si="1"/>
        <v>64.711812251544956</v>
      </c>
      <c r="AI7" s="42">
        <f t="shared" si="2"/>
        <v>24.502224061322739</v>
      </c>
      <c r="AJ7" s="42">
        <f t="shared" si="3"/>
        <v>19.42185980319196</v>
      </c>
      <c r="AK7" s="42">
        <f t="shared" si="4"/>
        <v>42.959295502713857</v>
      </c>
      <c r="AL7" s="42">
        <f t="shared" si="5"/>
        <v>30.233612782674058</v>
      </c>
      <c r="AM7" s="42" t="str">
        <f t="shared" si="6"/>
        <v/>
      </c>
      <c r="AN7" s="42" t="str">
        <f t="shared" si="7"/>
        <v/>
      </c>
      <c r="AO7" s="42" t="str">
        <f t="shared" si="8"/>
        <v/>
      </c>
      <c r="AP7" s="42">
        <f t="shared" si="9"/>
        <v>50.02344252917721</v>
      </c>
      <c r="AQ7" s="42">
        <f t="shared" si="10"/>
        <v>5.760899024891617</v>
      </c>
      <c r="AR7" s="42">
        <f t="shared" si="11"/>
        <v>37.034256091919481</v>
      </c>
      <c r="AS7" s="42">
        <f t="shared" si="12"/>
        <v>69.843324609128729</v>
      </c>
      <c r="AT7" s="42">
        <f t="shared" si="13"/>
        <v>28.643467260871262</v>
      </c>
      <c r="AU7" s="42">
        <f t="shared" si="14"/>
        <v>23.84895520914263</v>
      </c>
      <c r="AV7" s="41" t="str">
        <f t="shared" si="15"/>
        <v/>
      </c>
      <c r="AW7" s="40">
        <f t="shared" si="16"/>
        <v>402</v>
      </c>
      <c r="AX7" s="40">
        <f t="shared" si="17"/>
        <v>259.5</v>
      </c>
      <c r="AY7" s="40">
        <f t="shared" si="18"/>
        <v>226.4</v>
      </c>
      <c r="AZ7" s="40">
        <f t="shared" si="19"/>
        <v>487.9</v>
      </c>
      <c r="BA7" s="40">
        <f t="shared" si="20"/>
        <v>237.3</v>
      </c>
      <c r="BB7" s="40" t="str">
        <f t="shared" si="21"/>
        <v/>
      </c>
      <c r="BC7" s="40" t="str">
        <f t="shared" si="22"/>
        <v/>
      </c>
      <c r="BD7" s="40" t="str">
        <f t="shared" si="23"/>
        <v/>
      </c>
      <c r="BE7" s="40">
        <f t="shared" si="24"/>
        <v>662.8</v>
      </c>
      <c r="BF7" s="40">
        <f t="shared" si="25"/>
        <v>101.8</v>
      </c>
      <c r="BG7" s="40">
        <f t="shared" si="26"/>
        <v>316.89999999999998</v>
      </c>
      <c r="BH7" s="40">
        <f t="shared" si="27"/>
        <v>1564</v>
      </c>
      <c r="BI7" s="40">
        <f t="shared" si="28"/>
        <v>511.9</v>
      </c>
      <c r="BJ7" s="40">
        <f t="shared" si="29"/>
        <v>705</v>
      </c>
      <c r="BK7" s="41" t="str">
        <f t="shared" si="30"/>
        <v/>
      </c>
      <c r="BL7" s="40">
        <f t="shared" si="31"/>
        <v>43.553629469122427</v>
      </c>
      <c r="BM7" s="40">
        <f t="shared" si="32"/>
        <v>37.905346187554777</v>
      </c>
      <c r="BN7" s="40">
        <f t="shared" si="33"/>
        <v>60.86021505376344</v>
      </c>
      <c r="BO7" s="40">
        <f t="shared" si="34"/>
        <v>98.685275080906152</v>
      </c>
      <c r="BP7" s="40">
        <f t="shared" si="35"/>
        <v>68.822505800464029</v>
      </c>
      <c r="BQ7" s="40" t="str">
        <f t="shared" si="36"/>
        <v/>
      </c>
      <c r="BR7" s="40" t="str">
        <f t="shared" si="37"/>
        <v/>
      </c>
      <c r="BS7" s="40" t="str">
        <f t="shared" si="38"/>
        <v/>
      </c>
      <c r="BT7" s="40">
        <f t="shared" si="39"/>
        <v>62.118088097469538</v>
      </c>
      <c r="BU7" s="40">
        <f t="shared" si="40"/>
        <v>83.442622950819668</v>
      </c>
      <c r="BV7" s="40">
        <f t="shared" si="41"/>
        <v>44.873973378646269</v>
      </c>
      <c r="BW7" s="40">
        <f t="shared" si="42"/>
        <v>52.500839207787848</v>
      </c>
      <c r="BX7" s="40">
        <f t="shared" si="43"/>
        <v>35.772187281621243</v>
      </c>
      <c r="BY7" s="40">
        <f t="shared" si="44"/>
        <v>30.83989501312336</v>
      </c>
      <c r="BZ7" s="39"/>
      <c r="CA7" s="38">
        <v>7.2450000000000001</v>
      </c>
      <c r="CB7" s="38">
        <v>7.27</v>
      </c>
      <c r="CC7" s="38">
        <v>7.37</v>
      </c>
      <c r="CD7" s="38">
        <v>7.5449999999999999</v>
      </c>
      <c r="CE7" s="38">
        <v>9.2759999999999998</v>
      </c>
      <c r="CF7" s="38"/>
      <c r="CG7" s="38"/>
      <c r="CH7" s="38"/>
      <c r="CI7" s="38">
        <v>8.625</v>
      </c>
      <c r="CJ7" s="38">
        <v>8.1460000000000008</v>
      </c>
      <c r="CK7" s="38">
        <v>7.6429999999999998</v>
      </c>
      <c r="CL7" s="38">
        <v>7.9950000000000001</v>
      </c>
      <c r="CM7" s="38">
        <v>8.1449999999999996</v>
      </c>
      <c r="CN7" s="38">
        <v>8.4559999999999995</v>
      </c>
      <c r="CO7" s="37" t="str">
        <f t="shared" si="45"/>
        <v/>
      </c>
      <c r="CP7" s="36">
        <f t="shared" si="46"/>
        <v>7.2450000000000001</v>
      </c>
      <c r="CQ7" s="36">
        <f t="shared" si="47"/>
        <v>7.27</v>
      </c>
      <c r="CR7" s="36">
        <f t="shared" si="48"/>
        <v>7.37</v>
      </c>
      <c r="CS7" s="36">
        <f t="shared" si="49"/>
        <v>7.5449999999999999</v>
      </c>
      <c r="CT7" s="36">
        <f t="shared" si="50"/>
        <v>9.2759999999999998</v>
      </c>
      <c r="CU7" s="36" t="str">
        <f t="shared" si="51"/>
        <v/>
      </c>
      <c r="CV7" s="36" t="str">
        <f t="shared" si="52"/>
        <v/>
      </c>
      <c r="CW7" s="36" t="str">
        <f t="shared" si="53"/>
        <v/>
      </c>
      <c r="CX7" s="36">
        <f t="shared" si="54"/>
        <v>8.625</v>
      </c>
      <c r="CY7" s="36">
        <f t="shared" si="55"/>
        <v>8.1460000000000008</v>
      </c>
      <c r="CZ7" s="36">
        <f t="shared" si="56"/>
        <v>7.6429999999999998</v>
      </c>
      <c r="DA7" s="36">
        <f t="shared" si="57"/>
        <v>7.9950000000000001</v>
      </c>
      <c r="DB7" s="36">
        <f t="shared" si="58"/>
        <v>8.1449999999999996</v>
      </c>
      <c r="DC7" s="36">
        <f t="shared" si="59"/>
        <v>8.4559999999999995</v>
      </c>
      <c r="DE7" s="315" t="str">
        <f>_xlfn.IFNA(VLOOKUP(A7,'70commonGPCRs'!A:B,2,FALSE),"")</f>
        <v>Yes</v>
      </c>
      <c r="DF7" s="316" t="str">
        <f t="shared" si="60"/>
        <v/>
      </c>
      <c r="DG7" s="315">
        <f t="shared" si="61"/>
        <v>1</v>
      </c>
      <c r="DH7" s="315">
        <f t="shared" si="62"/>
        <v>1</v>
      </c>
      <c r="DI7" s="315">
        <f t="shared" si="63"/>
        <v>1</v>
      </c>
      <c r="DJ7" s="315">
        <f t="shared" si="64"/>
        <v>3</v>
      </c>
      <c r="DK7" s="315">
        <f t="shared" si="65"/>
        <v>1</v>
      </c>
    </row>
    <row r="8" spans="1:115" s="35" customFormat="1" ht="10" x14ac:dyDescent="0.2">
      <c r="A8" s="304" t="s">
        <v>217</v>
      </c>
      <c r="B8" s="46" t="s">
        <v>1173</v>
      </c>
      <c r="C8" s="53">
        <v>10.224856491215679</v>
      </c>
      <c r="D8" s="53">
        <v>15.194313796021813</v>
      </c>
      <c r="E8" s="53">
        <v>12.753099590531338</v>
      </c>
      <c r="F8" s="53">
        <v>12.0757842537651</v>
      </c>
      <c r="G8" s="53">
        <v>18.560260086670258</v>
      </c>
      <c r="H8" s="53">
        <v>12.397021342174254</v>
      </c>
      <c r="I8" s="53">
        <v>8.7289083913618466</v>
      </c>
      <c r="J8" s="53">
        <v>6.7578195488466433</v>
      </c>
      <c r="K8" s="53">
        <v>9.179600836567479</v>
      </c>
      <c r="L8" s="53">
        <v>8.4559362135450762</v>
      </c>
      <c r="M8" s="53">
        <v>21.544778859354899</v>
      </c>
      <c r="N8" s="53">
        <v>13.395445320765909</v>
      </c>
      <c r="O8" s="53">
        <v>35.52825880725181</v>
      </c>
      <c r="P8" s="53">
        <v>9.4644536681652252</v>
      </c>
      <c r="Q8" s="53">
        <v>8.9404408374108044</v>
      </c>
      <c r="R8" s="52"/>
      <c r="S8" s="50">
        <v>19.100000000000001</v>
      </c>
      <c r="T8" s="51">
        <v>13.11</v>
      </c>
      <c r="U8" s="50">
        <v>31.07</v>
      </c>
      <c r="V8" s="50">
        <v>57.68</v>
      </c>
      <c r="W8" s="50">
        <v>25.82</v>
      </c>
      <c r="X8" s="50"/>
      <c r="Y8" s="50"/>
      <c r="Z8" s="50"/>
      <c r="AA8" s="50">
        <v>87.22</v>
      </c>
      <c r="AB8" s="50">
        <v>76.08</v>
      </c>
      <c r="AC8" s="50"/>
      <c r="AD8" s="50"/>
      <c r="AE8" s="50">
        <v>39.68</v>
      </c>
      <c r="AF8" s="50">
        <v>61.73</v>
      </c>
      <c r="AG8" s="43" t="str">
        <f t="shared" si="0"/>
        <v/>
      </c>
      <c r="AH8" s="42">
        <f t="shared" si="1"/>
        <v>1.2570491998790216</v>
      </c>
      <c r="AI8" s="42">
        <f t="shared" si="2"/>
        <v>1.0279853855868613</v>
      </c>
      <c r="AJ8" s="42">
        <f t="shared" si="3"/>
        <v>2.5729177788442774</v>
      </c>
      <c r="AK8" s="42">
        <f t="shared" si="4"/>
        <v>3.1077150713758068</v>
      </c>
      <c r="AL8" s="42">
        <f t="shared" si="5"/>
        <v>2.0827583729457029</v>
      </c>
      <c r="AM8" s="42" t="str">
        <f t="shared" si="6"/>
        <v/>
      </c>
      <c r="AN8" s="42" t="str">
        <f t="shared" si="7"/>
        <v/>
      </c>
      <c r="AO8" s="42" t="str">
        <f t="shared" si="8"/>
        <v/>
      </c>
      <c r="AP8" s="42">
        <f t="shared" si="9"/>
        <v>10.314647343281436</v>
      </c>
      <c r="AQ8" s="42">
        <f t="shared" si="10"/>
        <v>3.5312499838895079</v>
      </c>
      <c r="AR8" s="42" t="str">
        <f t="shared" si="11"/>
        <v/>
      </c>
      <c r="AS8" s="42" t="str">
        <f t="shared" si="12"/>
        <v/>
      </c>
      <c r="AT8" s="42">
        <f t="shared" si="13"/>
        <v>4.1925293726639739</v>
      </c>
      <c r="AU8" s="42">
        <f t="shared" si="14"/>
        <v>6.9045812306809369</v>
      </c>
      <c r="AV8" s="41" t="str">
        <f t="shared" si="15"/>
        <v/>
      </c>
      <c r="AW8" s="40" t="str">
        <f t="shared" si="16"/>
        <v/>
      </c>
      <c r="AX8" s="40" t="str">
        <f t="shared" si="17"/>
        <v/>
      </c>
      <c r="AY8" s="40">
        <f t="shared" si="18"/>
        <v>31.07</v>
      </c>
      <c r="AZ8" s="40">
        <f t="shared" si="19"/>
        <v>57.68</v>
      </c>
      <c r="BA8" s="40">
        <f t="shared" si="20"/>
        <v>25.82</v>
      </c>
      <c r="BB8" s="40" t="str">
        <f t="shared" si="21"/>
        <v/>
      </c>
      <c r="BC8" s="40" t="str">
        <f t="shared" si="22"/>
        <v/>
      </c>
      <c r="BD8" s="40" t="str">
        <f t="shared" si="23"/>
        <v/>
      </c>
      <c r="BE8" s="40">
        <f t="shared" si="24"/>
        <v>87.22</v>
      </c>
      <c r="BF8" s="40">
        <f t="shared" si="25"/>
        <v>76.08</v>
      </c>
      <c r="BG8" s="40" t="str">
        <f t="shared" si="26"/>
        <v/>
      </c>
      <c r="BH8" s="40" t="str">
        <f t="shared" si="27"/>
        <v/>
      </c>
      <c r="BI8" s="40">
        <f t="shared" si="28"/>
        <v>39.68</v>
      </c>
      <c r="BJ8" s="40">
        <f t="shared" si="29"/>
        <v>61.73</v>
      </c>
      <c r="BK8" s="41" t="str">
        <f t="shared" si="30"/>
        <v/>
      </c>
      <c r="BL8" s="40" t="str">
        <f t="shared" si="31"/>
        <v/>
      </c>
      <c r="BM8" s="40" t="str">
        <f t="shared" si="32"/>
        <v/>
      </c>
      <c r="BN8" s="40">
        <f t="shared" si="33"/>
        <v>8.3521505376344081</v>
      </c>
      <c r="BO8" s="40">
        <f t="shared" si="34"/>
        <v>11.666666666666668</v>
      </c>
      <c r="BP8" s="40">
        <f t="shared" si="35"/>
        <v>7.4883990719257536</v>
      </c>
      <c r="BQ8" s="40" t="str">
        <f t="shared" si="36"/>
        <v/>
      </c>
      <c r="BR8" s="40" t="str">
        <f t="shared" si="37"/>
        <v/>
      </c>
      <c r="BS8" s="40" t="str">
        <f t="shared" si="38"/>
        <v/>
      </c>
      <c r="BT8" s="40">
        <f t="shared" si="39"/>
        <v>8.1743205248359896</v>
      </c>
      <c r="BU8" s="40">
        <f t="shared" si="40"/>
        <v>62.360655737704917</v>
      </c>
      <c r="BV8" s="40" t="str">
        <f t="shared" si="41"/>
        <v/>
      </c>
      <c r="BW8" s="40" t="str">
        <f t="shared" si="42"/>
        <v/>
      </c>
      <c r="BX8" s="40">
        <f t="shared" si="43"/>
        <v>2.7728860936408104</v>
      </c>
      <c r="BY8" s="40">
        <f t="shared" si="44"/>
        <v>2.7003499562554683</v>
      </c>
      <c r="BZ8" s="49"/>
      <c r="CA8" s="47">
        <v>7.3680000000000003</v>
      </c>
      <c r="CB8" s="57">
        <v>7.4790000000000001</v>
      </c>
      <c r="CC8" s="47">
        <v>7.6760000000000002</v>
      </c>
      <c r="CD8" s="47">
        <v>7.3789999999999996</v>
      </c>
      <c r="CE8" s="47">
        <v>7.24</v>
      </c>
      <c r="CF8" s="47"/>
      <c r="CG8" s="47"/>
      <c r="CH8" s="47"/>
      <c r="CI8" s="47">
        <v>7.6989999999999998</v>
      </c>
      <c r="CJ8" s="47">
        <v>5.8890000000000002</v>
      </c>
      <c r="CK8" s="47"/>
      <c r="CL8" s="47"/>
      <c r="CM8" s="47">
        <v>6.5069999999999997</v>
      </c>
      <c r="CN8" s="47">
        <v>6.3369999999999997</v>
      </c>
      <c r="CO8" s="37" t="str">
        <f t="shared" si="45"/>
        <v/>
      </c>
      <c r="CP8" s="36" t="str">
        <f t="shared" si="46"/>
        <v/>
      </c>
      <c r="CQ8" s="36" t="str">
        <f t="shared" si="47"/>
        <v/>
      </c>
      <c r="CR8" s="36">
        <f t="shared" si="48"/>
        <v>7.6760000000000002</v>
      </c>
      <c r="CS8" s="36">
        <f t="shared" si="49"/>
        <v>7.3789999999999996</v>
      </c>
      <c r="CT8" s="36">
        <f t="shared" si="50"/>
        <v>7.24</v>
      </c>
      <c r="CU8" s="36" t="str">
        <f t="shared" si="51"/>
        <v/>
      </c>
      <c r="CV8" s="36" t="str">
        <f t="shared" si="52"/>
        <v/>
      </c>
      <c r="CW8" s="36" t="str">
        <f t="shared" si="53"/>
        <v/>
      </c>
      <c r="CX8" s="36">
        <f t="shared" si="54"/>
        <v>7.6989999999999998</v>
      </c>
      <c r="CY8" s="36">
        <f t="shared" si="55"/>
        <v>5.8890000000000002</v>
      </c>
      <c r="CZ8" s="36" t="str">
        <f t="shared" si="56"/>
        <v/>
      </c>
      <c r="DA8" s="36" t="str">
        <f t="shared" si="57"/>
        <v/>
      </c>
      <c r="DB8" s="36">
        <f t="shared" si="58"/>
        <v>6.5069999999999997</v>
      </c>
      <c r="DC8" s="36">
        <f t="shared" si="59"/>
        <v>6.3369999999999997</v>
      </c>
      <c r="DE8" s="315" t="str">
        <f>_xlfn.IFNA(VLOOKUP(A8,'70commonGPCRs'!A:B,2,FALSE),"")</f>
        <v>Yes</v>
      </c>
      <c r="DF8" s="316" t="str">
        <f t="shared" si="60"/>
        <v/>
      </c>
      <c r="DG8" s="315">
        <f t="shared" si="61"/>
        <v>1</v>
      </c>
      <c r="DH8" s="315">
        <f t="shared" si="62"/>
        <v>1</v>
      </c>
      <c r="DI8" s="315">
        <f t="shared" si="63"/>
        <v>1</v>
      </c>
      <c r="DJ8" s="315">
        <f t="shared" si="64"/>
        <v>3</v>
      </c>
      <c r="DK8" s="315">
        <f t="shared" si="65"/>
        <v>1</v>
      </c>
    </row>
    <row r="9" spans="1:115" s="35" customFormat="1" ht="10" x14ac:dyDescent="0.2">
      <c r="A9" s="304" t="s">
        <v>221</v>
      </c>
      <c r="B9" s="46" t="s">
        <v>1172</v>
      </c>
      <c r="C9" s="40">
        <v>6.8620018845018711</v>
      </c>
      <c r="D9" s="40">
        <v>20.059501307790971</v>
      </c>
      <c r="E9" s="40">
        <v>6.8961452093185338</v>
      </c>
      <c r="F9" s="40">
        <v>7.8412829007139653</v>
      </c>
      <c r="G9" s="40">
        <v>8.4020886411477953</v>
      </c>
      <c r="H9" s="40">
        <v>51.092202049548277</v>
      </c>
      <c r="I9" s="40">
        <v>24.821511399293755</v>
      </c>
      <c r="J9" s="40">
        <v>27.264179722909162</v>
      </c>
      <c r="K9" s="40">
        <v>18.798361664082368</v>
      </c>
      <c r="L9" s="40">
        <v>13.145216478618737</v>
      </c>
      <c r="M9" s="40">
        <v>18.879752931160841</v>
      </c>
      <c r="N9" s="40">
        <v>14.191216555663997</v>
      </c>
      <c r="O9" s="40">
        <v>9.1803377375357957</v>
      </c>
      <c r="P9" s="40">
        <v>19.537000053848185</v>
      </c>
      <c r="Q9" s="40">
        <v>38.611431509757679</v>
      </c>
      <c r="R9" s="45">
        <v>22.17</v>
      </c>
      <c r="S9" s="44"/>
      <c r="T9" s="44"/>
      <c r="U9" s="44"/>
      <c r="V9" s="44"/>
      <c r="W9" s="44"/>
      <c r="X9" s="44"/>
      <c r="Y9" s="44"/>
      <c r="Z9" s="44"/>
      <c r="AA9" s="44">
        <v>107</v>
      </c>
      <c r="AB9" s="44">
        <v>71.36</v>
      </c>
      <c r="AC9" s="44">
        <v>144.69999999999999</v>
      </c>
      <c r="AD9" s="44"/>
      <c r="AE9" s="44"/>
      <c r="AF9" s="44"/>
      <c r="AG9" s="43">
        <f t="shared" si="0"/>
        <v>3.2308356035389481</v>
      </c>
      <c r="AH9" s="42" t="str">
        <f t="shared" si="1"/>
        <v/>
      </c>
      <c r="AI9" s="42" t="str">
        <f t="shared" si="2"/>
        <v/>
      </c>
      <c r="AJ9" s="42" t="str">
        <f t="shared" si="3"/>
        <v/>
      </c>
      <c r="AK9" s="42" t="str">
        <f t="shared" si="4"/>
        <v/>
      </c>
      <c r="AL9" s="42" t="str">
        <f t="shared" si="5"/>
        <v/>
      </c>
      <c r="AM9" s="42" t="str">
        <f t="shared" si="6"/>
        <v/>
      </c>
      <c r="AN9" s="42" t="str">
        <f t="shared" si="7"/>
        <v/>
      </c>
      <c r="AO9" s="42" t="str">
        <f t="shared" si="8"/>
        <v/>
      </c>
      <c r="AP9" s="42">
        <f t="shared" si="9"/>
        <v>8.1398431265122273</v>
      </c>
      <c r="AQ9" s="42">
        <f t="shared" si="10"/>
        <v>3.77971047927333</v>
      </c>
      <c r="AR9" s="42">
        <f t="shared" si="11"/>
        <v>10.196447882563481</v>
      </c>
      <c r="AS9" s="42" t="str">
        <f t="shared" si="12"/>
        <v/>
      </c>
      <c r="AT9" s="42" t="str">
        <f t="shared" si="13"/>
        <v/>
      </c>
      <c r="AU9" s="42" t="str">
        <f t="shared" si="14"/>
        <v/>
      </c>
      <c r="AV9" s="41">
        <f t="shared" si="15"/>
        <v>22.17</v>
      </c>
      <c r="AW9" s="40" t="str">
        <f t="shared" si="16"/>
        <v/>
      </c>
      <c r="AX9" s="40" t="str">
        <f t="shared" si="17"/>
        <v/>
      </c>
      <c r="AY9" s="40" t="str">
        <f t="shared" si="18"/>
        <v/>
      </c>
      <c r="AZ9" s="40" t="str">
        <f t="shared" si="19"/>
        <v/>
      </c>
      <c r="BA9" s="40" t="str">
        <f t="shared" si="20"/>
        <v/>
      </c>
      <c r="BB9" s="40" t="str">
        <f t="shared" si="21"/>
        <v/>
      </c>
      <c r="BC9" s="40" t="str">
        <f t="shared" si="22"/>
        <v/>
      </c>
      <c r="BD9" s="40" t="str">
        <f t="shared" si="23"/>
        <v/>
      </c>
      <c r="BE9" s="40">
        <f t="shared" si="24"/>
        <v>107</v>
      </c>
      <c r="BF9" s="40">
        <f t="shared" si="25"/>
        <v>71.36</v>
      </c>
      <c r="BG9" s="40">
        <f t="shared" si="26"/>
        <v>144.69999999999999</v>
      </c>
      <c r="BH9" s="40" t="str">
        <f t="shared" si="27"/>
        <v/>
      </c>
      <c r="BI9" s="40" t="str">
        <f t="shared" si="28"/>
        <v/>
      </c>
      <c r="BJ9" s="40" t="str">
        <f t="shared" si="29"/>
        <v/>
      </c>
      <c r="BK9" s="41">
        <f t="shared" si="30"/>
        <v>33.940600122473981</v>
      </c>
      <c r="BL9" s="40" t="str">
        <f t="shared" si="31"/>
        <v/>
      </c>
      <c r="BM9" s="40" t="str">
        <f t="shared" si="32"/>
        <v/>
      </c>
      <c r="BN9" s="40" t="str">
        <f t="shared" si="33"/>
        <v/>
      </c>
      <c r="BO9" s="40" t="str">
        <f t="shared" si="34"/>
        <v/>
      </c>
      <c r="BP9" s="40" t="str">
        <f t="shared" si="35"/>
        <v/>
      </c>
      <c r="BQ9" s="40" t="str">
        <f t="shared" si="36"/>
        <v/>
      </c>
      <c r="BR9" s="40" t="str">
        <f t="shared" si="37"/>
        <v/>
      </c>
      <c r="BS9" s="40" t="str">
        <f t="shared" si="38"/>
        <v/>
      </c>
      <c r="BT9" s="40">
        <f t="shared" si="39"/>
        <v>10.028116213683225</v>
      </c>
      <c r="BU9" s="40">
        <f t="shared" si="40"/>
        <v>58.491803278688522</v>
      </c>
      <c r="BV9" s="40">
        <f t="shared" si="41"/>
        <v>20.489946190880765</v>
      </c>
      <c r="BW9" s="40" t="str">
        <f t="shared" si="42"/>
        <v/>
      </c>
      <c r="BX9" s="40" t="str">
        <f t="shared" si="43"/>
        <v/>
      </c>
      <c r="BY9" s="40" t="str">
        <f t="shared" si="44"/>
        <v/>
      </c>
      <c r="BZ9" s="39">
        <v>6.2990000000000004</v>
      </c>
      <c r="CA9" s="38"/>
      <c r="CB9" s="38"/>
      <c r="CC9" s="38"/>
      <c r="CD9" s="38"/>
      <c r="CE9" s="38"/>
      <c r="CF9" s="38"/>
      <c r="CG9" s="38"/>
      <c r="CH9" s="38"/>
      <c r="CI9" s="38">
        <v>6.6230000000000002</v>
      </c>
      <c r="CJ9" s="38">
        <v>6.78</v>
      </c>
      <c r="CK9" s="38">
        <v>6.17</v>
      </c>
      <c r="CL9" s="38"/>
      <c r="CM9" s="38"/>
      <c r="CN9" s="38"/>
      <c r="CO9" s="37">
        <f t="shared" si="45"/>
        <v>6.2990000000000004</v>
      </c>
      <c r="CP9" s="36" t="str">
        <f t="shared" si="46"/>
        <v/>
      </c>
      <c r="CQ9" s="36" t="str">
        <f t="shared" si="47"/>
        <v/>
      </c>
      <c r="CR9" s="36" t="str">
        <f t="shared" si="48"/>
        <v/>
      </c>
      <c r="CS9" s="36" t="str">
        <f t="shared" si="49"/>
        <v/>
      </c>
      <c r="CT9" s="36" t="str">
        <f t="shared" si="50"/>
        <v/>
      </c>
      <c r="CU9" s="36" t="str">
        <f t="shared" si="51"/>
        <v/>
      </c>
      <c r="CV9" s="36" t="str">
        <f t="shared" si="52"/>
        <v/>
      </c>
      <c r="CW9" s="36" t="str">
        <f t="shared" si="53"/>
        <v/>
      </c>
      <c r="CX9" s="36">
        <f t="shared" si="54"/>
        <v>6.6230000000000002</v>
      </c>
      <c r="CY9" s="36">
        <f t="shared" si="55"/>
        <v>6.78</v>
      </c>
      <c r="CZ9" s="36">
        <f t="shared" si="56"/>
        <v>6.17</v>
      </c>
      <c r="DA9" s="36" t="str">
        <f t="shared" si="57"/>
        <v/>
      </c>
      <c r="DB9" s="36" t="str">
        <f t="shared" si="58"/>
        <v/>
      </c>
      <c r="DC9" s="36" t="str">
        <f t="shared" si="59"/>
        <v/>
      </c>
      <c r="DE9" s="315" t="str">
        <f>_xlfn.IFNA(VLOOKUP(A9,'70commonGPCRs'!A:B,2,FALSE),"")</f>
        <v>Yes</v>
      </c>
      <c r="DF9" s="316">
        <f t="shared" si="60"/>
        <v>1</v>
      </c>
      <c r="DG9" s="315" t="str">
        <f t="shared" si="61"/>
        <v/>
      </c>
      <c r="DH9" s="315">
        <f t="shared" si="62"/>
        <v>1</v>
      </c>
      <c r="DI9" s="315">
        <f t="shared" si="63"/>
        <v>1</v>
      </c>
      <c r="DJ9" s="315">
        <f t="shared" si="64"/>
        <v>3</v>
      </c>
      <c r="DK9" s="315" t="str">
        <f t="shared" si="65"/>
        <v/>
      </c>
    </row>
    <row r="10" spans="1:115" s="35" customFormat="1" ht="10" x14ac:dyDescent="0.2">
      <c r="A10" s="304" t="s">
        <v>224</v>
      </c>
      <c r="B10" s="46" t="s">
        <v>1171</v>
      </c>
      <c r="C10" s="53">
        <v>23.846090981968214</v>
      </c>
      <c r="D10" s="53">
        <v>2.328506773360437</v>
      </c>
      <c r="E10" s="53">
        <v>13.211167098392419</v>
      </c>
      <c r="F10" s="53">
        <v>6.8569592998989197</v>
      </c>
      <c r="G10" s="53">
        <v>26.077691224697801</v>
      </c>
      <c r="H10" s="53">
        <v>31.810824380711907</v>
      </c>
      <c r="I10" s="53">
        <v>17.936185957768714</v>
      </c>
      <c r="J10" s="53">
        <v>19.251897042116198</v>
      </c>
      <c r="K10" s="53">
        <v>14.571694968591867</v>
      </c>
      <c r="L10" s="53">
        <v>22.103258396521404</v>
      </c>
      <c r="M10" s="53">
        <v>9.0660826667518588</v>
      </c>
      <c r="N10" s="53">
        <v>8.6362368178716924</v>
      </c>
      <c r="O10" s="53">
        <v>31.144331337989815</v>
      </c>
      <c r="P10" s="53">
        <v>24.084987385634555</v>
      </c>
      <c r="Q10" s="53">
        <v>22.685158556483163</v>
      </c>
      <c r="R10" s="52">
        <v>51.87</v>
      </c>
      <c r="S10" s="50"/>
      <c r="T10" s="50"/>
      <c r="U10" s="50"/>
      <c r="V10" s="50"/>
      <c r="W10" s="50"/>
      <c r="X10" s="50"/>
      <c r="Y10" s="50"/>
      <c r="Z10" s="50"/>
      <c r="AA10" s="50">
        <v>689.4</v>
      </c>
      <c r="AB10" s="50"/>
      <c r="AC10" s="50"/>
      <c r="AD10" s="50"/>
      <c r="AE10" s="50"/>
      <c r="AF10" s="50"/>
      <c r="AG10" s="43">
        <f t="shared" si="0"/>
        <v>2.1751992827345465</v>
      </c>
      <c r="AH10" s="42" t="str">
        <f t="shared" si="1"/>
        <v/>
      </c>
      <c r="AI10" s="42" t="str">
        <f t="shared" si="2"/>
        <v/>
      </c>
      <c r="AJ10" s="42" t="str">
        <f t="shared" si="3"/>
        <v/>
      </c>
      <c r="AK10" s="42" t="str">
        <f t="shared" si="4"/>
        <v/>
      </c>
      <c r="AL10" s="42" t="str">
        <f t="shared" si="5"/>
        <v/>
      </c>
      <c r="AM10" s="42" t="str">
        <f t="shared" si="6"/>
        <v/>
      </c>
      <c r="AN10" s="42" t="str">
        <f t="shared" si="7"/>
        <v/>
      </c>
      <c r="AO10" s="42" t="str">
        <f t="shared" si="8"/>
        <v/>
      </c>
      <c r="AP10" s="42">
        <f t="shared" si="9"/>
        <v>31.189971525125785</v>
      </c>
      <c r="AQ10" s="42" t="str">
        <f t="shared" si="10"/>
        <v/>
      </c>
      <c r="AR10" s="42" t="str">
        <f t="shared" si="11"/>
        <v/>
      </c>
      <c r="AS10" s="42" t="str">
        <f t="shared" si="12"/>
        <v/>
      </c>
      <c r="AT10" s="42" t="str">
        <f t="shared" si="13"/>
        <v/>
      </c>
      <c r="AU10" s="42" t="str">
        <f t="shared" si="14"/>
        <v/>
      </c>
      <c r="AV10" s="41">
        <f t="shared" si="15"/>
        <v>51.87</v>
      </c>
      <c r="AW10" s="40" t="str">
        <f t="shared" si="16"/>
        <v/>
      </c>
      <c r="AX10" s="40" t="str">
        <f t="shared" si="17"/>
        <v/>
      </c>
      <c r="AY10" s="40" t="str">
        <f t="shared" si="18"/>
        <v/>
      </c>
      <c r="AZ10" s="40" t="str">
        <f t="shared" si="19"/>
        <v/>
      </c>
      <c r="BA10" s="40" t="str">
        <f t="shared" si="20"/>
        <v/>
      </c>
      <c r="BB10" s="40" t="str">
        <f t="shared" si="21"/>
        <v/>
      </c>
      <c r="BC10" s="40" t="str">
        <f t="shared" si="22"/>
        <v/>
      </c>
      <c r="BD10" s="40" t="str">
        <f t="shared" si="23"/>
        <v/>
      </c>
      <c r="BE10" s="40">
        <f t="shared" si="24"/>
        <v>689.4</v>
      </c>
      <c r="BF10" s="40" t="str">
        <f t="shared" si="25"/>
        <v/>
      </c>
      <c r="BG10" s="40" t="str">
        <f t="shared" si="26"/>
        <v/>
      </c>
      <c r="BH10" s="40" t="str">
        <f t="shared" si="27"/>
        <v/>
      </c>
      <c r="BI10" s="40" t="str">
        <f t="shared" si="28"/>
        <v/>
      </c>
      <c r="BJ10" s="40" t="str">
        <f t="shared" si="29"/>
        <v/>
      </c>
      <c r="BK10" s="41">
        <f t="shared" si="30"/>
        <v>79.409063074096764</v>
      </c>
      <c r="BL10" s="40" t="str">
        <f t="shared" si="31"/>
        <v/>
      </c>
      <c r="BM10" s="40" t="str">
        <f t="shared" si="32"/>
        <v/>
      </c>
      <c r="BN10" s="40" t="str">
        <f t="shared" si="33"/>
        <v/>
      </c>
      <c r="BO10" s="40" t="str">
        <f t="shared" si="34"/>
        <v/>
      </c>
      <c r="BP10" s="40" t="str">
        <f t="shared" si="35"/>
        <v/>
      </c>
      <c r="BQ10" s="40" t="str">
        <f t="shared" si="36"/>
        <v/>
      </c>
      <c r="BR10" s="40" t="str">
        <f t="shared" si="37"/>
        <v/>
      </c>
      <c r="BS10" s="40" t="str">
        <f t="shared" si="38"/>
        <v/>
      </c>
      <c r="BT10" s="40">
        <f t="shared" si="39"/>
        <v>64.61105904404873</v>
      </c>
      <c r="BU10" s="40" t="str">
        <f t="shared" si="40"/>
        <v/>
      </c>
      <c r="BV10" s="40" t="str">
        <f t="shared" si="41"/>
        <v/>
      </c>
      <c r="BW10" s="40" t="str">
        <f t="shared" si="42"/>
        <v/>
      </c>
      <c r="BX10" s="40" t="str">
        <f t="shared" si="43"/>
        <v/>
      </c>
      <c r="BY10" s="40" t="str">
        <f t="shared" si="44"/>
        <v/>
      </c>
      <c r="BZ10" s="49">
        <v>6.1239999999999997</v>
      </c>
      <c r="CA10" s="47"/>
      <c r="CB10" s="47"/>
      <c r="CC10" s="47"/>
      <c r="CD10" s="47"/>
      <c r="CE10" s="47"/>
      <c r="CF10" s="47"/>
      <c r="CG10" s="47"/>
      <c r="CH10" s="47"/>
      <c r="CI10" s="47">
        <v>6.2030000000000003</v>
      </c>
      <c r="CJ10" s="47"/>
      <c r="CK10" s="47"/>
      <c r="CL10" s="47"/>
      <c r="CM10" s="47"/>
      <c r="CN10" s="47"/>
      <c r="CO10" s="37">
        <f t="shared" si="45"/>
        <v>6.1239999999999997</v>
      </c>
      <c r="CP10" s="36" t="str">
        <f t="shared" si="46"/>
        <v/>
      </c>
      <c r="CQ10" s="36" t="str">
        <f t="shared" si="47"/>
        <v/>
      </c>
      <c r="CR10" s="36" t="str">
        <f t="shared" si="48"/>
        <v/>
      </c>
      <c r="CS10" s="36" t="str">
        <f t="shared" si="49"/>
        <v/>
      </c>
      <c r="CT10" s="36" t="str">
        <f t="shared" si="50"/>
        <v/>
      </c>
      <c r="CU10" s="36" t="str">
        <f t="shared" si="51"/>
        <v/>
      </c>
      <c r="CV10" s="36" t="str">
        <f t="shared" si="52"/>
        <v/>
      </c>
      <c r="CW10" s="36" t="str">
        <f t="shared" si="53"/>
        <v/>
      </c>
      <c r="CX10" s="36">
        <f t="shared" si="54"/>
        <v>6.2030000000000003</v>
      </c>
      <c r="CY10" s="36" t="str">
        <f t="shared" si="55"/>
        <v/>
      </c>
      <c r="CZ10" s="36" t="str">
        <f t="shared" si="56"/>
        <v/>
      </c>
      <c r="DA10" s="36" t="str">
        <f t="shared" si="57"/>
        <v/>
      </c>
      <c r="DB10" s="36" t="str">
        <f t="shared" si="58"/>
        <v/>
      </c>
      <c r="DC10" s="36" t="str">
        <f t="shared" si="59"/>
        <v/>
      </c>
      <c r="DE10" s="315" t="str">
        <f>_xlfn.IFNA(VLOOKUP(A10,'70commonGPCRs'!A:B,2,FALSE),"")</f>
        <v>Yes</v>
      </c>
      <c r="DF10" s="316">
        <f t="shared" si="60"/>
        <v>1</v>
      </c>
      <c r="DG10" s="315" t="str">
        <f t="shared" si="61"/>
        <v/>
      </c>
      <c r="DH10" s="315">
        <f t="shared" si="62"/>
        <v>1</v>
      </c>
      <c r="DI10" s="315" t="str">
        <f t="shared" si="63"/>
        <v/>
      </c>
      <c r="DJ10" s="315">
        <f t="shared" si="64"/>
        <v>2</v>
      </c>
      <c r="DK10" s="315" t="str">
        <f t="shared" si="65"/>
        <v/>
      </c>
    </row>
    <row r="11" spans="1:115" s="35" customFormat="1" ht="10" x14ac:dyDescent="0.2">
      <c r="A11" s="304" t="s">
        <v>227</v>
      </c>
      <c r="B11" s="46" t="s">
        <v>1170</v>
      </c>
      <c r="C11" s="40">
        <v>15.826662192947014</v>
      </c>
      <c r="D11" s="40">
        <v>16.176651059293203</v>
      </c>
      <c r="E11" s="40">
        <v>19.726814733883618</v>
      </c>
      <c r="F11" s="40">
        <v>8.4559362135450762</v>
      </c>
      <c r="G11" s="40">
        <v>8.4020886411477953</v>
      </c>
      <c r="H11" s="40">
        <v>15.957609220499446</v>
      </c>
      <c r="I11" s="40">
        <v>15.553758074871865</v>
      </c>
      <c r="J11" s="40">
        <v>13.333467522227712</v>
      </c>
      <c r="K11" s="40">
        <v>21.814684831429357</v>
      </c>
      <c r="L11" s="40">
        <v>13.593273305208411</v>
      </c>
      <c r="M11" s="40">
        <v>24.504534925633351</v>
      </c>
      <c r="N11" s="40">
        <v>17.830552331704464</v>
      </c>
      <c r="O11" s="40">
        <v>22.484628256025736</v>
      </c>
      <c r="P11" s="40">
        <v>11.753318040117419</v>
      </c>
      <c r="Q11" s="40">
        <v>25.397619150420557</v>
      </c>
      <c r="R11" s="45"/>
      <c r="S11" s="44">
        <v>450.4</v>
      </c>
      <c r="T11" s="44">
        <v>271.8</v>
      </c>
      <c r="U11" s="44">
        <v>18.61</v>
      </c>
      <c r="V11" s="44">
        <v>19.52</v>
      </c>
      <c r="W11" s="44"/>
      <c r="X11" s="44"/>
      <c r="Y11" s="44"/>
      <c r="Z11" s="44"/>
      <c r="AA11" s="44">
        <v>49.84</v>
      </c>
      <c r="AB11" s="44"/>
      <c r="AC11" s="44"/>
      <c r="AD11" s="44"/>
      <c r="AE11" s="44"/>
      <c r="AF11" s="44"/>
      <c r="AG11" s="43" t="str">
        <f t="shared" si="0"/>
        <v/>
      </c>
      <c r="AH11" s="42">
        <f t="shared" si="1"/>
        <v>27.842598467947607</v>
      </c>
      <c r="AI11" s="42">
        <f t="shared" si="2"/>
        <v>13.778200062534411</v>
      </c>
      <c r="AJ11" s="42">
        <f t="shared" si="3"/>
        <v>2.2008207642566786</v>
      </c>
      <c r="AK11" s="42">
        <f t="shared" si="4"/>
        <v>2.3232318574222286</v>
      </c>
      <c r="AL11" s="42" t="str">
        <f t="shared" si="5"/>
        <v/>
      </c>
      <c r="AM11" s="42" t="str">
        <f t="shared" si="6"/>
        <v/>
      </c>
      <c r="AN11" s="42" t="str">
        <f t="shared" si="7"/>
        <v/>
      </c>
      <c r="AO11" s="42" t="str">
        <f t="shared" si="8"/>
        <v/>
      </c>
      <c r="AP11" s="42">
        <f t="shared" si="9"/>
        <v>3.6665193791772923</v>
      </c>
      <c r="AQ11" s="42" t="str">
        <f t="shared" si="10"/>
        <v/>
      </c>
      <c r="AR11" s="42" t="str">
        <f t="shared" si="11"/>
        <v/>
      </c>
      <c r="AS11" s="42" t="str">
        <f t="shared" si="12"/>
        <v/>
      </c>
      <c r="AT11" s="42" t="str">
        <f t="shared" si="13"/>
        <v/>
      </c>
      <c r="AU11" s="42" t="str">
        <f t="shared" si="14"/>
        <v/>
      </c>
      <c r="AV11" s="41" t="str">
        <f t="shared" si="15"/>
        <v/>
      </c>
      <c r="AW11" s="40">
        <f t="shared" si="16"/>
        <v>450.4</v>
      </c>
      <c r="AX11" s="40">
        <f t="shared" si="17"/>
        <v>271.8</v>
      </c>
      <c r="AY11" s="40">
        <f t="shared" si="18"/>
        <v>18.61</v>
      </c>
      <c r="AZ11" s="40">
        <f t="shared" si="19"/>
        <v>19.52</v>
      </c>
      <c r="BA11" s="40" t="str">
        <f t="shared" si="20"/>
        <v/>
      </c>
      <c r="BB11" s="40" t="str">
        <f t="shared" si="21"/>
        <v/>
      </c>
      <c r="BC11" s="40" t="str">
        <f t="shared" si="22"/>
        <v/>
      </c>
      <c r="BD11" s="40" t="str">
        <f t="shared" si="23"/>
        <v/>
      </c>
      <c r="BE11" s="40">
        <f t="shared" si="24"/>
        <v>49.84</v>
      </c>
      <c r="BF11" s="40" t="str">
        <f t="shared" si="25"/>
        <v/>
      </c>
      <c r="BG11" s="40" t="str">
        <f t="shared" si="26"/>
        <v/>
      </c>
      <c r="BH11" s="40" t="str">
        <f t="shared" si="27"/>
        <v/>
      </c>
      <c r="BI11" s="40" t="str">
        <f t="shared" si="28"/>
        <v/>
      </c>
      <c r="BJ11" s="40" t="str">
        <f t="shared" si="29"/>
        <v/>
      </c>
      <c r="BK11" s="41" t="str">
        <f t="shared" si="30"/>
        <v/>
      </c>
      <c r="BL11" s="40">
        <f t="shared" si="31"/>
        <v>48.797399783315278</v>
      </c>
      <c r="BM11" s="40">
        <f t="shared" si="32"/>
        <v>39.70201577563541</v>
      </c>
      <c r="BN11" s="40">
        <f t="shared" si="33"/>
        <v>5.002688172043011</v>
      </c>
      <c r="BO11" s="40">
        <f t="shared" si="34"/>
        <v>3.9482200647249193</v>
      </c>
      <c r="BP11" s="40" t="str">
        <f t="shared" si="35"/>
        <v/>
      </c>
      <c r="BQ11" s="40" t="str">
        <f t="shared" si="36"/>
        <v/>
      </c>
      <c r="BR11" s="40" t="str">
        <f t="shared" si="37"/>
        <v/>
      </c>
      <c r="BS11" s="40" t="str">
        <f t="shared" si="38"/>
        <v/>
      </c>
      <c r="BT11" s="40">
        <f t="shared" si="39"/>
        <v>4.671040299906279</v>
      </c>
      <c r="BU11" s="40" t="str">
        <f t="shared" si="40"/>
        <v/>
      </c>
      <c r="BV11" s="40" t="str">
        <f t="shared" si="41"/>
        <v/>
      </c>
      <c r="BW11" s="40" t="str">
        <f t="shared" si="42"/>
        <v/>
      </c>
      <c r="BX11" s="40" t="str">
        <f t="shared" si="43"/>
        <v/>
      </c>
      <c r="BY11" s="40" t="str">
        <f t="shared" si="44"/>
        <v/>
      </c>
      <c r="BZ11" s="39"/>
      <c r="CA11" s="38">
        <v>6.9509999999999996</v>
      </c>
      <c r="CB11" s="38">
        <v>7.0289999999999999</v>
      </c>
      <c r="CC11" s="38">
        <v>6.7279999999999998</v>
      </c>
      <c r="CD11" s="38">
        <v>7.4359999999999999</v>
      </c>
      <c r="CE11" s="38"/>
      <c r="CF11" s="38"/>
      <c r="CG11" s="38"/>
      <c r="CH11" s="38"/>
      <c r="CI11" s="38">
        <v>8.3879999999999999</v>
      </c>
      <c r="CJ11" s="38"/>
      <c r="CK11" s="38"/>
      <c r="CL11" s="38"/>
      <c r="CM11" s="38"/>
      <c r="CN11" s="38"/>
      <c r="CO11" s="37" t="str">
        <f t="shared" si="45"/>
        <v/>
      </c>
      <c r="CP11" s="36">
        <f t="shared" si="46"/>
        <v>6.9509999999999996</v>
      </c>
      <c r="CQ11" s="36">
        <f t="shared" si="47"/>
        <v>7.0289999999999999</v>
      </c>
      <c r="CR11" s="36">
        <f t="shared" si="48"/>
        <v>6.7279999999999998</v>
      </c>
      <c r="CS11" s="36">
        <f t="shared" si="49"/>
        <v>7.4359999999999999</v>
      </c>
      <c r="CT11" s="36" t="str">
        <f t="shared" si="50"/>
        <v/>
      </c>
      <c r="CU11" s="36" t="str">
        <f t="shared" si="51"/>
        <v/>
      </c>
      <c r="CV11" s="36" t="str">
        <f t="shared" si="52"/>
        <v/>
      </c>
      <c r="CW11" s="36" t="str">
        <f t="shared" si="53"/>
        <v/>
      </c>
      <c r="CX11" s="36">
        <f t="shared" si="54"/>
        <v>8.3879999999999999</v>
      </c>
      <c r="CY11" s="36" t="str">
        <f t="shared" si="55"/>
        <v/>
      </c>
      <c r="CZ11" s="36" t="str">
        <f t="shared" si="56"/>
        <v/>
      </c>
      <c r="DA11" s="36" t="str">
        <f t="shared" si="57"/>
        <v/>
      </c>
      <c r="DB11" s="36" t="str">
        <f t="shared" si="58"/>
        <v/>
      </c>
      <c r="DC11" s="36" t="str">
        <f t="shared" si="59"/>
        <v/>
      </c>
      <c r="DE11" s="315" t="str">
        <f>_xlfn.IFNA(VLOOKUP(A11,'70commonGPCRs'!A:B,2,FALSE),"")</f>
        <v>Yes</v>
      </c>
      <c r="DF11" s="316" t="str">
        <f t="shared" si="60"/>
        <v/>
      </c>
      <c r="DG11" s="315">
        <f t="shared" si="61"/>
        <v>1</v>
      </c>
      <c r="DH11" s="315">
        <f t="shared" si="62"/>
        <v>1</v>
      </c>
      <c r="DI11" s="315" t="str">
        <f t="shared" si="63"/>
        <v/>
      </c>
      <c r="DJ11" s="315">
        <f t="shared" si="64"/>
        <v>2</v>
      </c>
      <c r="DK11" s="315">
        <f t="shared" si="65"/>
        <v>1</v>
      </c>
    </row>
    <row r="12" spans="1:115" s="35" customFormat="1" ht="10" x14ac:dyDescent="0.2">
      <c r="A12" s="304" t="s">
        <v>202</v>
      </c>
      <c r="B12" s="46" t="s">
        <v>1169</v>
      </c>
      <c r="C12" s="53">
        <v>6.7165547366629816</v>
      </c>
      <c r="D12" s="53">
        <v>23.939752660518156</v>
      </c>
      <c r="E12" s="53">
        <v>11.225933815573795</v>
      </c>
      <c r="F12" s="53">
        <v>22.316416974618608</v>
      </c>
      <c r="G12" s="53">
        <v>22.17445895804271</v>
      </c>
      <c r="H12" s="53">
        <v>14.225690187467862</v>
      </c>
      <c r="I12" s="53">
        <v>15.575205234154883</v>
      </c>
      <c r="J12" s="53">
        <v>9.5457190162445631</v>
      </c>
      <c r="K12" s="53">
        <v>6.1994609164420496</v>
      </c>
      <c r="L12" s="53">
        <v>12.330701850187289</v>
      </c>
      <c r="M12" s="53">
        <v>2.8282415229750639</v>
      </c>
      <c r="N12" s="53">
        <v>8.1478211323058289</v>
      </c>
      <c r="O12" s="53">
        <v>11.279803144653206</v>
      </c>
      <c r="P12" s="53">
        <v>3.8602426560169558</v>
      </c>
      <c r="Q12" s="53">
        <v>11.22690825018765</v>
      </c>
      <c r="R12" s="52">
        <v>34.28</v>
      </c>
      <c r="S12" s="50">
        <v>266.39999999999998</v>
      </c>
      <c r="T12" s="50">
        <v>161.5</v>
      </c>
      <c r="U12" s="50">
        <v>122.8</v>
      </c>
      <c r="V12" s="50">
        <v>218.5</v>
      </c>
      <c r="W12" s="50">
        <v>208</v>
      </c>
      <c r="X12" s="50">
        <v>542.29999999999995</v>
      </c>
      <c r="Y12" s="50">
        <v>609.6</v>
      </c>
      <c r="Z12" s="50">
        <v>763.6</v>
      </c>
      <c r="AA12" s="50">
        <v>891.1</v>
      </c>
      <c r="AB12" s="50"/>
      <c r="AC12" s="50"/>
      <c r="AD12" s="50"/>
      <c r="AE12" s="50">
        <v>103.3</v>
      </c>
      <c r="AF12" s="50">
        <v>204</v>
      </c>
      <c r="AG12" s="43">
        <f t="shared" si="0"/>
        <v>5.1038071368463971</v>
      </c>
      <c r="AH12" s="42">
        <f t="shared" si="1"/>
        <v>11.12793451869498</v>
      </c>
      <c r="AI12" s="42">
        <f t="shared" si="2"/>
        <v>14.386331030737972</v>
      </c>
      <c r="AJ12" s="42">
        <f t="shared" si="3"/>
        <v>5.5026754581465998</v>
      </c>
      <c r="AK12" s="42">
        <f t="shared" si="4"/>
        <v>9.8536789742394024</v>
      </c>
      <c r="AL12" s="42">
        <f t="shared" si="5"/>
        <v>14.621434690264648</v>
      </c>
      <c r="AM12" s="42">
        <f t="shared" si="6"/>
        <v>34.818160778439683</v>
      </c>
      <c r="AN12" s="42">
        <f t="shared" si="7"/>
        <v>63.861087777945755</v>
      </c>
      <c r="AO12" s="42">
        <f t="shared" si="8"/>
        <v>123.17199999999998</v>
      </c>
      <c r="AP12" s="42">
        <f t="shared" si="9"/>
        <v>72.266770442305784</v>
      </c>
      <c r="AQ12" s="42" t="str">
        <f t="shared" si="10"/>
        <v/>
      </c>
      <c r="AR12" s="42" t="str">
        <f t="shared" si="11"/>
        <v/>
      </c>
      <c r="AS12" s="42" t="str">
        <f t="shared" si="12"/>
        <v/>
      </c>
      <c r="AT12" s="42">
        <f t="shared" si="13"/>
        <v>26.759975785197444</v>
      </c>
      <c r="AU12" s="42">
        <f t="shared" si="14"/>
        <v>18.170630368925504</v>
      </c>
      <c r="AV12" s="41">
        <f t="shared" si="15"/>
        <v>34.28</v>
      </c>
      <c r="AW12" s="40">
        <f t="shared" si="16"/>
        <v>266.39999999999998</v>
      </c>
      <c r="AX12" s="40">
        <f t="shared" si="17"/>
        <v>161.5</v>
      </c>
      <c r="AY12" s="40">
        <f t="shared" si="18"/>
        <v>122.8</v>
      </c>
      <c r="AZ12" s="40">
        <f t="shared" si="19"/>
        <v>218.5</v>
      </c>
      <c r="BA12" s="40">
        <f t="shared" si="20"/>
        <v>208</v>
      </c>
      <c r="BB12" s="40">
        <f t="shared" si="21"/>
        <v>542.29999999999995</v>
      </c>
      <c r="BC12" s="40">
        <f t="shared" si="22"/>
        <v>609.6</v>
      </c>
      <c r="BD12" s="40">
        <f t="shared" si="23"/>
        <v>763.6</v>
      </c>
      <c r="BE12" s="40">
        <f t="shared" si="24"/>
        <v>891.1</v>
      </c>
      <c r="BF12" s="40" t="str">
        <f t="shared" si="25"/>
        <v/>
      </c>
      <c r="BG12" s="40" t="str">
        <f t="shared" si="26"/>
        <v/>
      </c>
      <c r="BH12" s="40" t="str">
        <f t="shared" si="27"/>
        <v/>
      </c>
      <c r="BI12" s="40">
        <f t="shared" si="28"/>
        <v>103.3</v>
      </c>
      <c r="BJ12" s="40">
        <f t="shared" si="29"/>
        <v>204</v>
      </c>
      <c r="BK12" s="41">
        <f t="shared" si="30"/>
        <v>52.480097979179433</v>
      </c>
      <c r="BL12" s="40">
        <f t="shared" si="31"/>
        <v>28.862405200433365</v>
      </c>
      <c r="BM12" s="40">
        <f t="shared" si="32"/>
        <v>23.590417762196903</v>
      </c>
      <c r="BN12" s="40">
        <f t="shared" si="33"/>
        <v>33.01075268817204</v>
      </c>
      <c r="BO12" s="40">
        <f t="shared" si="34"/>
        <v>44.194983818770226</v>
      </c>
      <c r="BP12" s="40">
        <f t="shared" si="35"/>
        <v>60.324825986078885</v>
      </c>
      <c r="BQ12" s="40">
        <f t="shared" si="36"/>
        <v>72.412872212578435</v>
      </c>
      <c r="BR12" s="40">
        <f t="shared" si="37"/>
        <v>71.768307040263721</v>
      </c>
      <c r="BS12" s="40">
        <f t="shared" si="38"/>
        <v>82.631749810626559</v>
      </c>
      <c r="BT12" s="40">
        <f t="shared" si="39"/>
        <v>83.514526710403004</v>
      </c>
      <c r="BU12" s="40" t="str">
        <f t="shared" si="40"/>
        <v/>
      </c>
      <c r="BV12" s="40" t="str">
        <f t="shared" si="41"/>
        <v/>
      </c>
      <c r="BW12" s="40" t="str">
        <f t="shared" si="42"/>
        <v/>
      </c>
      <c r="BX12" s="40">
        <f t="shared" si="43"/>
        <v>7.2187281621243882</v>
      </c>
      <c r="BY12" s="40">
        <f t="shared" si="44"/>
        <v>8.9238845144356951</v>
      </c>
      <c r="BZ12" s="49">
        <v>6.1109999999999998</v>
      </c>
      <c r="CA12" s="47">
        <v>5.4690000000000003</v>
      </c>
      <c r="CB12" s="47">
        <v>5.34</v>
      </c>
      <c r="CC12" s="47">
        <v>5.2709999999999999</v>
      </c>
      <c r="CD12" s="47">
        <v>5.3979999999999997</v>
      </c>
      <c r="CE12" s="47">
        <v>5.9139999999999997</v>
      </c>
      <c r="CF12" s="47">
        <v>7.8220000000000001</v>
      </c>
      <c r="CG12" s="47">
        <v>8.0030000000000001</v>
      </c>
      <c r="CH12" s="47">
        <v>7.7709999999999999</v>
      </c>
      <c r="CI12" s="47">
        <v>7.7220000000000004</v>
      </c>
      <c r="CJ12" s="47"/>
      <c r="CK12" s="47"/>
      <c r="CL12" s="47"/>
      <c r="CM12" s="47">
        <v>5.1669999999999998</v>
      </c>
      <c r="CN12" s="47">
        <v>5.1130000000000004</v>
      </c>
      <c r="CO12" s="37">
        <f t="shared" si="45"/>
        <v>6.1109999999999998</v>
      </c>
      <c r="CP12" s="36">
        <f t="shared" si="46"/>
        <v>5.4690000000000003</v>
      </c>
      <c r="CQ12" s="36">
        <f t="shared" si="47"/>
        <v>5.34</v>
      </c>
      <c r="CR12" s="36">
        <f t="shared" si="48"/>
        <v>5.2709999999999999</v>
      </c>
      <c r="CS12" s="36">
        <f t="shared" si="49"/>
        <v>5.3979999999999997</v>
      </c>
      <c r="CT12" s="36">
        <f t="shared" si="50"/>
        <v>5.9139999999999997</v>
      </c>
      <c r="CU12" s="36">
        <f t="shared" si="51"/>
        <v>7.8220000000000001</v>
      </c>
      <c r="CV12" s="36">
        <f t="shared" si="52"/>
        <v>8.0030000000000001</v>
      </c>
      <c r="CW12" s="36">
        <f t="shared" si="53"/>
        <v>7.7709999999999999</v>
      </c>
      <c r="CX12" s="36">
        <f t="shared" si="54"/>
        <v>7.7220000000000004</v>
      </c>
      <c r="CY12" s="36" t="str">
        <f t="shared" si="55"/>
        <v/>
      </c>
      <c r="CZ12" s="36" t="str">
        <f t="shared" si="56"/>
        <v/>
      </c>
      <c r="DA12" s="36" t="str">
        <f t="shared" si="57"/>
        <v/>
      </c>
      <c r="DB12" s="36">
        <f t="shared" si="58"/>
        <v>5.1669999999999998</v>
      </c>
      <c r="DC12" s="36">
        <f t="shared" si="59"/>
        <v>5.1130000000000004</v>
      </c>
      <c r="DE12" s="315" t="str">
        <f>_xlfn.IFNA(VLOOKUP(A12,'70commonGPCRs'!A:B,2,FALSE),"")</f>
        <v>Yes</v>
      </c>
      <c r="DF12" s="316">
        <f t="shared" si="60"/>
        <v>1</v>
      </c>
      <c r="DG12" s="315">
        <f t="shared" si="61"/>
        <v>1</v>
      </c>
      <c r="DH12" s="315">
        <f t="shared" si="62"/>
        <v>1</v>
      </c>
      <c r="DI12" s="315" t="str">
        <f t="shared" si="63"/>
        <v/>
      </c>
      <c r="DJ12" s="315">
        <f t="shared" si="64"/>
        <v>3</v>
      </c>
      <c r="DK12" s="315">
        <f t="shared" si="65"/>
        <v>1</v>
      </c>
    </row>
    <row r="13" spans="1:115" s="35" customFormat="1" ht="10" x14ac:dyDescent="0.2">
      <c r="A13" s="304" t="s">
        <v>206</v>
      </c>
      <c r="B13" s="46" t="s">
        <v>1168</v>
      </c>
      <c r="C13" s="40">
        <v>7.7106114212276964</v>
      </c>
      <c r="D13" s="40">
        <v>6.4708386547466965</v>
      </c>
      <c r="E13" s="40">
        <v>6.0484320285927931</v>
      </c>
      <c r="F13" s="40">
        <v>8.6429457019180038</v>
      </c>
      <c r="G13" s="40">
        <v>5.2789548633021761</v>
      </c>
      <c r="H13" s="40">
        <v>12.340906755586955</v>
      </c>
      <c r="I13" s="40">
        <v>6.2282611999873927</v>
      </c>
      <c r="J13" s="40">
        <v>5.9777928197983208</v>
      </c>
      <c r="K13" s="40">
        <v>0.9899432213456586</v>
      </c>
      <c r="L13" s="40">
        <v>6.2440639255093462</v>
      </c>
      <c r="M13" s="40">
        <v>4.2230856928580565</v>
      </c>
      <c r="N13" s="40">
        <v>15.182255161864745</v>
      </c>
      <c r="O13" s="40">
        <v>9.4496451244609414</v>
      </c>
      <c r="P13" s="40">
        <v>7.1145557830228841</v>
      </c>
      <c r="Q13" s="40">
        <v>11.288350948703709</v>
      </c>
      <c r="R13" s="45">
        <v>22.33</v>
      </c>
      <c r="S13" s="44">
        <v>666.8</v>
      </c>
      <c r="T13" s="44">
        <v>390.4</v>
      </c>
      <c r="U13" s="44">
        <v>244</v>
      </c>
      <c r="V13" s="44">
        <v>335.3</v>
      </c>
      <c r="W13" s="44">
        <v>260.8</v>
      </c>
      <c r="X13" s="55"/>
      <c r="Y13" s="55"/>
      <c r="Z13" s="44">
        <v>120</v>
      </c>
      <c r="AA13" s="44">
        <v>957.3</v>
      </c>
      <c r="AB13" s="44"/>
      <c r="AC13" s="44"/>
      <c r="AD13" s="44">
        <v>1439</v>
      </c>
      <c r="AE13" s="44">
        <v>822</v>
      </c>
      <c r="AF13" s="44">
        <v>1165</v>
      </c>
      <c r="AG13" s="43">
        <f t="shared" si="0"/>
        <v>2.8960089907428612</v>
      </c>
      <c r="AH13" s="42">
        <f t="shared" si="1"/>
        <v>103.04692105263165</v>
      </c>
      <c r="AI13" s="42">
        <f t="shared" si="2"/>
        <v>64.545653841269839</v>
      </c>
      <c r="AJ13" s="42">
        <f t="shared" si="3"/>
        <v>28.231115688468645</v>
      </c>
      <c r="AK13" s="42">
        <f t="shared" si="4"/>
        <v>63.516360469552829</v>
      </c>
      <c r="AL13" s="42">
        <f t="shared" si="5"/>
        <v>21.132969008288718</v>
      </c>
      <c r="AM13" s="42" t="str">
        <f t="shared" si="6"/>
        <v/>
      </c>
      <c r="AN13" s="42" t="str">
        <f t="shared" si="7"/>
        <v/>
      </c>
      <c r="AO13" s="42">
        <f t="shared" si="8"/>
        <v>121.21907338976523</v>
      </c>
      <c r="AP13" s="42">
        <f t="shared" si="9"/>
        <v>153.313612964318</v>
      </c>
      <c r="AQ13" s="42" t="str">
        <f t="shared" si="10"/>
        <v/>
      </c>
      <c r="AR13" s="42" t="str">
        <f t="shared" si="11"/>
        <v/>
      </c>
      <c r="AS13" s="42">
        <f t="shared" si="12"/>
        <v>152.28085087291447</v>
      </c>
      <c r="AT13" s="42">
        <f t="shared" si="13"/>
        <v>115.53778269073359</v>
      </c>
      <c r="AU13" s="42">
        <f t="shared" si="14"/>
        <v>103.20373678086099</v>
      </c>
      <c r="AV13" s="41">
        <f t="shared" si="15"/>
        <v>22.33</v>
      </c>
      <c r="AW13" s="40">
        <f t="shared" si="16"/>
        <v>666.8</v>
      </c>
      <c r="AX13" s="40">
        <f t="shared" si="17"/>
        <v>390.4</v>
      </c>
      <c r="AY13" s="40">
        <f t="shared" si="18"/>
        <v>244</v>
      </c>
      <c r="AZ13" s="40">
        <f t="shared" si="19"/>
        <v>335.3</v>
      </c>
      <c r="BA13" s="40">
        <f t="shared" si="20"/>
        <v>260.8</v>
      </c>
      <c r="BB13" s="40" t="str">
        <f t="shared" si="21"/>
        <v/>
      </c>
      <c r="BC13" s="40" t="str">
        <f t="shared" si="22"/>
        <v/>
      </c>
      <c r="BD13" s="40">
        <f t="shared" si="23"/>
        <v>120</v>
      </c>
      <c r="BE13" s="40">
        <f t="shared" si="24"/>
        <v>957.3</v>
      </c>
      <c r="BF13" s="40" t="str">
        <f t="shared" si="25"/>
        <v/>
      </c>
      <c r="BG13" s="40" t="str">
        <f t="shared" si="26"/>
        <v/>
      </c>
      <c r="BH13" s="40">
        <f t="shared" si="27"/>
        <v>1439</v>
      </c>
      <c r="BI13" s="40">
        <f t="shared" si="28"/>
        <v>822</v>
      </c>
      <c r="BJ13" s="40">
        <f t="shared" si="29"/>
        <v>1165</v>
      </c>
      <c r="BK13" s="41">
        <f t="shared" si="30"/>
        <v>34.185548071034908</v>
      </c>
      <c r="BL13" s="40">
        <f t="shared" si="31"/>
        <v>72.24268689057422</v>
      </c>
      <c r="BM13" s="40">
        <f t="shared" si="32"/>
        <v>57.026000584282791</v>
      </c>
      <c r="BN13" s="40">
        <f t="shared" si="33"/>
        <v>65.591397849462368</v>
      </c>
      <c r="BO13" s="40">
        <f t="shared" si="34"/>
        <v>67.819579288025892</v>
      </c>
      <c r="BP13" s="40">
        <f t="shared" si="35"/>
        <v>75.638051044083525</v>
      </c>
      <c r="BQ13" s="40" t="str">
        <f t="shared" si="36"/>
        <v/>
      </c>
      <c r="BR13" s="40" t="str">
        <f t="shared" si="37"/>
        <v/>
      </c>
      <c r="BS13" s="40">
        <f t="shared" si="38"/>
        <v>12.985607618223137</v>
      </c>
      <c r="BT13" s="40">
        <f t="shared" si="39"/>
        <v>89.718837863167764</v>
      </c>
      <c r="BU13" s="40" t="str">
        <f t="shared" si="40"/>
        <v/>
      </c>
      <c r="BV13" s="40" t="str">
        <f t="shared" si="41"/>
        <v/>
      </c>
      <c r="BW13" s="40">
        <f t="shared" si="42"/>
        <v>48.304800268546494</v>
      </c>
      <c r="BX13" s="40">
        <f t="shared" si="43"/>
        <v>57.442348008385743</v>
      </c>
      <c r="BY13" s="40">
        <f t="shared" si="44"/>
        <v>50.962379702537184</v>
      </c>
      <c r="BZ13" s="39">
        <v>6.0730000000000004</v>
      </c>
      <c r="CA13" s="38">
        <v>8.07</v>
      </c>
      <c r="CB13" s="38">
        <v>7.9450000000000003</v>
      </c>
      <c r="CC13" s="38">
        <v>8.6340000000000003</v>
      </c>
      <c r="CD13" s="38">
        <v>9.0549999999999997</v>
      </c>
      <c r="CE13" s="38">
        <v>8.5169999999999995</v>
      </c>
      <c r="CF13" s="54"/>
      <c r="CG13" s="54"/>
      <c r="CH13" s="38">
        <v>5.4420000000000002</v>
      </c>
      <c r="CI13" s="38">
        <v>7.484</v>
      </c>
      <c r="CJ13" s="38"/>
      <c r="CK13" s="38"/>
      <c r="CL13" s="38">
        <v>7.34</v>
      </c>
      <c r="CM13" s="38">
        <v>5.8380000000000001</v>
      </c>
      <c r="CN13" s="38">
        <v>7.6150000000000002</v>
      </c>
      <c r="CO13" s="37">
        <f t="shared" si="45"/>
        <v>6.0730000000000004</v>
      </c>
      <c r="CP13" s="36">
        <f t="shared" si="46"/>
        <v>8.07</v>
      </c>
      <c r="CQ13" s="36">
        <f t="shared" si="47"/>
        <v>7.9450000000000003</v>
      </c>
      <c r="CR13" s="36">
        <f t="shared" si="48"/>
        <v>8.6340000000000003</v>
      </c>
      <c r="CS13" s="36">
        <f t="shared" si="49"/>
        <v>9.0549999999999997</v>
      </c>
      <c r="CT13" s="36">
        <f t="shared" si="50"/>
        <v>8.5169999999999995</v>
      </c>
      <c r="CU13" s="36" t="str">
        <f t="shared" si="51"/>
        <v/>
      </c>
      <c r="CV13" s="36" t="str">
        <f t="shared" si="52"/>
        <v/>
      </c>
      <c r="CW13" s="36">
        <f t="shared" si="53"/>
        <v>5.4420000000000002</v>
      </c>
      <c r="CX13" s="36">
        <f t="shared" si="54"/>
        <v>7.484</v>
      </c>
      <c r="CY13" s="36" t="str">
        <f t="shared" si="55"/>
        <v/>
      </c>
      <c r="CZ13" s="36" t="str">
        <f t="shared" si="56"/>
        <v/>
      </c>
      <c r="DA13" s="36">
        <f t="shared" si="57"/>
        <v>7.34</v>
      </c>
      <c r="DB13" s="36">
        <f t="shared" si="58"/>
        <v>5.8380000000000001</v>
      </c>
      <c r="DC13" s="36">
        <f t="shared" si="59"/>
        <v>7.6150000000000002</v>
      </c>
      <c r="DE13" s="315" t="str">
        <f>_xlfn.IFNA(VLOOKUP(A13,'70commonGPCRs'!A:B,2,FALSE),"")</f>
        <v>Yes</v>
      </c>
      <c r="DF13" s="316">
        <f t="shared" si="60"/>
        <v>1</v>
      </c>
      <c r="DG13" s="315">
        <f t="shared" si="61"/>
        <v>1</v>
      </c>
      <c r="DH13" s="315">
        <f t="shared" si="62"/>
        <v>1</v>
      </c>
      <c r="DI13" s="315" t="str">
        <f t="shared" si="63"/>
        <v/>
      </c>
      <c r="DJ13" s="315">
        <f t="shared" si="64"/>
        <v>3</v>
      </c>
      <c r="DK13" s="315">
        <f t="shared" si="65"/>
        <v>1</v>
      </c>
    </row>
    <row r="14" spans="1:115" s="35" customFormat="1" ht="10" x14ac:dyDescent="0.2">
      <c r="A14" s="304" t="s">
        <v>209</v>
      </c>
      <c r="B14" s="46" t="s">
        <v>1167</v>
      </c>
      <c r="C14" s="53">
        <v>19.695659026411022</v>
      </c>
      <c r="D14" s="53">
        <v>8.5807006782955497</v>
      </c>
      <c r="E14" s="53">
        <v>7.7895008147573188</v>
      </c>
      <c r="F14" s="53">
        <v>8.9642109905096437</v>
      </c>
      <c r="G14" s="53">
        <v>7.923367350083268</v>
      </c>
      <c r="H14" s="53">
        <v>6.6408931200672958</v>
      </c>
      <c r="I14" s="53">
        <v>11.893188148333994</v>
      </c>
      <c r="J14" s="53">
        <v>8.7721912732901686</v>
      </c>
      <c r="K14" s="53">
        <v>11.108602525695382</v>
      </c>
      <c r="L14" s="53">
        <v>16.947393953099727</v>
      </c>
      <c r="M14" s="53">
        <v>11.49113694550115</v>
      </c>
      <c r="N14" s="53">
        <v>2.7470645076289548</v>
      </c>
      <c r="O14" s="53">
        <v>9.7321937111285504</v>
      </c>
      <c r="P14" s="53">
        <v>8.4345413554699586</v>
      </c>
      <c r="Q14" s="53">
        <v>2.7535126525670659</v>
      </c>
      <c r="R14" s="52"/>
      <c r="S14" s="50">
        <v>335</v>
      </c>
      <c r="T14" s="50">
        <v>116.8</v>
      </c>
      <c r="U14" s="50">
        <v>110.8</v>
      </c>
      <c r="V14" s="50">
        <v>165.8</v>
      </c>
      <c r="W14" s="50">
        <v>118.7</v>
      </c>
      <c r="X14" s="50">
        <v>616.6</v>
      </c>
      <c r="Y14" s="50">
        <v>769.2</v>
      </c>
      <c r="Z14" s="50">
        <v>924.1</v>
      </c>
      <c r="AA14" s="50">
        <v>1067</v>
      </c>
      <c r="AB14" s="50"/>
      <c r="AC14" s="50"/>
      <c r="AD14" s="50">
        <v>35.89</v>
      </c>
      <c r="AE14" s="50">
        <v>64.209999999999994</v>
      </c>
      <c r="AF14" s="50">
        <v>217.2</v>
      </c>
      <c r="AG14" s="43" t="str">
        <f t="shared" si="0"/>
        <v/>
      </c>
      <c r="AH14" s="42">
        <f t="shared" si="1"/>
        <v>39.04110078648538</v>
      </c>
      <c r="AI14" s="42">
        <f t="shared" si="2"/>
        <v>14.994542368969364</v>
      </c>
      <c r="AJ14" s="42">
        <f t="shared" si="3"/>
        <v>12.360262394236736</v>
      </c>
      <c r="AK14" s="42">
        <f t="shared" si="4"/>
        <v>20.925446552501139</v>
      </c>
      <c r="AL14" s="42">
        <f t="shared" si="5"/>
        <v>17.874101849541159</v>
      </c>
      <c r="AM14" s="42">
        <f t="shared" si="6"/>
        <v>51.84480328652446</v>
      </c>
      <c r="AN14" s="42">
        <f t="shared" si="7"/>
        <v>87.686186499613086</v>
      </c>
      <c r="AO14" s="42">
        <f t="shared" si="8"/>
        <v>83.187781528995956</v>
      </c>
      <c r="AP14" s="42">
        <f t="shared" si="9"/>
        <v>62.959532477549011</v>
      </c>
      <c r="AQ14" s="42" t="str">
        <f t="shared" si="10"/>
        <v/>
      </c>
      <c r="AR14" s="42" t="str">
        <f t="shared" si="11"/>
        <v/>
      </c>
      <c r="AS14" s="42">
        <f t="shared" si="12"/>
        <v>3.6877605466237866</v>
      </c>
      <c r="AT14" s="42">
        <f t="shared" si="13"/>
        <v>7.6127435143060387</v>
      </c>
      <c r="AU14" s="42">
        <f t="shared" si="14"/>
        <v>78.881061177440785</v>
      </c>
      <c r="AV14" s="41" t="str">
        <f t="shared" si="15"/>
        <v/>
      </c>
      <c r="AW14" s="40">
        <f t="shared" si="16"/>
        <v>335</v>
      </c>
      <c r="AX14" s="40">
        <f t="shared" si="17"/>
        <v>116.8</v>
      </c>
      <c r="AY14" s="40">
        <f t="shared" si="18"/>
        <v>110.8</v>
      </c>
      <c r="AZ14" s="40">
        <f t="shared" si="19"/>
        <v>165.8</v>
      </c>
      <c r="BA14" s="40">
        <f t="shared" si="20"/>
        <v>118.7</v>
      </c>
      <c r="BB14" s="40">
        <f t="shared" si="21"/>
        <v>616.6</v>
      </c>
      <c r="BC14" s="40">
        <f t="shared" si="22"/>
        <v>769.2</v>
      </c>
      <c r="BD14" s="40">
        <f t="shared" si="23"/>
        <v>924.1</v>
      </c>
      <c r="BE14" s="40">
        <f t="shared" si="24"/>
        <v>1067</v>
      </c>
      <c r="BF14" s="40" t="str">
        <f t="shared" si="25"/>
        <v/>
      </c>
      <c r="BG14" s="40" t="str">
        <f t="shared" si="26"/>
        <v/>
      </c>
      <c r="BH14" s="40">
        <f t="shared" si="27"/>
        <v>35.89</v>
      </c>
      <c r="BI14" s="40">
        <f t="shared" si="28"/>
        <v>64.209999999999994</v>
      </c>
      <c r="BJ14" s="40">
        <f t="shared" si="29"/>
        <v>217.2</v>
      </c>
      <c r="BK14" s="41" t="str">
        <f t="shared" si="30"/>
        <v/>
      </c>
      <c r="BL14" s="40">
        <f t="shared" si="31"/>
        <v>36.294691224268689</v>
      </c>
      <c r="BM14" s="40">
        <f t="shared" si="32"/>
        <v>17.061057551855097</v>
      </c>
      <c r="BN14" s="40">
        <f t="shared" si="33"/>
        <v>29.78494623655914</v>
      </c>
      <c r="BO14" s="40">
        <f t="shared" si="34"/>
        <v>33.53559870550162</v>
      </c>
      <c r="BP14" s="40">
        <f t="shared" si="35"/>
        <v>34.425754060324827</v>
      </c>
      <c r="BQ14" s="40">
        <f t="shared" si="36"/>
        <v>82.334089998664709</v>
      </c>
      <c r="BR14" s="40">
        <f t="shared" si="37"/>
        <v>90.558040970096542</v>
      </c>
      <c r="BS14" s="40">
        <f t="shared" si="38"/>
        <v>100</v>
      </c>
      <c r="BT14" s="40">
        <f t="shared" si="39"/>
        <v>100</v>
      </c>
      <c r="BU14" s="40" t="str">
        <f t="shared" si="40"/>
        <v/>
      </c>
      <c r="BV14" s="40" t="str">
        <f t="shared" si="41"/>
        <v/>
      </c>
      <c r="BW14" s="40">
        <f t="shared" si="42"/>
        <v>1.2047667002349782</v>
      </c>
      <c r="BX14" s="40">
        <f t="shared" si="43"/>
        <v>4.4870719776380144</v>
      </c>
      <c r="BY14" s="40">
        <f t="shared" si="44"/>
        <v>9.501312335958005</v>
      </c>
      <c r="BZ14" s="49"/>
      <c r="CA14" s="47">
        <v>5.8730000000000002</v>
      </c>
      <c r="CB14" s="47">
        <v>5.835</v>
      </c>
      <c r="CC14" s="47">
        <v>5.9569999999999999</v>
      </c>
      <c r="CD14" s="47">
        <v>5.9480000000000004</v>
      </c>
      <c r="CE14" s="47">
        <v>5.976</v>
      </c>
      <c r="CF14" s="47">
        <v>7.327</v>
      </c>
      <c r="CG14" s="47">
        <v>7.5039999999999996</v>
      </c>
      <c r="CH14" s="47">
        <v>7.3659999999999997</v>
      </c>
      <c r="CI14" s="47">
        <v>7.56</v>
      </c>
      <c r="CJ14" s="47"/>
      <c r="CK14" s="47"/>
      <c r="CL14" s="47">
        <v>6.3650000000000002</v>
      </c>
      <c r="CM14" s="47">
        <v>5.4329999999999998</v>
      </c>
      <c r="CN14" s="47">
        <v>5.8789999999999996</v>
      </c>
      <c r="CO14" s="37" t="str">
        <f t="shared" si="45"/>
        <v/>
      </c>
      <c r="CP14" s="36">
        <f t="shared" si="46"/>
        <v>5.8730000000000002</v>
      </c>
      <c r="CQ14" s="36">
        <f t="shared" si="47"/>
        <v>5.835</v>
      </c>
      <c r="CR14" s="36">
        <f t="shared" si="48"/>
        <v>5.9569999999999999</v>
      </c>
      <c r="CS14" s="36">
        <f t="shared" si="49"/>
        <v>5.9480000000000004</v>
      </c>
      <c r="CT14" s="36">
        <f t="shared" si="50"/>
        <v>5.976</v>
      </c>
      <c r="CU14" s="36">
        <f t="shared" si="51"/>
        <v>7.327</v>
      </c>
      <c r="CV14" s="36">
        <f t="shared" si="52"/>
        <v>7.5039999999999996</v>
      </c>
      <c r="CW14" s="36">
        <f t="shared" si="53"/>
        <v>7.3659999999999997</v>
      </c>
      <c r="CX14" s="36">
        <f t="shared" si="54"/>
        <v>7.56</v>
      </c>
      <c r="CY14" s="36" t="str">
        <f t="shared" si="55"/>
        <v/>
      </c>
      <c r="CZ14" s="36" t="str">
        <f t="shared" si="56"/>
        <v/>
      </c>
      <c r="DA14" s="36">
        <f t="shared" si="57"/>
        <v>6.3650000000000002</v>
      </c>
      <c r="DB14" s="36">
        <f t="shared" si="58"/>
        <v>5.4329999999999998</v>
      </c>
      <c r="DC14" s="36">
        <f t="shared" si="59"/>
        <v>5.8789999999999996</v>
      </c>
      <c r="DE14" s="315" t="str">
        <f>_xlfn.IFNA(VLOOKUP(A14,'70commonGPCRs'!A:B,2,FALSE),"")</f>
        <v>Yes</v>
      </c>
      <c r="DF14" s="316" t="str">
        <f t="shared" si="60"/>
        <v/>
      </c>
      <c r="DG14" s="315">
        <f t="shared" si="61"/>
        <v>1</v>
      </c>
      <c r="DH14" s="315">
        <f t="shared" si="62"/>
        <v>1</v>
      </c>
      <c r="DI14" s="315" t="str">
        <f t="shared" si="63"/>
        <v/>
      </c>
      <c r="DJ14" s="315">
        <f t="shared" si="64"/>
        <v>2</v>
      </c>
      <c r="DK14" s="315">
        <f t="shared" si="65"/>
        <v>1</v>
      </c>
    </row>
    <row r="15" spans="1:115" s="35" customFormat="1" ht="10" x14ac:dyDescent="0.2">
      <c r="A15" s="304" t="s">
        <v>212</v>
      </c>
      <c r="B15" s="46" t="s">
        <v>1166</v>
      </c>
      <c r="C15" s="40">
        <v>17.264791757906341</v>
      </c>
      <c r="D15" s="40">
        <v>14.56499017726442</v>
      </c>
      <c r="E15" s="40">
        <v>8.8483520122864281</v>
      </c>
      <c r="F15" s="40">
        <v>20.135300244095891</v>
      </c>
      <c r="G15" s="40">
        <v>17.597669670707415</v>
      </c>
      <c r="H15" s="40">
        <v>17.030246986003249</v>
      </c>
      <c r="I15" s="40">
        <v>7.8726424500964267</v>
      </c>
      <c r="J15" s="40">
        <v>26.242508240880444</v>
      </c>
      <c r="K15" s="40">
        <v>8.3534807422827413</v>
      </c>
      <c r="L15" s="40">
        <v>10.570512585950416</v>
      </c>
      <c r="M15" s="40">
        <v>9.930764041321293</v>
      </c>
      <c r="N15" s="40">
        <v>10.971176643199291</v>
      </c>
      <c r="O15" s="40">
        <v>29.972768706032593</v>
      </c>
      <c r="P15" s="40">
        <v>8.4031973647457878</v>
      </c>
      <c r="Q15" s="40">
        <v>3.6730103636895404</v>
      </c>
      <c r="R15" s="45"/>
      <c r="S15" s="44">
        <v>698</v>
      </c>
      <c r="T15" s="44">
        <v>604.29999999999995</v>
      </c>
      <c r="U15" s="44">
        <v>276.60000000000002</v>
      </c>
      <c r="V15" s="44">
        <v>342.5</v>
      </c>
      <c r="W15" s="44">
        <v>153.19999999999999</v>
      </c>
      <c r="X15" s="44">
        <v>73.22</v>
      </c>
      <c r="Y15" s="55"/>
      <c r="Z15" s="44">
        <v>144.6</v>
      </c>
      <c r="AA15" s="44">
        <v>869.3</v>
      </c>
      <c r="AB15" s="44"/>
      <c r="AC15" s="44"/>
      <c r="AD15" s="44">
        <v>663.3</v>
      </c>
      <c r="AE15" s="44">
        <v>224.3</v>
      </c>
      <c r="AF15" s="44">
        <v>712</v>
      </c>
      <c r="AG15" s="43" t="str">
        <f t="shared" si="0"/>
        <v/>
      </c>
      <c r="AH15" s="42">
        <f t="shared" si="1"/>
        <v>47.923135649590776</v>
      </c>
      <c r="AI15" s="42">
        <f t="shared" si="2"/>
        <v>68.29520335096251</v>
      </c>
      <c r="AJ15" s="42">
        <f t="shared" si="3"/>
        <v>13.737068563509759</v>
      </c>
      <c r="AK15" s="42">
        <f t="shared" si="4"/>
        <v>19.46280424675296</v>
      </c>
      <c r="AL15" s="42">
        <f t="shared" si="5"/>
        <v>8.9957591411276301</v>
      </c>
      <c r="AM15" s="42">
        <f t="shared" si="6"/>
        <v>9.3005621002263581</v>
      </c>
      <c r="AN15" s="42" t="str">
        <f t="shared" si="7"/>
        <v/>
      </c>
      <c r="AO15" s="42">
        <f t="shared" si="8"/>
        <v>17.31014944082883</v>
      </c>
      <c r="AP15" s="42">
        <f t="shared" si="9"/>
        <v>82.238206797597741</v>
      </c>
      <c r="AQ15" s="42" t="str">
        <f t="shared" si="10"/>
        <v/>
      </c>
      <c r="AR15" s="42" t="str">
        <f t="shared" si="11"/>
        <v/>
      </c>
      <c r="AS15" s="42">
        <f t="shared" si="12"/>
        <v>22.130087697453796</v>
      </c>
      <c r="AT15" s="42">
        <f t="shared" si="13"/>
        <v>26.692220861194244</v>
      </c>
      <c r="AU15" s="42">
        <f t="shared" si="14"/>
        <v>193.84644460539874</v>
      </c>
      <c r="AV15" s="41" t="str">
        <f t="shared" si="15"/>
        <v/>
      </c>
      <c r="AW15" s="40">
        <f t="shared" si="16"/>
        <v>698</v>
      </c>
      <c r="AX15" s="40">
        <f t="shared" si="17"/>
        <v>604.29999999999995</v>
      </c>
      <c r="AY15" s="40">
        <f t="shared" si="18"/>
        <v>276.60000000000002</v>
      </c>
      <c r="AZ15" s="40">
        <f t="shared" si="19"/>
        <v>342.5</v>
      </c>
      <c r="BA15" s="40">
        <f t="shared" si="20"/>
        <v>153.19999999999999</v>
      </c>
      <c r="BB15" s="40">
        <f t="shared" si="21"/>
        <v>73.22</v>
      </c>
      <c r="BC15" s="40" t="str">
        <f t="shared" si="22"/>
        <v/>
      </c>
      <c r="BD15" s="40">
        <f t="shared" si="23"/>
        <v>144.6</v>
      </c>
      <c r="BE15" s="40">
        <f t="shared" si="24"/>
        <v>869.3</v>
      </c>
      <c r="BF15" s="40" t="str">
        <f t="shared" si="25"/>
        <v/>
      </c>
      <c r="BG15" s="40" t="str">
        <f t="shared" si="26"/>
        <v/>
      </c>
      <c r="BH15" s="40">
        <f t="shared" si="27"/>
        <v>663.3</v>
      </c>
      <c r="BI15" s="40">
        <f t="shared" si="28"/>
        <v>224.3</v>
      </c>
      <c r="BJ15" s="40">
        <f t="shared" si="29"/>
        <v>712</v>
      </c>
      <c r="BK15" s="41" t="str">
        <f t="shared" si="30"/>
        <v/>
      </c>
      <c r="BL15" s="40">
        <f t="shared" si="31"/>
        <v>75.622968580715053</v>
      </c>
      <c r="BM15" s="40">
        <f t="shared" si="32"/>
        <v>88.270522933099613</v>
      </c>
      <c r="BN15" s="40">
        <f t="shared" si="33"/>
        <v>74.354838709677423</v>
      </c>
      <c r="BO15" s="40">
        <f t="shared" si="34"/>
        <v>69.275889967637539</v>
      </c>
      <c r="BP15" s="40">
        <f t="shared" si="35"/>
        <v>44.431554524361943</v>
      </c>
      <c r="BQ15" s="40">
        <f t="shared" si="36"/>
        <v>9.7770062758712779</v>
      </c>
      <c r="BR15" s="40" t="str">
        <f t="shared" si="37"/>
        <v/>
      </c>
      <c r="BS15" s="40">
        <f t="shared" si="38"/>
        <v>15.647657179958879</v>
      </c>
      <c r="BT15" s="40">
        <f t="shared" si="39"/>
        <v>81.471415182755393</v>
      </c>
      <c r="BU15" s="40" t="str">
        <f t="shared" si="40"/>
        <v/>
      </c>
      <c r="BV15" s="40" t="str">
        <f t="shared" si="41"/>
        <v/>
      </c>
      <c r="BW15" s="40">
        <f t="shared" si="42"/>
        <v>22.265861027190333</v>
      </c>
      <c r="BX15" s="40">
        <f t="shared" si="43"/>
        <v>15.6743535988819</v>
      </c>
      <c r="BY15" s="40">
        <f t="shared" si="44"/>
        <v>31.146106736657917</v>
      </c>
      <c r="BZ15" s="39"/>
      <c r="CA15" s="38">
        <v>8.2360000000000007</v>
      </c>
      <c r="CB15" s="38">
        <v>8.4030000000000005</v>
      </c>
      <c r="CC15" s="38">
        <v>8.5630000000000006</v>
      </c>
      <c r="CD15" s="38">
        <v>9.1709999999999994</v>
      </c>
      <c r="CE15" s="38">
        <v>8.6720000000000006</v>
      </c>
      <c r="CF15" s="38">
        <v>5.7220000000000004</v>
      </c>
      <c r="CG15" s="54"/>
      <c r="CH15" s="38">
        <v>5.7329999999999997</v>
      </c>
      <c r="CI15" s="38">
        <v>6.9450000000000003</v>
      </c>
      <c r="CJ15" s="38"/>
      <c r="CK15" s="38"/>
      <c r="CL15" s="38">
        <v>6.5430000000000001</v>
      </c>
      <c r="CM15" s="38">
        <v>6.0519999999999996</v>
      </c>
      <c r="CN15" s="38">
        <v>6.9960000000000004</v>
      </c>
      <c r="CO15" s="37" t="str">
        <f t="shared" si="45"/>
        <v/>
      </c>
      <c r="CP15" s="36">
        <f t="shared" si="46"/>
        <v>8.2360000000000007</v>
      </c>
      <c r="CQ15" s="36">
        <f t="shared" si="47"/>
        <v>8.4030000000000005</v>
      </c>
      <c r="CR15" s="36">
        <f t="shared" si="48"/>
        <v>8.5630000000000006</v>
      </c>
      <c r="CS15" s="36">
        <f t="shared" si="49"/>
        <v>9.1709999999999994</v>
      </c>
      <c r="CT15" s="36">
        <f t="shared" si="50"/>
        <v>8.6720000000000006</v>
      </c>
      <c r="CU15" s="36">
        <f t="shared" si="51"/>
        <v>5.7220000000000004</v>
      </c>
      <c r="CV15" s="36" t="str">
        <f t="shared" si="52"/>
        <v/>
      </c>
      <c r="CW15" s="36">
        <f t="shared" si="53"/>
        <v>5.7329999999999997</v>
      </c>
      <c r="CX15" s="36">
        <f t="shared" si="54"/>
        <v>6.9450000000000003</v>
      </c>
      <c r="CY15" s="36" t="str">
        <f t="shared" si="55"/>
        <v/>
      </c>
      <c r="CZ15" s="36" t="str">
        <f t="shared" si="56"/>
        <v/>
      </c>
      <c r="DA15" s="36">
        <f t="shared" si="57"/>
        <v>6.5430000000000001</v>
      </c>
      <c r="DB15" s="36">
        <f t="shared" si="58"/>
        <v>6.0519999999999996</v>
      </c>
      <c r="DC15" s="36">
        <f t="shared" si="59"/>
        <v>6.9960000000000004</v>
      </c>
      <c r="DE15" s="315" t="str">
        <f>_xlfn.IFNA(VLOOKUP(A15,'70commonGPCRs'!A:B,2,FALSE),"")</f>
        <v>Yes</v>
      </c>
      <c r="DF15" s="316" t="str">
        <f t="shared" si="60"/>
        <v/>
      </c>
      <c r="DG15" s="315">
        <f t="shared" si="61"/>
        <v>1</v>
      </c>
      <c r="DH15" s="315">
        <f t="shared" si="62"/>
        <v>1</v>
      </c>
      <c r="DI15" s="315" t="str">
        <f t="shared" si="63"/>
        <v/>
      </c>
      <c r="DJ15" s="315">
        <f t="shared" si="64"/>
        <v>2</v>
      </c>
      <c r="DK15" s="315">
        <f t="shared" si="65"/>
        <v>1</v>
      </c>
    </row>
    <row r="16" spans="1:115" s="35" customFormat="1" ht="10" x14ac:dyDescent="0.2">
      <c r="A16" s="304" t="s">
        <v>237</v>
      </c>
      <c r="B16" s="46" t="s">
        <v>1165</v>
      </c>
      <c r="C16" s="53">
        <v>13.356204077439971</v>
      </c>
      <c r="D16" s="53">
        <v>26.030223264476934</v>
      </c>
      <c r="E16" s="53">
        <v>22.377924996977512</v>
      </c>
      <c r="F16" s="53">
        <v>20.763890013390974</v>
      </c>
      <c r="G16" s="53">
        <v>5.8149318661993608</v>
      </c>
      <c r="H16" s="53">
        <v>43.144067484934354</v>
      </c>
      <c r="I16" s="53">
        <v>24.579985006877074</v>
      </c>
      <c r="J16" s="53">
        <v>24.593236331029292</v>
      </c>
      <c r="K16" s="53">
        <v>27.979712244929122</v>
      </c>
      <c r="L16" s="53">
        <v>12.609480580342098</v>
      </c>
      <c r="M16" s="53">
        <v>23.131809843884533</v>
      </c>
      <c r="N16" s="53">
        <v>29.783521919596833</v>
      </c>
      <c r="O16" s="53">
        <v>47.249447489529921</v>
      </c>
      <c r="P16" s="53">
        <v>50.450375133671855</v>
      </c>
      <c r="Q16" s="53">
        <v>15.540808377726327</v>
      </c>
      <c r="R16" s="52">
        <v>37.200000000000003</v>
      </c>
      <c r="S16" s="51">
        <v>41.59</v>
      </c>
      <c r="T16" s="55"/>
      <c r="U16" s="51">
        <v>38.1</v>
      </c>
      <c r="V16" s="55"/>
      <c r="W16" s="55"/>
      <c r="X16" s="50">
        <v>692</v>
      </c>
      <c r="Y16" s="50">
        <v>746.9</v>
      </c>
      <c r="Z16" s="50">
        <v>827.5</v>
      </c>
      <c r="AA16" s="50">
        <v>1040</v>
      </c>
      <c r="AB16" s="50"/>
      <c r="AC16" s="50"/>
      <c r="AD16" s="50"/>
      <c r="AE16" s="50"/>
      <c r="AF16" s="51">
        <v>19</v>
      </c>
      <c r="AG16" s="43">
        <f t="shared" si="0"/>
        <v>2.7852224916834496</v>
      </c>
      <c r="AH16" s="42">
        <f t="shared" si="1"/>
        <v>1.5977580974788361</v>
      </c>
      <c r="AI16" s="42" t="str">
        <f t="shared" si="2"/>
        <v/>
      </c>
      <c r="AJ16" s="42">
        <f t="shared" si="3"/>
        <v>1.8349162885869983</v>
      </c>
      <c r="AK16" s="42" t="str">
        <f t="shared" si="4"/>
        <v/>
      </c>
      <c r="AL16" s="42" t="str">
        <f t="shared" si="5"/>
        <v/>
      </c>
      <c r="AM16" s="42">
        <f t="shared" si="6"/>
        <v>28.152987066769562</v>
      </c>
      <c r="AN16" s="42">
        <f t="shared" si="7"/>
        <v>30.370138762812445</v>
      </c>
      <c r="AO16" s="42">
        <f t="shared" si="8"/>
        <v>29.575000370133228</v>
      </c>
      <c r="AP16" s="42">
        <f t="shared" si="9"/>
        <v>82.477624147447997</v>
      </c>
      <c r="AQ16" s="42" t="str">
        <f t="shared" si="10"/>
        <v/>
      </c>
      <c r="AR16" s="42" t="str">
        <f t="shared" si="11"/>
        <v/>
      </c>
      <c r="AS16" s="42" t="str">
        <f t="shared" si="12"/>
        <v/>
      </c>
      <c r="AT16" s="42" t="str">
        <f t="shared" si="13"/>
        <v/>
      </c>
      <c r="AU16" s="42">
        <f t="shared" si="14"/>
        <v>1.2225876246715401</v>
      </c>
      <c r="AV16" s="41">
        <f t="shared" si="15"/>
        <v>37.200000000000003</v>
      </c>
      <c r="AW16" s="40">
        <f t="shared" si="16"/>
        <v>41.59</v>
      </c>
      <c r="AX16" s="40" t="str">
        <f t="shared" si="17"/>
        <v/>
      </c>
      <c r="AY16" s="40">
        <f t="shared" si="18"/>
        <v>38.1</v>
      </c>
      <c r="AZ16" s="40" t="str">
        <f t="shared" si="19"/>
        <v/>
      </c>
      <c r="BA16" s="40" t="str">
        <f t="shared" si="20"/>
        <v/>
      </c>
      <c r="BB16" s="40">
        <f t="shared" si="21"/>
        <v>692</v>
      </c>
      <c r="BC16" s="40">
        <f t="shared" si="22"/>
        <v>746.9</v>
      </c>
      <c r="BD16" s="40">
        <f t="shared" si="23"/>
        <v>827.5</v>
      </c>
      <c r="BE16" s="40">
        <f t="shared" si="24"/>
        <v>1040</v>
      </c>
      <c r="BF16" s="40" t="str">
        <f t="shared" si="25"/>
        <v/>
      </c>
      <c r="BG16" s="40" t="str">
        <f t="shared" si="26"/>
        <v/>
      </c>
      <c r="BH16" s="40" t="str">
        <f t="shared" si="27"/>
        <v/>
      </c>
      <c r="BI16" s="40" t="str">
        <f t="shared" si="28"/>
        <v/>
      </c>
      <c r="BJ16" s="40" t="str">
        <f t="shared" si="29"/>
        <v/>
      </c>
      <c r="BK16" s="41">
        <f t="shared" si="30"/>
        <v>56.950398040416424</v>
      </c>
      <c r="BL16" s="40">
        <f t="shared" si="31"/>
        <v>4.5059588299024922</v>
      </c>
      <c r="BM16" s="40" t="str">
        <f t="shared" si="32"/>
        <v/>
      </c>
      <c r="BN16" s="40">
        <f t="shared" si="33"/>
        <v>10.241935483870968</v>
      </c>
      <c r="BO16" s="40" t="str">
        <f t="shared" si="34"/>
        <v/>
      </c>
      <c r="BP16" s="40" t="str">
        <f t="shared" si="35"/>
        <v/>
      </c>
      <c r="BQ16" s="40">
        <f t="shared" si="36"/>
        <v>92.402189878488457</v>
      </c>
      <c r="BR16" s="40">
        <f t="shared" si="37"/>
        <v>87.932658347068525</v>
      </c>
      <c r="BS16" s="40">
        <f t="shared" si="38"/>
        <v>89.546585867330379</v>
      </c>
      <c r="BT16" s="40">
        <f t="shared" si="39"/>
        <v>97.469540768509844</v>
      </c>
      <c r="BU16" s="40" t="str">
        <f t="shared" si="40"/>
        <v/>
      </c>
      <c r="BV16" s="40" t="str">
        <f t="shared" si="41"/>
        <v/>
      </c>
      <c r="BW16" s="40" t="str">
        <f t="shared" si="42"/>
        <v/>
      </c>
      <c r="BX16" s="40" t="str">
        <f t="shared" si="43"/>
        <v/>
      </c>
      <c r="BY16" s="40" t="str">
        <f t="shared" si="44"/>
        <v/>
      </c>
      <c r="BZ16" s="49">
        <v>6.8220000000000001</v>
      </c>
      <c r="CA16" s="57">
        <v>7.2450000000000001</v>
      </c>
      <c r="CB16" s="63"/>
      <c r="CC16" s="57">
        <v>7.4359999999999999</v>
      </c>
      <c r="CD16" s="63"/>
      <c r="CE16" s="63"/>
      <c r="CF16" s="47">
        <v>7.7409999999999997</v>
      </c>
      <c r="CG16" s="47">
        <v>7.6760000000000002</v>
      </c>
      <c r="CH16" s="47">
        <v>6.7130000000000001</v>
      </c>
      <c r="CI16" s="47">
        <v>7.782</v>
      </c>
      <c r="CJ16" s="47"/>
      <c r="CK16" s="47"/>
      <c r="CL16" s="47"/>
      <c r="CM16" s="47"/>
      <c r="CN16" s="57">
        <v>7</v>
      </c>
      <c r="CO16" s="37">
        <f t="shared" si="45"/>
        <v>6.8220000000000001</v>
      </c>
      <c r="CP16" s="36">
        <f t="shared" si="46"/>
        <v>7.2450000000000001</v>
      </c>
      <c r="CQ16" s="36" t="str">
        <f t="shared" si="47"/>
        <v/>
      </c>
      <c r="CR16" s="36">
        <f t="shared" si="48"/>
        <v>7.4359999999999999</v>
      </c>
      <c r="CS16" s="36" t="str">
        <f t="shared" si="49"/>
        <v/>
      </c>
      <c r="CT16" s="36" t="str">
        <f t="shared" si="50"/>
        <v/>
      </c>
      <c r="CU16" s="36">
        <f t="shared" si="51"/>
        <v>7.7409999999999997</v>
      </c>
      <c r="CV16" s="36">
        <f t="shared" si="52"/>
        <v>7.6760000000000002</v>
      </c>
      <c r="CW16" s="36">
        <f t="shared" si="53"/>
        <v>6.7130000000000001</v>
      </c>
      <c r="CX16" s="36">
        <f t="shared" si="54"/>
        <v>7.782</v>
      </c>
      <c r="CY16" s="36" t="str">
        <f t="shared" si="55"/>
        <v/>
      </c>
      <c r="CZ16" s="36" t="str">
        <f t="shared" si="56"/>
        <v/>
      </c>
      <c r="DA16" s="36" t="str">
        <f t="shared" si="57"/>
        <v/>
      </c>
      <c r="DB16" s="36" t="str">
        <f t="shared" si="58"/>
        <v/>
      </c>
      <c r="DC16" s="36" t="str">
        <f t="shared" si="59"/>
        <v/>
      </c>
      <c r="DE16" s="315" t="str">
        <f>_xlfn.IFNA(VLOOKUP(A16,'70commonGPCRs'!A:B,2,FALSE),"")</f>
        <v>Yes</v>
      </c>
      <c r="DF16" s="316">
        <f t="shared" si="60"/>
        <v>1</v>
      </c>
      <c r="DG16" s="315">
        <f t="shared" si="61"/>
        <v>1</v>
      </c>
      <c r="DH16" s="315">
        <f t="shared" si="62"/>
        <v>1</v>
      </c>
      <c r="DI16" s="315" t="str">
        <f t="shared" si="63"/>
        <v/>
      </c>
      <c r="DJ16" s="315">
        <f t="shared" si="64"/>
        <v>3</v>
      </c>
      <c r="DK16" s="315">
        <f t="shared" si="65"/>
        <v>1</v>
      </c>
    </row>
    <row r="17" spans="1:115" s="35" customFormat="1" ht="10" x14ac:dyDescent="0.2">
      <c r="A17" s="304" t="s">
        <v>245</v>
      </c>
      <c r="B17" s="46" t="s">
        <v>1164</v>
      </c>
      <c r="C17" s="40">
        <v>5.8215552042855823</v>
      </c>
      <c r="D17" s="40">
        <v>37.09926197814719</v>
      </c>
      <c r="E17" s="40">
        <v>59.735645811463293</v>
      </c>
      <c r="F17" s="40">
        <v>51.443379561763614</v>
      </c>
      <c r="G17" s="40">
        <v>50.365174969252223</v>
      </c>
      <c r="H17" s="40">
        <v>3.7113203789756444</v>
      </c>
      <c r="I17" s="40">
        <v>21.956161784808241</v>
      </c>
      <c r="J17" s="40">
        <v>6.351530352662567</v>
      </c>
      <c r="K17" s="40">
        <v>23.78425151256662</v>
      </c>
      <c r="L17" s="40">
        <v>20.014695361535605</v>
      </c>
      <c r="M17" s="40">
        <v>11.481139393915365</v>
      </c>
      <c r="N17" s="40">
        <v>2.9700791832819231</v>
      </c>
      <c r="O17" s="40">
        <v>29.800984516462577</v>
      </c>
      <c r="P17" s="40">
        <v>20.369690968933707</v>
      </c>
      <c r="Q17" s="40">
        <v>27.077819907907543</v>
      </c>
      <c r="R17" s="45">
        <v>18.02</v>
      </c>
      <c r="S17" s="44">
        <v>861.2</v>
      </c>
      <c r="T17" s="44">
        <v>486.1</v>
      </c>
      <c r="U17" s="44">
        <v>237.9</v>
      </c>
      <c r="V17" s="44">
        <v>388.5</v>
      </c>
      <c r="W17" s="44">
        <v>111.7</v>
      </c>
      <c r="X17" s="44">
        <v>56.39</v>
      </c>
      <c r="Y17" s="44">
        <v>29.2</v>
      </c>
      <c r="Z17" s="44">
        <v>65.56</v>
      </c>
      <c r="AA17" s="44">
        <v>870.3</v>
      </c>
      <c r="AB17" s="44">
        <v>67.7</v>
      </c>
      <c r="AC17" s="44">
        <v>452</v>
      </c>
      <c r="AD17" s="44">
        <v>659</v>
      </c>
      <c r="AE17" s="44">
        <v>365.6</v>
      </c>
      <c r="AF17" s="44">
        <v>666.3</v>
      </c>
      <c r="AG17" s="43">
        <f t="shared" si="0"/>
        <v>3.0953927889809307</v>
      </c>
      <c r="AH17" s="42">
        <f t="shared" si="1"/>
        <v>23.213399784267356</v>
      </c>
      <c r="AI17" s="42">
        <f t="shared" si="2"/>
        <v>8.1375197906827896</v>
      </c>
      <c r="AJ17" s="42">
        <f t="shared" si="3"/>
        <v>4.6245017731460285</v>
      </c>
      <c r="AK17" s="42">
        <f t="shared" si="4"/>
        <v>7.7136632650869972</v>
      </c>
      <c r="AL17" s="42">
        <f t="shared" si="5"/>
        <v>30.09710523315967</v>
      </c>
      <c r="AM17" s="42">
        <f t="shared" si="6"/>
        <v>2.5682995303403615</v>
      </c>
      <c r="AN17" s="42">
        <f t="shared" si="7"/>
        <v>4.5973172414675361</v>
      </c>
      <c r="AO17" s="42">
        <f t="shared" si="8"/>
        <v>2.7564457920973799</v>
      </c>
      <c r="AP17" s="42">
        <f t="shared" si="9"/>
        <v>43.483050042947404</v>
      </c>
      <c r="AQ17" s="42">
        <f t="shared" si="10"/>
        <v>5.8966273012832531</v>
      </c>
      <c r="AR17" s="42">
        <f t="shared" si="11"/>
        <v>152.18449479200154</v>
      </c>
      <c r="AS17" s="42">
        <f t="shared" si="12"/>
        <v>22.113363390258368</v>
      </c>
      <c r="AT17" s="42">
        <f t="shared" si="13"/>
        <v>17.948234980961917</v>
      </c>
      <c r="AU17" s="42">
        <f t="shared" si="14"/>
        <v>24.606855436150536</v>
      </c>
      <c r="AV17" s="41">
        <f t="shared" si="15"/>
        <v>18.02</v>
      </c>
      <c r="AW17" s="40">
        <f t="shared" si="16"/>
        <v>861.2</v>
      </c>
      <c r="AX17" s="40">
        <f t="shared" si="17"/>
        <v>486.1</v>
      </c>
      <c r="AY17" s="40">
        <f t="shared" si="18"/>
        <v>237.9</v>
      </c>
      <c r="AZ17" s="40">
        <f t="shared" si="19"/>
        <v>388.5</v>
      </c>
      <c r="BA17" s="40">
        <f t="shared" si="20"/>
        <v>111.7</v>
      </c>
      <c r="BB17" s="40">
        <f t="shared" si="21"/>
        <v>56.39</v>
      </c>
      <c r="BC17" s="40">
        <f t="shared" si="22"/>
        <v>29.2</v>
      </c>
      <c r="BD17" s="40">
        <f t="shared" si="23"/>
        <v>65.56</v>
      </c>
      <c r="BE17" s="40">
        <f t="shared" si="24"/>
        <v>870.3</v>
      </c>
      <c r="BF17" s="40">
        <f t="shared" si="25"/>
        <v>67.7</v>
      </c>
      <c r="BG17" s="40">
        <f t="shared" si="26"/>
        <v>452</v>
      </c>
      <c r="BH17" s="40">
        <f t="shared" si="27"/>
        <v>659</v>
      </c>
      <c r="BI17" s="40">
        <f t="shared" si="28"/>
        <v>365.6</v>
      </c>
      <c r="BJ17" s="40">
        <f t="shared" si="29"/>
        <v>666.3</v>
      </c>
      <c r="BK17" s="41">
        <f t="shared" si="30"/>
        <v>27.587262706674835</v>
      </c>
      <c r="BL17" s="40">
        <f t="shared" si="31"/>
        <v>93.304442036836406</v>
      </c>
      <c r="BM17" s="40">
        <f t="shared" si="32"/>
        <v>71.004966403739402</v>
      </c>
      <c r="BN17" s="40">
        <f t="shared" si="33"/>
        <v>63.951612903225808</v>
      </c>
      <c r="BO17" s="40">
        <f t="shared" si="34"/>
        <v>78.580097087378647</v>
      </c>
      <c r="BP17" s="40">
        <f t="shared" si="35"/>
        <v>32.395591647331784</v>
      </c>
      <c r="BQ17" s="40">
        <f t="shared" si="36"/>
        <v>7.529710241687809</v>
      </c>
      <c r="BR17" s="40">
        <f t="shared" si="37"/>
        <v>3.4377207440546269</v>
      </c>
      <c r="BS17" s="40">
        <f t="shared" si="38"/>
        <v>7.0944702954225729</v>
      </c>
      <c r="BT17" s="40">
        <f t="shared" si="39"/>
        <v>81.565135895032796</v>
      </c>
      <c r="BU17" s="40">
        <f t="shared" si="40"/>
        <v>55.491803278688522</v>
      </c>
      <c r="BV17" s="40">
        <f t="shared" si="41"/>
        <v>64.00453129425091</v>
      </c>
      <c r="BW17" s="40">
        <f t="shared" si="42"/>
        <v>22.12151728768043</v>
      </c>
      <c r="BX17" s="40">
        <f t="shared" si="43"/>
        <v>25.548567435359889</v>
      </c>
      <c r="BY17" s="40">
        <f t="shared" si="44"/>
        <v>29.146981627296586</v>
      </c>
      <c r="BZ17" s="39">
        <v>5.8620000000000001</v>
      </c>
      <c r="CA17" s="38">
        <v>8.5169999999999995</v>
      </c>
      <c r="CB17" s="38">
        <v>8.5730000000000004</v>
      </c>
      <c r="CC17" s="38">
        <v>8.859</v>
      </c>
      <c r="CD17" s="38">
        <v>9.1460000000000008</v>
      </c>
      <c r="CE17" s="38">
        <v>10.029999999999999</v>
      </c>
      <c r="CF17" s="38">
        <v>5.8460000000000001</v>
      </c>
      <c r="CG17" s="38">
        <v>5.9889999999999999</v>
      </c>
      <c r="CH17" s="38">
        <v>5.649</v>
      </c>
      <c r="CI17" s="38">
        <v>6.32</v>
      </c>
      <c r="CJ17" s="38">
        <v>6.194</v>
      </c>
      <c r="CK17" s="38">
        <v>5.6550000000000002</v>
      </c>
      <c r="CL17" s="38">
        <v>6.226</v>
      </c>
      <c r="CM17" s="38">
        <v>6.008</v>
      </c>
      <c r="CN17" s="38">
        <v>6.3470000000000004</v>
      </c>
      <c r="CO17" s="37">
        <f t="shared" si="45"/>
        <v>5.8620000000000001</v>
      </c>
      <c r="CP17" s="36">
        <f t="shared" si="46"/>
        <v>8.5169999999999995</v>
      </c>
      <c r="CQ17" s="36">
        <f t="shared" si="47"/>
        <v>8.5730000000000004</v>
      </c>
      <c r="CR17" s="36">
        <f t="shared" si="48"/>
        <v>8.859</v>
      </c>
      <c r="CS17" s="36">
        <f t="shared" si="49"/>
        <v>9.1460000000000008</v>
      </c>
      <c r="CT17" s="36">
        <f t="shared" si="50"/>
        <v>10.029999999999999</v>
      </c>
      <c r="CU17" s="36">
        <f t="shared" si="51"/>
        <v>5.8460000000000001</v>
      </c>
      <c r="CV17" s="36">
        <f t="shared" si="52"/>
        <v>5.9889999999999999</v>
      </c>
      <c r="CW17" s="36">
        <f t="shared" si="53"/>
        <v>5.649</v>
      </c>
      <c r="CX17" s="36">
        <f t="shared" si="54"/>
        <v>6.32</v>
      </c>
      <c r="CY17" s="36">
        <f t="shared" si="55"/>
        <v>6.194</v>
      </c>
      <c r="CZ17" s="36">
        <f t="shared" si="56"/>
        <v>5.6550000000000002</v>
      </c>
      <c r="DA17" s="36">
        <f t="shared" si="57"/>
        <v>6.226</v>
      </c>
      <c r="DB17" s="36">
        <f t="shared" si="58"/>
        <v>6.008</v>
      </c>
      <c r="DC17" s="36">
        <f t="shared" si="59"/>
        <v>6.3470000000000004</v>
      </c>
      <c r="DE17" s="315" t="str">
        <f>_xlfn.IFNA(VLOOKUP(A17,'70commonGPCRs'!A:B,2,FALSE),"")</f>
        <v>Yes</v>
      </c>
      <c r="DF17" s="316">
        <f t="shared" si="60"/>
        <v>1</v>
      </c>
      <c r="DG17" s="315">
        <f t="shared" si="61"/>
        <v>1</v>
      </c>
      <c r="DH17" s="315">
        <f t="shared" si="62"/>
        <v>1</v>
      </c>
      <c r="DI17" s="315">
        <f t="shared" si="63"/>
        <v>1</v>
      </c>
      <c r="DJ17" s="315">
        <f t="shared" si="64"/>
        <v>4</v>
      </c>
      <c r="DK17" s="315">
        <f t="shared" si="65"/>
        <v>1</v>
      </c>
    </row>
    <row r="18" spans="1:115" s="35" customFormat="1" ht="10" x14ac:dyDescent="0.2">
      <c r="A18" s="304" t="s">
        <v>248</v>
      </c>
      <c r="B18" s="46" t="s">
        <v>1163</v>
      </c>
      <c r="C18" s="53">
        <v>14.996128647323188</v>
      </c>
      <c r="D18" s="53">
        <v>26.073457095334788</v>
      </c>
      <c r="E18" s="53">
        <v>4.0588257059475215</v>
      </c>
      <c r="F18" s="53">
        <v>69.442158401327021</v>
      </c>
      <c r="G18" s="53">
        <v>54.124123153321385</v>
      </c>
      <c r="H18" s="53">
        <v>43.637241210790819</v>
      </c>
      <c r="I18" s="53">
        <v>11.525209703045952</v>
      </c>
      <c r="J18" s="53">
        <v>16.945176226087131</v>
      </c>
      <c r="K18" s="53">
        <v>3.2654559488472441</v>
      </c>
      <c r="L18" s="53">
        <v>5.2628458043660196</v>
      </c>
      <c r="M18" s="53">
        <v>29.818111371445191</v>
      </c>
      <c r="N18" s="53">
        <v>30.086201407545204</v>
      </c>
      <c r="O18" s="53">
        <v>38.298844125026136</v>
      </c>
      <c r="P18" s="53">
        <v>21.979576310363878</v>
      </c>
      <c r="Q18" s="53">
        <v>11.069270491425817</v>
      </c>
      <c r="R18" s="52"/>
      <c r="S18" s="50">
        <v>620.79999999999995</v>
      </c>
      <c r="T18" s="50">
        <v>318.5</v>
      </c>
      <c r="U18" s="50">
        <v>192.2</v>
      </c>
      <c r="V18" s="50">
        <v>347</v>
      </c>
      <c r="W18" s="50">
        <v>159.4</v>
      </c>
      <c r="X18" s="50"/>
      <c r="Y18" s="50"/>
      <c r="Z18" s="50"/>
      <c r="AA18" s="50">
        <v>264</v>
      </c>
      <c r="AB18" s="50"/>
      <c r="AC18" s="50"/>
      <c r="AD18" s="50">
        <v>149.69999999999999</v>
      </c>
      <c r="AE18" s="50">
        <v>75.760000000000005</v>
      </c>
      <c r="AF18" s="50">
        <v>359.5</v>
      </c>
      <c r="AG18" s="43" t="str">
        <f t="shared" si="0"/>
        <v/>
      </c>
      <c r="AH18" s="42">
        <f t="shared" si="1"/>
        <v>23.809654305913927</v>
      </c>
      <c r="AI18" s="42">
        <f t="shared" si="2"/>
        <v>78.470972412856312</v>
      </c>
      <c r="AJ18" s="42">
        <f t="shared" si="3"/>
        <v>2.7677711123150672</v>
      </c>
      <c r="AK18" s="42">
        <f t="shared" si="4"/>
        <v>6.4111893141811755</v>
      </c>
      <c r="AL18" s="42">
        <f t="shared" si="5"/>
        <v>3.6528432040424872</v>
      </c>
      <c r="AM18" s="42" t="str">
        <f t="shared" si="6"/>
        <v/>
      </c>
      <c r="AN18" s="42" t="str">
        <f t="shared" si="7"/>
        <v/>
      </c>
      <c r="AO18" s="42" t="str">
        <f t="shared" si="8"/>
        <v/>
      </c>
      <c r="AP18" s="42">
        <f t="shared" si="9"/>
        <v>50.162974522450853</v>
      </c>
      <c r="AQ18" s="42" t="str">
        <f t="shared" si="10"/>
        <v/>
      </c>
      <c r="AR18" s="42" t="str">
        <f t="shared" si="11"/>
        <v/>
      </c>
      <c r="AS18" s="42">
        <f t="shared" si="12"/>
        <v>3.9087341516445266</v>
      </c>
      <c r="AT18" s="42">
        <f t="shared" si="13"/>
        <v>3.4468362324289852</v>
      </c>
      <c r="AU18" s="42">
        <f t="shared" si="14"/>
        <v>32.477298325889343</v>
      </c>
      <c r="AV18" s="41" t="str">
        <f t="shared" si="15"/>
        <v/>
      </c>
      <c r="AW18" s="40">
        <f t="shared" si="16"/>
        <v>620.79999999999995</v>
      </c>
      <c r="AX18" s="40">
        <f t="shared" si="17"/>
        <v>318.5</v>
      </c>
      <c r="AY18" s="40">
        <f t="shared" si="18"/>
        <v>192.2</v>
      </c>
      <c r="AZ18" s="40">
        <f t="shared" si="19"/>
        <v>347</v>
      </c>
      <c r="BA18" s="40">
        <f t="shared" si="20"/>
        <v>159.4</v>
      </c>
      <c r="BB18" s="40" t="str">
        <f t="shared" si="21"/>
        <v/>
      </c>
      <c r="BC18" s="40" t="str">
        <f t="shared" si="22"/>
        <v/>
      </c>
      <c r="BD18" s="40" t="str">
        <f t="shared" si="23"/>
        <v/>
      </c>
      <c r="BE18" s="40">
        <f t="shared" si="24"/>
        <v>264</v>
      </c>
      <c r="BF18" s="40" t="str">
        <f t="shared" si="25"/>
        <v/>
      </c>
      <c r="BG18" s="40" t="str">
        <f t="shared" si="26"/>
        <v/>
      </c>
      <c r="BH18" s="40">
        <f t="shared" si="27"/>
        <v>149.69999999999999</v>
      </c>
      <c r="BI18" s="40">
        <f t="shared" si="28"/>
        <v>75.760000000000005</v>
      </c>
      <c r="BJ18" s="40">
        <f t="shared" si="29"/>
        <v>359.5</v>
      </c>
      <c r="BK18" s="41" t="str">
        <f t="shared" si="30"/>
        <v/>
      </c>
      <c r="BL18" s="40">
        <f t="shared" si="31"/>
        <v>67.258938244853724</v>
      </c>
      <c r="BM18" s="40">
        <f t="shared" si="32"/>
        <v>46.52351738241309</v>
      </c>
      <c r="BN18" s="40">
        <f t="shared" si="33"/>
        <v>51.666666666666664</v>
      </c>
      <c r="BO18" s="40">
        <f t="shared" si="34"/>
        <v>70.186084142394819</v>
      </c>
      <c r="BP18" s="40">
        <f t="shared" si="35"/>
        <v>46.229698375870065</v>
      </c>
      <c r="BQ18" s="40" t="str">
        <f t="shared" si="36"/>
        <v/>
      </c>
      <c r="BR18" s="40" t="str">
        <f t="shared" si="37"/>
        <v/>
      </c>
      <c r="BS18" s="40" t="str">
        <f t="shared" si="38"/>
        <v/>
      </c>
      <c r="BT18" s="40">
        <f t="shared" si="39"/>
        <v>24.742268041237114</v>
      </c>
      <c r="BU18" s="40" t="str">
        <f t="shared" si="40"/>
        <v/>
      </c>
      <c r="BV18" s="40" t="str">
        <f t="shared" si="41"/>
        <v/>
      </c>
      <c r="BW18" s="40">
        <f t="shared" si="42"/>
        <v>5.025176233635448</v>
      </c>
      <c r="BX18" s="40">
        <f t="shared" si="43"/>
        <v>5.2941998602375966</v>
      </c>
      <c r="BY18" s="40">
        <f t="shared" si="44"/>
        <v>15.726159230096238</v>
      </c>
      <c r="BZ18" s="49"/>
      <c r="CA18" s="47">
        <v>7.6710000000000003</v>
      </c>
      <c r="CB18" s="47">
        <v>7.609</v>
      </c>
      <c r="CC18" s="47">
        <v>8.2829999999999995</v>
      </c>
      <c r="CD18" s="47">
        <v>8.5670000000000002</v>
      </c>
      <c r="CE18" s="47">
        <v>8.9540000000000006</v>
      </c>
      <c r="CF18" s="47"/>
      <c r="CG18" s="47"/>
      <c r="CH18" s="47"/>
      <c r="CI18" s="47">
        <v>6.5430000000000001</v>
      </c>
      <c r="CJ18" s="47"/>
      <c r="CK18" s="47"/>
      <c r="CL18" s="47">
        <v>6.9409999999999998</v>
      </c>
      <c r="CM18" s="47">
        <v>6.6630000000000003</v>
      </c>
      <c r="CN18" s="47">
        <v>6.8239999999999998</v>
      </c>
      <c r="CO18" s="37" t="str">
        <f t="shared" si="45"/>
        <v/>
      </c>
      <c r="CP18" s="36">
        <f t="shared" si="46"/>
        <v>7.6710000000000003</v>
      </c>
      <c r="CQ18" s="36">
        <f t="shared" si="47"/>
        <v>7.609</v>
      </c>
      <c r="CR18" s="36">
        <f t="shared" si="48"/>
        <v>8.2829999999999995</v>
      </c>
      <c r="CS18" s="36">
        <f t="shared" si="49"/>
        <v>8.5670000000000002</v>
      </c>
      <c r="CT18" s="36">
        <f t="shared" si="50"/>
        <v>8.9540000000000006</v>
      </c>
      <c r="CU18" s="36" t="str">
        <f t="shared" si="51"/>
        <v/>
      </c>
      <c r="CV18" s="36" t="str">
        <f t="shared" si="52"/>
        <v/>
      </c>
      <c r="CW18" s="36" t="str">
        <f t="shared" si="53"/>
        <v/>
      </c>
      <c r="CX18" s="36">
        <f t="shared" si="54"/>
        <v>6.5430000000000001</v>
      </c>
      <c r="CY18" s="36" t="str">
        <f t="shared" si="55"/>
        <v/>
      </c>
      <c r="CZ18" s="36" t="str">
        <f t="shared" si="56"/>
        <v/>
      </c>
      <c r="DA18" s="36">
        <f t="shared" si="57"/>
        <v>6.9409999999999998</v>
      </c>
      <c r="DB18" s="36">
        <f t="shared" si="58"/>
        <v>6.6630000000000003</v>
      </c>
      <c r="DC18" s="36">
        <f t="shared" si="59"/>
        <v>6.8239999999999998</v>
      </c>
      <c r="DE18" s="315" t="str">
        <f>_xlfn.IFNA(VLOOKUP(A18,'70commonGPCRs'!A:B,2,FALSE),"")</f>
        <v>Yes</v>
      </c>
      <c r="DF18" s="316" t="str">
        <f t="shared" si="60"/>
        <v/>
      </c>
      <c r="DG18" s="315">
        <f t="shared" si="61"/>
        <v>1</v>
      </c>
      <c r="DH18" s="315">
        <f t="shared" si="62"/>
        <v>1</v>
      </c>
      <c r="DI18" s="315" t="str">
        <f t="shared" si="63"/>
        <v/>
      </c>
      <c r="DJ18" s="315">
        <f t="shared" si="64"/>
        <v>2</v>
      </c>
      <c r="DK18" s="315">
        <f t="shared" si="65"/>
        <v>1</v>
      </c>
    </row>
    <row r="19" spans="1:115" s="35" customFormat="1" ht="10" x14ac:dyDescent="0.2">
      <c r="A19" s="304" t="s">
        <v>251</v>
      </c>
      <c r="B19" s="46" t="s">
        <v>1162</v>
      </c>
      <c r="C19" s="40">
        <v>9.3096593360188447</v>
      </c>
      <c r="D19" s="40">
        <v>21.062408489213322</v>
      </c>
      <c r="E19" s="40">
        <v>14.714173101334438</v>
      </c>
      <c r="F19" s="40">
        <v>15.198403140563148</v>
      </c>
      <c r="G19" s="40">
        <v>8.2495430382952346</v>
      </c>
      <c r="H19" s="40">
        <v>16.555621847556353</v>
      </c>
      <c r="I19" s="40">
        <v>22.741676711120956</v>
      </c>
      <c r="J19" s="40">
        <v>20.858314250712112</v>
      </c>
      <c r="K19" s="40">
        <v>22.925613178514155</v>
      </c>
      <c r="L19" s="40">
        <v>19.144580066399385</v>
      </c>
      <c r="M19" s="40">
        <v>3.3815557046512859</v>
      </c>
      <c r="N19" s="40">
        <v>7.8417833294899397</v>
      </c>
      <c r="O19" s="40">
        <v>34.169972865493691</v>
      </c>
      <c r="P19" s="40">
        <v>22.490867715187584</v>
      </c>
      <c r="Q19" s="40">
        <v>26.179696688121332</v>
      </c>
      <c r="R19" s="45"/>
      <c r="S19" s="44">
        <v>758.3</v>
      </c>
      <c r="T19" s="44">
        <v>382.4</v>
      </c>
      <c r="U19" s="44">
        <v>278.60000000000002</v>
      </c>
      <c r="V19" s="44">
        <v>361.8</v>
      </c>
      <c r="W19" s="44">
        <v>136.80000000000001</v>
      </c>
      <c r="X19" s="44"/>
      <c r="Y19" s="44"/>
      <c r="Z19" s="44"/>
      <c r="AA19" s="44">
        <v>130.1</v>
      </c>
      <c r="AB19" s="44"/>
      <c r="AC19" s="44">
        <v>34.78</v>
      </c>
      <c r="AD19" s="44">
        <v>144.6</v>
      </c>
      <c r="AE19" s="44">
        <v>88.95</v>
      </c>
      <c r="AF19" s="44">
        <v>250.9</v>
      </c>
      <c r="AG19" s="43" t="str">
        <f t="shared" si="0"/>
        <v/>
      </c>
      <c r="AH19" s="42">
        <f t="shared" si="1"/>
        <v>36.00253030836182</v>
      </c>
      <c r="AI19" s="42">
        <f t="shared" si="2"/>
        <v>25.988548412912163</v>
      </c>
      <c r="AJ19" s="42">
        <f t="shared" si="3"/>
        <v>18.330873146563807</v>
      </c>
      <c r="AK19" s="42">
        <f t="shared" si="4"/>
        <v>43.856974661564507</v>
      </c>
      <c r="AL19" s="42">
        <f t="shared" si="5"/>
        <v>8.2630541612782729</v>
      </c>
      <c r="AM19" s="42" t="str">
        <f t="shared" si="6"/>
        <v/>
      </c>
      <c r="AN19" s="42" t="str">
        <f t="shared" si="7"/>
        <v/>
      </c>
      <c r="AO19" s="42" t="str">
        <f t="shared" si="8"/>
        <v/>
      </c>
      <c r="AP19" s="42">
        <f t="shared" si="9"/>
        <v>6.795657024012673</v>
      </c>
      <c r="AQ19" s="42" t="str">
        <f t="shared" si="10"/>
        <v/>
      </c>
      <c r="AR19" s="42">
        <f t="shared" si="11"/>
        <v>4.435215631271749</v>
      </c>
      <c r="AS19" s="42">
        <f t="shared" si="12"/>
        <v>4.2317856256193664</v>
      </c>
      <c r="AT19" s="42">
        <f t="shared" si="13"/>
        <v>3.9549385611269257</v>
      </c>
      <c r="AU19" s="42">
        <f t="shared" si="14"/>
        <v>9.5837626764347625</v>
      </c>
      <c r="AV19" s="41" t="str">
        <f t="shared" si="15"/>
        <v/>
      </c>
      <c r="AW19" s="40">
        <f t="shared" si="16"/>
        <v>758.3</v>
      </c>
      <c r="AX19" s="40">
        <f t="shared" si="17"/>
        <v>382.4</v>
      </c>
      <c r="AY19" s="40">
        <f t="shared" si="18"/>
        <v>278.60000000000002</v>
      </c>
      <c r="AZ19" s="40">
        <f t="shared" si="19"/>
        <v>361.8</v>
      </c>
      <c r="BA19" s="40">
        <f t="shared" si="20"/>
        <v>136.80000000000001</v>
      </c>
      <c r="BB19" s="40" t="str">
        <f t="shared" si="21"/>
        <v/>
      </c>
      <c r="BC19" s="40" t="str">
        <f t="shared" si="22"/>
        <v/>
      </c>
      <c r="BD19" s="40" t="str">
        <f t="shared" si="23"/>
        <v/>
      </c>
      <c r="BE19" s="40">
        <f t="shared" si="24"/>
        <v>130.1</v>
      </c>
      <c r="BF19" s="40" t="str">
        <f t="shared" si="25"/>
        <v/>
      </c>
      <c r="BG19" s="40">
        <f t="shared" si="26"/>
        <v>34.78</v>
      </c>
      <c r="BH19" s="40">
        <f t="shared" si="27"/>
        <v>144.6</v>
      </c>
      <c r="BI19" s="40">
        <f t="shared" si="28"/>
        <v>88.95</v>
      </c>
      <c r="BJ19" s="40">
        <f t="shared" si="29"/>
        <v>250.9</v>
      </c>
      <c r="BK19" s="41" t="str">
        <f t="shared" si="30"/>
        <v/>
      </c>
      <c r="BL19" s="40">
        <f t="shared" si="31"/>
        <v>82.156013001083423</v>
      </c>
      <c r="BM19" s="40">
        <f t="shared" si="32"/>
        <v>55.85743499853929</v>
      </c>
      <c r="BN19" s="40">
        <f t="shared" si="33"/>
        <v>74.892473118279582</v>
      </c>
      <c r="BO19" s="40">
        <f t="shared" si="34"/>
        <v>73.179611650485441</v>
      </c>
      <c r="BP19" s="40">
        <f t="shared" si="35"/>
        <v>39.675174013921115</v>
      </c>
      <c r="BQ19" s="40" t="str">
        <f t="shared" si="36"/>
        <v/>
      </c>
      <c r="BR19" s="40" t="str">
        <f t="shared" si="37"/>
        <v/>
      </c>
      <c r="BS19" s="40" t="str">
        <f t="shared" si="38"/>
        <v/>
      </c>
      <c r="BT19" s="40">
        <f t="shared" si="39"/>
        <v>12.193064667291472</v>
      </c>
      <c r="BU19" s="40" t="str">
        <f t="shared" si="40"/>
        <v/>
      </c>
      <c r="BV19" s="40">
        <f t="shared" si="41"/>
        <v>4.9249504389691303</v>
      </c>
      <c r="BW19" s="40">
        <f t="shared" si="42"/>
        <v>4.8539778449144011</v>
      </c>
      <c r="BX19" s="40">
        <f t="shared" si="43"/>
        <v>6.2159329140461219</v>
      </c>
      <c r="BY19" s="40">
        <f t="shared" si="44"/>
        <v>10.975503062117236</v>
      </c>
      <c r="BZ19" s="39"/>
      <c r="CA19" s="38">
        <v>8.5969999999999995</v>
      </c>
      <c r="CB19" s="38">
        <v>8.7629999999999999</v>
      </c>
      <c r="CC19" s="38">
        <v>9.3979999999999997</v>
      </c>
      <c r="CD19" s="38">
        <v>9.7579999999999991</v>
      </c>
      <c r="CE19" s="38">
        <v>10.33</v>
      </c>
      <c r="CF19" s="38"/>
      <c r="CG19" s="38"/>
      <c r="CH19" s="38"/>
      <c r="CI19" s="38">
        <v>6.1580000000000004</v>
      </c>
      <c r="CJ19" s="38"/>
      <c r="CK19" s="38">
        <v>6.5780000000000003</v>
      </c>
      <c r="CL19" s="38">
        <v>6.1109999999999998</v>
      </c>
      <c r="CM19" s="38">
        <v>5.9530000000000003</v>
      </c>
      <c r="CN19" s="38">
        <v>7.1269999999999998</v>
      </c>
      <c r="CO19" s="37" t="str">
        <f t="shared" si="45"/>
        <v/>
      </c>
      <c r="CP19" s="36">
        <f t="shared" si="46"/>
        <v>8.5969999999999995</v>
      </c>
      <c r="CQ19" s="36">
        <f t="shared" si="47"/>
        <v>8.7629999999999999</v>
      </c>
      <c r="CR19" s="36">
        <f t="shared" si="48"/>
        <v>9.3979999999999997</v>
      </c>
      <c r="CS19" s="36">
        <f t="shared" si="49"/>
        <v>9.7579999999999991</v>
      </c>
      <c r="CT19" s="36">
        <f t="shared" si="50"/>
        <v>10.33</v>
      </c>
      <c r="CU19" s="36" t="str">
        <f t="shared" si="51"/>
        <v/>
      </c>
      <c r="CV19" s="36" t="str">
        <f t="shared" si="52"/>
        <v/>
      </c>
      <c r="CW19" s="36" t="str">
        <f t="shared" si="53"/>
        <v/>
      </c>
      <c r="CX19" s="36">
        <f t="shared" si="54"/>
        <v>6.1580000000000004</v>
      </c>
      <c r="CY19" s="36" t="str">
        <f t="shared" si="55"/>
        <v/>
      </c>
      <c r="CZ19" s="36">
        <f t="shared" si="56"/>
        <v>6.5780000000000003</v>
      </c>
      <c r="DA19" s="36">
        <f t="shared" si="57"/>
        <v>6.1109999999999998</v>
      </c>
      <c r="DB19" s="36">
        <f t="shared" si="58"/>
        <v>5.9530000000000003</v>
      </c>
      <c r="DC19" s="36">
        <f t="shared" si="59"/>
        <v>7.1269999999999998</v>
      </c>
      <c r="DE19" s="315" t="str">
        <f>_xlfn.IFNA(VLOOKUP(A19,'70commonGPCRs'!A:B,2,FALSE),"")</f>
        <v>Yes</v>
      </c>
      <c r="DF19" s="316" t="str">
        <f t="shared" si="60"/>
        <v/>
      </c>
      <c r="DG19" s="315">
        <f t="shared" si="61"/>
        <v>1</v>
      </c>
      <c r="DH19" s="315">
        <f t="shared" si="62"/>
        <v>1</v>
      </c>
      <c r="DI19" s="315">
        <f t="shared" si="63"/>
        <v>1</v>
      </c>
      <c r="DJ19" s="315">
        <f t="shared" si="64"/>
        <v>3</v>
      </c>
      <c r="DK19" s="315">
        <f t="shared" si="65"/>
        <v>1</v>
      </c>
    </row>
    <row r="20" spans="1:115" s="35" customFormat="1" ht="10" x14ac:dyDescent="0.2">
      <c r="A20" s="304" t="s">
        <v>254</v>
      </c>
      <c r="B20" s="46" t="s">
        <v>1161</v>
      </c>
      <c r="C20" s="53">
        <v>7.4064874707409167</v>
      </c>
      <c r="D20" s="53">
        <v>1.7942413263523236</v>
      </c>
      <c r="E20" s="53">
        <v>5.8526135621353923</v>
      </c>
      <c r="F20" s="53">
        <v>8.5528601512937374</v>
      </c>
      <c r="G20" s="53">
        <v>46.396663544135151</v>
      </c>
      <c r="H20" s="53">
        <v>34.326614698106972</v>
      </c>
      <c r="I20" s="53">
        <v>10.166216790923251</v>
      </c>
      <c r="J20" s="53">
        <v>18.523453134416872</v>
      </c>
      <c r="K20" s="53">
        <v>26.456288902959088</v>
      </c>
      <c r="L20" s="53">
        <v>12.062565073490568</v>
      </c>
      <c r="M20" s="53">
        <v>6.4247703054780727</v>
      </c>
      <c r="N20" s="53">
        <v>10.910464748000255</v>
      </c>
      <c r="O20" s="53">
        <v>5.7348232156498433</v>
      </c>
      <c r="P20" s="53">
        <v>16.948365001869153</v>
      </c>
      <c r="Q20" s="53">
        <v>37.501849769507686</v>
      </c>
      <c r="R20" s="52">
        <v>55.19</v>
      </c>
      <c r="S20" s="55"/>
      <c r="T20" s="55"/>
      <c r="U20" s="50">
        <v>56.27</v>
      </c>
      <c r="V20" s="50">
        <v>153.4</v>
      </c>
      <c r="W20" s="50">
        <v>148.4</v>
      </c>
      <c r="X20" s="50">
        <v>34.72</v>
      </c>
      <c r="Y20" s="50"/>
      <c r="Z20" s="50">
        <v>192.9</v>
      </c>
      <c r="AA20" s="50">
        <v>704.4</v>
      </c>
      <c r="AB20" s="50">
        <v>96.01</v>
      </c>
      <c r="AC20" s="50">
        <v>94.88</v>
      </c>
      <c r="AD20" s="50">
        <v>322.10000000000002</v>
      </c>
      <c r="AE20" s="50">
        <v>201.1</v>
      </c>
      <c r="AF20" s="50">
        <v>332.4</v>
      </c>
      <c r="AG20" s="43">
        <f t="shared" si="0"/>
        <v>7.4515754219562593</v>
      </c>
      <c r="AH20" s="42" t="str">
        <f t="shared" si="1"/>
        <v/>
      </c>
      <c r="AI20" s="42" t="str">
        <f t="shared" si="2"/>
        <v/>
      </c>
      <c r="AJ20" s="42">
        <f t="shared" si="3"/>
        <v>6.579085709882488</v>
      </c>
      <c r="AK20" s="42">
        <f t="shared" si="4"/>
        <v>3.3062722248136911</v>
      </c>
      <c r="AL20" s="42">
        <f t="shared" si="5"/>
        <v>4.3231760925199509</v>
      </c>
      <c r="AM20" s="42">
        <f t="shared" si="6"/>
        <v>3.4152330915271465</v>
      </c>
      <c r="AN20" s="42" t="str">
        <f t="shared" si="7"/>
        <v/>
      </c>
      <c r="AO20" s="42">
        <f t="shared" si="8"/>
        <v>7.2912720566195697</v>
      </c>
      <c r="AP20" s="42">
        <f t="shared" si="9"/>
        <v>58.3955398962392</v>
      </c>
      <c r="AQ20" s="42">
        <f t="shared" si="10"/>
        <v>14.94372490143923</v>
      </c>
      <c r="AR20" s="42">
        <f t="shared" si="11"/>
        <v>8.69623817055</v>
      </c>
      <c r="AS20" s="42">
        <f t="shared" si="12"/>
        <v>56.165637176228309</v>
      </c>
      <c r="AT20" s="42">
        <f t="shared" si="13"/>
        <v>11.865451326887381</v>
      </c>
      <c r="AU20" s="42">
        <f t="shared" si="14"/>
        <v>8.8635627853821362</v>
      </c>
      <c r="AV20" s="41">
        <f t="shared" si="15"/>
        <v>55.19</v>
      </c>
      <c r="AW20" s="40" t="str">
        <f t="shared" si="16"/>
        <v/>
      </c>
      <c r="AX20" s="40" t="str">
        <f t="shared" si="17"/>
        <v/>
      </c>
      <c r="AY20" s="40">
        <f t="shared" si="18"/>
        <v>56.27</v>
      </c>
      <c r="AZ20" s="40">
        <f t="shared" si="19"/>
        <v>153.4</v>
      </c>
      <c r="BA20" s="40">
        <f t="shared" si="20"/>
        <v>148.4</v>
      </c>
      <c r="BB20" s="40">
        <f t="shared" si="21"/>
        <v>34.72</v>
      </c>
      <c r="BC20" s="40" t="str">
        <f t="shared" si="22"/>
        <v/>
      </c>
      <c r="BD20" s="40">
        <f t="shared" si="23"/>
        <v>192.9</v>
      </c>
      <c r="BE20" s="40">
        <f t="shared" si="24"/>
        <v>704.4</v>
      </c>
      <c r="BF20" s="40">
        <f t="shared" si="25"/>
        <v>96.01</v>
      </c>
      <c r="BG20" s="40">
        <f t="shared" si="26"/>
        <v>94.88</v>
      </c>
      <c r="BH20" s="40">
        <f t="shared" si="27"/>
        <v>322.10000000000002</v>
      </c>
      <c r="BI20" s="40">
        <f t="shared" si="28"/>
        <v>201.1</v>
      </c>
      <c r="BJ20" s="40">
        <f t="shared" si="29"/>
        <v>332.4</v>
      </c>
      <c r="BK20" s="41">
        <f t="shared" si="30"/>
        <v>84.491733006736084</v>
      </c>
      <c r="BL20" s="40" t="str">
        <f t="shared" si="31"/>
        <v/>
      </c>
      <c r="BM20" s="40" t="str">
        <f t="shared" si="32"/>
        <v/>
      </c>
      <c r="BN20" s="40">
        <f t="shared" si="33"/>
        <v>15.126344086021506</v>
      </c>
      <c r="BO20" s="40">
        <f t="shared" si="34"/>
        <v>31.027508090614887</v>
      </c>
      <c r="BP20" s="40">
        <f t="shared" si="35"/>
        <v>43.039443155452432</v>
      </c>
      <c r="BQ20" s="40">
        <f t="shared" si="36"/>
        <v>4.6361329950594206</v>
      </c>
      <c r="BR20" s="40" t="str">
        <f t="shared" si="37"/>
        <v/>
      </c>
      <c r="BS20" s="40">
        <f t="shared" si="38"/>
        <v>20.874364246293691</v>
      </c>
      <c r="BT20" s="40">
        <f t="shared" si="39"/>
        <v>66.01686972820994</v>
      </c>
      <c r="BU20" s="40">
        <f t="shared" si="40"/>
        <v>78.696721311475414</v>
      </c>
      <c r="BV20" s="40">
        <f t="shared" si="41"/>
        <v>13.435287453979042</v>
      </c>
      <c r="BW20" s="40">
        <f t="shared" si="42"/>
        <v>10.812353138637128</v>
      </c>
      <c r="BX20" s="40">
        <f t="shared" si="43"/>
        <v>14.053109713487071</v>
      </c>
      <c r="BY20" s="40">
        <f t="shared" si="44"/>
        <v>14.540682414698162</v>
      </c>
      <c r="BZ20" s="49">
        <v>9.7029999999999994</v>
      </c>
      <c r="CA20" s="54"/>
      <c r="CB20" s="54"/>
      <c r="CC20" s="47">
        <v>6.5730000000000004</v>
      </c>
      <c r="CD20" s="47">
        <v>6.5620000000000003</v>
      </c>
      <c r="CE20" s="47">
        <v>6.915</v>
      </c>
      <c r="CF20" s="47">
        <v>6.1029999999999998</v>
      </c>
      <c r="CG20" s="47"/>
      <c r="CH20" s="47">
        <v>6.0940000000000003</v>
      </c>
      <c r="CI20" s="47">
        <v>8.3800000000000008</v>
      </c>
      <c r="CJ20" s="47">
        <v>6.3920000000000003</v>
      </c>
      <c r="CK20" s="47">
        <v>6.05</v>
      </c>
      <c r="CL20" s="47">
        <v>6.5529999999999999</v>
      </c>
      <c r="CM20" s="47">
        <v>6.6289999999999996</v>
      </c>
      <c r="CN20" s="47">
        <v>6.7770000000000001</v>
      </c>
      <c r="CO20" s="37">
        <f t="shared" si="45"/>
        <v>9.7029999999999994</v>
      </c>
      <c r="CP20" s="36" t="str">
        <f t="shared" si="46"/>
        <v/>
      </c>
      <c r="CQ20" s="36" t="str">
        <f t="shared" si="47"/>
        <v/>
      </c>
      <c r="CR20" s="36">
        <f t="shared" si="48"/>
        <v>6.5730000000000004</v>
      </c>
      <c r="CS20" s="36">
        <f t="shared" si="49"/>
        <v>6.5620000000000003</v>
      </c>
      <c r="CT20" s="36">
        <f t="shared" si="50"/>
        <v>6.915</v>
      </c>
      <c r="CU20" s="36">
        <f t="shared" si="51"/>
        <v>6.1029999999999998</v>
      </c>
      <c r="CV20" s="36" t="str">
        <f t="shared" si="52"/>
        <v/>
      </c>
      <c r="CW20" s="36">
        <f t="shared" si="53"/>
        <v>6.0940000000000003</v>
      </c>
      <c r="CX20" s="36">
        <f t="shared" si="54"/>
        <v>8.3800000000000008</v>
      </c>
      <c r="CY20" s="36">
        <f t="shared" si="55"/>
        <v>6.3920000000000003</v>
      </c>
      <c r="CZ20" s="36">
        <f t="shared" si="56"/>
        <v>6.05</v>
      </c>
      <c r="DA20" s="36">
        <f t="shared" si="57"/>
        <v>6.5529999999999999</v>
      </c>
      <c r="DB20" s="36">
        <f t="shared" si="58"/>
        <v>6.6289999999999996</v>
      </c>
      <c r="DC20" s="36">
        <f t="shared" si="59"/>
        <v>6.7770000000000001</v>
      </c>
      <c r="DE20" s="315" t="str">
        <f>_xlfn.IFNA(VLOOKUP(A20,'70commonGPCRs'!A:B,2,FALSE),"")</f>
        <v>Yes</v>
      </c>
      <c r="DF20" s="316">
        <f t="shared" si="60"/>
        <v>1</v>
      </c>
      <c r="DG20" s="315">
        <f t="shared" si="61"/>
        <v>1</v>
      </c>
      <c r="DH20" s="315">
        <f t="shared" si="62"/>
        <v>1</v>
      </c>
      <c r="DI20" s="315">
        <f t="shared" si="63"/>
        <v>1</v>
      </c>
      <c r="DJ20" s="315">
        <f t="shared" si="64"/>
        <v>4</v>
      </c>
      <c r="DK20" s="315">
        <f t="shared" si="65"/>
        <v>1</v>
      </c>
    </row>
    <row r="21" spans="1:115" s="35" customFormat="1" ht="10" x14ac:dyDescent="0.2">
      <c r="A21" s="304" t="s">
        <v>256</v>
      </c>
      <c r="B21" s="46" t="s">
        <v>1160</v>
      </c>
      <c r="C21" s="40">
        <v>16.730871326130597</v>
      </c>
      <c r="D21" s="40">
        <v>26.573325562763387</v>
      </c>
      <c r="E21" s="40">
        <v>11.034069502226371</v>
      </c>
      <c r="F21" s="40">
        <v>21.250712514098694</v>
      </c>
      <c r="G21" s="40">
        <v>22.946563205889181</v>
      </c>
      <c r="H21" s="40">
        <v>24.275382483587844</v>
      </c>
      <c r="I21" s="40">
        <v>15.425518863155251</v>
      </c>
      <c r="J21" s="40">
        <v>27.788086435587214</v>
      </c>
      <c r="K21" s="40">
        <v>11.184139403621824</v>
      </c>
      <c r="L21" s="40">
        <v>13.751208052053345</v>
      </c>
      <c r="M21" s="40">
        <v>11.563217571281664</v>
      </c>
      <c r="N21" s="40">
        <v>8.3499314287152764</v>
      </c>
      <c r="O21" s="40">
        <v>16.409586255560047</v>
      </c>
      <c r="P21" s="40">
        <v>14.037809564866318</v>
      </c>
      <c r="Q21" s="40">
        <v>17.922740893649465</v>
      </c>
      <c r="R21" s="45">
        <v>54.4</v>
      </c>
      <c r="S21" s="44"/>
      <c r="T21" s="44"/>
      <c r="U21" s="62"/>
      <c r="V21" s="55"/>
      <c r="W21" s="55"/>
      <c r="X21" s="44"/>
      <c r="Y21" s="44"/>
      <c r="Z21" s="44"/>
      <c r="AA21" s="44">
        <v>767.2</v>
      </c>
      <c r="AB21" s="44"/>
      <c r="AC21" s="44"/>
      <c r="AD21" s="44">
        <v>400</v>
      </c>
      <c r="AE21" s="44">
        <v>376.3</v>
      </c>
      <c r="AF21" s="44">
        <v>839.5</v>
      </c>
      <c r="AG21" s="43">
        <f t="shared" si="0"/>
        <v>3.2514744115590104</v>
      </c>
      <c r="AH21" s="42" t="str">
        <f t="shared" si="1"/>
        <v/>
      </c>
      <c r="AI21" s="42" t="str">
        <f t="shared" si="2"/>
        <v/>
      </c>
      <c r="AJ21" s="42" t="str">
        <f t="shared" si="3"/>
        <v/>
      </c>
      <c r="AK21" s="42" t="str">
        <f t="shared" si="4"/>
        <v/>
      </c>
      <c r="AL21" s="42" t="str">
        <f t="shared" si="5"/>
        <v/>
      </c>
      <c r="AM21" s="42" t="str">
        <f t="shared" si="6"/>
        <v/>
      </c>
      <c r="AN21" s="42" t="str">
        <f t="shared" si="7"/>
        <v/>
      </c>
      <c r="AO21" s="42" t="str">
        <f t="shared" si="8"/>
        <v/>
      </c>
      <c r="AP21" s="42">
        <f t="shared" si="9"/>
        <v>55.791461891629289</v>
      </c>
      <c r="AQ21" s="42" t="str">
        <f t="shared" si="10"/>
        <v/>
      </c>
      <c r="AR21" s="42" t="str">
        <f t="shared" si="11"/>
        <v/>
      </c>
      <c r="AS21" s="42">
        <f t="shared" si="12"/>
        <v>24.375995455977346</v>
      </c>
      <c r="AT21" s="42">
        <f t="shared" si="13"/>
        <v>26.806176438081884</v>
      </c>
      <c r="AU21" s="42">
        <f t="shared" si="14"/>
        <v>46.839933968886349</v>
      </c>
      <c r="AV21" s="41">
        <f t="shared" si="15"/>
        <v>54.4</v>
      </c>
      <c r="AW21" s="40" t="str">
        <f t="shared" si="16"/>
        <v/>
      </c>
      <c r="AX21" s="40" t="str">
        <f t="shared" si="17"/>
        <v/>
      </c>
      <c r="AY21" s="40" t="str">
        <f t="shared" si="18"/>
        <v/>
      </c>
      <c r="AZ21" s="40" t="str">
        <f t="shared" si="19"/>
        <v/>
      </c>
      <c r="BA21" s="40" t="str">
        <f t="shared" si="20"/>
        <v/>
      </c>
      <c r="BB21" s="40" t="str">
        <f t="shared" si="21"/>
        <v/>
      </c>
      <c r="BC21" s="40" t="str">
        <f t="shared" si="22"/>
        <v/>
      </c>
      <c r="BD21" s="40" t="str">
        <f t="shared" si="23"/>
        <v/>
      </c>
      <c r="BE21" s="40">
        <f t="shared" si="24"/>
        <v>767.2</v>
      </c>
      <c r="BF21" s="40" t="str">
        <f t="shared" si="25"/>
        <v/>
      </c>
      <c r="BG21" s="40" t="str">
        <f t="shared" si="26"/>
        <v/>
      </c>
      <c r="BH21" s="40">
        <f t="shared" si="27"/>
        <v>400</v>
      </c>
      <c r="BI21" s="40">
        <f t="shared" si="28"/>
        <v>376.3</v>
      </c>
      <c r="BJ21" s="40">
        <f t="shared" si="29"/>
        <v>839.5</v>
      </c>
      <c r="BK21" s="41">
        <f t="shared" si="30"/>
        <v>83.282302510716477</v>
      </c>
      <c r="BL21" s="40" t="str">
        <f t="shared" si="31"/>
        <v/>
      </c>
      <c r="BM21" s="40" t="str">
        <f t="shared" si="32"/>
        <v/>
      </c>
      <c r="BN21" s="40" t="str">
        <f t="shared" si="33"/>
        <v/>
      </c>
      <c r="BO21" s="40" t="str">
        <f t="shared" si="34"/>
        <v/>
      </c>
      <c r="BP21" s="40" t="str">
        <f t="shared" si="35"/>
        <v/>
      </c>
      <c r="BQ21" s="40" t="str">
        <f t="shared" si="36"/>
        <v/>
      </c>
      <c r="BR21" s="40" t="str">
        <f t="shared" si="37"/>
        <v/>
      </c>
      <c r="BS21" s="40" t="str">
        <f t="shared" si="38"/>
        <v/>
      </c>
      <c r="BT21" s="40">
        <f t="shared" si="39"/>
        <v>71.902530459231485</v>
      </c>
      <c r="BU21" s="40" t="str">
        <f t="shared" si="40"/>
        <v/>
      </c>
      <c r="BV21" s="40" t="str">
        <f t="shared" si="41"/>
        <v/>
      </c>
      <c r="BW21" s="40">
        <f t="shared" si="42"/>
        <v>13.427324605572339</v>
      </c>
      <c r="BX21" s="40">
        <f t="shared" si="43"/>
        <v>26.296296296296298</v>
      </c>
      <c r="BY21" s="40">
        <f t="shared" si="44"/>
        <v>36.723534558180226</v>
      </c>
      <c r="BZ21" s="39">
        <v>8.2750000000000004</v>
      </c>
      <c r="CA21" s="38"/>
      <c r="CB21" s="38"/>
      <c r="CC21" s="54"/>
      <c r="CD21" s="54"/>
      <c r="CE21" s="54"/>
      <c r="CF21" s="38"/>
      <c r="CG21" s="38"/>
      <c r="CH21" s="38"/>
      <c r="CI21" s="38">
        <v>6.4509999999999996</v>
      </c>
      <c r="CJ21" s="38"/>
      <c r="CK21" s="38"/>
      <c r="CL21" s="38">
        <v>4.42</v>
      </c>
      <c r="CM21" s="38">
        <v>4.8860000000000001</v>
      </c>
      <c r="CN21" s="38">
        <v>5.3079999999999998</v>
      </c>
      <c r="CO21" s="37">
        <f t="shared" si="45"/>
        <v>8.2750000000000004</v>
      </c>
      <c r="CP21" s="36" t="str">
        <f t="shared" si="46"/>
        <v/>
      </c>
      <c r="CQ21" s="36" t="str">
        <f t="shared" si="47"/>
        <v/>
      </c>
      <c r="CR21" s="36" t="str">
        <f t="shared" si="48"/>
        <v/>
      </c>
      <c r="CS21" s="36" t="str">
        <f t="shared" si="49"/>
        <v/>
      </c>
      <c r="CT21" s="36" t="str">
        <f t="shared" si="50"/>
        <v/>
      </c>
      <c r="CU21" s="36" t="str">
        <f t="shared" si="51"/>
        <v/>
      </c>
      <c r="CV21" s="36" t="str">
        <f t="shared" si="52"/>
        <v/>
      </c>
      <c r="CW21" s="36" t="str">
        <f t="shared" si="53"/>
        <v/>
      </c>
      <c r="CX21" s="36">
        <f t="shared" si="54"/>
        <v>6.4509999999999996</v>
      </c>
      <c r="CY21" s="36" t="str">
        <f t="shared" si="55"/>
        <v/>
      </c>
      <c r="CZ21" s="36" t="str">
        <f t="shared" si="56"/>
        <v/>
      </c>
      <c r="DA21" s="36">
        <f t="shared" si="57"/>
        <v>4.42</v>
      </c>
      <c r="DB21" s="36">
        <f t="shared" si="58"/>
        <v>4.8860000000000001</v>
      </c>
      <c r="DC21" s="36">
        <f t="shared" si="59"/>
        <v>5.3079999999999998</v>
      </c>
      <c r="DE21" s="315" t="str">
        <f>_xlfn.IFNA(VLOOKUP(A21,'70commonGPCRs'!A:B,2,FALSE),"")</f>
        <v>Yes</v>
      </c>
      <c r="DF21" s="316">
        <f t="shared" si="60"/>
        <v>1</v>
      </c>
      <c r="DG21" s="315" t="str">
        <f t="shared" si="61"/>
        <v/>
      </c>
      <c r="DH21" s="315">
        <f t="shared" si="62"/>
        <v>1</v>
      </c>
      <c r="DI21" s="315" t="str">
        <f t="shared" si="63"/>
        <v/>
      </c>
      <c r="DJ21" s="315">
        <f t="shared" si="64"/>
        <v>2</v>
      </c>
      <c r="DK21" s="315">
        <f t="shared" si="65"/>
        <v>1</v>
      </c>
    </row>
    <row r="22" spans="1:115" s="35" customFormat="1" ht="10" x14ac:dyDescent="0.2">
      <c r="A22" s="304" t="s">
        <v>259</v>
      </c>
      <c r="B22" s="46" t="s">
        <v>1159</v>
      </c>
      <c r="C22" s="53">
        <v>10.836233725759925</v>
      </c>
      <c r="D22" s="53">
        <v>17.556483289856153</v>
      </c>
      <c r="E22" s="53">
        <v>18.573687325294319</v>
      </c>
      <c r="F22" s="53">
        <v>21.814684831429357</v>
      </c>
      <c r="G22" s="53">
        <v>10.703663594973618</v>
      </c>
      <c r="H22" s="53">
        <v>7.9029341797801615</v>
      </c>
      <c r="I22" s="53">
        <v>10.285467318948603</v>
      </c>
      <c r="J22" s="53">
        <v>7.7593195238368784</v>
      </c>
      <c r="K22" s="53">
        <v>10.321765562534692</v>
      </c>
      <c r="L22" s="53">
        <v>17.429148727620472</v>
      </c>
      <c r="M22" s="53">
        <v>13.737452415709376</v>
      </c>
      <c r="N22" s="53">
        <v>11.696180839388978</v>
      </c>
      <c r="O22" s="53">
        <v>19.835095207494209</v>
      </c>
      <c r="P22" s="53">
        <v>11.34894906336211</v>
      </c>
      <c r="Q22" s="53">
        <v>10.469206812390471</v>
      </c>
      <c r="R22" s="52"/>
      <c r="S22" s="50">
        <v>36.590000000000003</v>
      </c>
      <c r="T22" s="50">
        <v>42.17</v>
      </c>
      <c r="U22" s="50">
        <v>45.02</v>
      </c>
      <c r="V22" s="50">
        <v>38.07</v>
      </c>
      <c r="W22" s="50">
        <v>29.6</v>
      </c>
      <c r="X22" s="50">
        <v>249.1</v>
      </c>
      <c r="Y22" s="50">
        <v>451.1</v>
      </c>
      <c r="Z22" s="50">
        <v>236.2</v>
      </c>
      <c r="AA22" s="50">
        <v>225.6</v>
      </c>
      <c r="AB22" s="50">
        <v>122</v>
      </c>
      <c r="AC22" s="50">
        <v>580</v>
      </c>
      <c r="AD22" s="50">
        <v>207.8</v>
      </c>
      <c r="AE22" s="50">
        <v>89.91</v>
      </c>
      <c r="AF22" s="50">
        <v>220.6</v>
      </c>
      <c r="AG22" s="43" t="str">
        <f t="shared" si="0"/>
        <v/>
      </c>
      <c r="AH22" s="42">
        <f t="shared" si="1"/>
        <v>2.0841303691577631</v>
      </c>
      <c r="AI22" s="42">
        <f t="shared" si="2"/>
        <v>2.2704161678532926</v>
      </c>
      <c r="AJ22" s="42">
        <f t="shared" si="3"/>
        <v>2.0637474411336783</v>
      </c>
      <c r="AK22" s="42">
        <f t="shared" si="4"/>
        <v>3.5567261304697082</v>
      </c>
      <c r="AL22" s="42">
        <f t="shared" si="5"/>
        <v>3.7454443282258736</v>
      </c>
      <c r="AM22" s="42">
        <f t="shared" si="6"/>
        <v>24.218637060961797</v>
      </c>
      <c r="AN22" s="42">
        <f t="shared" si="7"/>
        <v>58.136541305485146</v>
      </c>
      <c r="AO22" s="42">
        <f t="shared" si="8"/>
        <v>22.883681921370524</v>
      </c>
      <c r="AP22" s="42">
        <f t="shared" si="9"/>
        <v>12.943833547216521</v>
      </c>
      <c r="AQ22" s="42">
        <f t="shared" si="10"/>
        <v>8.8808314895771847</v>
      </c>
      <c r="AR22" s="42">
        <f t="shared" si="11"/>
        <v>49.588836558233304</v>
      </c>
      <c r="AS22" s="42">
        <f t="shared" si="12"/>
        <v>10.476380265696321</v>
      </c>
      <c r="AT22" s="42">
        <f t="shared" si="13"/>
        <v>7.922319458658694</v>
      </c>
      <c r="AU22" s="42">
        <f t="shared" si="14"/>
        <v>21.071319341873771</v>
      </c>
      <c r="AV22" s="41" t="str">
        <f t="shared" si="15"/>
        <v/>
      </c>
      <c r="AW22" s="40">
        <f t="shared" si="16"/>
        <v>36.590000000000003</v>
      </c>
      <c r="AX22" s="40">
        <f t="shared" si="17"/>
        <v>42.17</v>
      </c>
      <c r="AY22" s="40">
        <f t="shared" si="18"/>
        <v>45.02</v>
      </c>
      <c r="AZ22" s="40">
        <f t="shared" si="19"/>
        <v>38.07</v>
      </c>
      <c r="BA22" s="40">
        <f t="shared" si="20"/>
        <v>29.6</v>
      </c>
      <c r="BB22" s="40">
        <f t="shared" si="21"/>
        <v>249.1</v>
      </c>
      <c r="BC22" s="40">
        <f t="shared" si="22"/>
        <v>451.1</v>
      </c>
      <c r="BD22" s="40">
        <f t="shared" si="23"/>
        <v>236.2</v>
      </c>
      <c r="BE22" s="40">
        <f t="shared" si="24"/>
        <v>225.6</v>
      </c>
      <c r="BF22" s="40">
        <f t="shared" si="25"/>
        <v>122</v>
      </c>
      <c r="BG22" s="40">
        <f t="shared" si="26"/>
        <v>580</v>
      </c>
      <c r="BH22" s="40">
        <f t="shared" si="27"/>
        <v>207.8</v>
      </c>
      <c r="BI22" s="40">
        <f t="shared" si="28"/>
        <v>89.91</v>
      </c>
      <c r="BJ22" s="40">
        <f t="shared" si="29"/>
        <v>220.6</v>
      </c>
      <c r="BK22" s="41" t="str">
        <f t="shared" si="30"/>
        <v/>
      </c>
      <c r="BL22" s="40">
        <f t="shared" si="31"/>
        <v>3.9642470205850491</v>
      </c>
      <c r="BM22" s="40">
        <f t="shared" si="32"/>
        <v>6.1598013438504235</v>
      </c>
      <c r="BN22" s="40">
        <f t="shared" si="33"/>
        <v>12.102150537634408</v>
      </c>
      <c r="BO22" s="40">
        <f t="shared" si="34"/>
        <v>7.700242718446602</v>
      </c>
      <c r="BP22" s="40">
        <f t="shared" si="35"/>
        <v>8.5846867749419946</v>
      </c>
      <c r="BQ22" s="40">
        <f t="shared" si="36"/>
        <v>33.26211777273334</v>
      </c>
      <c r="BR22" s="40">
        <f t="shared" si="37"/>
        <v>53.108076289145281</v>
      </c>
      <c r="BS22" s="40">
        <f t="shared" si="38"/>
        <v>25.560004328535872</v>
      </c>
      <c r="BT22" s="40">
        <f t="shared" si="39"/>
        <v>21.143392689784442</v>
      </c>
      <c r="BU22" s="40">
        <f t="shared" si="40"/>
        <v>100</v>
      </c>
      <c r="BV22" s="40">
        <f t="shared" si="41"/>
        <v>82.129708297932595</v>
      </c>
      <c r="BW22" s="40">
        <f t="shared" si="42"/>
        <v>6.9754951325948307</v>
      </c>
      <c r="BX22" s="40">
        <f t="shared" si="43"/>
        <v>6.283018867924528</v>
      </c>
      <c r="BY22" s="40">
        <f t="shared" si="44"/>
        <v>9.6500437445319331</v>
      </c>
      <c r="BZ22" s="49"/>
      <c r="CA22" s="47">
        <v>8.2680000000000007</v>
      </c>
      <c r="CB22" s="47">
        <v>8.1639999999999997</v>
      </c>
      <c r="CC22" s="47">
        <v>8.4209999999999994</v>
      </c>
      <c r="CD22" s="47">
        <v>8.2690000000000001</v>
      </c>
      <c r="CE22" s="47">
        <v>7.86</v>
      </c>
      <c r="CF22" s="47">
        <v>9.3510000000000009</v>
      </c>
      <c r="CG22" s="47">
        <v>9.3360000000000003</v>
      </c>
      <c r="CH22" s="47">
        <v>8.8480000000000008</v>
      </c>
      <c r="CI22" s="47">
        <v>8.9190000000000005</v>
      </c>
      <c r="CJ22" s="47">
        <v>9.07</v>
      </c>
      <c r="CK22" s="47">
        <v>8.7289999999999992</v>
      </c>
      <c r="CL22" s="47">
        <v>8.64</v>
      </c>
      <c r="CM22" s="47">
        <v>8.7789999999999999</v>
      </c>
      <c r="CN22" s="47">
        <v>8.84</v>
      </c>
      <c r="CO22" s="37" t="str">
        <f t="shared" si="45"/>
        <v/>
      </c>
      <c r="CP22" s="36">
        <f t="shared" si="46"/>
        <v>8.2680000000000007</v>
      </c>
      <c r="CQ22" s="36">
        <f t="shared" si="47"/>
        <v>8.1639999999999997</v>
      </c>
      <c r="CR22" s="36">
        <f t="shared" si="48"/>
        <v>8.4209999999999994</v>
      </c>
      <c r="CS22" s="36">
        <f t="shared" si="49"/>
        <v>8.2690000000000001</v>
      </c>
      <c r="CT22" s="36">
        <f t="shared" si="50"/>
        <v>7.86</v>
      </c>
      <c r="CU22" s="36">
        <f t="shared" si="51"/>
        <v>9.3510000000000009</v>
      </c>
      <c r="CV22" s="36">
        <f t="shared" si="52"/>
        <v>9.3360000000000003</v>
      </c>
      <c r="CW22" s="36">
        <f t="shared" si="53"/>
        <v>8.8480000000000008</v>
      </c>
      <c r="CX22" s="36">
        <f t="shared" si="54"/>
        <v>8.9190000000000005</v>
      </c>
      <c r="CY22" s="36">
        <f t="shared" si="55"/>
        <v>9.07</v>
      </c>
      <c r="CZ22" s="36">
        <f t="shared" si="56"/>
        <v>8.7289999999999992</v>
      </c>
      <c r="DA22" s="36">
        <f t="shared" si="57"/>
        <v>8.64</v>
      </c>
      <c r="DB22" s="36">
        <f t="shared" si="58"/>
        <v>8.7789999999999999</v>
      </c>
      <c r="DC22" s="36">
        <f t="shared" si="59"/>
        <v>8.84</v>
      </c>
      <c r="DE22" s="315" t="str">
        <f>_xlfn.IFNA(VLOOKUP(A22,'70commonGPCRs'!A:B,2,FALSE),"")</f>
        <v>Yes</v>
      </c>
      <c r="DF22" s="316" t="str">
        <f t="shared" si="60"/>
        <v/>
      </c>
      <c r="DG22" s="315">
        <f t="shared" si="61"/>
        <v>1</v>
      </c>
      <c r="DH22" s="315">
        <f t="shared" si="62"/>
        <v>1</v>
      </c>
      <c r="DI22" s="315">
        <f t="shared" si="63"/>
        <v>1</v>
      </c>
      <c r="DJ22" s="315">
        <f t="shared" si="64"/>
        <v>3</v>
      </c>
      <c r="DK22" s="315">
        <f t="shared" si="65"/>
        <v>1</v>
      </c>
    </row>
    <row r="23" spans="1:115" s="35" customFormat="1" ht="10" x14ac:dyDescent="0.2">
      <c r="A23" s="304" t="s">
        <v>0</v>
      </c>
      <c r="B23" s="46" t="s">
        <v>265</v>
      </c>
      <c r="C23" s="40">
        <v>9.5417335864574824</v>
      </c>
      <c r="D23" s="40">
        <v>16.231729414270724</v>
      </c>
      <c r="E23" s="40">
        <v>20.842076150110554</v>
      </c>
      <c r="F23" s="40">
        <v>16.5766986646669</v>
      </c>
      <c r="G23" s="40">
        <v>9.0797335541688717</v>
      </c>
      <c r="H23" s="40">
        <v>10.887014914812182</v>
      </c>
      <c r="I23" s="40">
        <v>11.899832735746607</v>
      </c>
      <c r="J23" s="40">
        <v>13.568433841645273</v>
      </c>
      <c r="K23" s="40">
        <v>12.637955706357184</v>
      </c>
      <c r="L23" s="40">
        <v>17.556483289856153</v>
      </c>
      <c r="M23" s="40">
        <v>3.3118818695404655</v>
      </c>
      <c r="N23" s="40">
        <v>3.870699746708758</v>
      </c>
      <c r="O23" s="40">
        <v>22.654754547666059</v>
      </c>
      <c r="P23" s="40">
        <v>15.939219294264889</v>
      </c>
      <c r="Q23" s="40">
        <v>25.979455267018771</v>
      </c>
      <c r="R23" s="45"/>
      <c r="S23" s="44">
        <v>538.6</v>
      </c>
      <c r="T23" s="44">
        <v>326.5</v>
      </c>
      <c r="U23" s="44">
        <v>158</v>
      </c>
      <c r="V23" s="44">
        <v>275.89999999999998</v>
      </c>
      <c r="W23" s="44">
        <v>127</v>
      </c>
      <c r="X23" s="44"/>
      <c r="Y23" s="44"/>
      <c r="Z23" s="44"/>
      <c r="AA23" s="44">
        <v>39.35</v>
      </c>
      <c r="AB23" s="44">
        <v>21.37</v>
      </c>
      <c r="AC23" s="44">
        <v>32.15</v>
      </c>
      <c r="AD23" s="44">
        <v>229.2</v>
      </c>
      <c r="AE23" s="44">
        <v>230.4</v>
      </c>
      <c r="AF23" s="44">
        <v>176.5</v>
      </c>
      <c r="AG23" s="43" t="str">
        <f t="shared" si="0"/>
        <v/>
      </c>
      <c r="AH23" s="42">
        <f t="shared" si="1"/>
        <v>33.181923272234314</v>
      </c>
      <c r="AI23" s="42">
        <f t="shared" si="2"/>
        <v>15.665425922468291</v>
      </c>
      <c r="AJ23" s="42">
        <f t="shared" si="3"/>
        <v>9.5314515390676515</v>
      </c>
      <c r="AK23" s="42">
        <f t="shared" si="4"/>
        <v>30.386354219978532</v>
      </c>
      <c r="AL23" s="42">
        <f t="shared" si="5"/>
        <v>11.665272895622826</v>
      </c>
      <c r="AM23" s="42" t="str">
        <f t="shared" si="6"/>
        <v/>
      </c>
      <c r="AN23" s="42" t="str">
        <f t="shared" si="7"/>
        <v/>
      </c>
      <c r="AO23" s="42" t="str">
        <f t="shared" si="8"/>
        <v/>
      </c>
      <c r="AP23" s="42">
        <f t="shared" si="9"/>
        <v>2.2413372513352821</v>
      </c>
      <c r="AQ23" s="42">
        <f t="shared" si="10"/>
        <v>6.4525248308343679</v>
      </c>
      <c r="AR23" s="42">
        <f t="shared" si="11"/>
        <v>8.3059917079171601</v>
      </c>
      <c r="AS23" s="42">
        <f t="shared" si="12"/>
        <v>10.117081582930355</v>
      </c>
      <c r="AT23" s="42">
        <f t="shared" si="13"/>
        <v>14.454911231624784</v>
      </c>
      <c r="AU23" s="42">
        <f t="shared" si="14"/>
        <v>6.7938299008166219</v>
      </c>
      <c r="AV23" s="41" t="str">
        <f t="shared" si="15"/>
        <v/>
      </c>
      <c r="AW23" s="40">
        <f t="shared" si="16"/>
        <v>538.6</v>
      </c>
      <c r="AX23" s="40">
        <f t="shared" si="17"/>
        <v>326.5</v>
      </c>
      <c r="AY23" s="40">
        <f t="shared" si="18"/>
        <v>158</v>
      </c>
      <c r="AZ23" s="40">
        <f t="shared" si="19"/>
        <v>275.89999999999998</v>
      </c>
      <c r="BA23" s="40">
        <f t="shared" si="20"/>
        <v>127</v>
      </c>
      <c r="BB23" s="40" t="str">
        <f t="shared" si="21"/>
        <v/>
      </c>
      <c r="BC23" s="40" t="str">
        <f t="shared" si="22"/>
        <v/>
      </c>
      <c r="BD23" s="40" t="str">
        <f t="shared" si="23"/>
        <v/>
      </c>
      <c r="BE23" s="40">
        <f t="shared" si="24"/>
        <v>39.35</v>
      </c>
      <c r="BF23" s="40">
        <f t="shared" si="25"/>
        <v>21.37</v>
      </c>
      <c r="BG23" s="40">
        <f t="shared" si="26"/>
        <v>32.15</v>
      </c>
      <c r="BH23" s="40">
        <f t="shared" si="27"/>
        <v>229.2</v>
      </c>
      <c r="BI23" s="40">
        <f t="shared" si="28"/>
        <v>230.4</v>
      </c>
      <c r="BJ23" s="40">
        <f t="shared" si="29"/>
        <v>176.5</v>
      </c>
      <c r="BK23" s="41" t="str">
        <f t="shared" si="30"/>
        <v/>
      </c>
      <c r="BL23" s="40">
        <f t="shared" si="31"/>
        <v>58.353196099674975</v>
      </c>
      <c r="BM23" s="40">
        <f t="shared" si="32"/>
        <v>47.692082968156583</v>
      </c>
      <c r="BN23" s="40">
        <f t="shared" si="33"/>
        <v>42.473118279569896</v>
      </c>
      <c r="BO23" s="40">
        <f t="shared" si="34"/>
        <v>55.805016181229767</v>
      </c>
      <c r="BP23" s="40">
        <f t="shared" si="35"/>
        <v>36.832946635730856</v>
      </c>
      <c r="BQ23" s="40" t="str">
        <f t="shared" si="36"/>
        <v/>
      </c>
      <c r="BR23" s="40" t="str">
        <f t="shared" si="37"/>
        <v/>
      </c>
      <c r="BS23" s="40" t="str">
        <f t="shared" si="38"/>
        <v/>
      </c>
      <c r="BT23" s="40">
        <f t="shared" si="39"/>
        <v>3.6879100281162138</v>
      </c>
      <c r="BU23" s="40">
        <f t="shared" si="40"/>
        <v>17.516393442622952</v>
      </c>
      <c r="BV23" s="40">
        <f t="shared" si="41"/>
        <v>4.5525346927216086</v>
      </c>
      <c r="BW23" s="40">
        <f t="shared" si="42"/>
        <v>7.6938569989929508</v>
      </c>
      <c r="BX23" s="40">
        <f t="shared" si="43"/>
        <v>16.10062893081761</v>
      </c>
      <c r="BY23" s="40">
        <f t="shared" si="44"/>
        <v>7.7209098862642174</v>
      </c>
      <c r="BZ23" s="39"/>
      <c r="CA23" s="38">
        <v>9.5139999999999993</v>
      </c>
      <c r="CB23" s="38">
        <v>9.6129999999999995</v>
      </c>
      <c r="CC23" s="38">
        <v>9.4469999999999992</v>
      </c>
      <c r="CD23" s="38">
        <v>9.4380000000000006</v>
      </c>
      <c r="CE23" s="38">
        <v>8.7929999999999993</v>
      </c>
      <c r="CF23" s="38"/>
      <c r="CG23" s="38"/>
      <c r="CH23" s="38"/>
      <c r="CI23" s="38">
        <v>7.2830000000000004</v>
      </c>
      <c r="CJ23" s="38">
        <v>8.2349999999999994</v>
      </c>
      <c r="CK23" s="38">
        <v>7.25</v>
      </c>
      <c r="CL23" s="38">
        <v>8.8160000000000007</v>
      </c>
      <c r="CM23" s="38">
        <v>7.7889999999999997</v>
      </c>
      <c r="CN23" s="38">
        <v>8.9640000000000004</v>
      </c>
      <c r="CO23" s="37" t="str">
        <f t="shared" si="45"/>
        <v/>
      </c>
      <c r="CP23" s="36">
        <f t="shared" si="46"/>
        <v>9.5139999999999993</v>
      </c>
      <c r="CQ23" s="36">
        <f t="shared" si="47"/>
        <v>9.6129999999999995</v>
      </c>
      <c r="CR23" s="36">
        <f t="shared" si="48"/>
        <v>9.4469999999999992</v>
      </c>
      <c r="CS23" s="36">
        <f t="shared" si="49"/>
        <v>9.4380000000000006</v>
      </c>
      <c r="CT23" s="36">
        <f t="shared" si="50"/>
        <v>8.7929999999999993</v>
      </c>
      <c r="CU23" s="36" t="str">
        <f t="shared" si="51"/>
        <v/>
      </c>
      <c r="CV23" s="36" t="str">
        <f t="shared" si="52"/>
        <v/>
      </c>
      <c r="CW23" s="36" t="str">
        <f t="shared" si="53"/>
        <v/>
      </c>
      <c r="CX23" s="36">
        <f t="shared" si="54"/>
        <v>7.2830000000000004</v>
      </c>
      <c r="CY23" s="36">
        <f t="shared" si="55"/>
        <v>8.2349999999999994</v>
      </c>
      <c r="CZ23" s="36">
        <f t="shared" si="56"/>
        <v>7.25</v>
      </c>
      <c r="DA23" s="36">
        <f t="shared" si="57"/>
        <v>8.8160000000000007</v>
      </c>
      <c r="DB23" s="36">
        <f t="shared" si="58"/>
        <v>7.7889999999999997</v>
      </c>
      <c r="DC23" s="36">
        <f t="shared" si="59"/>
        <v>8.9640000000000004</v>
      </c>
      <c r="DE23" s="315" t="str">
        <f>_xlfn.IFNA(VLOOKUP(A23,'70commonGPCRs'!A:B,2,FALSE),"")</f>
        <v>Yes</v>
      </c>
      <c r="DF23" s="316" t="str">
        <f t="shared" si="60"/>
        <v/>
      </c>
      <c r="DG23" s="315">
        <f t="shared" si="61"/>
        <v>1</v>
      </c>
      <c r="DH23" s="315">
        <f t="shared" si="62"/>
        <v>1</v>
      </c>
      <c r="DI23" s="315">
        <f t="shared" si="63"/>
        <v>1</v>
      </c>
      <c r="DJ23" s="315">
        <f t="shared" si="64"/>
        <v>3</v>
      </c>
      <c r="DK23" s="315">
        <f t="shared" si="65"/>
        <v>1</v>
      </c>
    </row>
    <row r="24" spans="1:115" s="35" customFormat="1" ht="10" x14ac:dyDescent="0.2">
      <c r="A24" s="304" t="s">
        <v>276</v>
      </c>
      <c r="B24" s="46" t="s">
        <v>1158</v>
      </c>
      <c r="C24" s="40">
        <v>14.016325388731248</v>
      </c>
      <c r="D24" s="40">
        <v>25.538983068460144</v>
      </c>
      <c r="E24" s="40">
        <v>27.631880951145632</v>
      </c>
      <c r="F24" s="40">
        <v>21.408492007324593</v>
      </c>
      <c r="G24" s="40">
        <v>36.527349728645568</v>
      </c>
      <c r="H24" s="40">
        <v>7.0325236030870482</v>
      </c>
      <c r="I24" s="40">
        <v>10.660518284143961</v>
      </c>
      <c r="J24" s="40">
        <v>8.4526880300069358</v>
      </c>
      <c r="K24" s="40">
        <v>5.396598040256058</v>
      </c>
      <c r="L24" s="40">
        <v>9.7299096198052073</v>
      </c>
      <c r="M24" s="40">
        <v>6.9937893269024514</v>
      </c>
      <c r="N24" s="40">
        <v>9.700506543199511</v>
      </c>
      <c r="O24" s="40">
        <v>58.158078130219515</v>
      </c>
      <c r="P24" s="40">
        <v>12.455443966658578</v>
      </c>
      <c r="Q24" s="40">
        <v>15.264434809101893</v>
      </c>
      <c r="R24" s="45"/>
      <c r="S24" s="44">
        <v>94.76</v>
      </c>
      <c r="T24" s="44">
        <v>65.7</v>
      </c>
      <c r="U24" s="44">
        <v>81.3</v>
      </c>
      <c r="V24" s="44">
        <v>161</v>
      </c>
      <c r="W24" s="44">
        <v>32.32</v>
      </c>
      <c r="X24" s="44">
        <v>171</v>
      </c>
      <c r="Y24" s="44">
        <v>201.4</v>
      </c>
      <c r="Z24" s="44">
        <v>161.80000000000001</v>
      </c>
      <c r="AA24" s="44">
        <v>78.92</v>
      </c>
      <c r="AB24" s="44"/>
      <c r="AC24" s="44"/>
      <c r="AD24" s="44"/>
      <c r="AE24" s="44"/>
      <c r="AF24" s="59"/>
      <c r="AG24" s="43" t="str">
        <f t="shared" si="0"/>
        <v/>
      </c>
      <c r="AH24" s="42">
        <f t="shared" si="1"/>
        <v>3.7104061561881716</v>
      </c>
      <c r="AI24" s="42">
        <f t="shared" si="2"/>
        <v>2.3776882983883891</v>
      </c>
      <c r="AJ24" s="42">
        <f t="shared" si="3"/>
        <v>3.7975584628840009</v>
      </c>
      <c r="AK24" s="42">
        <f t="shared" si="4"/>
        <v>4.4076562136600943</v>
      </c>
      <c r="AL24" s="42">
        <f t="shared" si="5"/>
        <v>4.595789765399803</v>
      </c>
      <c r="AM24" s="42">
        <f t="shared" si="6"/>
        <v>16.040495916069926</v>
      </c>
      <c r="AN24" s="42">
        <f t="shared" si="7"/>
        <v>23.826740000936098</v>
      </c>
      <c r="AO24" s="42">
        <f t="shared" si="8"/>
        <v>29.981851305776132</v>
      </c>
      <c r="AP24" s="42">
        <f t="shared" si="9"/>
        <v>8.1110722590226878</v>
      </c>
      <c r="AQ24" s="42" t="str">
        <f t="shared" si="10"/>
        <v/>
      </c>
      <c r="AR24" s="42" t="str">
        <f t="shared" si="11"/>
        <v/>
      </c>
      <c r="AS24" s="42" t="str">
        <f t="shared" si="12"/>
        <v/>
      </c>
      <c r="AT24" s="42" t="str">
        <f t="shared" si="13"/>
        <v/>
      </c>
      <c r="AU24" s="42" t="str">
        <f t="shared" si="14"/>
        <v/>
      </c>
      <c r="AV24" s="41" t="str">
        <f t="shared" si="15"/>
        <v/>
      </c>
      <c r="AW24" s="40">
        <f t="shared" si="16"/>
        <v>94.76</v>
      </c>
      <c r="AX24" s="40">
        <f t="shared" si="17"/>
        <v>65.7</v>
      </c>
      <c r="AY24" s="40">
        <f t="shared" si="18"/>
        <v>81.3</v>
      </c>
      <c r="AZ24" s="40">
        <f t="shared" si="19"/>
        <v>161</v>
      </c>
      <c r="BA24" s="40">
        <f t="shared" si="20"/>
        <v>32.32</v>
      </c>
      <c r="BB24" s="40">
        <f t="shared" si="21"/>
        <v>171</v>
      </c>
      <c r="BC24" s="40">
        <f t="shared" si="22"/>
        <v>201.4</v>
      </c>
      <c r="BD24" s="40">
        <f t="shared" si="23"/>
        <v>161.80000000000001</v>
      </c>
      <c r="BE24" s="40">
        <f t="shared" si="24"/>
        <v>78.92</v>
      </c>
      <c r="BF24" s="40" t="str">
        <f t="shared" si="25"/>
        <v/>
      </c>
      <c r="BG24" s="40" t="str">
        <f t="shared" si="26"/>
        <v/>
      </c>
      <c r="BH24" s="40" t="str">
        <f t="shared" si="27"/>
        <v/>
      </c>
      <c r="BI24" s="40" t="str">
        <f t="shared" si="28"/>
        <v/>
      </c>
      <c r="BJ24" s="40" t="str">
        <f t="shared" si="29"/>
        <v/>
      </c>
      <c r="BK24" s="41" t="str">
        <f t="shared" si="30"/>
        <v/>
      </c>
      <c r="BL24" s="40">
        <f t="shared" si="31"/>
        <v>10.266522210184181</v>
      </c>
      <c r="BM24" s="40">
        <f t="shared" si="32"/>
        <v>9.5968448729184921</v>
      </c>
      <c r="BN24" s="40">
        <f t="shared" si="33"/>
        <v>21.85483870967742</v>
      </c>
      <c r="BO24" s="40">
        <f t="shared" si="34"/>
        <v>32.564724919093855</v>
      </c>
      <c r="BP24" s="40">
        <f t="shared" si="35"/>
        <v>9.3735498839907194</v>
      </c>
      <c r="BQ24" s="40">
        <f t="shared" si="36"/>
        <v>22.833489117372146</v>
      </c>
      <c r="BR24" s="40">
        <f t="shared" si="37"/>
        <v>23.710854720979516</v>
      </c>
      <c r="BS24" s="40">
        <f t="shared" si="38"/>
        <v>17.508927605237531</v>
      </c>
      <c r="BT24" s="40">
        <f t="shared" si="39"/>
        <v>7.3964386129334585</v>
      </c>
      <c r="BU24" s="40" t="str">
        <f t="shared" si="40"/>
        <v/>
      </c>
      <c r="BV24" s="40" t="str">
        <f t="shared" si="41"/>
        <v/>
      </c>
      <c r="BW24" s="40" t="str">
        <f t="shared" si="42"/>
        <v/>
      </c>
      <c r="BX24" s="40" t="str">
        <f t="shared" si="43"/>
        <v/>
      </c>
      <c r="BY24" s="40" t="str">
        <f t="shared" si="44"/>
        <v/>
      </c>
      <c r="BZ24" s="39"/>
      <c r="CA24" s="38">
        <v>6.6429999999999998</v>
      </c>
      <c r="CB24" s="38">
        <v>6.7530000000000001</v>
      </c>
      <c r="CC24" s="38">
        <v>6.7039999999999997</v>
      </c>
      <c r="CD24" s="38">
        <v>6.7750000000000004</v>
      </c>
      <c r="CE24" s="38">
        <v>6.9279999999999999</v>
      </c>
      <c r="CF24" s="38">
        <v>6.9050000000000002</v>
      </c>
      <c r="CG24" s="38">
        <v>6.8049999999999997</v>
      </c>
      <c r="CH24" s="38">
        <v>6.883</v>
      </c>
      <c r="CI24" s="38">
        <v>7.5359999999999996</v>
      </c>
      <c r="CJ24" s="38"/>
      <c r="CK24" s="38"/>
      <c r="CL24" s="38"/>
      <c r="CM24" s="38"/>
      <c r="CN24" s="58"/>
      <c r="CO24" s="37" t="str">
        <f t="shared" si="45"/>
        <v/>
      </c>
      <c r="CP24" s="36">
        <f t="shared" si="46"/>
        <v>6.6429999999999998</v>
      </c>
      <c r="CQ24" s="36">
        <f t="shared" si="47"/>
        <v>6.7530000000000001</v>
      </c>
      <c r="CR24" s="36">
        <f t="shared" si="48"/>
        <v>6.7039999999999997</v>
      </c>
      <c r="CS24" s="36">
        <f t="shared" si="49"/>
        <v>6.7750000000000004</v>
      </c>
      <c r="CT24" s="36">
        <f t="shared" si="50"/>
        <v>6.9279999999999999</v>
      </c>
      <c r="CU24" s="36">
        <f t="shared" si="51"/>
        <v>6.9050000000000002</v>
      </c>
      <c r="CV24" s="36">
        <f t="shared" si="52"/>
        <v>6.8049999999999997</v>
      </c>
      <c r="CW24" s="36">
        <f t="shared" si="53"/>
        <v>6.883</v>
      </c>
      <c r="CX24" s="36">
        <f t="shared" si="54"/>
        <v>7.5359999999999996</v>
      </c>
      <c r="CY24" s="36" t="str">
        <f t="shared" si="55"/>
        <v/>
      </c>
      <c r="CZ24" s="36" t="str">
        <f t="shared" si="56"/>
        <v/>
      </c>
      <c r="DA24" s="36" t="str">
        <f t="shared" si="57"/>
        <v/>
      </c>
      <c r="DB24" s="36" t="str">
        <f t="shared" si="58"/>
        <v/>
      </c>
      <c r="DC24" s="36" t="str">
        <f t="shared" si="59"/>
        <v/>
      </c>
      <c r="DE24" s="315" t="str">
        <f>_xlfn.IFNA(VLOOKUP(A24,'70commonGPCRs'!A:B,2,FALSE),"")</f>
        <v>Yes</v>
      </c>
      <c r="DF24" s="316" t="str">
        <f t="shared" si="60"/>
        <v/>
      </c>
      <c r="DG24" s="315">
        <f t="shared" si="61"/>
        <v>1</v>
      </c>
      <c r="DH24" s="315">
        <f t="shared" si="62"/>
        <v>1</v>
      </c>
      <c r="DI24" s="315" t="str">
        <f t="shared" si="63"/>
        <v/>
      </c>
      <c r="DJ24" s="315">
        <f t="shared" si="64"/>
        <v>2</v>
      </c>
      <c r="DK24" s="315">
        <f t="shared" si="65"/>
        <v>1</v>
      </c>
    </row>
    <row r="25" spans="1:115" s="35" customFormat="1" ht="10" x14ac:dyDescent="0.2">
      <c r="A25" s="304" t="s">
        <v>280</v>
      </c>
      <c r="B25" s="46" t="s">
        <v>1157</v>
      </c>
      <c r="C25" s="53">
        <v>19.117169221884605</v>
      </c>
      <c r="D25" s="53">
        <v>32.154339849868073</v>
      </c>
      <c r="E25" s="53">
        <v>28.669607657556401</v>
      </c>
      <c r="F25" s="53">
        <v>26.284110215730404</v>
      </c>
      <c r="G25" s="53">
        <v>26.746391890811974</v>
      </c>
      <c r="H25" s="53">
        <v>18.744433216357898</v>
      </c>
      <c r="I25" s="53">
        <v>4.4375050388241677</v>
      </c>
      <c r="J25" s="53">
        <v>21.933325979669966</v>
      </c>
      <c r="K25" s="53">
        <v>12.624712640686703</v>
      </c>
      <c r="L25" s="53">
        <v>12.184549510242119</v>
      </c>
      <c r="M25" s="53">
        <v>8.9232861271764961</v>
      </c>
      <c r="N25" s="53">
        <v>10.584936948020859</v>
      </c>
      <c r="O25" s="53">
        <v>23.230597422266939</v>
      </c>
      <c r="P25" s="53">
        <v>13.492496884831645</v>
      </c>
      <c r="Q25" s="53">
        <v>21.537564344397573</v>
      </c>
      <c r="R25" s="52"/>
      <c r="S25" s="50">
        <v>478</v>
      </c>
      <c r="T25" s="50">
        <v>257.2</v>
      </c>
      <c r="U25" s="50">
        <v>148.9</v>
      </c>
      <c r="V25" s="50">
        <v>360.3</v>
      </c>
      <c r="W25" s="50">
        <v>203.9</v>
      </c>
      <c r="X25" s="50">
        <v>576.1</v>
      </c>
      <c r="Y25" s="50">
        <v>801.5</v>
      </c>
      <c r="Z25" s="50">
        <v>871.2</v>
      </c>
      <c r="AA25" s="50">
        <v>1049</v>
      </c>
      <c r="AB25" s="50">
        <v>83.18</v>
      </c>
      <c r="AC25" s="50">
        <v>484</v>
      </c>
      <c r="AD25" s="50">
        <v>1737</v>
      </c>
      <c r="AE25" s="50">
        <v>888.7</v>
      </c>
      <c r="AF25" s="50">
        <v>1180</v>
      </c>
      <c r="AG25" s="43" t="str">
        <f t="shared" si="0"/>
        <v/>
      </c>
      <c r="AH25" s="42">
        <f t="shared" si="1"/>
        <v>14.865800455920764</v>
      </c>
      <c r="AI25" s="42">
        <f t="shared" si="2"/>
        <v>8.9711726463829091</v>
      </c>
      <c r="AJ25" s="42">
        <f t="shared" si="3"/>
        <v>5.6650196174754646</v>
      </c>
      <c r="AK25" s="42">
        <f t="shared" si="4"/>
        <v>13.470975878573427</v>
      </c>
      <c r="AL25" s="42">
        <f t="shared" si="5"/>
        <v>10.877896261064885</v>
      </c>
      <c r="AM25" s="42">
        <f t="shared" si="6"/>
        <v>129.82520469490052</v>
      </c>
      <c r="AN25" s="42">
        <f t="shared" si="7"/>
        <v>36.542565443239731</v>
      </c>
      <c r="AO25" s="42">
        <f t="shared" si="8"/>
        <v>69.007511283251858</v>
      </c>
      <c r="AP25" s="42">
        <f t="shared" si="9"/>
        <v>86.092637164650938</v>
      </c>
      <c r="AQ25" s="42">
        <f t="shared" si="10"/>
        <v>9.3216780023078556</v>
      </c>
      <c r="AR25" s="42">
        <f t="shared" si="11"/>
        <v>45.725355037707324</v>
      </c>
      <c r="AS25" s="42">
        <f t="shared" si="12"/>
        <v>74.772076172912136</v>
      </c>
      <c r="AT25" s="42">
        <f t="shared" si="13"/>
        <v>65.866237182465653</v>
      </c>
      <c r="AU25" s="42">
        <f t="shared" si="14"/>
        <v>54.787996503743273</v>
      </c>
      <c r="AV25" s="41" t="str">
        <f t="shared" si="15"/>
        <v/>
      </c>
      <c r="AW25" s="40">
        <f t="shared" si="16"/>
        <v>478</v>
      </c>
      <c r="AX25" s="40">
        <f t="shared" si="17"/>
        <v>257.2</v>
      </c>
      <c r="AY25" s="40">
        <f t="shared" si="18"/>
        <v>148.9</v>
      </c>
      <c r="AZ25" s="40">
        <f t="shared" si="19"/>
        <v>360.3</v>
      </c>
      <c r="BA25" s="40">
        <f t="shared" si="20"/>
        <v>203.9</v>
      </c>
      <c r="BB25" s="40">
        <f t="shared" si="21"/>
        <v>576.1</v>
      </c>
      <c r="BC25" s="40">
        <f t="shared" si="22"/>
        <v>801.5</v>
      </c>
      <c r="BD25" s="40">
        <f t="shared" si="23"/>
        <v>871.2</v>
      </c>
      <c r="BE25" s="40">
        <f t="shared" si="24"/>
        <v>1049</v>
      </c>
      <c r="BF25" s="40">
        <f t="shared" si="25"/>
        <v>83.18</v>
      </c>
      <c r="BG25" s="40">
        <f t="shared" si="26"/>
        <v>484</v>
      </c>
      <c r="BH25" s="40">
        <f t="shared" si="27"/>
        <v>1737</v>
      </c>
      <c r="BI25" s="40">
        <f t="shared" si="28"/>
        <v>888.7</v>
      </c>
      <c r="BJ25" s="40">
        <f t="shared" si="29"/>
        <v>1180</v>
      </c>
      <c r="BK25" s="41" t="str">
        <f t="shared" si="30"/>
        <v/>
      </c>
      <c r="BL25" s="40">
        <f t="shared" si="31"/>
        <v>51.787648970747561</v>
      </c>
      <c r="BM25" s="40">
        <f t="shared" si="32"/>
        <v>37.569383581653518</v>
      </c>
      <c r="BN25" s="40">
        <f t="shared" si="33"/>
        <v>40.026881720430104</v>
      </c>
      <c r="BO25" s="40">
        <f t="shared" si="34"/>
        <v>72.876213592233015</v>
      </c>
      <c r="BP25" s="40">
        <f t="shared" si="35"/>
        <v>59.135730858468676</v>
      </c>
      <c r="BQ25" s="40">
        <f t="shared" si="36"/>
        <v>76.926158365602888</v>
      </c>
      <c r="BR25" s="40">
        <f t="shared" si="37"/>
        <v>94.360725217800805</v>
      </c>
      <c r="BS25" s="40">
        <f t="shared" si="38"/>
        <v>94.275511308299969</v>
      </c>
      <c r="BT25" s="40">
        <f t="shared" si="39"/>
        <v>98.313027179006554</v>
      </c>
      <c r="BU25" s="40">
        <f t="shared" si="40"/>
        <v>68.180327868852459</v>
      </c>
      <c r="BV25" s="40">
        <f t="shared" si="41"/>
        <v>68.535825545171335</v>
      </c>
      <c r="BW25" s="40">
        <f t="shared" si="42"/>
        <v>58.308157099697887</v>
      </c>
      <c r="BX25" s="40">
        <f t="shared" si="43"/>
        <v>62.103424178895878</v>
      </c>
      <c r="BY25" s="40">
        <f t="shared" si="44"/>
        <v>51.618547681539809</v>
      </c>
      <c r="BZ25" s="49"/>
      <c r="CA25" s="47">
        <v>8.1430000000000007</v>
      </c>
      <c r="CB25" s="47">
        <v>7.8710000000000004</v>
      </c>
      <c r="CC25" s="47">
        <v>7.8330000000000002</v>
      </c>
      <c r="CD25" s="47">
        <v>8.1359999999999992</v>
      </c>
      <c r="CE25" s="47">
        <v>8.6489999999999991</v>
      </c>
      <c r="CF25" s="47">
        <v>9.7140000000000004</v>
      </c>
      <c r="CG25" s="47">
        <v>9.5419999999999998</v>
      </c>
      <c r="CH25" s="47">
        <v>9.5350000000000001</v>
      </c>
      <c r="CI25" s="47">
        <v>8.7539999999999996</v>
      </c>
      <c r="CJ25" s="47">
        <v>10.16</v>
      </c>
      <c r="CK25" s="47">
        <v>9.1579999999999995</v>
      </c>
      <c r="CL25" s="47">
        <v>8.6219999999999999</v>
      </c>
      <c r="CM25" s="47">
        <v>8.5350000000000001</v>
      </c>
      <c r="CN25" s="47">
        <v>8.52</v>
      </c>
      <c r="CO25" s="37" t="str">
        <f t="shared" si="45"/>
        <v/>
      </c>
      <c r="CP25" s="36">
        <f t="shared" si="46"/>
        <v>8.1430000000000007</v>
      </c>
      <c r="CQ25" s="36">
        <f t="shared" si="47"/>
        <v>7.8710000000000004</v>
      </c>
      <c r="CR25" s="36">
        <f t="shared" si="48"/>
        <v>7.8330000000000002</v>
      </c>
      <c r="CS25" s="36">
        <f t="shared" si="49"/>
        <v>8.1359999999999992</v>
      </c>
      <c r="CT25" s="36">
        <f t="shared" si="50"/>
        <v>8.6489999999999991</v>
      </c>
      <c r="CU25" s="36">
        <f t="shared" si="51"/>
        <v>9.7140000000000004</v>
      </c>
      <c r="CV25" s="36">
        <f t="shared" si="52"/>
        <v>9.5419999999999998</v>
      </c>
      <c r="CW25" s="36">
        <f t="shared" si="53"/>
        <v>9.5350000000000001</v>
      </c>
      <c r="CX25" s="36">
        <f t="shared" si="54"/>
        <v>8.7539999999999996</v>
      </c>
      <c r="CY25" s="36">
        <f t="shared" si="55"/>
        <v>10.16</v>
      </c>
      <c r="CZ25" s="36">
        <f t="shared" si="56"/>
        <v>9.1579999999999995</v>
      </c>
      <c r="DA25" s="36">
        <f t="shared" si="57"/>
        <v>8.6219999999999999</v>
      </c>
      <c r="DB25" s="36">
        <f t="shared" si="58"/>
        <v>8.5350000000000001</v>
      </c>
      <c r="DC25" s="36">
        <f t="shared" si="59"/>
        <v>8.52</v>
      </c>
      <c r="DE25" s="315" t="str">
        <f>_xlfn.IFNA(VLOOKUP(A25,'70commonGPCRs'!A:B,2,FALSE),"")</f>
        <v>Yes</v>
      </c>
      <c r="DF25" s="316" t="str">
        <f t="shared" si="60"/>
        <v/>
      </c>
      <c r="DG25" s="315">
        <f t="shared" si="61"/>
        <v>1</v>
      </c>
      <c r="DH25" s="315">
        <f t="shared" si="62"/>
        <v>1</v>
      </c>
      <c r="DI25" s="315">
        <f t="shared" si="63"/>
        <v>1</v>
      </c>
      <c r="DJ25" s="315">
        <f t="shared" si="64"/>
        <v>3</v>
      </c>
      <c r="DK25" s="315">
        <f t="shared" si="65"/>
        <v>1</v>
      </c>
    </row>
    <row r="26" spans="1:115" s="35" customFormat="1" ht="10" x14ac:dyDescent="0.2">
      <c r="A26" s="304" t="s">
        <v>428</v>
      </c>
      <c r="B26" s="46" t="s">
        <v>1156</v>
      </c>
      <c r="C26" s="40">
        <v>17.313394107049046</v>
      </c>
      <c r="D26" s="40">
        <v>21.216173640516562</v>
      </c>
      <c r="E26" s="40">
        <v>16.809793407769011</v>
      </c>
      <c r="F26" s="40">
        <v>15.238532809383198</v>
      </c>
      <c r="G26" s="40">
        <v>18.243291075043636</v>
      </c>
      <c r="H26" s="40">
        <v>15.596135255993369</v>
      </c>
      <c r="I26" s="40">
        <v>8.4043285280118152</v>
      </c>
      <c r="J26" s="40">
        <v>18.406285127233456</v>
      </c>
      <c r="K26" s="40">
        <v>8.7586007112867748</v>
      </c>
      <c r="L26" s="40">
        <v>6.2404158700239281</v>
      </c>
      <c r="M26" s="40">
        <v>8.3063648262707552</v>
      </c>
      <c r="N26" s="40">
        <v>12.61687736286399</v>
      </c>
      <c r="O26" s="40">
        <v>24.850086977189907</v>
      </c>
      <c r="P26" s="40">
        <v>16.514067288939462</v>
      </c>
      <c r="Q26" s="40">
        <v>9.2008570598341723</v>
      </c>
      <c r="R26" s="45"/>
      <c r="S26" s="44">
        <v>750.7</v>
      </c>
      <c r="T26" s="44">
        <v>408.7</v>
      </c>
      <c r="U26" s="44">
        <v>200</v>
      </c>
      <c r="V26" s="44">
        <v>401.5</v>
      </c>
      <c r="W26" s="44">
        <v>197.6</v>
      </c>
      <c r="X26" s="44"/>
      <c r="Y26" s="44"/>
      <c r="Z26" s="44"/>
      <c r="AA26" s="44">
        <v>704.3</v>
      </c>
      <c r="AB26" s="44"/>
      <c r="AC26" s="44"/>
      <c r="AD26" s="44">
        <v>2979</v>
      </c>
      <c r="AE26" s="44">
        <v>1192</v>
      </c>
      <c r="AF26" s="44">
        <v>2286</v>
      </c>
      <c r="AG26" s="43" t="str">
        <f t="shared" si="0"/>
        <v/>
      </c>
      <c r="AH26" s="42">
        <f t="shared" si="1"/>
        <v>35.383383107611216</v>
      </c>
      <c r="AI26" s="42">
        <f t="shared" si="2"/>
        <v>24.313207788211749</v>
      </c>
      <c r="AJ26" s="42">
        <f t="shared" si="3"/>
        <v>13.124623118365376</v>
      </c>
      <c r="AK26" s="42">
        <f t="shared" si="4"/>
        <v>22.008090445327703</v>
      </c>
      <c r="AL26" s="42">
        <f t="shared" si="5"/>
        <v>12.669805484282728</v>
      </c>
      <c r="AM26" s="42" t="str">
        <f t="shared" si="6"/>
        <v/>
      </c>
      <c r="AN26" s="42" t="str">
        <f t="shared" si="7"/>
        <v/>
      </c>
      <c r="AO26" s="42" t="str">
        <f t="shared" si="8"/>
        <v/>
      </c>
      <c r="AP26" s="42">
        <f t="shared" si="9"/>
        <v>112.86106802322766</v>
      </c>
      <c r="AQ26" s="42" t="str">
        <f t="shared" si="10"/>
        <v/>
      </c>
      <c r="AR26" s="42" t="str">
        <f t="shared" si="11"/>
        <v/>
      </c>
      <c r="AS26" s="42">
        <f t="shared" si="12"/>
        <v>119.87885606736297</v>
      </c>
      <c r="AT26" s="42">
        <f t="shared" si="13"/>
        <v>72.180885492598151</v>
      </c>
      <c r="AU26" s="42">
        <f t="shared" si="14"/>
        <v>248.45511511959091</v>
      </c>
      <c r="AV26" s="41" t="str">
        <f t="shared" si="15"/>
        <v/>
      </c>
      <c r="AW26" s="40">
        <f t="shared" si="16"/>
        <v>750.7</v>
      </c>
      <c r="AX26" s="40">
        <f t="shared" si="17"/>
        <v>408.7</v>
      </c>
      <c r="AY26" s="40">
        <f t="shared" si="18"/>
        <v>200</v>
      </c>
      <c r="AZ26" s="40">
        <f t="shared" si="19"/>
        <v>401.5</v>
      </c>
      <c r="BA26" s="40">
        <f t="shared" si="20"/>
        <v>197.6</v>
      </c>
      <c r="BB26" s="40" t="str">
        <f t="shared" si="21"/>
        <v/>
      </c>
      <c r="BC26" s="40" t="str">
        <f t="shared" si="22"/>
        <v/>
      </c>
      <c r="BD26" s="40" t="str">
        <f t="shared" si="23"/>
        <v/>
      </c>
      <c r="BE26" s="40">
        <f t="shared" si="24"/>
        <v>704.3</v>
      </c>
      <c r="BF26" s="40" t="str">
        <f t="shared" si="25"/>
        <v/>
      </c>
      <c r="BG26" s="40" t="str">
        <f t="shared" si="26"/>
        <v/>
      </c>
      <c r="BH26" s="40">
        <f t="shared" si="27"/>
        <v>2979</v>
      </c>
      <c r="BI26" s="40">
        <f t="shared" si="28"/>
        <v>1192</v>
      </c>
      <c r="BJ26" s="40">
        <f t="shared" si="29"/>
        <v>2286</v>
      </c>
      <c r="BK26" s="41" t="str">
        <f t="shared" si="30"/>
        <v/>
      </c>
      <c r="BL26" s="40">
        <f t="shared" si="31"/>
        <v>81.332611050920903</v>
      </c>
      <c r="BM26" s="40">
        <f t="shared" si="32"/>
        <v>59.699094361671044</v>
      </c>
      <c r="BN26" s="40">
        <f t="shared" si="33"/>
        <v>53.763440860215056</v>
      </c>
      <c r="BO26" s="40">
        <f t="shared" si="34"/>
        <v>81.209546925566343</v>
      </c>
      <c r="BP26" s="40">
        <f t="shared" si="35"/>
        <v>57.308584686774942</v>
      </c>
      <c r="BQ26" s="40" t="str">
        <f t="shared" si="36"/>
        <v/>
      </c>
      <c r="BR26" s="40" t="str">
        <f t="shared" si="37"/>
        <v/>
      </c>
      <c r="BS26" s="40" t="str">
        <f t="shared" si="38"/>
        <v/>
      </c>
      <c r="BT26" s="40">
        <f t="shared" si="39"/>
        <v>66.007497656982196</v>
      </c>
      <c r="BU26" s="40" t="str">
        <f t="shared" si="40"/>
        <v/>
      </c>
      <c r="BV26" s="40" t="str">
        <f t="shared" si="41"/>
        <v/>
      </c>
      <c r="BW26" s="40">
        <f t="shared" si="42"/>
        <v>100</v>
      </c>
      <c r="BX26" s="40">
        <f t="shared" si="43"/>
        <v>83.298392732354998</v>
      </c>
      <c r="BY26" s="40">
        <f t="shared" si="44"/>
        <v>100</v>
      </c>
      <c r="BZ26" s="39"/>
      <c r="CA26" s="38">
        <v>9.1649999999999991</v>
      </c>
      <c r="CB26" s="38">
        <v>9.5210000000000008</v>
      </c>
      <c r="CC26" s="38">
        <v>9.1669999999999998</v>
      </c>
      <c r="CD26" s="38">
        <v>9.4390000000000001</v>
      </c>
      <c r="CE26" s="38">
        <v>8.8109999999999999</v>
      </c>
      <c r="CF26" s="38"/>
      <c r="CG26" s="38"/>
      <c r="CH26" s="38"/>
      <c r="CI26" s="38">
        <v>9.4410000000000007</v>
      </c>
      <c r="CJ26" s="38"/>
      <c r="CK26" s="38"/>
      <c r="CL26" s="38">
        <v>7.77</v>
      </c>
      <c r="CM26" s="38">
        <v>7.6890000000000001</v>
      </c>
      <c r="CN26" s="38">
        <v>7.6660000000000004</v>
      </c>
      <c r="CO26" s="37" t="str">
        <f t="shared" si="45"/>
        <v/>
      </c>
      <c r="CP26" s="36">
        <f t="shared" si="46"/>
        <v>9.1649999999999991</v>
      </c>
      <c r="CQ26" s="36">
        <f t="shared" si="47"/>
        <v>9.5210000000000008</v>
      </c>
      <c r="CR26" s="36">
        <f t="shared" si="48"/>
        <v>9.1669999999999998</v>
      </c>
      <c r="CS26" s="36">
        <f t="shared" si="49"/>
        <v>9.4390000000000001</v>
      </c>
      <c r="CT26" s="36">
        <f t="shared" si="50"/>
        <v>8.8109999999999999</v>
      </c>
      <c r="CU26" s="36" t="str">
        <f t="shared" si="51"/>
        <v/>
      </c>
      <c r="CV26" s="36" t="str">
        <f t="shared" si="52"/>
        <v/>
      </c>
      <c r="CW26" s="36" t="str">
        <f t="shared" si="53"/>
        <v/>
      </c>
      <c r="CX26" s="36">
        <f t="shared" si="54"/>
        <v>9.4410000000000007</v>
      </c>
      <c r="CY26" s="36" t="str">
        <f t="shared" si="55"/>
        <v/>
      </c>
      <c r="CZ26" s="36" t="str">
        <f t="shared" si="56"/>
        <v/>
      </c>
      <c r="DA26" s="36">
        <f t="shared" si="57"/>
        <v>7.77</v>
      </c>
      <c r="DB26" s="36">
        <f t="shared" si="58"/>
        <v>7.6890000000000001</v>
      </c>
      <c r="DC26" s="36">
        <f t="shared" si="59"/>
        <v>7.6660000000000004</v>
      </c>
      <c r="DE26" s="315" t="str">
        <f>_xlfn.IFNA(VLOOKUP(A26,'70commonGPCRs'!A:B,2,FALSE),"")</f>
        <v/>
      </c>
      <c r="DF26" s="316" t="str">
        <f t="shared" si="60"/>
        <v/>
      </c>
      <c r="DG26" s="315">
        <f t="shared" si="61"/>
        <v>1</v>
      </c>
      <c r="DH26" s="315">
        <f t="shared" si="62"/>
        <v>1</v>
      </c>
      <c r="DI26" s="315" t="str">
        <f t="shared" si="63"/>
        <v/>
      </c>
      <c r="DJ26" s="315" t="str">
        <f t="shared" si="64"/>
        <v/>
      </c>
      <c r="DK26" s="315">
        <f t="shared" si="65"/>
        <v>1</v>
      </c>
    </row>
    <row r="27" spans="1:115" s="35" customFormat="1" ht="10" x14ac:dyDescent="0.2">
      <c r="A27" s="304" t="s">
        <v>283</v>
      </c>
      <c r="B27" s="46" t="s">
        <v>1155</v>
      </c>
      <c r="C27" s="40">
        <v>15.879964473553011</v>
      </c>
      <c r="D27" s="40">
        <v>0.92031251347490295</v>
      </c>
      <c r="E27" s="40">
        <v>2.2389414455267009</v>
      </c>
      <c r="F27" s="40">
        <v>5.842117805114011</v>
      </c>
      <c r="G27" s="40">
        <v>3.1462823121820205</v>
      </c>
      <c r="H27" s="40">
        <v>9.2112452709340982</v>
      </c>
      <c r="I27" s="40">
        <v>14.008654207536175</v>
      </c>
      <c r="J27" s="40">
        <v>13.138581903598965</v>
      </c>
      <c r="K27" s="40">
        <v>14.660352251339845</v>
      </c>
      <c r="L27" s="40">
        <v>11.518457635629384</v>
      </c>
      <c r="M27" s="40">
        <v>17.888363134593693</v>
      </c>
      <c r="N27" s="40">
        <v>7.9748673601368507</v>
      </c>
      <c r="O27" s="40">
        <v>3.2324881425670831</v>
      </c>
      <c r="P27" s="40">
        <v>10.431078757929205</v>
      </c>
      <c r="Q27" s="40">
        <v>10.488186706594721</v>
      </c>
      <c r="R27" s="45">
        <v>35.68</v>
      </c>
      <c r="S27" s="44">
        <v>417.6</v>
      </c>
      <c r="T27" s="44">
        <v>283.5</v>
      </c>
      <c r="U27" s="44">
        <v>249.8</v>
      </c>
      <c r="V27" s="44">
        <v>422.4</v>
      </c>
      <c r="W27" s="44">
        <v>120.6</v>
      </c>
      <c r="X27" s="44">
        <v>202</v>
      </c>
      <c r="Y27" s="44">
        <v>130.80000000000001</v>
      </c>
      <c r="Z27" s="44">
        <v>260.39999999999998</v>
      </c>
      <c r="AA27" s="44">
        <v>651.9</v>
      </c>
      <c r="AB27" s="44">
        <v>52.7</v>
      </c>
      <c r="AC27" s="44">
        <v>232.9</v>
      </c>
      <c r="AD27" s="44">
        <v>49.74</v>
      </c>
      <c r="AE27" s="44">
        <v>99.38</v>
      </c>
      <c r="AF27" s="44">
        <v>191.7</v>
      </c>
      <c r="AG27" s="43">
        <f t="shared" si="0"/>
        <v>2.2468564120167009</v>
      </c>
      <c r="AH27" s="42">
        <f t="shared" si="1"/>
        <v>453.75890676877992</v>
      </c>
      <c r="AI27" s="42">
        <f t="shared" si="2"/>
        <v>126.62233778664448</v>
      </c>
      <c r="AJ27" s="42">
        <f t="shared" si="3"/>
        <v>42.75846676377062</v>
      </c>
      <c r="AK27" s="42">
        <f t="shared" si="4"/>
        <v>134.2536867605678</v>
      </c>
      <c r="AL27" s="42">
        <f t="shared" si="5"/>
        <v>13.092692296507499</v>
      </c>
      <c r="AM27" s="42">
        <f t="shared" si="6"/>
        <v>14.419657806338808</v>
      </c>
      <c r="AN27" s="42">
        <f t="shared" si="7"/>
        <v>9.9554123085514146</v>
      </c>
      <c r="AO27" s="42">
        <f t="shared" si="8"/>
        <v>17.762192581436874</v>
      </c>
      <c r="AP27" s="42">
        <f t="shared" si="9"/>
        <v>56.596119083124044</v>
      </c>
      <c r="AQ27" s="42">
        <f t="shared" si="10"/>
        <v>2.9460493172841109</v>
      </c>
      <c r="AR27" s="42">
        <f t="shared" si="11"/>
        <v>29.204247479296431</v>
      </c>
      <c r="AS27" s="42">
        <f t="shared" si="12"/>
        <v>15.387527442095717</v>
      </c>
      <c r="AT27" s="42">
        <f t="shared" si="13"/>
        <v>9.5272984037682669</v>
      </c>
      <c r="AU27" s="42">
        <f t="shared" si="14"/>
        <v>18.277706658240895</v>
      </c>
      <c r="AV27" s="41">
        <f t="shared" si="15"/>
        <v>35.68</v>
      </c>
      <c r="AW27" s="40">
        <f t="shared" si="16"/>
        <v>417.6</v>
      </c>
      <c r="AX27" s="40">
        <f t="shared" si="17"/>
        <v>283.5</v>
      </c>
      <c r="AY27" s="40">
        <f t="shared" si="18"/>
        <v>249.8</v>
      </c>
      <c r="AZ27" s="40">
        <f t="shared" si="19"/>
        <v>422.4</v>
      </c>
      <c r="BA27" s="40">
        <f t="shared" si="20"/>
        <v>120.6</v>
      </c>
      <c r="BB27" s="40">
        <f t="shared" si="21"/>
        <v>202</v>
      </c>
      <c r="BC27" s="40">
        <f t="shared" si="22"/>
        <v>130.80000000000001</v>
      </c>
      <c r="BD27" s="40">
        <f t="shared" si="23"/>
        <v>260.39999999999998</v>
      </c>
      <c r="BE27" s="40">
        <f t="shared" si="24"/>
        <v>651.9</v>
      </c>
      <c r="BF27" s="40">
        <f t="shared" si="25"/>
        <v>52.7</v>
      </c>
      <c r="BG27" s="40">
        <f t="shared" si="26"/>
        <v>232.9</v>
      </c>
      <c r="BH27" s="40">
        <f t="shared" si="27"/>
        <v>49.74</v>
      </c>
      <c r="BI27" s="40">
        <f t="shared" si="28"/>
        <v>99.38</v>
      </c>
      <c r="BJ27" s="40">
        <f t="shared" si="29"/>
        <v>191.7</v>
      </c>
      <c r="BK27" s="41">
        <f t="shared" si="30"/>
        <v>54.623392529087575</v>
      </c>
      <c r="BL27" s="40">
        <f t="shared" si="31"/>
        <v>45.243770314192851</v>
      </c>
      <c r="BM27" s="40">
        <f t="shared" si="32"/>
        <v>41.411042944785272</v>
      </c>
      <c r="BN27" s="40">
        <f t="shared" si="33"/>
        <v>67.150537634408607</v>
      </c>
      <c r="BO27" s="40">
        <f t="shared" si="34"/>
        <v>85.4368932038835</v>
      </c>
      <c r="BP27" s="40">
        <f t="shared" si="35"/>
        <v>34.976798143851504</v>
      </c>
      <c r="BQ27" s="40">
        <f t="shared" si="36"/>
        <v>26.97289357724663</v>
      </c>
      <c r="BR27" s="40">
        <f t="shared" si="37"/>
        <v>15.399105250765249</v>
      </c>
      <c r="BS27" s="40">
        <f t="shared" si="38"/>
        <v>28.1787685315442</v>
      </c>
      <c r="BT27" s="40">
        <f t="shared" si="39"/>
        <v>61.096532333645733</v>
      </c>
      <c r="BU27" s="40">
        <f t="shared" si="40"/>
        <v>43.196721311475407</v>
      </c>
      <c r="BV27" s="40">
        <f t="shared" si="41"/>
        <v>32.979325969980174</v>
      </c>
      <c r="BW27" s="40">
        <f t="shared" si="42"/>
        <v>1.6696878147029204</v>
      </c>
      <c r="BX27" s="40">
        <f t="shared" si="43"/>
        <v>6.9447938504542277</v>
      </c>
      <c r="BY27" s="40">
        <f t="shared" si="44"/>
        <v>8.3858267716535426</v>
      </c>
      <c r="BZ27" s="39">
        <v>11.98</v>
      </c>
      <c r="CA27" s="38">
        <v>8.3520000000000003</v>
      </c>
      <c r="CB27" s="38">
        <v>8.4939999999999998</v>
      </c>
      <c r="CC27" s="38">
        <v>8.5429999999999993</v>
      </c>
      <c r="CD27" s="38">
        <v>9.0570000000000004</v>
      </c>
      <c r="CE27" s="38">
        <v>8.26</v>
      </c>
      <c r="CF27" s="38">
        <v>8.65</v>
      </c>
      <c r="CG27" s="38">
        <v>8.218</v>
      </c>
      <c r="CH27" s="38">
        <v>8.4280000000000008</v>
      </c>
      <c r="CI27" s="38">
        <v>10.6</v>
      </c>
      <c r="CJ27" s="38">
        <v>9.6050000000000004</v>
      </c>
      <c r="CK27" s="38">
        <v>10.119999999999999</v>
      </c>
      <c r="CL27" s="38">
        <v>8.2769999999999992</v>
      </c>
      <c r="CM27" s="38">
        <v>8.1690000000000005</v>
      </c>
      <c r="CN27" s="38">
        <v>8.2089999999999996</v>
      </c>
      <c r="CO27" s="37">
        <f t="shared" si="45"/>
        <v>11.98</v>
      </c>
      <c r="CP27" s="36">
        <f t="shared" si="46"/>
        <v>8.3520000000000003</v>
      </c>
      <c r="CQ27" s="36">
        <f t="shared" si="47"/>
        <v>8.4939999999999998</v>
      </c>
      <c r="CR27" s="36">
        <f t="shared" si="48"/>
        <v>8.5429999999999993</v>
      </c>
      <c r="CS27" s="36">
        <f t="shared" si="49"/>
        <v>9.0570000000000004</v>
      </c>
      <c r="CT27" s="36">
        <f t="shared" si="50"/>
        <v>8.26</v>
      </c>
      <c r="CU27" s="36">
        <f t="shared" si="51"/>
        <v>8.65</v>
      </c>
      <c r="CV27" s="36">
        <f t="shared" si="52"/>
        <v>8.218</v>
      </c>
      <c r="CW27" s="36">
        <f t="shared" si="53"/>
        <v>8.4280000000000008</v>
      </c>
      <c r="CX27" s="36">
        <f t="shared" si="54"/>
        <v>10.6</v>
      </c>
      <c r="CY27" s="36">
        <f t="shared" si="55"/>
        <v>9.6050000000000004</v>
      </c>
      <c r="CZ27" s="36">
        <f t="shared" si="56"/>
        <v>10.119999999999999</v>
      </c>
      <c r="DA27" s="36">
        <f t="shared" si="57"/>
        <v>8.2769999999999992</v>
      </c>
      <c r="DB27" s="36">
        <f t="shared" si="58"/>
        <v>8.1690000000000005</v>
      </c>
      <c r="DC27" s="36">
        <f t="shared" si="59"/>
        <v>8.2089999999999996</v>
      </c>
      <c r="DE27" s="315" t="str">
        <f>_xlfn.IFNA(VLOOKUP(A27,'70commonGPCRs'!A:B,2,FALSE),"")</f>
        <v/>
      </c>
      <c r="DF27" s="316">
        <f t="shared" si="60"/>
        <v>1</v>
      </c>
      <c r="DG27" s="315">
        <f t="shared" si="61"/>
        <v>1</v>
      </c>
      <c r="DH27" s="315">
        <f t="shared" si="62"/>
        <v>1</v>
      </c>
      <c r="DI27" s="315">
        <f t="shared" si="63"/>
        <v>1</v>
      </c>
      <c r="DJ27" s="315" t="str">
        <f t="shared" si="64"/>
        <v/>
      </c>
      <c r="DK27" s="315">
        <f t="shared" si="65"/>
        <v>1</v>
      </c>
    </row>
    <row r="28" spans="1:115" s="35" customFormat="1" ht="16" x14ac:dyDescent="0.2">
      <c r="A28" s="304" t="s">
        <v>1154</v>
      </c>
      <c r="B28" s="46" t="s">
        <v>1153</v>
      </c>
      <c r="C28" s="53">
        <v>15.116167777823501</v>
      </c>
      <c r="D28" s="53">
        <v>4.3887175431651517</v>
      </c>
      <c r="E28" s="53">
        <v>14.962617992476366</v>
      </c>
      <c r="F28" s="53">
        <v>7.7074761267539476</v>
      </c>
      <c r="G28" s="53">
        <v>20.845627303471829</v>
      </c>
      <c r="H28" s="53">
        <v>17.042421933835755</v>
      </c>
      <c r="I28" s="53">
        <v>14.590137743729299</v>
      </c>
      <c r="J28" s="53">
        <v>16.53106851137629</v>
      </c>
      <c r="K28" s="53">
        <v>16.56689926074252</v>
      </c>
      <c r="L28" s="53">
        <v>15.539573080644564</v>
      </c>
      <c r="M28" s="53">
        <v>7.2747135492403032</v>
      </c>
      <c r="N28" s="53">
        <v>5.1692271464810711</v>
      </c>
      <c r="O28" s="53">
        <v>30.375319517076182</v>
      </c>
      <c r="P28" s="53">
        <v>13.464425647434007</v>
      </c>
      <c r="Q28" s="53">
        <v>14.877392865799187</v>
      </c>
      <c r="R28" s="52">
        <v>21.39</v>
      </c>
      <c r="S28" s="50"/>
      <c r="T28" s="50"/>
      <c r="U28" s="50"/>
      <c r="V28" s="50"/>
      <c r="W28" s="50"/>
      <c r="X28" s="50"/>
      <c r="Y28" s="50"/>
      <c r="Z28" s="50"/>
      <c r="AA28" s="50">
        <v>122.2</v>
      </c>
      <c r="AB28" s="50">
        <v>62.32</v>
      </c>
      <c r="AC28" s="50">
        <v>270.8</v>
      </c>
      <c r="AD28" s="50"/>
      <c r="AE28" s="50"/>
      <c r="AF28" s="50"/>
      <c r="AG28" s="43">
        <f t="shared" si="0"/>
        <v>1.4150411873160511</v>
      </c>
      <c r="AH28" s="42" t="str">
        <f t="shared" si="1"/>
        <v/>
      </c>
      <c r="AI28" s="42" t="str">
        <f t="shared" si="2"/>
        <v/>
      </c>
      <c r="AJ28" s="42" t="str">
        <f t="shared" si="3"/>
        <v/>
      </c>
      <c r="AK28" s="42" t="str">
        <f t="shared" si="4"/>
        <v/>
      </c>
      <c r="AL28" s="42" t="str">
        <f t="shared" si="5"/>
        <v/>
      </c>
      <c r="AM28" s="42" t="str">
        <f t="shared" si="6"/>
        <v/>
      </c>
      <c r="AN28" s="42" t="str">
        <f t="shared" si="7"/>
        <v/>
      </c>
      <c r="AO28" s="42" t="str">
        <f t="shared" si="8"/>
        <v/>
      </c>
      <c r="AP28" s="42">
        <f t="shared" si="9"/>
        <v>7.8637938999886146</v>
      </c>
      <c r="AQ28" s="42">
        <f t="shared" si="10"/>
        <v>8.5666603335203568</v>
      </c>
      <c r="AR28" s="42">
        <f t="shared" si="11"/>
        <v>52.386941476221629</v>
      </c>
      <c r="AS28" s="42" t="str">
        <f t="shared" si="12"/>
        <v/>
      </c>
      <c r="AT28" s="42" t="str">
        <f t="shared" si="13"/>
        <v/>
      </c>
      <c r="AU28" s="42" t="str">
        <f t="shared" si="14"/>
        <v/>
      </c>
      <c r="AV28" s="41">
        <f t="shared" si="15"/>
        <v>21.39</v>
      </c>
      <c r="AW28" s="40" t="str">
        <f t="shared" si="16"/>
        <v/>
      </c>
      <c r="AX28" s="40" t="str">
        <f t="shared" si="17"/>
        <v/>
      </c>
      <c r="AY28" s="40" t="str">
        <f t="shared" si="18"/>
        <v/>
      </c>
      <c r="AZ28" s="40" t="str">
        <f t="shared" si="19"/>
        <v/>
      </c>
      <c r="BA28" s="40" t="str">
        <f t="shared" si="20"/>
        <v/>
      </c>
      <c r="BB28" s="40" t="str">
        <f t="shared" si="21"/>
        <v/>
      </c>
      <c r="BC28" s="40" t="str">
        <f t="shared" si="22"/>
        <v/>
      </c>
      <c r="BD28" s="40" t="str">
        <f t="shared" si="23"/>
        <v/>
      </c>
      <c r="BE28" s="40">
        <f t="shared" si="24"/>
        <v>122.2</v>
      </c>
      <c r="BF28" s="40">
        <f t="shared" si="25"/>
        <v>62.32</v>
      </c>
      <c r="BG28" s="40">
        <f t="shared" si="26"/>
        <v>270.8</v>
      </c>
      <c r="BH28" s="40" t="str">
        <f t="shared" si="27"/>
        <v/>
      </c>
      <c r="BI28" s="40" t="str">
        <f t="shared" si="28"/>
        <v/>
      </c>
      <c r="BJ28" s="40" t="str">
        <f t="shared" si="29"/>
        <v/>
      </c>
      <c r="BK28" s="41">
        <f t="shared" si="30"/>
        <v>32.74647887323944</v>
      </c>
      <c r="BL28" s="40" t="str">
        <f t="shared" si="31"/>
        <v/>
      </c>
      <c r="BM28" s="40" t="str">
        <f t="shared" si="32"/>
        <v/>
      </c>
      <c r="BN28" s="40" t="str">
        <f t="shared" si="33"/>
        <v/>
      </c>
      <c r="BO28" s="40" t="str">
        <f t="shared" si="34"/>
        <v/>
      </c>
      <c r="BP28" s="40" t="str">
        <f t="shared" si="35"/>
        <v/>
      </c>
      <c r="BQ28" s="40" t="str">
        <f t="shared" si="36"/>
        <v/>
      </c>
      <c r="BR28" s="40" t="str">
        <f t="shared" si="37"/>
        <v/>
      </c>
      <c r="BS28" s="40" t="str">
        <f t="shared" si="38"/>
        <v/>
      </c>
      <c r="BT28" s="40">
        <f t="shared" si="39"/>
        <v>11.452671040299906</v>
      </c>
      <c r="BU28" s="40">
        <f t="shared" si="40"/>
        <v>51.081967213114751</v>
      </c>
      <c r="BV28" s="40">
        <f t="shared" si="41"/>
        <v>38.346077598414041</v>
      </c>
      <c r="BW28" s="40" t="str">
        <f t="shared" si="42"/>
        <v/>
      </c>
      <c r="BX28" s="40" t="str">
        <f t="shared" si="43"/>
        <v/>
      </c>
      <c r="BY28" s="40" t="str">
        <f t="shared" si="44"/>
        <v/>
      </c>
      <c r="BZ28" s="49">
        <v>7.7850000000000001</v>
      </c>
      <c r="CA28" s="47"/>
      <c r="CB28" s="47"/>
      <c r="CC28" s="47"/>
      <c r="CD28" s="47"/>
      <c r="CE28" s="47"/>
      <c r="CF28" s="47"/>
      <c r="CG28" s="47"/>
      <c r="CH28" s="47"/>
      <c r="CI28" s="47">
        <v>7.2190000000000003</v>
      </c>
      <c r="CJ28" s="47">
        <v>8.6010000000000009</v>
      </c>
      <c r="CK28" s="47">
        <v>8.4939999999999998</v>
      </c>
      <c r="CL28" s="47"/>
      <c r="CM28" s="47"/>
      <c r="CN28" s="47"/>
      <c r="CO28" s="37">
        <f t="shared" si="45"/>
        <v>7.7850000000000001</v>
      </c>
      <c r="CP28" s="36" t="str">
        <f t="shared" si="46"/>
        <v/>
      </c>
      <c r="CQ28" s="36" t="str">
        <f t="shared" si="47"/>
        <v/>
      </c>
      <c r="CR28" s="36" t="str">
        <f t="shared" si="48"/>
        <v/>
      </c>
      <c r="CS28" s="36" t="str">
        <f t="shared" si="49"/>
        <v/>
      </c>
      <c r="CT28" s="36" t="str">
        <f t="shared" si="50"/>
        <v/>
      </c>
      <c r="CU28" s="36" t="str">
        <f t="shared" si="51"/>
        <v/>
      </c>
      <c r="CV28" s="36" t="str">
        <f t="shared" si="52"/>
        <v/>
      </c>
      <c r="CW28" s="36" t="str">
        <f t="shared" si="53"/>
        <v/>
      </c>
      <c r="CX28" s="36">
        <f t="shared" si="54"/>
        <v>7.2190000000000003</v>
      </c>
      <c r="CY28" s="36">
        <f t="shared" si="55"/>
        <v>8.6010000000000009</v>
      </c>
      <c r="CZ28" s="36">
        <f t="shared" si="56"/>
        <v>8.4939999999999998</v>
      </c>
      <c r="DA28" s="36" t="str">
        <f t="shared" si="57"/>
        <v/>
      </c>
      <c r="DB28" s="36" t="str">
        <f t="shared" si="58"/>
        <v/>
      </c>
      <c r="DC28" s="36" t="str">
        <f t="shared" si="59"/>
        <v/>
      </c>
      <c r="DE28" s="315" t="str">
        <f>_xlfn.IFNA(VLOOKUP(A28,'70commonGPCRs'!A:B,2,FALSE),"")</f>
        <v/>
      </c>
      <c r="DF28" s="316">
        <f t="shared" si="60"/>
        <v>1</v>
      </c>
      <c r="DG28" s="315" t="str">
        <f t="shared" si="61"/>
        <v/>
      </c>
      <c r="DH28" s="315">
        <f t="shared" si="62"/>
        <v>1</v>
      </c>
      <c r="DI28" s="315">
        <f t="shared" si="63"/>
        <v>1</v>
      </c>
      <c r="DJ28" s="315" t="str">
        <f t="shared" si="64"/>
        <v/>
      </c>
      <c r="DK28" s="315">
        <f t="shared" si="65"/>
        <v>1</v>
      </c>
    </row>
    <row r="29" spans="1:115" s="35" customFormat="1" ht="10" x14ac:dyDescent="0.2">
      <c r="A29" s="304" t="s">
        <v>324</v>
      </c>
      <c r="B29" s="46" t="s">
        <v>1152</v>
      </c>
      <c r="C29" s="53">
        <v>6.1193555963332029</v>
      </c>
      <c r="D29" s="53">
        <v>10.562020983550074</v>
      </c>
      <c r="E29" s="53">
        <v>2.2564256184441609</v>
      </c>
      <c r="F29" s="53">
        <v>24.717210699488298</v>
      </c>
      <c r="G29" s="53">
        <v>17.499667380897804</v>
      </c>
      <c r="H29" s="53">
        <v>2.3220149113418698</v>
      </c>
      <c r="I29" s="53">
        <v>2.8129304078378552</v>
      </c>
      <c r="J29" s="53">
        <v>2.6731684440875036</v>
      </c>
      <c r="K29" s="53">
        <v>4.6772703478902411</v>
      </c>
      <c r="L29" s="53">
        <v>3.389912753965282</v>
      </c>
      <c r="M29" s="53">
        <v>13.779841877104488</v>
      </c>
      <c r="N29" s="53">
        <v>15.914174332733351</v>
      </c>
      <c r="O29" s="53">
        <v>19.05783449680002</v>
      </c>
      <c r="P29" s="53">
        <v>1.9496294547150848</v>
      </c>
      <c r="Q29" s="53">
        <v>10.099420940200659</v>
      </c>
      <c r="R29" s="52">
        <v>26.09</v>
      </c>
      <c r="S29" s="50">
        <v>502</v>
      </c>
      <c r="T29" s="50">
        <v>221.6</v>
      </c>
      <c r="U29" s="50">
        <v>235.4</v>
      </c>
      <c r="V29" s="50">
        <v>240.5</v>
      </c>
      <c r="W29" s="50">
        <v>168.4</v>
      </c>
      <c r="X29" s="50">
        <v>457.1</v>
      </c>
      <c r="Y29" s="50">
        <v>547.9</v>
      </c>
      <c r="Z29" s="50">
        <v>601.5</v>
      </c>
      <c r="AA29" s="50">
        <v>848.4</v>
      </c>
      <c r="AB29" s="50">
        <v>94.18</v>
      </c>
      <c r="AC29" s="50">
        <v>706.2</v>
      </c>
      <c r="AD29" s="50">
        <v>1374</v>
      </c>
      <c r="AE29" s="50">
        <v>822</v>
      </c>
      <c r="AF29" s="50">
        <v>1520</v>
      </c>
      <c r="AG29" s="43">
        <f t="shared" si="0"/>
        <v>4.2635208216423095</v>
      </c>
      <c r="AH29" s="42">
        <f t="shared" si="1"/>
        <v>47.52878268106501</v>
      </c>
      <c r="AI29" s="42">
        <f t="shared" si="2"/>
        <v>98.208422289052237</v>
      </c>
      <c r="AJ29" s="42">
        <f t="shared" si="3"/>
        <v>9.523728339010086</v>
      </c>
      <c r="AK29" s="42">
        <f t="shared" si="4"/>
        <v>13.743118355639361</v>
      </c>
      <c r="AL29" s="42">
        <f t="shared" si="5"/>
        <v>72.523220749983594</v>
      </c>
      <c r="AM29" s="42">
        <f t="shared" si="6"/>
        <v>162.49957650084477</v>
      </c>
      <c r="AN29" s="42">
        <f t="shared" si="7"/>
        <v>204.96276664190077</v>
      </c>
      <c r="AO29" s="42">
        <f t="shared" si="8"/>
        <v>128.6006485110095</v>
      </c>
      <c r="AP29" s="42">
        <f t="shared" si="9"/>
        <v>250.27192779743407</v>
      </c>
      <c r="AQ29" s="42">
        <f t="shared" si="10"/>
        <v>6.8346212416618624</v>
      </c>
      <c r="AR29" s="42">
        <f t="shared" si="11"/>
        <v>44.375534993822463</v>
      </c>
      <c r="AS29" s="42">
        <f t="shared" si="12"/>
        <v>72.096333937137871</v>
      </c>
      <c r="AT29" s="42">
        <f t="shared" si="13"/>
        <v>421.61857885970727</v>
      </c>
      <c r="AU29" s="42">
        <f t="shared" si="14"/>
        <v>150.50367828017278</v>
      </c>
      <c r="AV29" s="41">
        <f t="shared" si="15"/>
        <v>26.09</v>
      </c>
      <c r="AW29" s="40">
        <f t="shared" si="16"/>
        <v>502</v>
      </c>
      <c r="AX29" s="40">
        <f t="shared" si="17"/>
        <v>221.6</v>
      </c>
      <c r="AY29" s="40">
        <f t="shared" si="18"/>
        <v>235.4</v>
      </c>
      <c r="AZ29" s="40">
        <f t="shared" si="19"/>
        <v>240.5</v>
      </c>
      <c r="BA29" s="40">
        <f t="shared" si="20"/>
        <v>168.4</v>
      </c>
      <c r="BB29" s="40">
        <f t="shared" si="21"/>
        <v>457.1</v>
      </c>
      <c r="BC29" s="40">
        <f t="shared" si="22"/>
        <v>547.9</v>
      </c>
      <c r="BD29" s="40">
        <f t="shared" si="23"/>
        <v>601.5</v>
      </c>
      <c r="BE29" s="40">
        <f t="shared" si="24"/>
        <v>848.4</v>
      </c>
      <c r="BF29" s="40">
        <f t="shared" si="25"/>
        <v>94.18</v>
      </c>
      <c r="BG29" s="40">
        <f t="shared" si="26"/>
        <v>706.2</v>
      </c>
      <c r="BH29" s="40">
        <f t="shared" si="27"/>
        <v>1374</v>
      </c>
      <c r="BI29" s="40">
        <f t="shared" si="28"/>
        <v>822</v>
      </c>
      <c r="BJ29" s="40">
        <f t="shared" si="29"/>
        <v>1520</v>
      </c>
      <c r="BK29" s="41">
        <f t="shared" si="30"/>
        <v>39.941824862216784</v>
      </c>
      <c r="BL29" s="40">
        <f t="shared" si="31"/>
        <v>54.387865655471288</v>
      </c>
      <c r="BM29" s="40">
        <f t="shared" si="32"/>
        <v>32.369266725094946</v>
      </c>
      <c r="BN29" s="40">
        <f t="shared" si="33"/>
        <v>63.27956989247312</v>
      </c>
      <c r="BO29" s="40">
        <f t="shared" si="34"/>
        <v>48.644822006472495</v>
      </c>
      <c r="BP29" s="40">
        <f t="shared" si="35"/>
        <v>48.839907192575403</v>
      </c>
      <c r="BQ29" s="40">
        <f t="shared" si="36"/>
        <v>61.036186406729875</v>
      </c>
      <c r="BR29" s="40">
        <f t="shared" si="37"/>
        <v>64.5043560160113</v>
      </c>
      <c r="BS29" s="40">
        <f t="shared" si="38"/>
        <v>65.090358186343465</v>
      </c>
      <c r="BT29" s="40">
        <f t="shared" si="39"/>
        <v>79.512652296157455</v>
      </c>
      <c r="BU29" s="40">
        <f t="shared" si="40"/>
        <v>77.196721311475414</v>
      </c>
      <c r="BV29" s="40">
        <f t="shared" si="41"/>
        <v>100</v>
      </c>
      <c r="BW29" s="40">
        <f t="shared" si="42"/>
        <v>46.12286002014099</v>
      </c>
      <c r="BX29" s="40">
        <f t="shared" si="43"/>
        <v>57.442348008385743</v>
      </c>
      <c r="BY29" s="40">
        <f t="shared" si="44"/>
        <v>66.491688538932635</v>
      </c>
      <c r="BZ29" s="49">
        <v>8.4770000000000003</v>
      </c>
      <c r="CA29" s="47">
        <v>8.6950000000000003</v>
      </c>
      <c r="CB29" s="47">
        <v>8.8520000000000003</v>
      </c>
      <c r="CC29" s="47">
        <v>9.1289999999999996</v>
      </c>
      <c r="CD29" s="47">
        <v>9.0380000000000003</v>
      </c>
      <c r="CE29" s="47">
        <v>8.5329999999999995</v>
      </c>
      <c r="CF29" s="47">
        <v>9.7289999999999992</v>
      </c>
      <c r="CG29" s="47">
        <v>9.8859999999999992</v>
      </c>
      <c r="CH29" s="47">
        <v>9.9250000000000007</v>
      </c>
      <c r="CI29" s="47">
        <v>8.9109999999999996</v>
      </c>
      <c r="CJ29" s="47">
        <v>10.62</v>
      </c>
      <c r="CK29" s="47">
        <v>9.1880000000000006</v>
      </c>
      <c r="CL29" s="47">
        <v>8.3290000000000006</v>
      </c>
      <c r="CM29" s="47">
        <v>7.9189999999999996</v>
      </c>
      <c r="CN29" s="47">
        <v>8.7210000000000001</v>
      </c>
      <c r="CO29" s="37">
        <f t="shared" si="45"/>
        <v>8.4770000000000003</v>
      </c>
      <c r="CP29" s="36">
        <f t="shared" si="46"/>
        <v>8.6950000000000003</v>
      </c>
      <c r="CQ29" s="36">
        <f t="shared" si="47"/>
        <v>8.8520000000000003</v>
      </c>
      <c r="CR29" s="36">
        <f t="shared" si="48"/>
        <v>9.1289999999999996</v>
      </c>
      <c r="CS29" s="36">
        <f t="shared" si="49"/>
        <v>9.0380000000000003</v>
      </c>
      <c r="CT29" s="36">
        <f t="shared" si="50"/>
        <v>8.5329999999999995</v>
      </c>
      <c r="CU29" s="36">
        <f t="shared" si="51"/>
        <v>9.7289999999999992</v>
      </c>
      <c r="CV29" s="36">
        <f t="shared" si="52"/>
        <v>9.8859999999999992</v>
      </c>
      <c r="CW29" s="36">
        <f t="shared" si="53"/>
        <v>9.9250000000000007</v>
      </c>
      <c r="CX29" s="36">
        <f t="shared" si="54"/>
        <v>8.9109999999999996</v>
      </c>
      <c r="CY29" s="36">
        <f t="shared" si="55"/>
        <v>10.62</v>
      </c>
      <c r="CZ29" s="36">
        <f t="shared" si="56"/>
        <v>9.1880000000000006</v>
      </c>
      <c r="DA29" s="36">
        <f t="shared" si="57"/>
        <v>8.3290000000000006</v>
      </c>
      <c r="DB29" s="36">
        <f t="shared" si="58"/>
        <v>7.9189999999999996</v>
      </c>
      <c r="DC29" s="36">
        <f t="shared" si="59"/>
        <v>8.7210000000000001</v>
      </c>
      <c r="DE29" s="315" t="str">
        <f>_xlfn.IFNA(VLOOKUP(A29,'70commonGPCRs'!A:B,2,FALSE),"")</f>
        <v>Yes</v>
      </c>
      <c r="DF29" s="316">
        <f t="shared" si="60"/>
        <v>1</v>
      </c>
      <c r="DG29" s="315">
        <f t="shared" si="61"/>
        <v>1</v>
      </c>
      <c r="DH29" s="315">
        <f t="shared" si="62"/>
        <v>1</v>
      </c>
      <c r="DI29" s="315">
        <f t="shared" si="63"/>
        <v>1</v>
      </c>
      <c r="DJ29" s="315">
        <f t="shared" si="64"/>
        <v>4</v>
      </c>
      <c r="DK29" s="315">
        <f t="shared" si="65"/>
        <v>1</v>
      </c>
    </row>
    <row r="30" spans="1:115" s="35" customFormat="1" ht="10" x14ac:dyDescent="0.2">
      <c r="A30" s="304" t="s">
        <v>6</v>
      </c>
      <c r="B30" s="46" t="s">
        <v>6</v>
      </c>
      <c r="C30" s="40">
        <v>12.612578070757456</v>
      </c>
      <c r="D30" s="40">
        <v>25.872845134223322</v>
      </c>
      <c r="E30" s="40">
        <v>13.360582179083295</v>
      </c>
      <c r="F30" s="40">
        <v>20.158385317126392</v>
      </c>
      <c r="G30" s="40">
        <v>15.453799220499318</v>
      </c>
      <c r="H30" s="40">
        <v>13.527494133930752</v>
      </c>
      <c r="I30" s="40">
        <v>19.700552733718148</v>
      </c>
      <c r="J30" s="40">
        <v>16.435553549767949</v>
      </c>
      <c r="K30" s="40">
        <v>23.716119857014526</v>
      </c>
      <c r="L30" s="40">
        <v>13.282573168843621</v>
      </c>
      <c r="M30" s="40">
        <v>4.9321675501958824</v>
      </c>
      <c r="N30" s="40">
        <v>6.572371414638523</v>
      </c>
      <c r="O30" s="40">
        <v>40.105211426186173</v>
      </c>
      <c r="P30" s="40">
        <v>29.856902146821039</v>
      </c>
      <c r="Q30" s="40">
        <v>29.843861219695032</v>
      </c>
      <c r="R30" s="45"/>
      <c r="S30" s="44">
        <v>508</v>
      </c>
      <c r="T30" s="44">
        <v>327.10000000000002</v>
      </c>
      <c r="U30" s="44">
        <v>199.9</v>
      </c>
      <c r="V30" s="44">
        <v>308</v>
      </c>
      <c r="W30" s="44">
        <v>108.6</v>
      </c>
      <c r="X30" s="44"/>
      <c r="Y30" s="44"/>
      <c r="Z30" s="59"/>
      <c r="AA30" s="44">
        <v>65.209999999999994</v>
      </c>
      <c r="AB30" s="44"/>
      <c r="AC30" s="44"/>
      <c r="AD30" s="44">
        <v>998.7</v>
      </c>
      <c r="AE30" s="44">
        <v>301.89999999999998</v>
      </c>
      <c r="AF30" s="44">
        <v>1180</v>
      </c>
      <c r="AG30" s="43" t="str">
        <f t="shared" si="0"/>
        <v/>
      </c>
      <c r="AH30" s="42">
        <f t="shared" si="1"/>
        <v>19.634485398285118</v>
      </c>
      <c r="AI30" s="42">
        <f t="shared" si="2"/>
        <v>24.482466079366851</v>
      </c>
      <c r="AJ30" s="42">
        <f t="shared" si="3"/>
        <v>9.9164688468459161</v>
      </c>
      <c r="AK30" s="42">
        <f t="shared" si="4"/>
        <v>19.930374117417088</v>
      </c>
      <c r="AL30" s="42">
        <f t="shared" si="5"/>
        <v>8.0280944071970222</v>
      </c>
      <c r="AM30" s="42" t="str">
        <f t="shared" si="6"/>
        <v/>
      </c>
      <c r="AN30" s="42" t="str">
        <f t="shared" si="7"/>
        <v/>
      </c>
      <c r="AO30" s="42" t="str">
        <f t="shared" si="8"/>
        <v/>
      </c>
      <c r="AP30" s="42">
        <f t="shared" si="9"/>
        <v>4.9094402997877227</v>
      </c>
      <c r="AQ30" s="42" t="str">
        <f t="shared" si="10"/>
        <v/>
      </c>
      <c r="AR30" s="42" t="str">
        <f t="shared" si="11"/>
        <v/>
      </c>
      <c r="AS30" s="42">
        <f t="shared" si="12"/>
        <v>24.902000624983913</v>
      </c>
      <c r="AT30" s="42">
        <f t="shared" si="13"/>
        <v>10.111564773713278</v>
      </c>
      <c r="AU30" s="42">
        <f t="shared" si="14"/>
        <v>39.539119663955404</v>
      </c>
      <c r="AV30" s="41" t="str">
        <f t="shared" si="15"/>
        <v/>
      </c>
      <c r="AW30" s="40">
        <f t="shared" si="16"/>
        <v>508</v>
      </c>
      <c r="AX30" s="40">
        <f t="shared" si="17"/>
        <v>327.10000000000002</v>
      </c>
      <c r="AY30" s="40">
        <f t="shared" si="18"/>
        <v>199.9</v>
      </c>
      <c r="AZ30" s="40">
        <f t="shared" si="19"/>
        <v>308</v>
      </c>
      <c r="BA30" s="40">
        <f t="shared" si="20"/>
        <v>108.6</v>
      </c>
      <c r="BB30" s="40" t="str">
        <f t="shared" si="21"/>
        <v/>
      </c>
      <c r="BC30" s="40" t="str">
        <f t="shared" si="22"/>
        <v/>
      </c>
      <c r="BD30" s="40" t="str">
        <f t="shared" si="23"/>
        <v/>
      </c>
      <c r="BE30" s="40">
        <f t="shared" si="24"/>
        <v>65.209999999999994</v>
      </c>
      <c r="BF30" s="40" t="str">
        <f t="shared" si="25"/>
        <v/>
      </c>
      <c r="BG30" s="40" t="str">
        <f t="shared" si="26"/>
        <v/>
      </c>
      <c r="BH30" s="40">
        <f t="shared" si="27"/>
        <v>998.7</v>
      </c>
      <c r="BI30" s="40">
        <f t="shared" si="28"/>
        <v>301.89999999999998</v>
      </c>
      <c r="BJ30" s="40">
        <f t="shared" si="29"/>
        <v>1180</v>
      </c>
      <c r="BK30" s="41" t="str">
        <f t="shared" si="30"/>
        <v/>
      </c>
      <c r="BL30" s="40">
        <f t="shared" si="31"/>
        <v>55.037919826652221</v>
      </c>
      <c r="BM30" s="40">
        <f t="shared" si="32"/>
        <v>47.779725387087353</v>
      </c>
      <c r="BN30" s="40">
        <f t="shared" si="33"/>
        <v>53.736559139784944</v>
      </c>
      <c r="BO30" s="40">
        <f t="shared" si="34"/>
        <v>62.297734627831716</v>
      </c>
      <c r="BP30" s="40">
        <f t="shared" si="35"/>
        <v>31.496519721577727</v>
      </c>
      <c r="BQ30" s="40" t="str">
        <f t="shared" si="36"/>
        <v/>
      </c>
      <c r="BR30" s="40" t="str">
        <f t="shared" si="37"/>
        <v/>
      </c>
      <c r="BS30" s="40" t="str">
        <f t="shared" si="38"/>
        <v/>
      </c>
      <c r="BT30" s="40">
        <f t="shared" si="39"/>
        <v>6.1115276476101208</v>
      </c>
      <c r="BU30" s="40" t="str">
        <f t="shared" si="40"/>
        <v/>
      </c>
      <c r="BV30" s="40" t="str">
        <f t="shared" si="41"/>
        <v/>
      </c>
      <c r="BW30" s="40">
        <f t="shared" si="42"/>
        <v>33.52467270896274</v>
      </c>
      <c r="BX30" s="40">
        <f t="shared" si="43"/>
        <v>21.097134870719774</v>
      </c>
      <c r="BY30" s="40">
        <f t="shared" si="44"/>
        <v>51.618547681539809</v>
      </c>
      <c r="BZ30" s="39"/>
      <c r="CA30" s="38">
        <v>9.1509999999999998</v>
      </c>
      <c r="CB30" s="38">
        <v>9.19</v>
      </c>
      <c r="CC30" s="38">
        <v>9.2040000000000006</v>
      </c>
      <c r="CD30" s="38">
        <v>9.3140000000000001</v>
      </c>
      <c r="CE30" s="38">
        <v>10.029999999999999</v>
      </c>
      <c r="CF30" s="38"/>
      <c r="CG30" s="38"/>
      <c r="CH30" s="58"/>
      <c r="CI30" s="38">
        <v>7.5949999999999998</v>
      </c>
      <c r="CJ30" s="38"/>
      <c r="CK30" s="38"/>
      <c r="CL30" s="38">
        <v>8.1809999999999992</v>
      </c>
      <c r="CM30" s="38">
        <v>7.58</v>
      </c>
      <c r="CN30" s="38">
        <v>8.2569999999999997</v>
      </c>
      <c r="CO30" s="37" t="str">
        <f t="shared" si="45"/>
        <v/>
      </c>
      <c r="CP30" s="36">
        <f t="shared" si="46"/>
        <v>9.1509999999999998</v>
      </c>
      <c r="CQ30" s="36">
        <f t="shared" si="47"/>
        <v>9.19</v>
      </c>
      <c r="CR30" s="36">
        <f t="shared" si="48"/>
        <v>9.2040000000000006</v>
      </c>
      <c r="CS30" s="36">
        <f t="shared" si="49"/>
        <v>9.3140000000000001</v>
      </c>
      <c r="CT30" s="36">
        <f t="shared" si="50"/>
        <v>10.029999999999999</v>
      </c>
      <c r="CU30" s="36" t="str">
        <f t="shared" si="51"/>
        <v/>
      </c>
      <c r="CV30" s="36" t="str">
        <f t="shared" si="52"/>
        <v/>
      </c>
      <c r="CW30" s="36" t="str">
        <f t="shared" si="53"/>
        <v/>
      </c>
      <c r="CX30" s="36">
        <f t="shared" si="54"/>
        <v>7.5949999999999998</v>
      </c>
      <c r="CY30" s="36" t="str">
        <f t="shared" si="55"/>
        <v/>
      </c>
      <c r="CZ30" s="36" t="str">
        <f t="shared" si="56"/>
        <v/>
      </c>
      <c r="DA30" s="36">
        <f t="shared" si="57"/>
        <v>8.1809999999999992</v>
      </c>
      <c r="DB30" s="36">
        <f t="shared" si="58"/>
        <v>7.58</v>
      </c>
      <c r="DC30" s="36">
        <f t="shared" si="59"/>
        <v>8.2569999999999997</v>
      </c>
      <c r="DE30" s="315" t="str">
        <f>_xlfn.IFNA(VLOOKUP(A30,'70commonGPCRs'!A:B,2,FALSE),"")</f>
        <v/>
      </c>
      <c r="DF30" s="316" t="str">
        <f t="shared" si="60"/>
        <v/>
      </c>
      <c r="DG30" s="315">
        <f t="shared" si="61"/>
        <v>1</v>
      </c>
      <c r="DH30" s="315">
        <f t="shared" si="62"/>
        <v>1</v>
      </c>
      <c r="DI30" s="315" t="str">
        <f t="shared" si="63"/>
        <v/>
      </c>
      <c r="DJ30" s="315" t="str">
        <f t="shared" si="64"/>
        <v/>
      </c>
      <c r="DK30" s="315">
        <f t="shared" si="65"/>
        <v>1</v>
      </c>
    </row>
    <row r="31" spans="1:115" s="35" customFormat="1" ht="10" x14ac:dyDescent="0.2">
      <c r="A31" s="304" t="s">
        <v>7</v>
      </c>
      <c r="B31" s="46" t="s">
        <v>7</v>
      </c>
      <c r="C31" s="53">
        <v>10.070443674026267</v>
      </c>
      <c r="D31" s="53">
        <v>32.558087101997629</v>
      </c>
      <c r="E31" s="53">
        <v>12.925208455168956</v>
      </c>
      <c r="F31" s="53">
        <v>23.081150748950307</v>
      </c>
      <c r="G31" s="53">
        <v>3.847057017852876</v>
      </c>
      <c r="H31" s="53">
        <v>13.776939093882136</v>
      </c>
      <c r="I31" s="53">
        <v>5.964120387469741</v>
      </c>
      <c r="J31" s="53">
        <v>11.558785960070015</v>
      </c>
      <c r="K31" s="53">
        <v>12.079901529999312</v>
      </c>
      <c r="L31" s="53">
        <v>11.51364099616602</v>
      </c>
      <c r="M31" s="53">
        <v>3.9936235755561507</v>
      </c>
      <c r="N31" s="53">
        <v>0.60011221877725207</v>
      </c>
      <c r="O31" s="53">
        <v>24.911165544014946</v>
      </c>
      <c r="P31" s="53">
        <v>4.8633452226364531</v>
      </c>
      <c r="Q31" s="53">
        <v>17.635088533848275</v>
      </c>
      <c r="R31" s="52"/>
      <c r="S31" s="50">
        <v>428.6</v>
      </c>
      <c r="T31" s="50">
        <v>222.5</v>
      </c>
      <c r="U31" s="50">
        <v>59.08</v>
      </c>
      <c r="V31" s="50">
        <v>137.9</v>
      </c>
      <c r="W31" s="50">
        <v>126.9</v>
      </c>
      <c r="X31" s="50"/>
      <c r="Y31" s="50"/>
      <c r="Z31" s="50"/>
      <c r="AA31" s="50">
        <v>146</v>
      </c>
      <c r="AB31" s="50">
        <v>33.57</v>
      </c>
      <c r="AC31" s="50"/>
      <c r="AD31" s="50">
        <v>151.80000000000001</v>
      </c>
      <c r="AE31" s="50">
        <v>53.12</v>
      </c>
      <c r="AF31" s="50">
        <v>200.6</v>
      </c>
      <c r="AG31" s="43" t="str">
        <f t="shared" si="0"/>
        <v/>
      </c>
      <c r="AH31" s="42">
        <f t="shared" si="1"/>
        <v>13.164164057221376</v>
      </c>
      <c r="AI31" s="42">
        <f t="shared" si="2"/>
        <v>17.214422558192428</v>
      </c>
      <c r="AJ31" s="42">
        <f t="shared" si="3"/>
        <v>2.5596644050638098</v>
      </c>
      <c r="AK31" s="42">
        <f t="shared" si="4"/>
        <v>35.845582573913845</v>
      </c>
      <c r="AL31" s="42">
        <f t="shared" si="5"/>
        <v>9.2110445676828121</v>
      </c>
      <c r="AM31" s="42" t="str">
        <f t="shared" si="6"/>
        <v/>
      </c>
      <c r="AN31" s="42" t="str">
        <f t="shared" si="7"/>
        <v/>
      </c>
      <c r="AO31" s="42" t="str">
        <f t="shared" si="8"/>
        <v/>
      </c>
      <c r="AP31" s="42">
        <f t="shared" si="9"/>
        <v>12.680610768445639</v>
      </c>
      <c r="AQ31" s="42">
        <f t="shared" si="10"/>
        <v>8.4058998963929774</v>
      </c>
      <c r="AR31" s="42" t="str">
        <f t="shared" si="11"/>
        <v/>
      </c>
      <c r="AS31" s="42">
        <f t="shared" si="12"/>
        <v>6.0936530541611234</v>
      </c>
      <c r="AT31" s="42">
        <f t="shared" si="13"/>
        <v>10.922522989474984</v>
      </c>
      <c r="AU31" s="42">
        <f t="shared" si="14"/>
        <v>11.375049215940946</v>
      </c>
      <c r="AV31" s="41" t="str">
        <f t="shared" si="15"/>
        <v/>
      </c>
      <c r="AW31" s="40">
        <f t="shared" si="16"/>
        <v>428.6</v>
      </c>
      <c r="AX31" s="40">
        <f t="shared" si="17"/>
        <v>222.5</v>
      </c>
      <c r="AY31" s="40">
        <f t="shared" si="18"/>
        <v>59.08</v>
      </c>
      <c r="AZ31" s="40">
        <f t="shared" si="19"/>
        <v>137.9</v>
      </c>
      <c r="BA31" s="40">
        <f t="shared" si="20"/>
        <v>126.9</v>
      </c>
      <c r="BB31" s="40" t="str">
        <f t="shared" si="21"/>
        <v/>
      </c>
      <c r="BC31" s="40" t="str">
        <f t="shared" si="22"/>
        <v/>
      </c>
      <c r="BD31" s="40" t="str">
        <f t="shared" si="23"/>
        <v/>
      </c>
      <c r="BE31" s="40">
        <f t="shared" si="24"/>
        <v>146</v>
      </c>
      <c r="BF31" s="40">
        <f t="shared" si="25"/>
        <v>33.57</v>
      </c>
      <c r="BG31" s="40" t="str">
        <f t="shared" si="26"/>
        <v/>
      </c>
      <c r="BH31" s="40">
        <f t="shared" si="27"/>
        <v>151.80000000000001</v>
      </c>
      <c r="BI31" s="40">
        <f t="shared" si="28"/>
        <v>53.12</v>
      </c>
      <c r="BJ31" s="40">
        <f t="shared" si="29"/>
        <v>200.6</v>
      </c>
      <c r="BK31" s="41" t="str">
        <f t="shared" si="30"/>
        <v/>
      </c>
      <c r="BL31" s="40">
        <f t="shared" si="31"/>
        <v>46.435536294691225</v>
      </c>
      <c r="BM31" s="40">
        <f t="shared" si="32"/>
        <v>32.500730353491086</v>
      </c>
      <c r="BN31" s="40">
        <f t="shared" si="33"/>
        <v>15.881720430107526</v>
      </c>
      <c r="BO31" s="40">
        <f t="shared" si="34"/>
        <v>27.892394822006473</v>
      </c>
      <c r="BP31" s="40">
        <f t="shared" si="35"/>
        <v>36.803944315545245</v>
      </c>
      <c r="BQ31" s="40" t="str">
        <f t="shared" si="36"/>
        <v/>
      </c>
      <c r="BR31" s="40" t="str">
        <f t="shared" si="37"/>
        <v/>
      </c>
      <c r="BS31" s="40" t="str">
        <f t="shared" si="38"/>
        <v/>
      </c>
      <c r="BT31" s="40">
        <f t="shared" si="39"/>
        <v>13.683223992502343</v>
      </c>
      <c r="BU31" s="40">
        <f t="shared" si="40"/>
        <v>27.516393442622952</v>
      </c>
      <c r="BV31" s="40" t="str">
        <f t="shared" si="41"/>
        <v/>
      </c>
      <c r="BW31" s="40">
        <f t="shared" si="42"/>
        <v>5.0956696878147039</v>
      </c>
      <c r="BX31" s="40">
        <f t="shared" si="43"/>
        <v>3.7120894479385047</v>
      </c>
      <c r="BY31" s="40">
        <f t="shared" si="44"/>
        <v>8.7751531058617669</v>
      </c>
      <c r="BZ31" s="49"/>
      <c r="CA31" s="47">
        <v>7.6760000000000002</v>
      </c>
      <c r="CB31" s="47">
        <v>8.6809999999999992</v>
      </c>
      <c r="CC31" s="47">
        <v>8.33</v>
      </c>
      <c r="CD31" s="47">
        <v>8.6649999999999991</v>
      </c>
      <c r="CE31" s="47">
        <v>9.0459999999999994</v>
      </c>
      <c r="CF31" s="47"/>
      <c r="CG31" s="47"/>
      <c r="CH31" s="47"/>
      <c r="CI31" s="47">
        <v>9.0150000000000006</v>
      </c>
      <c r="CJ31" s="47">
        <v>9.9019999999999992</v>
      </c>
      <c r="CK31" s="47"/>
      <c r="CL31" s="47">
        <v>7.5720000000000001</v>
      </c>
      <c r="CM31" s="47">
        <v>7.8040000000000003</v>
      </c>
      <c r="CN31" s="47">
        <v>7.5149999999999997</v>
      </c>
      <c r="CO31" s="37" t="str">
        <f t="shared" si="45"/>
        <v/>
      </c>
      <c r="CP31" s="36">
        <f t="shared" si="46"/>
        <v>7.6760000000000002</v>
      </c>
      <c r="CQ31" s="36">
        <f t="shared" si="47"/>
        <v>8.6809999999999992</v>
      </c>
      <c r="CR31" s="36">
        <f t="shared" si="48"/>
        <v>8.33</v>
      </c>
      <c r="CS31" s="36">
        <f t="shared" si="49"/>
        <v>8.6649999999999991</v>
      </c>
      <c r="CT31" s="36">
        <f t="shared" si="50"/>
        <v>9.0459999999999994</v>
      </c>
      <c r="CU31" s="36" t="str">
        <f t="shared" si="51"/>
        <v/>
      </c>
      <c r="CV31" s="36" t="str">
        <f t="shared" si="52"/>
        <v/>
      </c>
      <c r="CW31" s="36" t="str">
        <f t="shared" si="53"/>
        <v/>
      </c>
      <c r="CX31" s="36">
        <f t="shared" si="54"/>
        <v>9.0150000000000006</v>
      </c>
      <c r="CY31" s="36">
        <f t="shared" si="55"/>
        <v>9.9019999999999992</v>
      </c>
      <c r="CZ31" s="36" t="str">
        <f t="shared" si="56"/>
        <v/>
      </c>
      <c r="DA31" s="36">
        <f t="shared" si="57"/>
        <v>7.5720000000000001</v>
      </c>
      <c r="DB31" s="36">
        <f t="shared" si="58"/>
        <v>7.8040000000000003</v>
      </c>
      <c r="DC31" s="36">
        <f t="shared" si="59"/>
        <v>7.5149999999999997</v>
      </c>
      <c r="DE31" s="315" t="str">
        <f>_xlfn.IFNA(VLOOKUP(A31,'70commonGPCRs'!A:B,2,FALSE),"")</f>
        <v/>
      </c>
      <c r="DF31" s="316" t="str">
        <f t="shared" si="60"/>
        <v/>
      </c>
      <c r="DG31" s="315">
        <f t="shared" si="61"/>
        <v>1</v>
      </c>
      <c r="DH31" s="315">
        <f t="shared" si="62"/>
        <v>1</v>
      </c>
      <c r="DI31" s="315">
        <f t="shared" si="63"/>
        <v>1</v>
      </c>
      <c r="DJ31" s="315" t="str">
        <f t="shared" si="64"/>
        <v/>
      </c>
      <c r="DK31" s="315">
        <f t="shared" si="65"/>
        <v>1</v>
      </c>
    </row>
    <row r="32" spans="1:115" s="35" customFormat="1" ht="10" x14ac:dyDescent="0.2">
      <c r="A32" s="304" t="s">
        <v>519</v>
      </c>
      <c r="B32" s="46" t="s">
        <v>1151</v>
      </c>
      <c r="C32" s="40">
        <v>14.470053834363924</v>
      </c>
      <c r="D32" s="40">
        <v>20.517057467619843</v>
      </c>
      <c r="E32" s="40">
        <v>11.598418650762051</v>
      </c>
      <c r="F32" s="40">
        <v>7.7505097238499046</v>
      </c>
      <c r="G32" s="40">
        <v>11.02794930330567</v>
      </c>
      <c r="H32" s="40">
        <v>12.147550886042538</v>
      </c>
      <c r="I32" s="40">
        <v>7.5088374784224543</v>
      </c>
      <c r="J32" s="40">
        <v>12.670739203066482</v>
      </c>
      <c r="K32" s="40">
        <v>16.045595488456581</v>
      </c>
      <c r="L32" s="40">
        <v>8.0742232171409967</v>
      </c>
      <c r="M32" s="40">
        <v>22.916028436590754</v>
      </c>
      <c r="N32" s="40">
        <v>14.456617905007171</v>
      </c>
      <c r="O32" s="40">
        <v>15.84745517794587</v>
      </c>
      <c r="P32" s="40">
        <v>12.572113262159784</v>
      </c>
      <c r="Q32" s="40">
        <v>18.030632832188193</v>
      </c>
      <c r="R32" s="45"/>
      <c r="S32" s="44">
        <v>917</v>
      </c>
      <c r="T32" s="44">
        <v>323.7</v>
      </c>
      <c r="U32" s="44">
        <v>315.3</v>
      </c>
      <c r="V32" s="44">
        <v>437</v>
      </c>
      <c r="W32" s="44">
        <v>195.1</v>
      </c>
      <c r="X32" s="44">
        <v>656.1</v>
      </c>
      <c r="Y32" s="44">
        <v>784.6</v>
      </c>
      <c r="Z32" s="44">
        <v>462.6</v>
      </c>
      <c r="AA32" s="44">
        <v>770.7</v>
      </c>
      <c r="AB32" s="44"/>
      <c r="AC32" s="44"/>
      <c r="AD32" s="44">
        <v>407.3</v>
      </c>
      <c r="AE32" s="44">
        <v>252.1</v>
      </c>
      <c r="AF32" s="44">
        <v>448.4</v>
      </c>
      <c r="AG32" s="43" t="str">
        <f t="shared" si="0"/>
        <v/>
      </c>
      <c r="AH32" s="42">
        <f t="shared" si="1"/>
        <v>44.694518278131042</v>
      </c>
      <c r="AI32" s="42">
        <f t="shared" si="2"/>
        <v>27.908977055137765</v>
      </c>
      <c r="AJ32" s="42">
        <f t="shared" si="3"/>
        <v>40.681195332193106</v>
      </c>
      <c r="AK32" s="42">
        <f t="shared" si="4"/>
        <v>39.626587680177998</v>
      </c>
      <c r="AL32" s="42">
        <f t="shared" si="5"/>
        <v>16.060850605216949</v>
      </c>
      <c r="AM32" s="42">
        <f t="shared" si="6"/>
        <v>87.377040971439598</v>
      </c>
      <c r="AN32" s="42">
        <f t="shared" si="7"/>
        <v>61.922196284342803</v>
      </c>
      <c r="AO32" s="42">
        <f t="shared" si="8"/>
        <v>28.830341655615133</v>
      </c>
      <c r="AP32" s="42">
        <f t="shared" si="9"/>
        <v>95.451906551686506</v>
      </c>
      <c r="AQ32" s="42" t="str">
        <f t="shared" si="10"/>
        <v/>
      </c>
      <c r="AR32" s="42" t="str">
        <f t="shared" si="11"/>
        <v/>
      </c>
      <c r="AS32" s="42">
        <f t="shared" si="12"/>
        <v>25.701287394509848</v>
      </c>
      <c r="AT32" s="42">
        <f t="shared" si="13"/>
        <v>20.052316960807538</v>
      </c>
      <c r="AU32" s="42">
        <f t="shared" si="14"/>
        <v>24.868788809204666</v>
      </c>
      <c r="AV32" s="41" t="str">
        <f t="shared" si="15"/>
        <v/>
      </c>
      <c r="AW32" s="40">
        <f t="shared" si="16"/>
        <v>917</v>
      </c>
      <c r="AX32" s="40">
        <f t="shared" si="17"/>
        <v>323.7</v>
      </c>
      <c r="AY32" s="40">
        <f t="shared" si="18"/>
        <v>315.3</v>
      </c>
      <c r="AZ32" s="40">
        <f t="shared" si="19"/>
        <v>437</v>
      </c>
      <c r="BA32" s="40">
        <f t="shared" si="20"/>
        <v>195.1</v>
      </c>
      <c r="BB32" s="40">
        <f t="shared" si="21"/>
        <v>656.1</v>
      </c>
      <c r="BC32" s="40">
        <f t="shared" si="22"/>
        <v>784.6</v>
      </c>
      <c r="BD32" s="40">
        <f t="shared" si="23"/>
        <v>462.6</v>
      </c>
      <c r="BE32" s="40">
        <f t="shared" si="24"/>
        <v>770.7</v>
      </c>
      <c r="BF32" s="40" t="str">
        <f t="shared" si="25"/>
        <v/>
      </c>
      <c r="BG32" s="40" t="str">
        <f t="shared" si="26"/>
        <v/>
      </c>
      <c r="BH32" s="40">
        <f t="shared" si="27"/>
        <v>407.3</v>
      </c>
      <c r="BI32" s="40">
        <f t="shared" si="28"/>
        <v>252.1</v>
      </c>
      <c r="BJ32" s="40">
        <f t="shared" si="29"/>
        <v>448.4</v>
      </c>
      <c r="BK32" s="41" t="str">
        <f t="shared" si="30"/>
        <v/>
      </c>
      <c r="BL32" s="40">
        <f t="shared" si="31"/>
        <v>99.349945828819074</v>
      </c>
      <c r="BM32" s="40">
        <f t="shared" si="32"/>
        <v>47.283085013146362</v>
      </c>
      <c r="BN32" s="40">
        <f t="shared" si="33"/>
        <v>84.758064516129039</v>
      </c>
      <c r="BO32" s="40">
        <f t="shared" si="34"/>
        <v>88.389967637540451</v>
      </c>
      <c r="BP32" s="40">
        <f t="shared" si="35"/>
        <v>56.583526682134568</v>
      </c>
      <c r="BQ32" s="40">
        <f t="shared" si="36"/>
        <v>87.608492455601549</v>
      </c>
      <c r="BR32" s="40">
        <f t="shared" si="37"/>
        <v>92.37108547209796</v>
      </c>
      <c r="BS32" s="40">
        <f t="shared" si="38"/>
        <v>50.059517368250191</v>
      </c>
      <c r="BT32" s="40">
        <f t="shared" si="39"/>
        <v>72.23055295220243</v>
      </c>
      <c r="BU32" s="40" t="str">
        <f t="shared" si="40"/>
        <v/>
      </c>
      <c r="BV32" s="40" t="str">
        <f t="shared" si="41"/>
        <v/>
      </c>
      <c r="BW32" s="40">
        <f t="shared" si="42"/>
        <v>13.672373279624034</v>
      </c>
      <c r="BX32" s="40">
        <f t="shared" si="43"/>
        <v>17.617051013277429</v>
      </c>
      <c r="BY32" s="40">
        <f t="shared" si="44"/>
        <v>19.615048118985126</v>
      </c>
      <c r="BZ32" s="39"/>
      <c r="CA32" s="38">
        <v>8.1620000000000008</v>
      </c>
      <c r="CB32" s="38">
        <v>8.5760000000000005</v>
      </c>
      <c r="CC32" s="38">
        <v>8.1010000000000009</v>
      </c>
      <c r="CD32" s="38">
        <v>8.4510000000000005</v>
      </c>
      <c r="CE32" s="38">
        <v>8.9629999999999992</v>
      </c>
      <c r="CF32" s="38">
        <v>7.2469999999999999</v>
      </c>
      <c r="CG32" s="38">
        <v>7.0549999999999997</v>
      </c>
      <c r="CH32" s="38">
        <v>7.01</v>
      </c>
      <c r="CI32" s="38">
        <v>7.4829999999999997</v>
      </c>
      <c r="CJ32" s="38"/>
      <c r="CK32" s="38"/>
      <c r="CL32" s="38">
        <v>6.4349999999999996</v>
      </c>
      <c r="CM32" s="38">
        <v>6.7160000000000002</v>
      </c>
      <c r="CN32" s="38">
        <v>6.5890000000000004</v>
      </c>
      <c r="CO32" s="37" t="str">
        <f t="shared" si="45"/>
        <v/>
      </c>
      <c r="CP32" s="36">
        <f t="shared" si="46"/>
        <v>8.1620000000000008</v>
      </c>
      <c r="CQ32" s="36">
        <f t="shared" si="47"/>
        <v>8.5760000000000005</v>
      </c>
      <c r="CR32" s="36">
        <f t="shared" si="48"/>
        <v>8.1010000000000009</v>
      </c>
      <c r="CS32" s="36">
        <f t="shared" si="49"/>
        <v>8.4510000000000005</v>
      </c>
      <c r="CT32" s="36">
        <f t="shared" si="50"/>
        <v>8.9629999999999992</v>
      </c>
      <c r="CU32" s="36">
        <f t="shared" si="51"/>
        <v>7.2469999999999999</v>
      </c>
      <c r="CV32" s="36">
        <f t="shared" si="52"/>
        <v>7.0549999999999997</v>
      </c>
      <c r="CW32" s="36">
        <f t="shared" si="53"/>
        <v>7.01</v>
      </c>
      <c r="CX32" s="36">
        <f t="shared" si="54"/>
        <v>7.4829999999999997</v>
      </c>
      <c r="CY32" s="36" t="str">
        <f t="shared" si="55"/>
        <v/>
      </c>
      <c r="CZ32" s="36" t="str">
        <f t="shared" si="56"/>
        <v/>
      </c>
      <c r="DA32" s="36">
        <f t="shared" si="57"/>
        <v>6.4349999999999996</v>
      </c>
      <c r="DB32" s="36">
        <f t="shared" si="58"/>
        <v>6.7160000000000002</v>
      </c>
      <c r="DC32" s="36">
        <f t="shared" si="59"/>
        <v>6.5890000000000004</v>
      </c>
      <c r="DE32" s="315" t="str">
        <f>_xlfn.IFNA(VLOOKUP(A32,'70commonGPCRs'!A:B,2,FALSE),"")</f>
        <v>Yes</v>
      </c>
      <c r="DF32" s="316" t="str">
        <f t="shared" si="60"/>
        <v/>
      </c>
      <c r="DG32" s="315">
        <f t="shared" si="61"/>
        <v>1</v>
      </c>
      <c r="DH32" s="315">
        <f t="shared" si="62"/>
        <v>1</v>
      </c>
      <c r="DI32" s="315" t="str">
        <f t="shared" si="63"/>
        <v/>
      </c>
      <c r="DJ32" s="315">
        <f t="shared" si="64"/>
        <v>2</v>
      </c>
      <c r="DK32" s="315">
        <f t="shared" si="65"/>
        <v>1</v>
      </c>
    </row>
    <row r="33" spans="1:115" s="35" customFormat="1" ht="10" x14ac:dyDescent="0.2">
      <c r="A33" s="304" t="s">
        <v>523</v>
      </c>
      <c r="B33" s="46" t="s">
        <v>1150</v>
      </c>
      <c r="C33" s="53">
        <v>8.6849370877512655</v>
      </c>
      <c r="D33" s="53">
        <v>9.583631130546582</v>
      </c>
      <c r="E33" s="53">
        <v>5.8476286743165211</v>
      </c>
      <c r="F33" s="53">
        <v>7.2618563981996944</v>
      </c>
      <c r="G33" s="53">
        <v>12.155403366444968</v>
      </c>
      <c r="H33" s="53">
        <v>23.322137638850386</v>
      </c>
      <c r="I33" s="53">
        <v>11.984896367132009</v>
      </c>
      <c r="J33" s="53">
        <v>7.4716235042146666</v>
      </c>
      <c r="K33" s="53">
        <v>12.636939915613722</v>
      </c>
      <c r="L33" s="53">
        <v>12.485201706652848</v>
      </c>
      <c r="M33" s="53">
        <v>8.4863278555353006</v>
      </c>
      <c r="N33" s="53">
        <v>11.824465586946967</v>
      </c>
      <c r="O33" s="53">
        <v>15.337768237216103</v>
      </c>
      <c r="P33" s="53">
        <v>6.8200848904551661</v>
      </c>
      <c r="Q33" s="53">
        <v>5.2233957710521102</v>
      </c>
      <c r="R33" s="52"/>
      <c r="S33" s="50">
        <v>474.1</v>
      </c>
      <c r="T33" s="50">
        <v>196.9</v>
      </c>
      <c r="U33" s="50">
        <v>232.5</v>
      </c>
      <c r="V33" s="50">
        <v>416.7</v>
      </c>
      <c r="W33" s="50">
        <v>177.5</v>
      </c>
      <c r="X33" s="50">
        <v>371.5</v>
      </c>
      <c r="Y33" s="50">
        <v>783.6</v>
      </c>
      <c r="Z33" s="50">
        <v>619.6</v>
      </c>
      <c r="AA33" s="50">
        <v>497.1</v>
      </c>
      <c r="AB33" s="50">
        <v>97.24</v>
      </c>
      <c r="AC33" s="50">
        <v>609.70000000000005</v>
      </c>
      <c r="AD33" s="50">
        <v>124.8</v>
      </c>
      <c r="AE33" s="59">
        <v>1337</v>
      </c>
      <c r="AF33" s="50">
        <v>95.52</v>
      </c>
      <c r="AG33" s="43" t="str">
        <f t="shared" si="0"/>
        <v/>
      </c>
      <c r="AH33" s="42">
        <f t="shared" si="1"/>
        <v>49.469767099953138</v>
      </c>
      <c r="AI33" s="42">
        <f t="shared" si="2"/>
        <v>33.671768671770863</v>
      </c>
      <c r="AJ33" s="42">
        <f t="shared" si="3"/>
        <v>32.016606670663393</v>
      </c>
      <c r="AK33" s="42">
        <f t="shared" si="4"/>
        <v>34.281050775353265</v>
      </c>
      <c r="AL33" s="42">
        <f t="shared" si="5"/>
        <v>7.6107946342070161</v>
      </c>
      <c r="AM33" s="42">
        <f t="shared" si="6"/>
        <v>30.997347713311942</v>
      </c>
      <c r="AN33" s="42">
        <f t="shared" si="7"/>
        <v>104.87680482802422</v>
      </c>
      <c r="AO33" s="42">
        <f t="shared" si="8"/>
        <v>49.030857481125302</v>
      </c>
      <c r="AP33" s="42">
        <f t="shared" si="9"/>
        <v>39.815135684601394</v>
      </c>
      <c r="AQ33" s="42">
        <f t="shared" si="10"/>
        <v>11.45843074358412</v>
      </c>
      <c r="AR33" s="42">
        <f t="shared" si="11"/>
        <v>51.56258399305996</v>
      </c>
      <c r="AS33" s="42">
        <f t="shared" si="12"/>
        <v>8.136777011480774</v>
      </c>
      <c r="AT33" s="42">
        <f t="shared" si="13"/>
        <v>196.03861557077624</v>
      </c>
      <c r="AU33" s="42">
        <f t="shared" si="14"/>
        <v>18.286954346704636</v>
      </c>
      <c r="AV33" s="41" t="str">
        <f t="shared" si="15"/>
        <v/>
      </c>
      <c r="AW33" s="40">
        <f t="shared" si="16"/>
        <v>474.1</v>
      </c>
      <c r="AX33" s="40">
        <f t="shared" si="17"/>
        <v>196.9</v>
      </c>
      <c r="AY33" s="40">
        <f t="shared" si="18"/>
        <v>232.5</v>
      </c>
      <c r="AZ33" s="40">
        <f t="shared" si="19"/>
        <v>416.7</v>
      </c>
      <c r="BA33" s="40">
        <f t="shared" si="20"/>
        <v>177.5</v>
      </c>
      <c r="BB33" s="40">
        <f t="shared" si="21"/>
        <v>371.5</v>
      </c>
      <c r="BC33" s="40">
        <f t="shared" si="22"/>
        <v>783.6</v>
      </c>
      <c r="BD33" s="40">
        <f t="shared" si="23"/>
        <v>619.6</v>
      </c>
      <c r="BE33" s="40">
        <f t="shared" si="24"/>
        <v>497.1</v>
      </c>
      <c r="BF33" s="40">
        <f t="shared" si="25"/>
        <v>97.24</v>
      </c>
      <c r="BG33" s="40">
        <f t="shared" si="26"/>
        <v>609.70000000000005</v>
      </c>
      <c r="BH33" s="40">
        <f t="shared" si="27"/>
        <v>124.8</v>
      </c>
      <c r="BI33" s="40">
        <f t="shared" si="28"/>
        <v>1337</v>
      </c>
      <c r="BJ33" s="40">
        <f t="shared" si="29"/>
        <v>95.52</v>
      </c>
      <c r="BK33" s="41" t="str">
        <f t="shared" si="30"/>
        <v/>
      </c>
      <c r="BL33" s="40">
        <f t="shared" si="31"/>
        <v>51.365113759479954</v>
      </c>
      <c r="BM33" s="40">
        <f t="shared" si="32"/>
        <v>28.761320479111887</v>
      </c>
      <c r="BN33" s="40">
        <f t="shared" si="33"/>
        <v>62.5</v>
      </c>
      <c r="BO33" s="40">
        <f t="shared" si="34"/>
        <v>84.283980582524279</v>
      </c>
      <c r="BP33" s="40">
        <f t="shared" si="35"/>
        <v>51.479118329466353</v>
      </c>
      <c r="BQ33" s="40">
        <f t="shared" si="36"/>
        <v>49.606088930431298</v>
      </c>
      <c r="BR33" s="40">
        <f t="shared" si="37"/>
        <v>92.253355309630336</v>
      </c>
      <c r="BS33" s="40">
        <f t="shared" si="38"/>
        <v>67.049020668758786</v>
      </c>
      <c r="BT33" s="40">
        <f t="shared" si="39"/>
        <v>46.588566073102157</v>
      </c>
      <c r="BU33" s="40">
        <f t="shared" si="40"/>
        <v>79.704918032786878</v>
      </c>
      <c r="BV33" s="40">
        <f t="shared" si="41"/>
        <v>86.335315774568116</v>
      </c>
      <c r="BW33" s="40">
        <f t="shared" si="42"/>
        <v>4.18932527693857</v>
      </c>
      <c r="BX33" s="40">
        <f t="shared" si="43"/>
        <v>93.431167016072678</v>
      </c>
      <c r="BY33" s="40">
        <f t="shared" si="44"/>
        <v>4.1784776902887142</v>
      </c>
      <c r="BZ33" s="49"/>
      <c r="CA33" s="47">
        <v>7.18</v>
      </c>
      <c r="CB33" s="47">
        <v>7.2880000000000003</v>
      </c>
      <c r="CC33" s="47">
        <v>7.4029999999999996</v>
      </c>
      <c r="CD33" s="47">
        <v>7.7969999999999997</v>
      </c>
      <c r="CE33" s="47">
        <v>9.0869999999999997</v>
      </c>
      <c r="CF33" s="47">
        <v>8.9339999999999993</v>
      </c>
      <c r="CG33" s="47">
        <v>8.4969999999999999</v>
      </c>
      <c r="CH33" s="47">
        <v>8.9719999999999995</v>
      </c>
      <c r="CI33" s="47">
        <v>9.6180000000000003</v>
      </c>
      <c r="CJ33" s="47">
        <v>9.6319999999999997</v>
      </c>
      <c r="CK33" s="47">
        <v>8.1630000000000003</v>
      </c>
      <c r="CL33" s="47">
        <v>6.8949999999999996</v>
      </c>
      <c r="CM33" s="58">
        <v>2.875</v>
      </c>
      <c r="CN33" s="47">
        <v>7.6269999999999998</v>
      </c>
      <c r="CO33" s="37" t="str">
        <f t="shared" si="45"/>
        <v/>
      </c>
      <c r="CP33" s="36">
        <f t="shared" si="46"/>
        <v>7.18</v>
      </c>
      <c r="CQ33" s="36">
        <f t="shared" si="47"/>
        <v>7.2880000000000003</v>
      </c>
      <c r="CR33" s="36">
        <f t="shared" si="48"/>
        <v>7.4029999999999996</v>
      </c>
      <c r="CS33" s="36">
        <f t="shared" si="49"/>
        <v>7.7969999999999997</v>
      </c>
      <c r="CT33" s="36">
        <f t="shared" si="50"/>
        <v>9.0869999999999997</v>
      </c>
      <c r="CU33" s="36">
        <f t="shared" si="51"/>
        <v>8.9339999999999993</v>
      </c>
      <c r="CV33" s="36">
        <f t="shared" si="52"/>
        <v>8.4969999999999999</v>
      </c>
      <c r="CW33" s="36">
        <f t="shared" si="53"/>
        <v>8.9719999999999995</v>
      </c>
      <c r="CX33" s="36">
        <f t="shared" si="54"/>
        <v>9.6180000000000003</v>
      </c>
      <c r="CY33" s="36">
        <f t="shared" si="55"/>
        <v>9.6319999999999997</v>
      </c>
      <c r="CZ33" s="36">
        <f t="shared" si="56"/>
        <v>8.1630000000000003</v>
      </c>
      <c r="DA33" s="36">
        <f t="shared" si="57"/>
        <v>6.8949999999999996</v>
      </c>
      <c r="DB33" s="36">
        <f t="shared" si="58"/>
        <v>2.875</v>
      </c>
      <c r="DC33" s="36">
        <f t="shared" si="59"/>
        <v>7.6269999999999998</v>
      </c>
      <c r="DE33" s="315" t="str">
        <f>_xlfn.IFNA(VLOOKUP(A33,'70commonGPCRs'!A:B,2,FALSE),"")</f>
        <v>Yes</v>
      </c>
      <c r="DF33" s="316" t="str">
        <f t="shared" si="60"/>
        <v/>
      </c>
      <c r="DG33" s="315">
        <f t="shared" si="61"/>
        <v>1</v>
      </c>
      <c r="DH33" s="315">
        <f t="shared" si="62"/>
        <v>1</v>
      </c>
      <c r="DI33" s="315">
        <f t="shared" si="63"/>
        <v>1</v>
      </c>
      <c r="DJ33" s="315">
        <f t="shared" si="64"/>
        <v>3</v>
      </c>
      <c r="DK33" s="315">
        <f t="shared" si="65"/>
        <v>1</v>
      </c>
    </row>
    <row r="34" spans="1:115" s="35" customFormat="1" ht="10" x14ac:dyDescent="0.2">
      <c r="A34" s="304" t="s">
        <v>290</v>
      </c>
      <c r="B34" s="46" t="s">
        <v>1149</v>
      </c>
      <c r="C34" s="53">
        <v>17.646062658046599</v>
      </c>
      <c r="D34" s="53">
        <v>16.788050591396214</v>
      </c>
      <c r="E34" s="53">
        <v>5.6180917008959534</v>
      </c>
      <c r="F34" s="53">
        <v>16.349151409591176</v>
      </c>
      <c r="G34" s="53">
        <v>14.260369500480481</v>
      </c>
      <c r="H34" s="53">
        <v>8.8226707368834205</v>
      </c>
      <c r="I34" s="53">
        <v>12.262987127035389</v>
      </c>
      <c r="J34" s="53">
        <v>11.353750228861363</v>
      </c>
      <c r="K34" s="53">
        <v>14.590137743729299</v>
      </c>
      <c r="L34" s="53">
        <v>12.900168742818897</v>
      </c>
      <c r="M34" s="53">
        <v>8.0556112506060913</v>
      </c>
      <c r="N34" s="53">
        <v>10.625493577649943</v>
      </c>
      <c r="O34" s="53">
        <v>9.5727162120476343</v>
      </c>
      <c r="P34" s="53">
        <v>14.640723636620416</v>
      </c>
      <c r="Q34" s="53">
        <v>25.815430401345328</v>
      </c>
      <c r="R34" s="52"/>
      <c r="S34" s="50">
        <v>560</v>
      </c>
      <c r="T34" s="50">
        <v>313.60000000000002</v>
      </c>
      <c r="U34" s="50">
        <v>214.7</v>
      </c>
      <c r="V34" s="50">
        <v>303</v>
      </c>
      <c r="W34" s="50">
        <v>67.44</v>
      </c>
      <c r="X34" s="50"/>
      <c r="Y34" s="50"/>
      <c r="Z34" s="51">
        <v>26.03</v>
      </c>
      <c r="AA34" s="50">
        <v>424</v>
      </c>
      <c r="AB34" s="50">
        <v>51.84</v>
      </c>
      <c r="AC34" s="50">
        <v>226.7</v>
      </c>
      <c r="AD34" s="50"/>
      <c r="AE34" s="50">
        <v>248.7</v>
      </c>
      <c r="AF34" s="50">
        <v>243.1</v>
      </c>
      <c r="AG34" s="43" t="str">
        <f t="shared" ref="AG34:AG65" si="66">IF(R34="","",R34/C34)</f>
        <v/>
      </c>
      <c r="AH34" s="42">
        <f t="shared" ref="AH34:AH65" si="67">IF(S34="","",S34/D34)</f>
        <v>33.357059353097078</v>
      </c>
      <c r="AI34" s="42">
        <f t="shared" ref="AI34:AI65" si="68">IF(T34="","",T34/E34)</f>
        <v>55.819665590361971</v>
      </c>
      <c r="AJ34" s="42">
        <f t="shared" ref="AJ34:AJ65" si="69">IF(U34="","",U34/F34)</f>
        <v>13.132180051500834</v>
      </c>
      <c r="AK34" s="42">
        <f t="shared" ref="AK34:AK65" si="70">IF(V34="","",V34/G34)</f>
        <v>21.247696280926725</v>
      </c>
      <c r="AL34" s="42">
        <f t="shared" ref="AL34:AL65" si="71">IF(W34="","",W34/H34)</f>
        <v>7.643943881761925</v>
      </c>
      <c r="AM34" s="42" t="str">
        <f t="shared" ref="AM34:AM65" si="72">IF(X34="","",X34/I34)</f>
        <v/>
      </c>
      <c r="AN34" s="42" t="str">
        <f t="shared" ref="AN34:AN65" si="73">IF(Y34="","",Y34/J34)</f>
        <v/>
      </c>
      <c r="AO34" s="42">
        <f t="shared" ref="AO34:AO65" si="74">IF(Z34="","",Z34/K34)</f>
        <v>1.7840818542777257</v>
      </c>
      <c r="AP34" s="42">
        <f t="shared" ref="AP34:AP65" si="75">IF(AA34="","",AA34/L34)</f>
        <v>32.86778711604272</v>
      </c>
      <c r="AQ34" s="42">
        <f t="shared" ref="AQ34:AQ65" si="76">IF(AB34="","",AB34/M34)</f>
        <v>6.4352658522467356</v>
      </c>
      <c r="AR34" s="42">
        <f t="shared" ref="AR34:AR65" si="77">IF(AC34="","",AC34/N34)</f>
        <v>21.335479462041103</v>
      </c>
      <c r="AS34" s="42" t="str">
        <f t="shared" ref="AS34:AS65" si="78">IF(AD34="","",AD34/O34)</f>
        <v/>
      </c>
      <c r="AT34" s="42">
        <f t="shared" ref="AT34:AT65" si="79">IF(AE34="","",AE34/P34)</f>
        <v>16.986865278840035</v>
      </c>
      <c r="AU34" s="42">
        <f t="shared" ref="AU34:AU65" si="80">IF(AF34="","",AF34/Q34)</f>
        <v>9.4168486142044436</v>
      </c>
      <c r="AV34" s="41" t="str">
        <f t="shared" ref="AV34:AV65" si="81">IF(AG34="","",IF(AG34&lt;1.35,"",R34))</f>
        <v/>
      </c>
      <c r="AW34" s="40">
        <f t="shared" ref="AW34:AW65" si="82">IF(AH34="","",IF(AH34&lt;1.35,"",S34))</f>
        <v>560</v>
      </c>
      <c r="AX34" s="40">
        <f t="shared" ref="AX34:AX65" si="83">IF(AI34="","",IF(AI34&lt;1.35,"",T34))</f>
        <v>313.60000000000002</v>
      </c>
      <c r="AY34" s="40">
        <f t="shared" ref="AY34:AY65" si="84">IF(AJ34="","",IF(AJ34&lt;1.35,"",U34))</f>
        <v>214.7</v>
      </c>
      <c r="AZ34" s="40">
        <f t="shared" ref="AZ34:AZ65" si="85">IF(AK34="","",IF(AK34&lt;1.35,"",V34))</f>
        <v>303</v>
      </c>
      <c r="BA34" s="40">
        <f t="shared" ref="BA34:BA65" si="86">IF(AL34="","",IF(AL34&lt;1.35,"",W34))</f>
        <v>67.44</v>
      </c>
      <c r="BB34" s="40" t="str">
        <f t="shared" ref="BB34:BB65" si="87">IF(AM34="","",IF(AM34&lt;1.35,"",X34))</f>
        <v/>
      </c>
      <c r="BC34" s="40" t="str">
        <f t="shared" ref="BC34:BC65" si="88">IF(AN34="","",IF(AN34&lt;1.35,"",Y34))</f>
        <v/>
      </c>
      <c r="BD34" s="40">
        <f t="shared" ref="BD34:BD65" si="89">IF(AO34="","",IF(AO34&lt;1.35,"",Z34))</f>
        <v>26.03</v>
      </c>
      <c r="BE34" s="40">
        <f t="shared" ref="BE34:BE65" si="90">IF(AP34="","",IF(AP34&lt;1.35,"",AA34))</f>
        <v>424</v>
      </c>
      <c r="BF34" s="40">
        <f t="shared" ref="BF34:BF65" si="91">IF(AQ34="","",IF(AQ34&lt;1.35,"",AB34))</f>
        <v>51.84</v>
      </c>
      <c r="BG34" s="40">
        <f t="shared" ref="BG34:BG65" si="92">IF(AR34="","",IF(AR34&lt;1.35,"",AC34))</f>
        <v>226.7</v>
      </c>
      <c r="BH34" s="40" t="str">
        <f t="shared" ref="BH34:BH65" si="93">IF(AS34="","",IF(AS34&lt;1.35,"",AD34))</f>
        <v/>
      </c>
      <c r="BI34" s="40">
        <f t="shared" ref="BI34:BI65" si="94">IF(AT34="","",IF(AT34&lt;1.35,"",AE34))</f>
        <v>248.7</v>
      </c>
      <c r="BJ34" s="40">
        <f t="shared" ref="BJ34:BJ65" si="95">IF(AU34="","",IF(AU34&lt;1.35,"",AF34))</f>
        <v>243.1</v>
      </c>
      <c r="BK34" s="41" t="str">
        <f t="shared" ref="BK34:BK65" si="96">IF(AV34="","",100*(AV34)/MAX(AV:AV))</f>
        <v/>
      </c>
      <c r="BL34" s="40">
        <f t="shared" ref="BL34:BL65" si="97">IF(AW34="","",100*(AW34)/MAX(AW:AW))</f>
        <v>60.671722643553629</v>
      </c>
      <c r="BM34" s="40">
        <f t="shared" ref="BM34:BM65" si="98">IF(AX34="","",100*(AX34)/MAX(AX:AX))</f>
        <v>45.807770961145195</v>
      </c>
      <c r="BN34" s="40">
        <f t="shared" ref="BN34:BN65" si="99">IF(AY34="","",100*(AY34)/MAX(AY:AY))</f>
        <v>57.715053763440864</v>
      </c>
      <c r="BO34" s="40">
        <f t="shared" ref="BO34:BO65" si="100">IF(AZ34="","",100*(AZ34)/MAX(AZ:AZ))</f>
        <v>61.286407766990294</v>
      </c>
      <c r="BP34" s="40">
        <f t="shared" ref="BP34:BP65" si="101">IF(BA34="","",100*(BA34)/MAX(BA:BA))</f>
        <v>19.559164733178655</v>
      </c>
      <c r="BQ34" s="40" t="str">
        <f t="shared" ref="BQ34:BQ65" si="102">IF(BB34="","",100*(BB34)/MAX(BB:BB))</f>
        <v/>
      </c>
      <c r="BR34" s="40" t="str">
        <f t="shared" ref="BR34:BR65" si="103">IF(BC34="","",100*(BC34)/MAX(BC:BC))</f>
        <v/>
      </c>
      <c r="BS34" s="40">
        <f t="shared" ref="BS34:BS65" si="104">IF(BD34="","",100*(BD34)/MAX(BD:BD))</f>
        <v>2.8167947191862353</v>
      </c>
      <c r="BT34" s="40">
        <f t="shared" ref="BT34:BT65" si="105">IF(BE34="","",100*(BE34)/MAX(BE:BE))</f>
        <v>39.737582005623246</v>
      </c>
      <c r="BU34" s="40">
        <f t="shared" ref="BU34:BU65" si="106">IF(BF34="","",100*(BF34)/MAX(BF:BF))</f>
        <v>42.491803278688522</v>
      </c>
      <c r="BV34" s="40">
        <f t="shared" ref="BV34:BV65" si="107">IF(BG34="","",100*(BG34)/MAX(BG:BG))</f>
        <v>32.101387708864344</v>
      </c>
      <c r="BW34" s="40" t="str">
        <f t="shared" ref="BW34:BW65" si="108">IF(BH34="","",100*(BH34)/MAX(BH:BH))</f>
        <v/>
      </c>
      <c r="BX34" s="40">
        <f t="shared" ref="BX34:BX65" si="109">IF(BI34="","",100*(BI34)/MAX(BI:BI))</f>
        <v>17.379454926624739</v>
      </c>
      <c r="BY34" s="40">
        <f t="shared" ref="BY34:BY65" si="110">IF(BJ34="","",100*(BJ34)/MAX(BJ:BJ))</f>
        <v>10.63429571303587</v>
      </c>
      <c r="BZ34" s="49"/>
      <c r="CA34" s="47">
        <v>7.7859999999999996</v>
      </c>
      <c r="CB34" s="47">
        <v>7.5270000000000001</v>
      </c>
      <c r="CC34" s="47">
        <v>8</v>
      </c>
      <c r="CD34" s="47">
        <v>8.0180000000000007</v>
      </c>
      <c r="CE34" s="47">
        <v>8.1280000000000001</v>
      </c>
      <c r="CF34" s="47"/>
      <c r="CG34" s="47"/>
      <c r="CH34" s="57">
        <v>5.234</v>
      </c>
      <c r="CI34" s="47">
        <v>7.9749999999999996</v>
      </c>
      <c r="CJ34" s="47">
        <v>8.0389999999999997</v>
      </c>
      <c r="CK34" s="47">
        <v>7.1660000000000004</v>
      </c>
      <c r="CL34" s="47"/>
      <c r="CM34" s="47">
        <v>5.3010000000000002</v>
      </c>
      <c r="CN34" s="47">
        <v>6.1559999999999997</v>
      </c>
      <c r="CO34" s="37" t="str">
        <f t="shared" ref="CO34:CO65" si="111">IF(BZ34="","",IF(AG34&lt;1.35,"",BZ34))</f>
        <v/>
      </c>
      <c r="CP34" s="36">
        <f t="shared" ref="CP34:CP65" si="112">IF(CA34="","",IF(AH34&lt;1.35,"",CA34))</f>
        <v>7.7859999999999996</v>
      </c>
      <c r="CQ34" s="36">
        <f t="shared" ref="CQ34:CQ65" si="113">IF(CB34="","",IF(AI34&lt;1.35,"",CB34))</f>
        <v>7.5270000000000001</v>
      </c>
      <c r="CR34" s="36">
        <f t="shared" ref="CR34:CR65" si="114">IF(CC34="","",IF(AJ34&lt;1.35,"",CC34))</f>
        <v>8</v>
      </c>
      <c r="CS34" s="36">
        <f t="shared" ref="CS34:CS65" si="115">IF(CD34="","",IF(AK34&lt;1.35,"",CD34))</f>
        <v>8.0180000000000007</v>
      </c>
      <c r="CT34" s="36">
        <f t="shared" ref="CT34:CT65" si="116">IF(CE34="","",IF(AL34&lt;1.35,"",CE34))</f>
        <v>8.1280000000000001</v>
      </c>
      <c r="CU34" s="36" t="str">
        <f t="shared" ref="CU34:CU65" si="117">IF(CF34="","",IF(AM34&lt;1.35,"",CF34))</f>
        <v/>
      </c>
      <c r="CV34" s="36" t="str">
        <f t="shared" ref="CV34:CV65" si="118">IF(CG34="","",IF(AN34&lt;1.35,"",CG34))</f>
        <v/>
      </c>
      <c r="CW34" s="36">
        <f t="shared" ref="CW34:CW65" si="119">IF(CH34="","",IF(AO34&lt;1.35,"",CH34))</f>
        <v>5.234</v>
      </c>
      <c r="CX34" s="36">
        <f t="shared" ref="CX34:CX65" si="120">IF(CI34="","",IF(AP34&lt;1.35,"",CI34))</f>
        <v>7.9749999999999996</v>
      </c>
      <c r="CY34" s="36">
        <f t="shared" ref="CY34:CY65" si="121">IF(CJ34="","",IF(AQ34&lt;1.35,"",CJ34))</f>
        <v>8.0389999999999997</v>
      </c>
      <c r="CZ34" s="36">
        <f t="shared" ref="CZ34:CZ65" si="122">IF(CK34="","",IF(AR34&lt;1.35,"",CK34))</f>
        <v>7.1660000000000004</v>
      </c>
      <c r="DA34" s="36" t="str">
        <f t="shared" ref="DA34:DA65" si="123">IF(CL34="","",IF(AS34&lt;1.35,"",CL34))</f>
        <v/>
      </c>
      <c r="DB34" s="36">
        <f t="shared" ref="DB34:DB65" si="124">IF(CM34="","",IF(AT34&lt;1.35,"",CM34))</f>
        <v>5.3010000000000002</v>
      </c>
      <c r="DC34" s="36">
        <f t="shared" ref="DC34:DC65" si="125">IF(CN34="","",IF(AU34&lt;1.35,"",CN34))</f>
        <v>6.1559999999999997</v>
      </c>
      <c r="DE34" s="315" t="str">
        <f>_xlfn.IFNA(VLOOKUP(A34,'70commonGPCRs'!A:B,2,FALSE),"")</f>
        <v>Yes</v>
      </c>
      <c r="DF34" s="316" t="str">
        <f t="shared" si="60"/>
        <v/>
      </c>
      <c r="DG34" s="315">
        <f t="shared" si="61"/>
        <v>1</v>
      </c>
      <c r="DH34" s="315">
        <f t="shared" si="62"/>
        <v>1</v>
      </c>
      <c r="DI34" s="315">
        <f t="shared" si="63"/>
        <v>1</v>
      </c>
      <c r="DJ34" s="315">
        <f t="shared" si="64"/>
        <v>3</v>
      </c>
      <c r="DK34" s="315">
        <f t="shared" si="65"/>
        <v>1</v>
      </c>
    </row>
    <row r="35" spans="1:115" s="35" customFormat="1" ht="10" x14ac:dyDescent="0.2">
      <c r="A35" s="304" t="s">
        <v>294</v>
      </c>
      <c r="B35" s="46" t="s">
        <v>1148</v>
      </c>
      <c r="C35" s="40">
        <v>8.9393945130453432</v>
      </c>
      <c r="D35" s="40">
        <v>12.792023364091074</v>
      </c>
      <c r="E35" s="40">
        <v>16.463334098720306</v>
      </c>
      <c r="F35" s="40">
        <v>4.257475964263838</v>
      </c>
      <c r="G35" s="40">
        <v>7.5113107978577807</v>
      </c>
      <c r="H35" s="40">
        <v>13.716249405915718</v>
      </c>
      <c r="I35" s="40">
        <v>11.417360158347284</v>
      </c>
      <c r="J35" s="40">
        <v>11.680099793357737</v>
      </c>
      <c r="K35" s="40">
        <v>11.702352802413703</v>
      </c>
      <c r="L35" s="40">
        <v>11.66541414907238</v>
      </c>
      <c r="M35" s="40">
        <v>17.564904878367706</v>
      </c>
      <c r="N35" s="40">
        <v>11.11933668539165</v>
      </c>
      <c r="O35" s="40">
        <v>11.937517217405933</v>
      </c>
      <c r="P35" s="40">
        <v>9.0618058722463068</v>
      </c>
      <c r="Q35" s="40">
        <v>15.798485051865308</v>
      </c>
      <c r="R35" s="45"/>
      <c r="S35" s="44">
        <v>266.7</v>
      </c>
      <c r="T35" s="44">
        <v>147.19999999999999</v>
      </c>
      <c r="U35" s="44">
        <v>152.9</v>
      </c>
      <c r="V35" s="44">
        <v>218.1</v>
      </c>
      <c r="W35" s="44">
        <v>60.27</v>
      </c>
      <c r="X35" s="44"/>
      <c r="Y35" s="44"/>
      <c r="Z35" s="44"/>
      <c r="AA35" s="51">
        <v>16</v>
      </c>
      <c r="AB35" s="44"/>
      <c r="AC35" s="44"/>
      <c r="AD35" s="44">
        <v>124.7</v>
      </c>
      <c r="AE35" s="44">
        <v>46.95</v>
      </c>
      <c r="AF35" s="44">
        <v>103.2</v>
      </c>
      <c r="AG35" s="43" t="str">
        <f t="shared" si="66"/>
        <v/>
      </c>
      <c r="AH35" s="42">
        <f t="shared" si="67"/>
        <v>20.848930025304885</v>
      </c>
      <c r="AI35" s="42">
        <f t="shared" si="68"/>
        <v>8.9410807748499632</v>
      </c>
      <c r="AJ35" s="42">
        <f t="shared" si="69"/>
        <v>35.91329728773654</v>
      </c>
      <c r="AK35" s="42">
        <f t="shared" si="70"/>
        <v>29.036210305956441</v>
      </c>
      <c r="AL35" s="42">
        <f t="shared" si="71"/>
        <v>4.3940583330313308</v>
      </c>
      <c r="AM35" s="42" t="str">
        <f t="shared" si="72"/>
        <v/>
      </c>
      <c r="AN35" s="42" t="str">
        <f t="shared" si="73"/>
        <v/>
      </c>
      <c r="AO35" s="42" t="str">
        <f t="shared" si="74"/>
        <v/>
      </c>
      <c r="AP35" s="42">
        <f t="shared" si="75"/>
        <v>1.3715758219584773</v>
      </c>
      <c r="AQ35" s="42" t="str">
        <f t="shared" si="76"/>
        <v/>
      </c>
      <c r="AR35" s="42" t="str">
        <f t="shared" si="77"/>
        <v/>
      </c>
      <c r="AS35" s="42">
        <f t="shared" si="78"/>
        <v>10.446058232123562</v>
      </c>
      <c r="AT35" s="42">
        <f t="shared" si="79"/>
        <v>5.1810864922403921</v>
      </c>
      <c r="AU35" s="42">
        <f t="shared" si="80"/>
        <v>6.5322719020970501</v>
      </c>
      <c r="AV35" s="41" t="str">
        <f t="shared" si="81"/>
        <v/>
      </c>
      <c r="AW35" s="40">
        <f t="shared" si="82"/>
        <v>266.7</v>
      </c>
      <c r="AX35" s="40">
        <f t="shared" si="83"/>
        <v>147.19999999999999</v>
      </c>
      <c r="AY35" s="40">
        <f t="shared" si="84"/>
        <v>152.9</v>
      </c>
      <c r="AZ35" s="40">
        <f t="shared" si="85"/>
        <v>218.1</v>
      </c>
      <c r="BA35" s="40">
        <f t="shared" si="86"/>
        <v>60.27</v>
      </c>
      <c r="BB35" s="40" t="str">
        <f t="shared" si="87"/>
        <v/>
      </c>
      <c r="BC35" s="40" t="str">
        <f t="shared" si="88"/>
        <v/>
      </c>
      <c r="BD35" s="40" t="str">
        <f t="shared" si="89"/>
        <v/>
      </c>
      <c r="BE35" s="40">
        <f t="shared" si="90"/>
        <v>16</v>
      </c>
      <c r="BF35" s="40" t="str">
        <f t="shared" si="91"/>
        <v/>
      </c>
      <c r="BG35" s="40" t="str">
        <f t="shared" si="92"/>
        <v/>
      </c>
      <c r="BH35" s="40">
        <f t="shared" si="93"/>
        <v>124.7</v>
      </c>
      <c r="BI35" s="40">
        <f t="shared" si="94"/>
        <v>46.95</v>
      </c>
      <c r="BJ35" s="40">
        <f t="shared" si="95"/>
        <v>103.2</v>
      </c>
      <c r="BK35" s="41" t="str">
        <f t="shared" si="96"/>
        <v/>
      </c>
      <c r="BL35" s="40">
        <f t="shared" si="97"/>
        <v>28.894907908992415</v>
      </c>
      <c r="BM35" s="40">
        <f t="shared" si="98"/>
        <v>21.501606777680394</v>
      </c>
      <c r="BN35" s="40">
        <f t="shared" si="99"/>
        <v>41.102150537634408</v>
      </c>
      <c r="BO35" s="40">
        <f t="shared" si="100"/>
        <v>44.114077669902912</v>
      </c>
      <c r="BP35" s="40">
        <f t="shared" si="101"/>
        <v>17.479698375870068</v>
      </c>
      <c r="BQ35" s="40" t="str">
        <f t="shared" si="102"/>
        <v/>
      </c>
      <c r="BR35" s="40" t="str">
        <f t="shared" si="103"/>
        <v/>
      </c>
      <c r="BS35" s="40" t="str">
        <f t="shared" si="104"/>
        <v/>
      </c>
      <c r="BT35" s="40">
        <f t="shared" si="105"/>
        <v>1.499531396438613</v>
      </c>
      <c r="BU35" s="40" t="str">
        <f t="shared" si="106"/>
        <v/>
      </c>
      <c r="BV35" s="40" t="str">
        <f t="shared" si="107"/>
        <v/>
      </c>
      <c r="BW35" s="40">
        <f t="shared" si="108"/>
        <v>4.1859684457871769</v>
      </c>
      <c r="BX35" s="40">
        <f t="shared" si="109"/>
        <v>3.2809224318658279</v>
      </c>
      <c r="BY35" s="40">
        <f t="shared" si="110"/>
        <v>4.514435695538058</v>
      </c>
      <c r="BZ35" s="39"/>
      <c r="CA35" s="38">
        <v>9.43</v>
      </c>
      <c r="CB35" s="38">
        <v>9.5120000000000005</v>
      </c>
      <c r="CC35" s="38">
        <v>8.8729999999999993</v>
      </c>
      <c r="CD35" s="38">
        <v>9.2769999999999992</v>
      </c>
      <c r="CE35" s="38">
        <v>9.4489999999999998</v>
      </c>
      <c r="CF35" s="38"/>
      <c r="CG35" s="38"/>
      <c r="CH35" s="38"/>
      <c r="CI35" s="57">
        <v>7.2</v>
      </c>
      <c r="CJ35" s="38"/>
      <c r="CK35" s="38"/>
      <c r="CL35" s="38">
        <v>8.61</v>
      </c>
      <c r="CM35" s="38">
        <v>8.5549999999999997</v>
      </c>
      <c r="CN35" s="38">
        <v>8.6460000000000008</v>
      </c>
      <c r="CO35" s="37" t="str">
        <f t="shared" si="111"/>
        <v/>
      </c>
      <c r="CP35" s="36">
        <f t="shared" si="112"/>
        <v>9.43</v>
      </c>
      <c r="CQ35" s="36">
        <f t="shared" si="113"/>
        <v>9.5120000000000005</v>
      </c>
      <c r="CR35" s="36">
        <f t="shared" si="114"/>
        <v>8.8729999999999993</v>
      </c>
      <c r="CS35" s="36">
        <f t="shared" si="115"/>
        <v>9.2769999999999992</v>
      </c>
      <c r="CT35" s="36">
        <f t="shared" si="116"/>
        <v>9.4489999999999998</v>
      </c>
      <c r="CU35" s="36" t="str">
        <f t="shared" si="117"/>
        <v/>
      </c>
      <c r="CV35" s="36" t="str">
        <f t="shared" si="118"/>
        <v/>
      </c>
      <c r="CW35" s="36" t="str">
        <f t="shared" si="119"/>
        <v/>
      </c>
      <c r="CX35" s="36">
        <f t="shared" si="120"/>
        <v>7.2</v>
      </c>
      <c r="CY35" s="36" t="str">
        <f t="shared" si="121"/>
        <v/>
      </c>
      <c r="CZ35" s="36" t="str">
        <f t="shared" si="122"/>
        <v/>
      </c>
      <c r="DA35" s="36">
        <f t="shared" si="123"/>
        <v>8.61</v>
      </c>
      <c r="DB35" s="36">
        <f t="shared" si="124"/>
        <v>8.5549999999999997</v>
      </c>
      <c r="DC35" s="36">
        <f t="shared" si="125"/>
        <v>8.6460000000000008</v>
      </c>
      <c r="DE35" s="315" t="str">
        <f>_xlfn.IFNA(VLOOKUP(A35,'70commonGPCRs'!A:B,2,FALSE),"")</f>
        <v>Yes</v>
      </c>
      <c r="DF35" s="316" t="str">
        <f t="shared" si="60"/>
        <v/>
      </c>
      <c r="DG35" s="315">
        <f t="shared" si="61"/>
        <v>1</v>
      </c>
      <c r="DH35" s="315">
        <f t="shared" si="62"/>
        <v>1</v>
      </c>
      <c r="DI35" s="315" t="str">
        <f t="shared" si="63"/>
        <v/>
      </c>
      <c r="DJ35" s="315">
        <f t="shared" si="64"/>
        <v>2</v>
      </c>
      <c r="DK35" s="315">
        <f t="shared" si="65"/>
        <v>1</v>
      </c>
    </row>
    <row r="36" spans="1:115" s="35" customFormat="1" ht="10" x14ac:dyDescent="0.2">
      <c r="A36" s="304" t="s">
        <v>8</v>
      </c>
      <c r="B36" s="46" t="s">
        <v>1146</v>
      </c>
      <c r="C36" s="53">
        <v>11.340793825790836</v>
      </c>
      <c r="D36" s="53">
        <v>3.4940506204559476</v>
      </c>
      <c r="E36" s="53">
        <v>12.847723294023019</v>
      </c>
      <c r="F36" s="53">
        <v>14.477746328113014</v>
      </c>
      <c r="G36" s="53">
        <v>8.9008475797642443</v>
      </c>
      <c r="H36" s="53">
        <v>4.1228211961074157</v>
      </c>
      <c r="I36" s="53">
        <v>8.5483003056519227</v>
      </c>
      <c r="J36" s="53">
        <v>11.100247616841566</v>
      </c>
      <c r="K36" s="53">
        <v>8.7834103591318939</v>
      </c>
      <c r="L36" s="53">
        <v>8.6627983061573879</v>
      </c>
      <c r="M36" s="53">
        <v>4.6388900568599007</v>
      </c>
      <c r="N36" s="53">
        <v>8.1442373572366549</v>
      </c>
      <c r="O36" s="53">
        <v>19.664780728704667</v>
      </c>
      <c r="P36" s="53">
        <v>8.5606147843407641</v>
      </c>
      <c r="Q36" s="53">
        <v>6.5446502886481355</v>
      </c>
      <c r="R36" s="52">
        <v>57.32</v>
      </c>
      <c r="S36" s="50">
        <v>442.2</v>
      </c>
      <c r="T36" s="50">
        <v>206.1</v>
      </c>
      <c r="U36" s="50">
        <v>158.9</v>
      </c>
      <c r="V36" s="50">
        <v>262.60000000000002</v>
      </c>
      <c r="W36" s="50">
        <v>72.849999999999994</v>
      </c>
      <c r="X36" s="50"/>
      <c r="Y36" s="50"/>
      <c r="Z36" s="51">
        <v>13.48</v>
      </c>
      <c r="AA36" s="50">
        <v>725.2</v>
      </c>
      <c r="AB36" s="50"/>
      <c r="AC36" s="50"/>
      <c r="AD36" s="50">
        <v>1418</v>
      </c>
      <c r="AE36" s="50">
        <v>1093</v>
      </c>
      <c r="AF36" s="50">
        <v>1444</v>
      </c>
      <c r="AG36" s="43">
        <f t="shared" si="66"/>
        <v>5.0543199074517045</v>
      </c>
      <c r="AH36" s="42">
        <f t="shared" si="67"/>
        <v>126.55798327910206</v>
      </c>
      <c r="AI36" s="42">
        <f t="shared" si="68"/>
        <v>16.04175271239545</v>
      </c>
      <c r="AJ36" s="42">
        <f t="shared" si="69"/>
        <v>10.975465131022956</v>
      </c>
      <c r="AK36" s="42">
        <f t="shared" si="70"/>
        <v>29.50280831648119</v>
      </c>
      <c r="AL36" s="42">
        <f t="shared" si="71"/>
        <v>17.669939232092268</v>
      </c>
      <c r="AM36" s="42" t="str">
        <f t="shared" si="72"/>
        <v/>
      </c>
      <c r="AN36" s="42" t="str">
        <f t="shared" si="73"/>
        <v/>
      </c>
      <c r="AO36" s="42">
        <f t="shared" si="74"/>
        <v>1.5347113989710361</v>
      </c>
      <c r="AP36" s="42">
        <f t="shared" si="75"/>
        <v>83.714288890292949</v>
      </c>
      <c r="AQ36" s="42" t="str">
        <f t="shared" si="76"/>
        <v/>
      </c>
      <c r="AR36" s="42" t="str">
        <f t="shared" si="77"/>
        <v/>
      </c>
      <c r="AS36" s="42">
        <f t="shared" si="78"/>
        <v>72.108609781249498</v>
      </c>
      <c r="AT36" s="42">
        <f t="shared" si="79"/>
        <v>127.67774599545537</v>
      </c>
      <c r="AU36" s="42">
        <f t="shared" si="80"/>
        <v>220.63822149590715</v>
      </c>
      <c r="AV36" s="41">
        <f t="shared" si="81"/>
        <v>57.32</v>
      </c>
      <c r="AW36" s="40">
        <f t="shared" si="82"/>
        <v>442.2</v>
      </c>
      <c r="AX36" s="40">
        <f t="shared" si="83"/>
        <v>206.1</v>
      </c>
      <c r="AY36" s="40">
        <f t="shared" si="84"/>
        <v>158.9</v>
      </c>
      <c r="AZ36" s="40">
        <f t="shared" si="85"/>
        <v>262.60000000000002</v>
      </c>
      <c r="BA36" s="40">
        <f t="shared" si="86"/>
        <v>72.849999999999994</v>
      </c>
      <c r="BB36" s="40" t="str">
        <f t="shared" si="87"/>
        <v/>
      </c>
      <c r="BC36" s="40" t="str">
        <f t="shared" si="88"/>
        <v/>
      </c>
      <c r="BD36" s="40">
        <f t="shared" si="89"/>
        <v>13.48</v>
      </c>
      <c r="BE36" s="40">
        <f t="shared" si="90"/>
        <v>725.2</v>
      </c>
      <c r="BF36" s="40" t="str">
        <f t="shared" si="91"/>
        <v/>
      </c>
      <c r="BG36" s="40" t="str">
        <f t="shared" si="92"/>
        <v/>
      </c>
      <c r="BH36" s="40">
        <f t="shared" si="93"/>
        <v>1418</v>
      </c>
      <c r="BI36" s="40">
        <f t="shared" si="94"/>
        <v>1093</v>
      </c>
      <c r="BJ36" s="40">
        <f t="shared" si="95"/>
        <v>1444</v>
      </c>
      <c r="BK36" s="41">
        <f t="shared" si="96"/>
        <v>87.752602571953474</v>
      </c>
      <c r="BL36" s="40">
        <f t="shared" si="97"/>
        <v>47.908992416034671</v>
      </c>
      <c r="BM36" s="40">
        <f t="shared" si="98"/>
        <v>30.105170902716914</v>
      </c>
      <c r="BN36" s="40">
        <f t="shared" si="99"/>
        <v>42.715053763440864</v>
      </c>
      <c r="BO36" s="40">
        <f t="shared" si="100"/>
        <v>53.114886731391593</v>
      </c>
      <c r="BP36" s="40">
        <f t="shared" si="101"/>
        <v>21.128190255220414</v>
      </c>
      <c r="BQ36" s="40" t="str">
        <f t="shared" si="102"/>
        <v/>
      </c>
      <c r="BR36" s="40" t="str">
        <f t="shared" si="103"/>
        <v/>
      </c>
      <c r="BS36" s="40">
        <f t="shared" si="104"/>
        <v>1.4587165891137321</v>
      </c>
      <c r="BT36" s="40">
        <f t="shared" si="105"/>
        <v>67.966260543580134</v>
      </c>
      <c r="BU36" s="40" t="str">
        <f t="shared" si="106"/>
        <v/>
      </c>
      <c r="BV36" s="40" t="str">
        <f t="shared" si="107"/>
        <v/>
      </c>
      <c r="BW36" s="40">
        <f t="shared" si="108"/>
        <v>47.599865726753947</v>
      </c>
      <c r="BX36" s="40">
        <f t="shared" si="109"/>
        <v>76.38015373864431</v>
      </c>
      <c r="BY36" s="40">
        <f t="shared" si="110"/>
        <v>63.167104111985999</v>
      </c>
      <c r="BZ36" s="49">
        <v>10.35</v>
      </c>
      <c r="CA36" s="47">
        <v>8.1959999999999997</v>
      </c>
      <c r="CB36" s="47">
        <v>8.2799999999999994</v>
      </c>
      <c r="CC36" s="47">
        <v>8.327</v>
      </c>
      <c r="CD36" s="47">
        <v>8.3670000000000009</v>
      </c>
      <c r="CE36" s="47">
        <v>8.1989999999999998</v>
      </c>
      <c r="CF36" s="47"/>
      <c r="CG36" s="47"/>
      <c r="CH36" s="57">
        <v>7.7270000000000003</v>
      </c>
      <c r="CI36" s="47">
        <v>8.77</v>
      </c>
      <c r="CJ36" s="47"/>
      <c r="CK36" s="47"/>
      <c r="CL36" s="47">
        <v>8.077</v>
      </c>
      <c r="CM36" s="47">
        <v>7.9809999999999999</v>
      </c>
      <c r="CN36" s="47">
        <v>8.1630000000000003</v>
      </c>
      <c r="CO36" s="37">
        <f t="shared" si="111"/>
        <v>10.35</v>
      </c>
      <c r="CP36" s="36">
        <f t="shared" si="112"/>
        <v>8.1959999999999997</v>
      </c>
      <c r="CQ36" s="36">
        <f t="shared" si="113"/>
        <v>8.2799999999999994</v>
      </c>
      <c r="CR36" s="36">
        <f t="shared" si="114"/>
        <v>8.327</v>
      </c>
      <c r="CS36" s="36">
        <f t="shared" si="115"/>
        <v>8.3670000000000009</v>
      </c>
      <c r="CT36" s="36">
        <f t="shared" si="116"/>
        <v>8.1989999999999998</v>
      </c>
      <c r="CU36" s="36" t="str">
        <f t="shared" si="117"/>
        <v/>
      </c>
      <c r="CV36" s="36" t="str">
        <f t="shared" si="118"/>
        <v/>
      </c>
      <c r="CW36" s="36">
        <f t="shared" si="119"/>
        <v>7.7270000000000003</v>
      </c>
      <c r="CX36" s="36">
        <f t="shared" si="120"/>
        <v>8.77</v>
      </c>
      <c r="CY36" s="36" t="str">
        <f t="shared" si="121"/>
        <v/>
      </c>
      <c r="CZ36" s="36" t="str">
        <f t="shared" si="122"/>
        <v/>
      </c>
      <c r="DA36" s="36">
        <f t="shared" si="123"/>
        <v>8.077</v>
      </c>
      <c r="DB36" s="36">
        <f t="shared" si="124"/>
        <v>7.9809999999999999</v>
      </c>
      <c r="DC36" s="36">
        <f t="shared" si="125"/>
        <v>8.1630000000000003</v>
      </c>
      <c r="DE36" s="315" t="str">
        <f>_xlfn.IFNA(VLOOKUP(A36,'70commonGPCRs'!A:B,2,FALSE),"")</f>
        <v/>
      </c>
      <c r="DF36" s="316">
        <f t="shared" si="60"/>
        <v>1</v>
      </c>
      <c r="DG36" s="315">
        <f t="shared" si="61"/>
        <v>1</v>
      </c>
      <c r="DH36" s="315">
        <f t="shared" si="62"/>
        <v>1</v>
      </c>
      <c r="DI36" s="315" t="str">
        <f t="shared" si="63"/>
        <v/>
      </c>
      <c r="DJ36" s="315" t="str">
        <f t="shared" si="64"/>
        <v/>
      </c>
      <c r="DK36" s="315">
        <f t="shared" si="65"/>
        <v>1</v>
      </c>
    </row>
    <row r="37" spans="1:115" s="35" customFormat="1" ht="10" x14ac:dyDescent="0.2">
      <c r="A37" s="304" t="s">
        <v>83</v>
      </c>
      <c r="B37" s="46" t="s">
        <v>1147</v>
      </c>
      <c r="C37" s="40">
        <v>10.125937058488562</v>
      </c>
      <c r="D37" s="40">
        <v>9.5155900948537759</v>
      </c>
      <c r="E37" s="40">
        <v>22.182567778567634</v>
      </c>
      <c r="F37" s="40">
        <v>10.602523824019753</v>
      </c>
      <c r="G37" s="40">
        <v>3.6745055917755334</v>
      </c>
      <c r="H37" s="40">
        <v>7.8745701936990367</v>
      </c>
      <c r="I37" s="40">
        <v>5.3487653644973303</v>
      </c>
      <c r="J37" s="40">
        <v>6.1021068836392356</v>
      </c>
      <c r="K37" s="40">
        <v>11.463664793019358</v>
      </c>
      <c r="L37" s="40">
        <v>7.6841644222111762</v>
      </c>
      <c r="M37" s="40">
        <v>6.5082852616786351</v>
      </c>
      <c r="N37" s="40">
        <v>18.556477497456189</v>
      </c>
      <c r="O37" s="40">
        <v>7.6496222247696668</v>
      </c>
      <c r="P37" s="40">
        <v>8.7834103591318939</v>
      </c>
      <c r="Q37" s="40">
        <v>2.1738973884989736</v>
      </c>
      <c r="R37" s="45">
        <v>25.53</v>
      </c>
      <c r="S37" s="44">
        <v>28.95</v>
      </c>
      <c r="T37" s="44">
        <v>42.7</v>
      </c>
      <c r="U37" s="44"/>
      <c r="V37" s="44">
        <v>31.23</v>
      </c>
      <c r="W37" s="44">
        <v>64.05</v>
      </c>
      <c r="X37" s="44"/>
      <c r="Y37" s="44"/>
      <c r="Z37" s="44"/>
      <c r="AA37" s="44">
        <v>171</v>
      </c>
      <c r="AB37" s="44">
        <v>105.2</v>
      </c>
      <c r="AC37" s="44">
        <v>363.9</v>
      </c>
      <c r="AD37" s="44">
        <v>293</v>
      </c>
      <c r="AE37" s="44">
        <v>256.2</v>
      </c>
      <c r="AF37" s="44">
        <v>482.3</v>
      </c>
      <c r="AG37" s="43">
        <f t="shared" si="66"/>
        <v>2.521248142521114</v>
      </c>
      <c r="AH37" s="42">
        <f t="shared" si="67"/>
        <v>3.0423756920400287</v>
      </c>
      <c r="AI37" s="42">
        <f t="shared" si="68"/>
        <v>1.9249349501032929</v>
      </c>
      <c r="AJ37" s="42" t="str">
        <f t="shared" si="69"/>
        <v/>
      </c>
      <c r="AK37" s="42">
        <f t="shared" si="70"/>
        <v>8.4991025921692938</v>
      </c>
      <c r="AL37" s="42">
        <f t="shared" si="71"/>
        <v>8.1337772633293213</v>
      </c>
      <c r="AM37" s="42" t="str">
        <f t="shared" si="72"/>
        <v/>
      </c>
      <c r="AN37" s="42" t="str">
        <f t="shared" si="73"/>
        <v/>
      </c>
      <c r="AO37" s="42" t="str">
        <f t="shared" si="74"/>
        <v/>
      </c>
      <c r="AP37" s="42">
        <f t="shared" si="75"/>
        <v>22.253558175528141</v>
      </c>
      <c r="AQ37" s="42">
        <f t="shared" si="76"/>
        <v>16.16401183571762</v>
      </c>
      <c r="AR37" s="42">
        <f t="shared" si="77"/>
        <v>19.610402892999769</v>
      </c>
      <c r="AS37" s="42">
        <f t="shared" si="78"/>
        <v>38.302545065723471</v>
      </c>
      <c r="AT37" s="42">
        <f t="shared" si="79"/>
        <v>29.168624659968803</v>
      </c>
      <c r="AU37" s="42">
        <f t="shared" si="80"/>
        <v>221.85959767540689</v>
      </c>
      <c r="AV37" s="41">
        <f t="shared" si="81"/>
        <v>25.53</v>
      </c>
      <c r="AW37" s="40">
        <f t="shared" si="82"/>
        <v>28.95</v>
      </c>
      <c r="AX37" s="40">
        <f t="shared" si="83"/>
        <v>42.7</v>
      </c>
      <c r="AY37" s="40" t="str">
        <f t="shared" si="84"/>
        <v/>
      </c>
      <c r="AZ37" s="40">
        <f t="shared" si="85"/>
        <v>31.23</v>
      </c>
      <c r="BA37" s="40">
        <f t="shared" si="86"/>
        <v>64.05</v>
      </c>
      <c r="BB37" s="40" t="str">
        <f t="shared" si="87"/>
        <v/>
      </c>
      <c r="BC37" s="40" t="str">
        <f t="shared" si="88"/>
        <v/>
      </c>
      <c r="BD37" s="40" t="str">
        <f t="shared" si="89"/>
        <v/>
      </c>
      <c r="BE37" s="40">
        <f t="shared" si="90"/>
        <v>171</v>
      </c>
      <c r="BF37" s="40">
        <f t="shared" si="91"/>
        <v>105.2</v>
      </c>
      <c r="BG37" s="40">
        <f t="shared" si="92"/>
        <v>363.9</v>
      </c>
      <c r="BH37" s="40">
        <f t="shared" si="93"/>
        <v>293</v>
      </c>
      <c r="BI37" s="40">
        <f t="shared" si="94"/>
        <v>256.2</v>
      </c>
      <c r="BJ37" s="40">
        <f t="shared" si="95"/>
        <v>482.3</v>
      </c>
      <c r="BK37" s="41">
        <f t="shared" si="96"/>
        <v>39.084507042253527</v>
      </c>
      <c r="BL37" s="40">
        <f t="shared" si="97"/>
        <v>3.1365113759479955</v>
      </c>
      <c r="BM37" s="40">
        <f t="shared" si="98"/>
        <v>6.2372188139059306</v>
      </c>
      <c r="BN37" s="40" t="str">
        <f t="shared" si="99"/>
        <v/>
      </c>
      <c r="BO37" s="40">
        <f t="shared" si="100"/>
        <v>6.316747572815534</v>
      </c>
      <c r="BP37" s="40">
        <f t="shared" si="101"/>
        <v>18.575986078886309</v>
      </c>
      <c r="BQ37" s="40" t="str">
        <f t="shared" si="102"/>
        <v/>
      </c>
      <c r="BR37" s="40" t="str">
        <f t="shared" si="103"/>
        <v/>
      </c>
      <c r="BS37" s="40" t="str">
        <f t="shared" si="104"/>
        <v/>
      </c>
      <c r="BT37" s="40">
        <f t="shared" si="105"/>
        <v>16.026241799437674</v>
      </c>
      <c r="BU37" s="40">
        <f t="shared" si="106"/>
        <v>86.229508196721312</v>
      </c>
      <c r="BV37" s="40">
        <f t="shared" si="107"/>
        <v>51.529311809685638</v>
      </c>
      <c r="BW37" s="40">
        <f t="shared" si="108"/>
        <v>9.8355152735817395</v>
      </c>
      <c r="BX37" s="40">
        <f t="shared" si="109"/>
        <v>17.90356394129979</v>
      </c>
      <c r="BY37" s="40">
        <f t="shared" si="110"/>
        <v>21.097987751531058</v>
      </c>
      <c r="BZ37" s="39">
        <v>7.8140000000000001</v>
      </c>
      <c r="CA37" s="38">
        <v>7.742</v>
      </c>
      <c r="CB37" s="38">
        <v>7.4950000000000001</v>
      </c>
      <c r="CC37" s="38"/>
      <c r="CD37" s="38">
        <v>7.8979999999999997</v>
      </c>
      <c r="CE37" s="38">
        <v>7.0819999999999999</v>
      </c>
      <c r="CF37" s="38"/>
      <c r="CG37" s="38"/>
      <c r="CH37" s="38"/>
      <c r="CI37" s="38">
        <v>6.9939999999999998</v>
      </c>
      <c r="CJ37" s="38">
        <v>8.6219999999999999</v>
      </c>
      <c r="CK37" s="38">
        <v>8.8070000000000004</v>
      </c>
      <c r="CL37" s="38">
        <v>7.3879999999999999</v>
      </c>
      <c r="CM37" s="38">
        <v>6.8810000000000002</v>
      </c>
      <c r="CN37" s="38">
        <v>6.77</v>
      </c>
      <c r="CO37" s="37">
        <f t="shared" si="111"/>
        <v>7.8140000000000001</v>
      </c>
      <c r="CP37" s="36">
        <f t="shared" si="112"/>
        <v>7.742</v>
      </c>
      <c r="CQ37" s="36">
        <f t="shared" si="113"/>
        <v>7.4950000000000001</v>
      </c>
      <c r="CR37" s="36" t="str">
        <f t="shared" si="114"/>
        <v/>
      </c>
      <c r="CS37" s="36">
        <f t="shared" si="115"/>
        <v>7.8979999999999997</v>
      </c>
      <c r="CT37" s="36">
        <f t="shared" si="116"/>
        <v>7.0819999999999999</v>
      </c>
      <c r="CU37" s="36" t="str">
        <f t="shared" si="117"/>
        <v/>
      </c>
      <c r="CV37" s="36" t="str">
        <f t="shared" si="118"/>
        <v/>
      </c>
      <c r="CW37" s="36" t="str">
        <f t="shared" si="119"/>
        <v/>
      </c>
      <c r="CX37" s="36">
        <f t="shared" si="120"/>
        <v>6.9939999999999998</v>
      </c>
      <c r="CY37" s="36">
        <f t="shared" si="121"/>
        <v>8.6219999999999999</v>
      </c>
      <c r="CZ37" s="36">
        <f t="shared" si="122"/>
        <v>8.8070000000000004</v>
      </c>
      <c r="DA37" s="36">
        <f t="shared" si="123"/>
        <v>7.3879999999999999</v>
      </c>
      <c r="DB37" s="36">
        <f t="shared" si="124"/>
        <v>6.8810000000000002</v>
      </c>
      <c r="DC37" s="36">
        <f t="shared" si="125"/>
        <v>6.77</v>
      </c>
      <c r="DE37" s="315" t="str">
        <f>_xlfn.IFNA(VLOOKUP(A37,'70commonGPCRs'!A:B,2,FALSE),"")</f>
        <v/>
      </c>
      <c r="DF37" s="316">
        <f t="shared" si="60"/>
        <v>1</v>
      </c>
      <c r="DG37" s="315">
        <f t="shared" si="61"/>
        <v>1</v>
      </c>
      <c r="DH37" s="315">
        <f t="shared" si="62"/>
        <v>1</v>
      </c>
      <c r="DI37" s="315">
        <f t="shared" si="63"/>
        <v>1</v>
      </c>
      <c r="DJ37" s="315" t="str">
        <f t="shared" si="64"/>
        <v/>
      </c>
      <c r="DK37" s="315">
        <f t="shared" si="65"/>
        <v>1</v>
      </c>
    </row>
    <row r="38" spans="1:115" s="35" customFormat="1" ht="10" x14ac:dyDescent="0.2">
      <c r="A38" s="304" t="s">
        <v>11</v>
      </c>
      <c r="B38" s="46" t="s">
        <v>11</v>
      </c>
      <c r="C38" s="53">
        <v>18.898138789684765</v>
      </c>
      <c r="D38" s="53">
        <v>16.855614146704735</v>
      </c>
      <c r="E38" s="53">
        <v>28.608621148320552</v>
      </c>
      <c r="F38" s="53">
        <v>24.433670465117057</v>
      </c>
      <c r="G38" s="53">
        <v>26.782256062122265</v>
      </c>
      <c r="H38" s="53">
        <v>20.302819043592542</v>
      </c>
      <c r="I38" s="53">
        <v>16.339331450949107</v>
      </c>
      <c r="J38" s="53">
        <v>20.906531175178227</v>
      </c>
      <c r="K38" s="53">
        <v>10.581319203173418</v>
      </c>
      <c r="L38" s="53">
        <v>9.0253015436778412</v>
      </c>
      <c r="M38" s="53">
        <v>12.154539927289354</v>
      </c>
      <c r="N38" s="53">
        <v>8.7890934121488495</v>
      </c>
      <c r="O38" s="53">
        <v>22.84336285683391</v>
      </c>
      <c r="P38" s="53">
        <v>11.209531143965082</v>
      </c>
      <c r="Q38" s="53">
        <v>22.021116138763229</v>
      </c>
      <c r="R38" s="52"/>
      <c r="S38" s="50">
        <v>456.2</v>
      </c>
      <c r="T38" s="50">
        <v>242.8</v>
      </c>
      <c r="U38" s="50">
        <v>183.3</v>
      </c>
      <c r="V38" s="50">
        <v>268</v>
      </c>
      <c r="W38" s="50">
        <v>171</v>
      </c>
      <c r="X38" s="50"/>
      <c r="Y38" s="50"/>
      <c r="Z38" s="50"/>
      <c r="AA38" s="50">
        <v>511.8</v>
      </c>
      <c r="AB38" s="50"/>
      <c r="AC38" s="50"/>
      <c r="AD38" s="50">
        <v>1311</v>
      </c>
      <c r="AE38" s="50">
        <v>614.5</v>
      </c>
      <c r="AF38" s="50">
        <v>594.5</v>
      </c>
      <c r="AG38" s="43" t="str">
        <f t="shared" si="66"/>
        <v/>
      </c>
      <c r="AH38" s="42">
        <f t="shared" si="67"/>
        <v>27.065166301827507</v>
      </c>
      <c r="AI38" s="42">
        <f t="shared" si="68"/>
        <v>8.4869521932291168</v>
      </c>
      <c r="AJ38" s="42">
        <f t="shared" si="69"/>
        <v>7.5019428727128759</v>
      </c>
      <c r="AK38" s="42">
        <f t="shared" si="70"/>
        <v>10.006625258841741</v>
      </c>
      <c r="AL38" s="42">
        <f t="shared" si="71"/>
        <v>8.4224756982191913</v>
      </c>
      <c r="AM38" s="42" t="str">
        <f t="shared" si="72"/>
        <v/>
      </c>
      <c r="AN38" s="42" t="str">
        <f t="shared" si="73"/>
        <v/>
      </c>
      <c r="AO38" s="42" t="str">
        <f t="shared" si="74"/>
        <v/>
      </c>
      <c r="AP38" s="42">
        <f t="shared" si="75"/>
        <v>56.707246569341741</v>
      </c>
      <c r="AQ38" s="42" t="str">
        <f t="shared" si="76"/>
        <v/>
      </c>
      <c r="AR38" s="42" t="str">
        <f t="shared" si="77"/>
        <v/>
      </c>
      <c r="AS38" s="42">
        <f t="shared" si="78"/>
        <v>57.390849509173563</v>
      </c>
      <c r="AT38" s="42">
        <f t="shared" si="79"/>
        <v>54.81942037609938</v>
      </c>
      <c r="AU38" s="42">
        <f t="shared" si="80"/>
        <v>26.996815068493113</v>
      </c>
      <c r="AV38" s="41" t="str">
        <f t="shared" si="81"/>
        <v/>
      </c>
      <c r="AW38" s="40">
        <f t="shared" si="82"/>
        <v>456.2</v>
      </c>
      <c r="AX38" s="40">
        <f t="shared" si="83"/>
        <v>242.8</v>
      </c>
      <c r="AY38" s="40">
        <f t="shared" si="84"/>
        <v>183.3</v>
      </c>
      <c r="AZ38" s="40">
        <f t="shared" si="85"/>
        <v>268</v>
      </c>
      <c r="BA38" s="40">
        <f t="shared" si="86"/>
        <v>171</v>
      </c>
      <c r="BB38" s="40" t="str">
        <f t="shared" si="87"/>
        <v/>
      </c>
      <c r="BC38" s="40" t="str">
        <f t="shared" si="88"/>
        <v/>
      </c>
      <c r="BD38" s="40" t="str">
        <f t="shared" si="89"/>
        <v/>
      </c>
      <c r="BE38" s="40">
        <f t="shared" si="90"/>
        <v>511.8</v>
      </c>
      <c r="BF38" s="40" t="str">
        <f t="shared" si="91"/>
        <v/>
      </c>
      <c r="BG38" s="40" t="str">
        <f t="shared" si="92"/>
        <v/>
      </c>
      <c r="BH38" s="40">
        <f t="shared" si="93"/>
        <v>1311</v>
      </c>
      <c r="BI38" s="40">
        <f t="shared" si="94"/>
        <v>614.5</v>
      </c>
      <c r="BJ38" s="40">
        <f t="shared" si="95"/>
        <v>594.5</v>
      </c>
      <c r="BK38" s="41" t="str">
        <f t="shared" si="96"/>
        <v/>
      </c>
      <c r="BL38" s="40">
        <f t="shared" si="97"/>
        <v>49.425785482123509</v>
      </c>
      <c r="BM38" s="40">
        <f t="shared" si="98"/>
        <v>35.46596552731522</v>
      </c>
      <c r="BN38" s="40">
        <f t="shared" si="99"/>
        <v>49.274193548387096</v>
      </c>
      <c r="BO38" s="40">
        <f t="shared" si="100"/>
        <v>54.207119741100328</v>
      </c>
      <c r="BP38" s="40">
        <f t="shared" si="101"/>
        <v>49.593967517401389</v>
      </c>
      <c r="BQ38" s="40" t="str">
        <f t="shared" si="102"/>
        <v/>
      </c>
      <c r="BR38" s="40" t="str">
        <f t="shared" si="103"/>
        <v/>
      </c>
      <c r="BS38" s="40" t="str">
        <f t="shared" si="104"/>
        <v/>
      </c>
      <c r="BT38" s="40">
        <f t="shared" si="105"/>
        <v>47.966260543580134</v>
      </c>
      <c r="BU38" s="40" t="str">
        <f t="shared" si="106"/>
        <v/>
      </c>
      <c r="BV38" s="40" t="str">
        <f t="shared" si="107"/>
        <v/>
      </c>
      <c r="BW38" s="40">
        <f t="shared" si="108"/>
        <v>44.008056394763344</v>
      </c>
      <c r="BX38" s="40">
        <f t="shared" si="109"/>
        <v>42.941998602375961</v>
      </c>
      <c r="BY38" s="40">
        <f t="shared" si="110"/>
        <v>26.00612423447069</v>
      </c>
      <c r="BZ38" s="49"/>
      <c r="CA38" s="47">
        <v>9.6950000000000003</v>
      </c>
      <c r="CB38" s="47">
        <v>9.9290000000000003</v>
      </c>
      <c r="CC38" s="47">
        <v>9.8249999999999993</v>
      </c>
      <c r="CD38" s="47">
        <v>9.9849999999999994</v>
      </c>
      <c r="CE38" s="47">
        <v>9.3659999999999997</v>
      </c>
      <c r="CF38" s="47"/>
      <c r="CG38" s="47"/>
      <c r="CH38" s="47"/>
      <c r="CI38" s="47">
        <v>8.5</v>
      </c>
      <c r="CJ38" s="47"/>
      <c r="CK38" s="47"/>
      <c r="CL38" s="47">
        <v>8.6440000000000001</v>
      </c>
      <c r="CM38" s="47">
        <v>7.9770000000000003</v>
      </c>
      <c r="CN38" s="47">
        <v>8.1790000000000003</v>
      </c>
      <c r="CO38" s="37" t="str">
        <f t="shared" si="111"/>
        <v/>
      </c>
      <c r="CP38" s="36">
        <f t="shared" si="112"/>
        <v>9.6950000000000003</v>
      </c>
      <c r="CQ38" s="36">
        <f t="shared" si="113"/>
        <v>9.9290000000000003</v>
      </c>
      <c r="CR38" s="36">
        <f t="shared" si="114"/>
        <v>9.8249999999999993</v>
      </c>
      <c r="CS38" s="36">
        <f t="shared" si="115"/>
        <v>9.9849999999999994</v>
      </c>
      <c r="CT38" s="36">
        <f t="shared" si="116"/>
        <v>9.3659999999999997</v>
      </c>
      <c r="CU38" s="36" t="str">
        <f t="shared" si="117"/>
        <v/>
      </c>
      <c r="CV38" s="36" t="str">
        <f t="shared" si="118"/>
        <v/>
      </c>
      <c r="CW38" s="36" t="str">
        <f t="shared" si="119"/>
        <v/>
      </c>
      <c r="CX38" s="36">
        <f t="shared" si="120"/>
        <v>8.5</v>
      </c>
      <c r="CY38" s="36" t="str">
        <f t="shared" si="121"/>
        <v/>
      </c>
      <c r="CZ38" s="36" t="str">
        <f t="shared" si="122"/>
        <v/>
      </c>
      <c r="DA38" s="36">
        <f t="shared" si="123"/>
        <v>8.6440000000000001</v>
      </c>
      <c r="DB38" s="36">
        <f t="shared" si="124"/>
        <v>7.9770000000000003</v>
      </c>
      <c r="DC38" s="36">
        <f t="shared" si="125"/>
        <v>8.1790000000000003</v>
      </c>
      <c r="DE38" s="315" t="str">
        <f>_xlfn.IFNA(VLOOKUP(A38,'70commonGPCRs'!A:B,2,FALSE),"")</f>
        <v/>
      </c>
      <c r="DF38" s="316" t="str">
        <f t="shared" si="60"/>
        <v/>
      </c>
      <c r="DG38" s="315">
        <f t="shared" si="61"/>
        <v>1</v>
      </c>
      <c r="DH38" s="315">
        <f t="shared" si="62"/>
        <v>1</v>
      </c>
      <c r="DI38" s="315" t="str">
        <f t="shared" si="63"/>
        <v/>
      </c>
      <c r="DJ38" s="315" t="str">
        <f t="shared" si="64"/>
        <v/>
      </c>
      <c r="DK38" s="315">
        <f t="shared" si="65"/>
        <v>1</v>
      </c>
    </row>
    <row r="39" spans="1:115" s="35" customFormat="1" ht="10" x14ac:dyDescent="0.2">
      <c r="A39" s="304" t="s">
        <v>12</v>
      </c>
      <c r="B39" s="46" t="s">
        <v>12</v>
      </c>
      <c r="C39" s="40">
        <v>14.237232109459157</v>
      </c>
      <c r="D39" s="40">
        <v>11.793970954053261</v>
      </c>
      <c r="E39" s="40">
        <v>14.004069700785481</v>
      </c>
      <c r="F39" s="40">
        <v>33.174223954866285</v>
      </c>
      <c r="G39" s="40">
        <v>33.355034612498301</v>
      </c>
      <c r="H39" s="40">
        <v>26.701420197437752</v>
      </c>
      <c r="I39" s="40">
        <v>4.5475412537220841</v>
      </c>
      <c r="J39" s="40">
        <v>4.3538062727199227</v>
      </c>
      <c r="K39" s="40">
        <v>12.665953352356414</v>
      </c>
      <c r="L39" s="40">
        <v>8.5567299087345035</v>
      </c>
      <c r="M39" s="40">
        <v>4.9340855309524398</v>
      </c>
      <c r="N39" s="40">
        <v>1.7247644284744599</v>
      </c>
      <c r="O39" s="40">
        <v>3.0688579124838231</v>
      </c>
      <c r="P39" s="40">
        <v>5.3021675603785123</v>
      </c>
      <c r="Q39" s="40">
        <v>17.792877332614037</v>
      </c>
      <c r="R39" s="45"/>
      <c r="S39" s="44">
        <v>351.9</v>
      </c>
      <c r="T39" s="44">
        <v>202.4</v>
      </c>
      <c r="U39" s="44">
        <v>139.5</v>
      </c>
      <c r="V39" s="44">
        <v>192</v>
      </c>
      <c r="W39" s="44">
        <v>116.7</v>
      </c>
      <c r="X39" s="44"/>
      <c r="Y39" s="44"/>
      <c r="Z39" s="44"/>
      <c r="AA39" s="44"/>
      <c r="AB39" s="44"/>
      <c r="AC39" s="44"/>
      <c r="AD39" s="44">
        <v>29.6</v>
      </c>
      <c r="AE39" s="59">
        <v>67.73</v>
      </c>
      <c r="AF39" s="59">
        <v>92.98</v>
      </c>
      <c r="AG39" s="43" t="str">
        <f t="shared" si="66"/>
        <v/>
      </c>
      <c r="AH39" s="42">
        <f t="shared" si="67"/>
        <v>29.837278841106667</v>
      </c>
      <c r="AI39" s="42">
        <f t="shared" si="68"/>
        <v>14.45294148947627</v>
      </c>
      <c r="AJ39" s="42">
        <f t="shared" si="69"/>
        <v>4.2050719917304029</v>
      </c>
      <c r="AK39" s="42">
        <f t="shared" si="70"/>
        <v>5.7562524587534565</v>
      </c>
      <c r="AL39" s="42">
        <f t="shared" si="71"/>
        <v>4.3705540430841374</v>
      </c>
      <c r="AM39" s="42" t="str">
        <f t="shared" si="72"/>
        <v/>
      </c>
      <c r="AN39" s="42" t="str">
        <f t="shared" si="73"/>
        <v/>
      </c>
      <c r="AO39" s="42" t="str">
        <f t="shared" si="74"/>
        <v/>
      </c>
      <c r="AP39" s="42" t="str">
        <f t="shared" si="75"/>
        <v/>
      </c>
      <c r="AQ39" s="42" t="str">
        <f t="shared" si="76"/>
        <v/>
      </c>
      <c r="AR39" s="42" t="str">
        <f t="shared" si="77"/>
        <v/>
      </c>
      <c r="AS39" s="42">
        <f t="shared" si="78"/>
        <v>9.6452820052665214</v>
      </c>
      <c r="AT39" s="42">
        <f t="shared" si="79"/>
        <v>12.774021044926178</v>
      </c>
      <c r="AU39" s="42">
        <f t="shared" si="80"/>
        <v>5.2256865633288703</v>
      </c>
      <c r="AV39" s="41" t="str">
        <f t="shared" si="81"/>
        <v/>
      </c>
      <c r="AW39" s="40">
        <f t="shared" si="82"/>
        <v>351.9</v>
      </c>
      <c r="AX39" s="40">
        <f t="shared" si="83"/>
        <v>202.4</v>
      </c>
      <c r="AY39" s="40">
        <f t="shared" si="84"/>
        <v>139.5</v>
      </c>
      <c r="AZ39" s="40">
        <f t="shared" si="85"/>
        <v>192</v>
      </c>
      <c r="BA39" s="40">
        <f t="shared" si="86"/>
        <v>116.7</v>
      </c>
      <c r="BB39" s="40" t="str">
        <f t="shared" si="87"/>
        <v/>
      </c>
      <c r="BC39" s="40" t="str">
        <f t="shared" si="88"/>
        <v/>
      </c>
      <c r="BD39" s="40" t="str">
        <f t="shared" si="89"/>
        <v/>
      </c>
      <c r="BE39" s="40" t="str">
        <f t="shared" si="90"/>
        <v/>
      </c>
      <c r="BF39" s="40" t="str">
        <f t="shared" si="91"/>
        <v/>
      </c>
      <c r="BG39" s="40" t="str">
        <f t="shared" si="92"/>
        <v/>
      </c>
      <c r="BH39" s="40">
        <f t="shared" si="93"/>
        <v>29.6</v>
      </c>
      <c r="BI39" s="40">
        <f t="shared" si="94"/>
        <v>67.73</v>
      </c>
      <c r="BJ39" s="40">
        <f t="shared" si="95"/>
        <v>92.98</v>
      </c>
      <c r="BK39" s="41" t="str">
        <f t="shared" si="96"/>
        <v/>
      </c>
      <c r="BL39" s="40">
        <f t="shared" si="97"/>
        <v>38.125677139761649</v>
      </c>
      <c r="BM39" s="40">
        <f t="shared" si="98"/>
        <v>29.564709319310545</v>
      </c>
      <c r="BN39" s="40">
        <f t="shared" si="99"/>
        <v>37.5</v>
      </c>
      <c r="BO39" s="40">
        <f t="shared" si="100"/>
        <v>38.834951456310684</v>
      </c>
      <c r="BP39" s="40">
        <f t="shared" si="101"/>
        <v>33.845707656612525</v>
      </c>
      <c r="BQ39" s="40" t="str">
        <f t="shared" si="102"/>
        <v/>
      </c>
      <c r="BR39" s="40" t="str">
        <f t="shared" si="103"/>
        <v/>
      </c>
      <c r="BS39" s="40" t="str">
        <f t="shared" si="104"/>
        <v/>
      </c>
      <c r="BT39" s="40" t="str">
        <f t="shared" si="105"/>
        <v/>
      </c>
      <c r="BU39" s="40" t="str">
        <f t="shared" si="106"/>
        <v/>
      </c>
      <c r="BV39" s="40" t="str">
        <f t="shared" si="107"/>
        <v/>
      </c>
      <c r="BW39" s="40">
        <f t="shared" si="108"/>
        <v>0.99362202081235318</v>
      </c>
      <c r="BX39" s="40">
        <f t="shared" si="109"/>
        <v>4.7330538085255069</v>
      </c>
      <c r="BY39" s="40">
        <f t="shared" si="110"/>
        <v>4.0673665791776026</v>
      </c>
      <c r="BZ39" s="39"/>
      <c r="CA39" s="38">
        <v>8.7029999999999994</v>
      </c>
      <c r="CB39" s="38">
        <v>9.1560000000000006</v>
      </c>
      <c r="CC39" s="38">
        <v>8.6630000000000003</v>
      </c>
      <c r="CD39" s="38">
        <v>8.7349999999999994</v>
      </c>
      <c r="CE39" s="38">
        <v>8.3829999999999991</v>
      </c>
      <c r="CF39" s="38"/>
      <c r="CG39" s="38"/>
      <c r="CH39" s="38"/>
      <c r="CI39" s="38"/>
      <c r="CJ39" s="38"/>
      <c r="CK39" s="38"/>
      <c r="CL39" s="38">
        <v>8.4420000000000002</v>
      </c>
      <c r="CM39" s="58">
        <v>6.44</v>
      </c>
      <c r="CN39" s="58">
        <v>7.27</v>
      </c>
      <c r="CO39" s="37" t="str">
        <f t="shared" si="111"/>
        <v/>
      </c>
      <c r="CP39" s="36">
        <f t="shared" si="112"/>
        <v>8.7029999999999994</v>
      </c>
      <c r="CQ39" s="36">
        <f t="shared" si="113"/>
        <v>9.1560000000000006</v>
      </c>
      <c r="CR39" s="36">
        <f t="shared" si="114"/>
        <v>8.6630000000000003</v>
      </c>
      <c r="CS39" s="36">
        <f t="shared" si="115"/>
        <v>8.7349999999999994</v>
      </c>
      <c r="CT39" s="36">
        <f t="shared" si="116"/>
        <v>8.3829999999999991</v>
      </c>
      <c r="CU39" s="36" t="str">
        <f t="shared" si="117"/>
        <v/>
      </c>
      <c r="CV39" s="36" t="str">
        <f t="shared" si="118"/>
        <v/>
      </c>
      <c r="CW39" s="36" t="str">
        <f t="shared" si="119"/>
        <v/>
      </c>
      <c r="CX39" s="36" t="str">
        <f t="shared" si="120"/>
        <v/>
      </c>
      <c r="CY39" s="36" t="str">
        <f t="shared" si="121"/>
        <v/>
      </c>
      <c r="CZ39" s="36" t="str">
        <f t="shared" si="122"/>
        <v/>
      </c>
      <c r="DA39" s="36">
        <f t="shared" si="123"/>
        <v>8.4420000000000002</v>
      </c>
      <c r="DB39" s="36">
        <f t="shared" si="124"/>
        <v>6.44</v>
      </c>
      <c r="DC39" s="36">
        <f t="shared" si="125"/>
        <v>7.27</v>
      </c>
      <c r="DE39" s="315" t="str">
        <f>_xlfn.IFNA(VLOOKUP(A39,'70commonGPCRs'!A:B,2,FALSE),"")</f>
        <v/>
      </c>
      <c r="DF39" s="316" t="str">
        <f t="shared" si="60"/>
        <v/>
      </c>
      <c r="DG39" s="315">
        <f t="shared" si="61"/>
        <v>1</v>
      </c>
      <c r="DH39" s="315" t="str">
        <f t="shared" si="62"/>
        <v/>
      </c>
      <c r="DI39" s="315" t="str">
        <f t="shared" si="63"/>
        <v/>
      </c>
      <c r="DJ39" s="315" t="str">
        <f t="shared" si="64"/>
        <v/>
      </c>
      <c r="DK39" s="315">
        <f t="shared" si="65"/>
        <v>1</v>
      </c>
    </row>
    <row r="40" spans="1:115" s="35" customFormat="1" ht="10" x14ac:dyDescent="0.2">
      <c r="A40" s="304" t="s">
        <v>13</v>
      </c>
      <c r="B40" s="46" t="s">
        <v>13</v>
      </c>
      <c r="C40" s="53">
        <v>4.9568252497034919</v>
      </c>
      <c r="D40" s="53">
        <v>19.598984877141476</v>
      </c>
      <c r="E40" s="53">
        <v>3.8663903868818932</v>
      </c>
      <c r="F40" s="53">
        <v>8.1336253225109587</v>
      </c>
      <c r="G40" s="53">
        <v>9.2317428876891352</v>
      </c>
      <c r="H40" s="53">
        <v>3.4685029963674197</v>
      </c>
      <c r="I40" s="53">
        <v>24.70967423736764</v>
      </c>
      <c r="J40" s="53">
        <v>4.912050996876915</v>
      </c>
      <c r="K40" s="53">
        <v>14.786855335861238</v>
      </c>
      <c r="L40" s="53">
        <v>15.010209441195322</v>
      </c>
      <c r="M40" s="53">
        <v>19.920801728406172</v>
      </c>
      <c r="N40" s="53">
        <v>17.165666411072326</v>
      </c>
      <c r="O40" s="53">
        <v>35.259734577907395</v>
      </c>
      <c r="P40" s="53">
        <v>15.938380210014742</v>
      </c>
      <c r="Q40" s="53">
        <v>15.694642972777107</v>
      </c>
      <c r="R40" s="52"/>
      <c r="S40" s="50">
        <v>814.3</v>
      </c>
      <c r="T40" s="50">
        <v>684.6</v>
      </c>
      <c r="U40" s="50">
        <v>246.8</v>
      </c>
      <c r="V40" s="50">
        <v>494.4</v>
      </c>
      <c r="W40" s="50">
        <v>208</v>
      </c>
      <c r="X40" s="59"/>
      <c r="Y40" s="59"/>
      <c r="Z40" s="59"/>
      <c r="AA40" s="50"/>
      <c r="AB40" s="50"/>
      <c r="AC40" s="50"/>
      <c r="AD40" s="50">
        <v>1328</v>
      </c>
      <c r="AE40" s="50">
        <v>659.9</v>
      </c>
      <c r="AF40" s="50">
        <v>1297</v>
      </c>
      <c r="AG40" s="43" t="str">
        <f t="shared" si="66"/>
        <v/>
      </c>
      <c r="AH40" s="42">
        <f t="shared" si="67"/>
        <v>41.548070224276131</v>
      </c>
      <c r="AI40" s="42">
        <f t="shared" si="68"/>
        <v>177.06437568300123</v>
      </c>
      <c r="AJ40" s="42">
        <f t="shared" si="69"/>
        <v>30.343172965804818</v>
      </c>
      <c r="AK40" s="42">
        <f t="shared" si="70"/>
        <v>53.554351113840092</v>
      </c>
      <c r="AL40" s="42">
        <f t="shared" si="71"/>
        <v>59.96823419724285</v>
      </c>
      <c r="AM40" s="42" t="str">
        <f t="shared" si="72"/>
        <v/>
      </c>
      <c r="AN40" s="42" t="str">
        <f t="shared" si="73"/>
        <v/>
      </c>
      <c r="AO40" s="42" t="str">
        <f t="shared" si="74"/>
        <v/>
      </c>
      <c r="AP40" s="42" t="str">
        <f t="shared" si="75"/>
        <v/>
      </c>
      <c r="AQ40" s="42" t="str">
        <f t="shared" si="76"/>
        <v/>
      </c>
      <c r="AR40" s="42" t="str">
        <f t="shared" si="77"/>
        <v/>
      </c>
      <c r="AS40" s="42">
        <f t="shared" si="78"/>
        <v>37.663357818696731</v>
      </c>
      <c r="AT40" s="42">
        <f t="shared" si="79"/>
        <v>41.403203544194383</v>
      </c>
      <c r="AU40" s="42">
        <f t="shared" si="80"/>
        <v>82.63966260651425</v>
      </c>
      <c r="AV40" s="41" t="str">
        <f t="shared" si="81"/>
        <v/>
      </c>
      <c r="AW40" s="40">
        <f t="shared" si="82"/>
        <v>814.3</v>
      </c>
      <c r="AX40" s="40">
        <f t="shared" si="83"/>
        <v>684.6</v>
      </c>
      <c r="AY40" s="40">
        <f t="shared" si="84"/>
        <v>246.8</v>
      </c>
      <c r="AZ40" s="40">
        <f t="shared" si="85"/>
        <v>494.4</v>
      </c>
      <c r="BA40" s="40">
        <f t="shared" si="86"/>
        <v>208</v>
      </c>
      <c r="BB40" s="40" t="str">
        <f t="shared" si="87"/>
        <v/>
      </c>
      <c r="BC40" s="40" t="str">
        <f t="shared" si="88"/>
        <v/>
      </c>
      <c r="BD40" s="40" t="str">
        <f t="shared" si="89"/>
        <v/>
      </c>
      <c r="BE40" s="40" t="str">
        <f t="shared" si="90"/>
        <v/>
      </c>
      <c r="BF40" s="40" t="str">
        <f t="shared" si="91"/>
        <v/>
      </c>
      <c r="BG40" s="40" t="str">
        <f t="shared" si="92"/>
        <v/>
      </c>
      <c r="BH40" s="40">
        <f t="shared" si="93"/>
        <v>1328</v>
      </c>
      <c r="BI40" s="40">
        <f t="shared" si="94"/>
        <v>659.9</v>
      </c>
      <c r="BJ40" s="40">
        <f t="shared" si="95"/>
        <v>1297</v>
      </c>
      <c r="BK40" s="41" t="str">
        <f t="shared" si="96"/>
        <v/>
      </c>
      <c r="BL40" s="40">
        <f t="shared" si="97"/>
        <v>88.223185265438786</v>
      </c>
      <c r="BM40" s="40">
        <f t="shared" si="98"/>
        <v>100</v>
      </c>
      <c r="BN40" s="40">
        <f t="shared" si="99"/>
        <v>66.344086021505376</v>
      </c>
      <c r="BO40" s="40">
        <f t="shared" si="100"/>
        <v>100</v>
      </c>
      <c r="BP40" s="40">
        <f t="shared" si="101"/>
        <v>60.324825986078885</v>
      </c>
      <c r="BQ40" s="40" t="str">
        <f t="shared" si="102"/>
        <v/>
      </c>
      <c r="BR40" s="40" t="str">
        <f t="shared" si="103"/>
        <v/>
      </c>
      <c r="BS40" s="40" t="str">
        <f t="shared" si="104"/>
        <v/>
      </c>
      <c r="BT40" s="40" t="str">
        <f t="shared" si="105"/>
        <v/>
      </c>
      <c r="BU40" s="40" t="str">
        <f t="shared" si="106"/>
        <v/>
      </c>
      <c r="BV40" s="40" t="str">
        <f t="shared" si="107"/>
        <v/>
      </c>
      <c r="BW40" s="40">
        <f t="shared" si="108"/>
        <v>44.57871769050017</v>
      </c>
      <c r="BX40" s="40">
        <f t="shared" si="109"/>
        <v>46.114605171208943</v>
      </c>
      <c r="BY40" s="40">
        <f t="shared" si="110"/>
        <v>56.736657917760283</v>
      </c>
      <c r="BZ40" s="49"/>
      <c r="CA40" s="47">
        <v>7.7859999999999996</v>
      </c>
      <c r="CB40" s="47">
        <v>7.7750000000000004</v>
      </c>
      <c r="CC40" s="47">
        <v>8.3659999999999997</v>
      </c>
      <c r="CD40" s="47">
        <v>8.4309999999999992</v>
      </c>
      <c r="CE40" s="47">
        <v>8.7170000000000005</v>
      </c>
      <c r="CF40" s="58"/>
      <c r="CG40" s="58"/>
      <c r="CH40" s="58"/>
      <c r="CI40" s="47"/>
      <c r="CJ40" s="47"/>
      <c r="CK40" s="47"/>
      <c r="CL40" s="47">
        <v>6.8559999999999999</v>
      </c>
      <c r="CM40" s="47">
        <v>6.81</v>
      </c>
      <c r="CN40" s="47">
        <v>7.0039999999999996</v>
      </c>
      <c r="CO40" s="37" t="str">
        <f t="shared" si="111"/>
        <v/>
      </c>
      <c r="CP40" s="36">
        <f t="shared" si="112"/>
        <v>7.7859999999999996</v>
      </c>
      <c r="CQ40" s="36">
        <f t="shared" si="113"/>
        <v>7.7750000000000004</v>
      </c>
      <c r="CR40" s="36">
        <f t="shared" si="114"/>
        <v>8.3659999999999997</v>
      </c>
      <c r="CS40" s="36">
        <f t="shared" si="115"/>
        <v>8.4309999999999992</v>
      </c>
      <c r="CT40" s="36">
        <f t="shared" si="116"/>
        <v>8.7170000000000005</v>
      </c>
      <c r="CU40" s="36" t="str">
        <f t="shared" si="117"/>
        <v/>
      </c>
      <c r="CV40" s="36" t="str">
        <f t="shared" si="118"/>
        <v/>
      </c>
      <c r="CW40" s="36" t="str">
        <f t="shared" si="119"/>
        <v/>
      </c>
      <c r="CX40" s="36" t="str">
        <f t="shared" si="120"/>
        <v/>
      </c>
      <c r="CY40" s="36" t="str">
        <f t="shared" si="121"/>
        <v/>
      </c>
      <c r="CZ40" s="36" t="str">
        <f t="shared" si="122"/>
        <v/>
      </c>
      <c r="DA40" s="36">
        <f t="shared" si="123"/>
        <v>6.8559999999999999</v>
      </c>
      <c r="DB40" s="36">
        <f t="shared" si="124"/>
        <v>6.81</v>
      </c>
      <c r="DC40" s="36">
        <f t="shared" si="125"/>
        <v>7.0039999999999996</v>
      </c>
      <c r="DE40" s="315" t="str">
        <f>_xlfn.IFNA(VLOOKUP(A40,'70commonGPCRs'!A:B,2,FALSE),"")</f>
        <v/>
      </c>
      <c r="DF40" s="316" t="str">
        <f t="shared" si="60"/>
        <v/>
      </c>
      <c r="DG40" s="315">
        <f t="shared" si="61"/>
        <v>1</v>
      </c>
      <c r="DH40" s="315" t="str">
        <f t="shared" si="62"/>
        <v/>
      </c>
      <c r="DI40" s="315" t="str">
        <f t="shared" si="63"/>
        <v/>
      </c>
      <c r="DJ40" s="315" t="str">
        <f t="shared" si="64"/>
        <v/>
      </c>
      <c r="DK40" s="315">
        <f t="shared" si="65"/>
        <v>1</v>
      </c>
    </row>
    <row r="41" spans="1:115" s="35" customFormat="1" ht="10" x14ac:dyDescent="0.2">
      <c r="A41" s="304" t="s">
        <v>433</v>
      </c>
      <c r="B41" s="46" t="s">
        <v>1145</v>
      </c>
      <c r="C41" s="40">
        <v>13.398107160517627</v>
      </c>
      <c r="D41" s="40">
        <v>15.466994710631823</v>
      </c>
      <c r="E41" s="40">
        <v>18.171585315585912</v>
      </c>
      <c r="F41" s="40">
        <v>21.509927706680266</v>
      </c>
      <c r="G41" s="40">
        <v>20.428785041730354</v>
      </c>
      <c r="H41" s="40">
        <v>20.227435985662321</v>
      </c>
      <c r="I41" s="40">
        <v>13.338555126327515</v>
      </c>
      <c r="J41" s="40">
        <v>10.375950566344457</v>
      </c>
      <c r="K41" s="40">
        <v>12.710086567783575</v>
      </c>
      <c r="L41" s="40">
        <v>12.157987633724375</v>
      </c>
      <c r="M41" s="40">
        <v>14.386813668877153</v>
      </c>
      <c r="N41" s="40">
        <v>21.134470768668098</v>
      </c>
      <c r="O41" s="40">
        <v>11.855900402690898</v>
      </c>
      <c r="P41" s="40">
        <v>19.71889400363704</v>
      </c>
      <c r="Q41" s="40">
        <v>8.1767932647064612</v>
      </c>
      <c r="R41" s="45">
        <v>42.52</v>
      </c>
      <c r="S41" s="44"/>
      <c r="T41" s="44"/>
      <c r="U41" s="55"/>
      <c r="V41" s="44">
        <v>156.5</v>
      </c>
      <c r="W41" s="44">
        <v>175.4</v>
      </c>
      <c r="X41" s="44"/>
      <c r="Y41" s="44"/>
      <c r="Z41" s="44"/>
      <c r="AA41" s="44">
        <v>643.29999999999995</v>
      </c>
      <c r="AB41" s="44"/>
      <c r="AC41" s="44"/>
      <c r="AD41" s="44">
        <v>437.3</v>
      </c>
      <c r="AE41" s="44">
        <v>567.5</v>
      </c>
      <c r="AF41" s="44">
        <v>687.7</v>
      </c>
      <c r="AG41" s="43">
        <f t="shared" si="66"/>
        <v>3.1735826180955304</v>
      </c>
      <c r="AH41" s="42" t="str">
        <f t="shared" si="67"/>
        <v/>
      </c>
      <c r="AI41" s="42" t="str">
        <f t="shared" si="68"/>
        <v/>
      </c>
      <c r="AJ41" s="42" t="str">
        <f t="shared" si="69"/>
        <v/>
      </c>
      <c r="AK41" s="42">
        <f t="shared" si="70"/>
        <v>7.6607590554364258</v>
      </c>
      <c r="AL41" s="42">
        <f t="shared" si="71"/>
        <v>8.6713906856176735</v>
      </c>
      <c r="AM41" s="42" t="str">
        <f t="shared" si="72"/>
        <v/>
      </c>
      <c r="AN41" s="42" t="str">
        <f t="shared" si="73"/>
        <v/>
      </c>
      <c r="AO41" s="42" t="str">
        <f t="shared" si="74"/>
        <v/>
      </c>
      <c r="AP41" s="42">
        <f t="shared" si="75"/>
        <v>52.911716920618126</v>
      </c>
      <c r="AQ41" s="42" t="str">
        <f t="shared" si="76"/>
        <v/>
      </c>
      <c r="AR41" s="42" t="str">
        <f t="shared" si="77"/>
        <v/>
      </c>
      <c r="AS41" s="42">
        <f t="shared" si="78"/>
        <v>36.884587854731585</v>
      </c>
      <c r="AT41" s="42">
        <f t="shared" si="79"/>
        <v>28.77950456528281</v>
      </c>
      <c r="AU41" s="42">
        <f t="shared" si="80"/>
        <v>84.103875166848525</v>
      </c>
      <c r="AV41" s="41">
        <f t="shared" si="81"/>
        <v>42.52</v>
      </c>
      <c r="AW41" s="40" t="str">
        <f t="shared" si="82"/>
        <v/>
      </c>
      <c r="AX41" s="40" t="str">
        <f t="shared" si="83"/>
        <v/>
      </c>
      <c r="AY41" s="40" t="str">
        <f t="shared" si="84"/>
        <v/>
      </c>
      <c r="AZ41" s="40">
        <f t="shared" si="85"/>
        <v>156.5</v>
      </c>
      <c r="BA41" s="40">
        <f t="shared" si="86"/>
        <v>175.4</v>
      </c>
      <c r="BB41" s="40" t="str">
        <f t="shared" si="87"/>
        <v/>
      </c>
      <c r="BC41" s="40" t="str">
        <f t="shared" si="88"/>
        <v/>
      </c>
      <c r="BD41" s="40" t="str">
        <f t="shared" si="89"/>
        <v/>
      </c>
      <c r="BE41" s="40">
        <f t="shared" si="90"/>
        <v>643.29999999999995</v>
      </c>
      <c r="BF41" s="40" t="str">
        <f t="shared" si="91"/>
        <v/>
      </c>
      <c r="BG41" s="40" t="str">
        <f t="shared" si="92"/>
        <v/>
      </c>
      <c r="BH41" s="40">
        <f t="shared" si="93"/>
        <v>437.3</v>
      </c>
      <c r="BI41" s="40">
        <f t="shared" si="94"/>
        <v>567.5</v>
      </c>
      <c r="BJ41" s="40">
        <f t="shared" si="95"/>
        <v>687.7</v>
      </c>
      <c r="BK41" s="41">
        <f t="shared" si="96"/>
        <v>65.094917330067361</v>
      </c>
      <c r="BL41" s="40" t="str">
        <f t="shared" si="97"/>
        <v/>
      </c>
      <c r="BM41" s="40" t="str">
        <f t="shared" si="98"/>
        <v/>
      </c>
      <c r="BN41" s="40" t="str">
        <f t="shared" si="99"/>
        <v/>
      </c>
      <c r="BO41" s="40">
        <f t="shared" si="100"/>
        <v>31.654530744336572</v>
      </c>
      <c r="BP41" s="40">
        <f t="shared" si="101"/>
        <v>50.870069605568446</v>
      </c>
      <c r="BQ41" s="40" t="str">
        <f t="shared" si="102"/>
        <v/>
      </c>
      <c r="BR41" s="40" t="str">
        <f t="shared" si="103"/>
        <v/>
      </c>
      <c r="BS41" s="40" t="str">
        <f t="shared" si="104"/>
        <v/>
      </c>
      <c r="BT41" s="40">
        <f t="shared" si="105"/>
        <v>60.290534208059974</v>
      </c>
      <c r="BU41" s="40" t="str">
        <f t="shared" si="106"/>
        <v/>
      </c>
      <c r="BV41" s="40" t="str">
        <f t="shared" si="107"/>
        <v/>
      </c>
      <c r="BW41" s="40">
        <f t="shared" si="108"/>
        <v>14.67942262504196</v>
      </c>
      <c r="BX41" s="40">
        <f t="shared" si="109"/>
        <v>39.657582110412299</v>
      </c>
      <c r="BY41" s="40">
        <f t="shared" si="110"/>
        <v>30.083114610673665</v>
      </c>
      <c r="BZ41" s="39">
        <v>8.81</v>
      </c>
      <c r="CA41" s="38"/>
      <c r="CB41" s="38"/>
      <c r="CC41" s="54"/>
      <c r="CD41" s="38">
        <v>5.6040000000000001</v>
      </c>
      <c r="CE41" s="38">
        <v>5.9859999999999998</v>
      </c>
      <c r="CF41" s="38"/>
      <c r="CG41" s="38"/>
      <c r="CH41" s="38"/>
      <c r="CI41" s="38">
        <v>7.657</v>
      </c>
      <c r="CJ41" s="38"/>
      <c r="CK41" s="38"/>
      <c r="CL41" s="38">
        <v>5.5629999999999997</v>
      </c>
      <c r="CM41" s="38">
        <v>5.2930000000000001</v>
      </c>
      <c r="CN41" s="38">
        <v>5.6360000000000001</v>
      </c>
      <c r="CO41" s="37">
        <f t="shared" si="111"/>
        <v>8.81</v>
      </c>
      <c r="CP41" s="36" t="str">
        <f t="shared" si="112"/>
        <v/>
      </c>
      <c r="CQ41" s="36" t="str">
        <f t="shared" si="113"/>
        <v/>
      </c>
      <c r="CR41" s="36" t="str">
        <f t="shared" si="114"/>
        <v/>
      </c>
      <c r="CS41" s="36">
        <f t="shared" si="115"/>
        <v>5.6040000000000001</v>
      </c>
      <c r="CT41" s="36">
        <f t="shared" si="116"/>
        <v>5.9859999999999998</v>
      </c>
      <c r="CU41" s="36" t="str">
        <f t="shared" si="117"/>
        <v/>
      </c>
      <c r="CV41" s="36" t="str">
        <f t="shared" si="118"/>
        <v/>
      </c>
      <c r="CW41" s="36" t="str">
        <f t="shared" si="119"/>
        <v/>
      </c>
      <c r="CX41" s="36">
        <f t="shared" si="120"/>
        <v>7.657</v>
      </c>
      <c r="CY41" s="36" t="str">
        <f t="shared" si="121"/>
        <v/>
      </c>
      <c r="CZ41" s="36" t="str">
        <f t="shared" si="122"/>
        <v/>
      </c>
      <c r="DA41" s="36">
        <f t="shared" si="123"/>
        <v>5.5629999999999997</v>
      </c>
      <c r="DB41" s="36">
        <f t="shared" si="124"/>
        <v>5.2930000000000001</v>
      </c>
      <c r="DC41" s="36">
        <f t="shared" si="125"/>
        <v>5.6360000000000001</v>
      </c>
      <c r="DE41" s="315" t="str">
        <f>_xlfn.IFNA(VLOOKUP(A41,'70commonGPCRs'!A:B,2,FALSE),"")</f>
        <v>Yes</v>
      </c>
      <c r="DF41" s="316">
        <f t="shared" si="60"/>
        <v>1</v>
      </c>
      <c r="DG41" s="315">
        <f t="shared" si="61"/>
        <v>1</v>
      </c>
      <c r="DH41" s="315">
        <f t="shared" si="62"/>
        <v>1</v>
      </c>
      <c r="DI41" s="315" t="str">
        <f t="shared" si="63"/>
        <v/>
      </c>
      <c r="DJ41" s="315">
        <f t="shared" si="64"/>
        <v>3</v>
      </c>
      <c r="DK41" s="315">
        <f t="shared" si="65"/>
        <v>1</v>
      </c>
    </row>
    <row r="42" spans="1:115" s="35" customFormat="1" ht="10" x14ac:dyDescent="0.2">
      <c r="A42" s="304" t="s">
        <v>435</v>
      </c>
      <c r="B42" s="46" t="s">
        <v>1144</v>
      </c>
      <c r="C42" s="53">
        <v>8.272238308922649</v>
      </c>
      <c r="D42" s="53">
        <v>4.3932905296583815</v>
      </c>
      <c r="E42" s="53">
        <v>7.0391227401198204</v>
      </c>
      <c r="F42" s="53">
        <v>7.2086635472279337</v>
      </c>
      <c r="G42" s="53">
        <v>9.2439055798193674</v>
      </c>
      <c r="H42" s="53">
        <v>14.0775141764172</v>
      </c>
      <c r="I42" s="53">
        <v>20.810461195417069</v>
      </c>
      <c r="J42" s="53">
        <v>23.835032852444858</v>
      </c>
      <c r="K42" s="53">
        <v>28.359697828741051</v>
      </c>
      <c r="L42" s="53">
        <v>17.445117248037231</v>
      </c>
      <c r="M42" s="53">
        <v>18.939523531852771</v>
      </c>
      <c r="N42" s="53">
        <v>19.252051975070763</v>
      </c>
      <c r="O42" s="53">
        <v>29.183969726488751</v>
      </c>
      <c r="P42" s="53">
        <v>12.457059302845954</v>
      </c>
      <c r="Q42" s="53">
        <v>15.696185825863614</v>
      </c>
      <c r="R42" s="52"/>
      <c r="S42" s="50">
        <v>699.7</v>
      </c>
      <c r="T42" s="50">
        <v>382.9</v>
      </c>
      <c r="U42" s="50">
        <v>241.9</v>
      </c>
      <c r="V42" s="50">
        <v>333.4</v>
      </c>
      <c r="W42" s="50">
        <v>141.6</v>
      </c>
      <c r="X42" s="50"/>
      <c r="Y42" s="50"/>
      <c r="Z42" s="50"/>
      <c r="AA42" s="51">
        <v>20</v>
      </c>
      <c r="AB42" s="50"/>
      <c r="AC42" s="50"/>
      <c r="AD42" s="50">
        <v>112.2</v>
      </c>
      <c r="AE42" s="50">
        <v>68.98</v>
      </c>
      <c r="AF42" s="50">
        <v>213.4</v>
      </c>
      <c r="AG42" s="43" t="str">
        <f t="shared" si="66"/>
        <v/>
      </c>
      <c r="AH42" s="42">
        <f t="shared" si="67"/>
        <v>159.26558812271588</v>
      </c>
      <c r="AI42" s="42">
        <f t="shared" si="68"/>
        <v>54.395982871223843</v>
      </c>
      <c r="AJ42" s="42">
        <f t="shared" si="69"/>
        <v>33.556844263181326</v>
      </c>
      <c r="AK42" s="42">
        <f t="shared" si="70"/>
        <v>36.067006215192741</v>
      </c>
      <c r="AL42" s="42">
        <f t="shared" si="71"/>
        <v>10.058594026295481</v>
      </c>
      <c r="AM42" s="42" t="str">
        <f t="shared" si="72"/>
        <v/>
      </c>
      <c r="AN42" s="42" t="str">
        <f t="shared" si="73"/>
        <v/>
      </c>
      <c r="AO42" s="42" t="str">
        <f t="shared" si="74"/>
        <v/>
      </c>
      <c r="AP42" s="42">
        <f t="shared" si="75"/>
        <v>1.1464525984914329</v>
      </c>
      <c r="AQ42" s="42" t="str">
        <f t="shared" si="76"/>
        <v/>
      </c>
      <c r="AR42" s="42" t="str">
        <f t="shared" si="77"/>
        <v/>
      </c>
      <c r="AS42" s="42">
        <f t="shared" si="78"/>
        <v>3.8445763565249993</v>
      </c>
      <c r="AT42" s="42">
        <f t="shared" si="79"/>
        <v>5.5374224624780233</v>
      </c>
      <c r="AU42" s="42">
        <f t="shared" si="80"/>
        <v>13.595659631422503</v>
      </c>
      <c r="AV42" s="41" t="str">
        <f t="shared" si="81"/>
        <v/>
      </c>
      <c r="AW42" s="40">
        <f t="shared" si="82"/>
        <v>699.7</v>
      </c>
      <c r="AX42" s="40">
        <f t="shared" si="83"/>
        <v>382.9</v>
      </c>
      <c r="AY42" s="40">
        <f t="shared" si="84"/>
        <v>241.9</v>
      </c>
      <c r="AZ42" s="40">
        <f t="shared" si="85"/>
        <v>333.4</v>
      </c>
      <c r="BA42" s="40">
        <f t="shared" si="86"/>
        <v>141.6</v>
      </c>
      <c r="BB42" s="40" t="str">
        <f t="shared" si="87"/>
        <v/>
      </c>
      <c r="BC42" s="40" t="str">
        <f t="shared" si="88"/>
        <v/>
      </c>
      <c r="BD42" s="40" t="str">
        <f t="shared" si="89"/>
        <v/>
      </c>
      <c r="BE42" s="40" t="str">
        <f t="shared" si="90"/>
        <v/>
      </c>
      <c r="BF42" s="40" t="str">
        <f t="shared" si="91"/>
        <v/>
      </c>
      <c r="BG42" s="40" t="str">
        <f t="shared" si="92"/>
        <v/>
      </c>
      <c r="BH42" s="40">
        <f t="shared" si="93"/>
        <v>112.2</v>
      </c>
      <c r="BI42" s="40">
        <f t="shared" si="94"/>
        <v>68.98</v>
      </c>
      <c r="BJ42" s="40">
        <f t="shared" si="95"/>
        <v>213.4</v>
      </c>
      <c r="BK42" s="41" t="str">
        <f t="shared" si="96"/>
        <v/>
      </c>
      <c r="BL42" s="40">
        <f t="shared" si="97"/>
        <v>75.807150595882987</v>
      </c>
      <c r="BM42" s="40">
        <f t="shared" si="98"/>
        <v>55.93047034764826</v>
      </c>
      <c r="BN42" s="40">
        <f t="shared" si="99"/>
        <v>65.026881720430111</v>
      </c>
      <c r="BO42" s="40">
        <f t="shared" si="100"/>
        <v>67.435275080906152</v>
      </c>
      <c r="BP42" s="40">
        <f t="shared" si="101"/>
        <v>41.067285382830626</v>
      </c>
      <c r="BQ42" s="40" t="str">
        <f t="shared" si="102"/>
        <v/>
      </c>
      <c r="BR42" s="40" t="str">
        <f t="shared" si="103"/>
        <v/>
      </c>
      <c r="BS42" s="40" t="str">
        <f t="shared" si="104"/>
        <v/>
      </c>
      <c r="BT42" s="40" t="str">
        <f t="shared" si="105"/>
        <v/>
      </c>
      <c r="BU42" s="40" t="str">
        <f t="shared" si="106"/>
        <v/>
      </c>
      <c r="BV42" s="40" t="str">
        <f t="shared" si="107"/>
        <v/>
      </c>
      <c r="BW42" s="40">
        <f t="shared" si="108"/>
        <v>3.7663645518630413</v>
      </c>
      <c r="BX42" s="40">
        <f t="shared" si="109"/>
        <v>4.8204053109713483</v>
      </c>
      <c r="BY42" s="40">
        <f t="shared" si="110"/>
        <v>9.3350831146106739</v>
      </c>
      <c r="BZ42" s="49"/>
      <c r="CA42" s="47">
        <v>8.1440000000000001</v>
      </c>
      <c r="CB42" s="47">
        <v>7.9160000000000004</v>
      </c>
      <c r="CC42" s="47">
        <v>8.6170000000000009</v>
      </c>
      <c r="CD42" s="47">
        <v>9.0739999999999998</v>
      </c>
      <c r="CE42" s="47">
        <v>8.2390000000000008</v>
      </c>
      <c r="CF42" s="47"/>
      <c r="CG42" s="47"/>
      <c r="CH42" s="47"/>
      <c r="CI42" s="57">
        <v>7</v>
      </c>
      <c r="CJ42" s="47"/>
      <c r="CK42" s="47"/>
      <c r="CL42" s="47">
        <v>7.1310000000000002</v>
      </c>
      <c r="CM42" s="47">
        <v>6.8410000000000002</v>
      </c>
      <c r="CN42" s="47">
        <v>7.17</v>
      </c>
      <c r="CO42" s="37" t="str">
        <f t="shared" si="111"/>
        <v/>
      </c>
      <c r="CP42" s="36">
        <f t="shared" si="112"/>
        <v>8.1440000000000001</v>
      </c>
      <c r="CQ42" s="36">
        <f t="shared" si="113"/>
        <v>7.9160000000000004</v>
      </c>
      <c r="CR42" s="36">
        <f t="shared" si="114"/>
        <v>8.6170000000000009</v>
      </c>
      <c r="CS42" s="36">
        <f t="shared" si="115"/>
        <v>9.0739999999999998</v>
      </c>
      <c r="CT42" s="36">
        <f t="shared" si="116"/>
        <v>8.2390000000000008</v>
      </c>
      <c r="CU42" s="36" t="str">
        <f t="shared" si="117"/>
        <v/>
      </c>
      <c r="CV42" s="36" t="str">
        <f t="shared" si="118"/>
        <v/>
      </c>
      <c r="CW42" s="36" t="str">
        <f t="shared" si="119"/>
        <v/>
      </c>
      <c r="CX42" s="36" t="str">
        <f t="shared" si="120"/>
        <v/>
      </c>
      <c r="CY42" s="36" t="str">
        <f t="shared" si="121"/>
        <v/>
      </c>
      <c r="CZ42" s="36" t="str">
        <f t="shared" si="122"/>
        <v/>
      </c>
      <c r="DA42" s="36">
        <f t="shared" si="123"/>
        <v>7.1310000000000002</v>
      </c>
      <c r="DB42" s="36">
        <f t="shared" si="124"/>
        <v>6.8410000000000002</v>
      </c>
      <c r="DC42" s="36">
        <f t="shared" si="125"/>
        <v>7.17</v>
      </c>
      <c r="DE42" s="315" t="str">
        <f>_xlfn.IFNA(VLOOKUP(A42,'70commonGPCRs'!A:B,2,FALSE),"")</f>
        <v>Yes</v>
      </c>
      <c r="DF42" s="316" t="str">
        <f t="shared" si="60"/>
        <v/>
      </c>
      <c r="DG42" s="315">
        <f t="shared" si="61"/>
        <v>1</v>
      </c>
      <c r="DH42" s="315">
        <f t="shared" si="62"/>
        <v>1</v>
      </c>
      <c r="DI42" s="315" t="str">
        <f t="shared" si="63"/>
        <v/>
      </c>
      <c r="DJ42" s="315">
        <f t="shared" si="64"/>
        <v>2</v>
      </c>
      <c r="DK42" s="315">
        <f t="shared" si="65"/>
        <v>1</v>
      </c>
    </row>
    <row r="43" spans="1:115" s="35" customFormat="1" ht="10" x14ac:dyDescent="0.2">
      <c r="A43" s="304" t="s">
        <v>439</v>
      </c>
      <c r="B43" s="46" t="s">
        <v>1143</v>
      </c>
      <c r="C43" s="40">
        <v>6.4006712742104419</v>
      </c>
      <c r="D43" s="40">
        <v>9.6036035831237871</v>
      </c>
      <c r="E43" s="40">
        <v>11.445380411570266</v>
      </c>
      <c r="F43" s="40">
        <v>0.86675891719617204</v>
      </c>
      <c r="G43" s="40">
        <v>6.6066699265058491</v>
      </c>
      <c r="H43" s="40">
        <v>8.980151235329668</v>
      </c>
      <c r="I43" s="40">
        <v>6.5463228824030146</v>
      </c>
      <c r="J43" s="40">
        <v>20.832347739045606</v>
      </c>
      <c r="K43" s="40">
        <v>9.9786358415619762</v>
      </c>
      <c r="L43" s="40">
        <v>20.964960352218611</v>
      </c>
      <c r="M43" s="40">
        <v>32.528925003631379</v>
      </c>
      <c r="N43" s="40">
        <v>18.52904363493472</v>
      </c>
      <c r="O43" s="40">
        <v>16.969527867122778</v>
      </c>
      <c r="P43" s="40">
        <v>22.567237697443016</v>
      </c>
      <c r="Q43" s="40">
        <v>10.575857944703147</v>
      </c>
      <c r="R43" s="45">
        <v>49.8</v>
      </c>
      <c r="S43" s="51">
        <v>20.55</v>
      </c>
      <c r="T43" s="51">
        <v>19.37</v>
      </c>
      <c r="U43" s="55"/>
      <c r="V43" s="44">
        <v>97.48</v>
      </c>
      <c r="W43" s="55"/>
      <c r="X43" s="44"/>
      <c r="Y43" s="44"/>
      <c r="Z43" s="44"/>
      <c r="AA43" s="44">
        <v>773.3</v>
      </c>
      <c r="AB43" s="44"/>
      <c r="AC43" s="44"/>
      <c r="AD43" s="44">
        <v>119.6</v>
      </c>
      <c r="AE43" s="44">
        <v>265.60000000000002</v>
      </c>
      <c r="AF43" s="44">
        <v>283.2</v>
      </c>
      <c r="AG43" s="43">
        <f t="shared" si="66"/>
        <v>7.7804339367737807</v>
      </c>
      <c r="AH43" s="42">
        <f t="shared" si="67"/>
        <v>2.1398217681654508</v>
      </c>
      <c r="AI43" s="42">
        <f t="shared" si="68"/>
        <v>1.6923858625457873</v>
      </c>
      <c r="AJ43" s="42" t="str">
        <f t="shared" si="69"/>
        <v/>
      </c>
      <c r="AK43" s="42">
        <f t="shared" si="70"/>
        <v>14.754785857987528</v>
      </c>
      <c r="AL43" s="42" t="str">
        <f t="shared" si="71"/>
        <v/>
      </c>
      <c r="AM43" s="42" t="str">
        <f t="shared" si="72"/>
        <v/>
      </c>
      <c r="AN43" s="42" t="str">
        <f t="shared" si="73"/>
        <v/>
      </c>
      <c r="AO43" s="42" t="str">
        <f t="shared" si="74"/>
        <v/>
      </c>
      <c r="AP43" s="42">
        <f t="shared" si="75"/>
        <v>36.885354754232374</v>
      </c>
      <c r="AQ43" s="42" t="str">
        <f t="shared" si="76"/>
        <v/>
      </c>
      <c r="AR43" s="42" t="str">
        <f t="shared" si="77"/>
        <v/>
      </c>
      <c r="AS43" s="42">
        <f t="shared" si="78"/>
        <v>7.0479273752640026</v>
      </c>
      <c r="AT43" s="42">
        <f t="shared" si="79"/>
        <v>11.769273827877209</v>
      </c>
      <c r="AU43" s="42">
        <f t="shared" si="80"/>
        <v>26.777969360097064</v>
      </c>
      <c r="AV43" s="41">
        <f t="shared" si="81"/>
        <v>49.8</v>
      </c>
      <c r="AW43" s="40">
        <f t="shared" si="82"/>
        <v>20.55</v>
      </c>
      <c r="AX43" s="40">
        <f t="shared" si="83"/>
        <v>19.37</v>
      </c>
      <c r="AY43" s="40" t="str">
        <f t="shared" si="84"/>
        <v/>
      </c>
      <c r="AZ43" s="40">
        <f t="shared" si="85"/>
        <v>97.48</v>
      </c>
      <c r="BA43" s="40" t="str">
        <f t="shared" si="86"/>
        <v/>
      </c>
      <c r="BB43" s="40" t="str">
        <f t="shared" si="87"/>
        <v/>
      </c>
      <c r="BC43" s="40" t="str">
        <f t="shared" si="88"/>
        <v/>
      </c>
      <c r="BD43" s="40" t="str">
        <f t="shared" si="89"/>
        <v/>
      </c>
      <c r="BE43" s="40">
        <f t="shared" si="90"/>
        <v>773.3</v>
      </c>
      <c r="BF43" s="40" t="str">
        <f t="shared" si="91"/>
        <v/>
      </c>
      <c r="BG43" s="40" t="str">
        <f t="shared" si="92"/>
        <v/>
      </c>
      <c r="BH43" s="40">
        <f t="shared" si="93"/>
        <v>119.6</v>
      </c>
      <c r="BI43" s="40">
        <f t="shared" si="94"/>
        <v>265.60000000000002</v>
      </c>
      <c r="BJ43" s="40">
        <f t="shared" si="95"/>
        <v>283.2</v>
      </c>
      <c r="BK43" s="41">
        <f t="shared" si="96"/>
        <v>76.240048989589724</v>
      </c>
      <c r="BL43" s="40">
        <f t="shared" si="97"/>
        <v>2.2264355362946913</v>
      </c>
      <c r="BM43" s="40">
        <f t="shared" si="98"/>
        <v>2.829389424481449</v>
      </c>
      <c r="BN43" s="40" t="str">
        <f t="shared" si="99"/>
        <v/>
      </c>
      <c r="BO43" s="40">
        <f t="shared" si="100"/>
        <v>19.716828478964402</v>
      </c>
      <c r="BP43" s="40" t="str">
        <f t="shared" si="101"/>
        <v/>
      </c>
      <c r="BQ43" s="40" t="str">
        <f t="shared" si="102"/>
        <v/>
      </c>
      <c r="BR43" s="40" t="str">
        <f t="shared" si="103"/>
        <v/>
      </c>
      <c r="BS43" s="40" t="str">
        <f t="shared" si="104"/>
        <v/>
      </c>
      <c r="BT43" s="40">
        <f t="shared" si="105"/>
        <v>72.474226804123717</v>
      </c>
      <c r="BU43" s="40" t="str">
        <f t="shared" si="106"/>
        <v/>
      </c>
      <c r="BV43" s="40" t="str">
        <f t="shared" si="107"/>
        <v/>
      </c>
      <c r="BW43" s="40">
        <f t="shared" si="108"/>
        <v>4.01477005706613</v>
      </c>
      <c r="BX43" s="40">
        <f t="shared" si="109"/>
        <v>18.560447239692525</v>
      </c>
      <c r="BY43" s="40">
        <f t="shared" si="110"/>
        <v>12.388451443569554</v>
      </c>
      <c r="BZ43" s="39">
        <v>8.56</v>
      </c>
      <c r="CA43" s="57">
        <v>6.7510000000000003</v>
      </c>
      <c r="CB43" s="57">
        <v>6.2930000000000001</v>
      </c>
      <c r="CC43" s="54"/>
      <c r="CD43" s="38">
        <v>6.8470000000000004</v>
      </c>
      <c r="CE43" s="54"/>
      <c r="CF43" s="38"/>
      <c r="CG43" s="38"/>
      <c r="CH43" s="38"/>
      <c r="CI43" s="38">
        <v>7.8540000000000001</v>
      </c>
      <c r="CJ43" s="38"/>
      <c r="CK43" s="38"/>
      <c r="CL43" s="38">
        <v>6.7530000000000001</v>
      </c>
      <c r="CM43" s="38">
        <v>6.6909999999999998</v>
      </c>
      <c r="CN43" s="38">
        <v>6.9420000000000002</v>
      </c>
      <c r="CO43" s="37">
        <f t="shared" si="111"/>
        <v>8.56</v>
      </c>
      <c r="CP43" s="36">
        <f t="shared" si="112"/>
        <v>6.7510000000000003</v>
      </c>
      <c r="CQ43" s="36">
        <f t="shared" si="113"/>
        <v>6.2930000000000001</v>
      </c>
      <c r="CR43" s="36" t="str">
        <f t="shared" si="114"/>
        <v/>
      </c>
      <c r="CS43" s="36">
        <f t="shared" si="115"/>
        <v>6.8470000000000004</v>
      </c>
      <c r="CT43" s="36" t="str">
        <f t="shared" si="116"/>
        <v/>
      </c>
      <c r="CU43" s="36" t="str">
        <f t="shared" si="117"/>
        <v/>
      </c>
      <c r="CV43" s="36" t="str">
        <f t="shared" si="118"/>
        <v/>
      </c>
      <c r="CW43" s="36" t="str">
        <f t="shared" si="119"/>
        <v/>
      </c>
      <c r="CX43" s="36">
        <f t="shared" si="120"/>
        <v>7.8540000000000001</v>
      </c>
      <c r="CY43" s="36" t="str">
        <f t="shared" si="121"/>
        <v/>
      </c>
      <c r="CZ43" s="36" t="str">
        <f t="shared" si="122"/>
        <v/>
      </c>
      <c r="DA43" s="36">
        <f t="shared" si="123"/>
        <v>6.7530000000000001</v>
      </c>
      <c r="DB43" s="36">
        <f t="shared" si="124"/>
        <v>6.6909999999999998</v>
      </c>
      <c r="DC43" s="36">
        <f t="shared" si="125"/>
        <v>6.9420000000000002</v>
      </c>
      <c r="DE43" s="315" t="str">
        <f>_xlfn.IFNA(VLOOKUP(A43,'70commonGPCRs'!A:B,2,FALSE),"")</f>
        <v>Yes</v>
      </c>
      <c r="DF43" s="316">
        <f t="shared" si="60"/>
        <v>1</v>
      </c>
      <c r="DG43" s="315">
        <f t="shared" si="61"/>
        <v>1</v>
      </c>
      <c r="DH43" s="315">
        <f t="shared" si="62"/>
        <v>1</v>
      </c>
      <c r="DI43" s="315" t="str">
        <f t="shared" si="63"/>
        <v/>
      </c>
      <c r="DJ43" s="315">
        <f t="shared" si="64"/>
        <v>3</v>
      </c>
      <c r="DK43" s="315">
        <f t="shared" si="65"/>
        <v>1</v>
      </c>
    </row>
    <row r="44" spans="1:115" s="35" customFormat="1" ht="10" x14ac:dyDescent="0.2">
      <c r="A44" s="304" t="s">
        <v>441</v>
      </c>
      <c r="B44" s="46" t="s">
        <v>1142</v>
      </c>
      <c r="C44" s="40">
        <v>9.4812740092414298</v>
      </c>
      <c r="D44" s="40">
        <v>28.987366975177466</v>
      </c>
      <c r="E44" s="40">
        <v>8.3532505995441539</v>
      </c>
      <c r="F44" s="40">
        <v>9.5279642549712733</v>
      </c>
      <c r="G44" s="40">
        <v>22.876809863059837</v>
      </c>
      <c r="H44" s="40">
        <v>33.859330436205568</v>
      </c>
      <c r="I44" s="40">
        <v>4.1448230013721199</v>
      </c>
      <c r="J44" s="40">
        <v>6.0113550490603807</v>
      </c>
      <c r="K44" s="40">
        <v>5.2929998687947597</v>
      </c>
      <c r="L44" s="40">
        <v>21.631969868849566</v>
      </c>
      <c r="M44" s="40">
        <v>9.0599052063932568</v>
      </c>
      <c r="N44" s="40">
        <v>10.748892162515578</v>
      </c>
      <c r="O44" s="40">
        <v>22.213476561541874</v>
      </c>
      <c r="P44" s="40">
        <v>14.307065524451044</v>
      </c>
      <c r="Q44" s="40">
        <v>18.991108835162741</v>
      </c>
      <c r="R44" s="45">
        <v>23.07</v>
      </c>
      <c r="S44" s="44">
        <v>836.4</v>
      </c>
      <c r="T44" s="44">
        <v>387.1</v>
      </c>
      <c r="U44" s="44">
        <v>372</v>
      </c>
      <c r="V44" s="44">
        <v>463.6</v>
      </c>
      <c r="W44" s="44">
        <v>279</v>
      </c>
      <c r="X44" s="44">
        <v>494.5</v>
      </c>
      <c r="Y44" s="44">
        <v>635.6</v>
      </c>
      <c r="Z44" s="44">
        <v>774.4</v>
      </c>
      <c r="AA44" s="44">
        <v>388.6</v>
      </c>
      <c r="AB44" s="44">
        <v>73.510000000000005</v>
      </c>
      <c r="AC44" s="44">
        <v>393.4</v>
      </c>
      <c r="AD44" s="44">
        <v>588.1</v>
      </c>
      <c r="AE44" s="44">
        <v>424.3</v>
      </c>
      <c r="AF44" s="44">
        <v>1581</v>
      </c>
      <c r="AG44" s="43">
        <f t="shared" si="66"/>
        <v>2.4332173057664606</v>
      </c>
      <c r="AH44" s="42">
        <f t="shared" si="67"/>
        <v>28.853948712079578</v>
      </c>
      <c r="AI44" s="42">
        <f t="shared" si="68"/>
        <v>46.341241099737211</v>
      </c>
      <c r="AJ44" s="42">
        <f t="shared" si="69"/>
        <v>39.042967631402135</v>
      </c>
      <c r="AK44" s="42">
        <f t="shared" si="70"/>
        <v>20.265063301006613</v>
      </c>
      <c r="AL44" s="42">
        <f t="shared" si="71"/>
        <v>8.2399739275903414</v>
      </c>
      <c r="AM44" s="42">
        <f t="shared" si="72"/>
        <v>119.30545642993648</v>
      </c>
      <c r="AN44" s="42">
        <f t="shared" si="73"/>
        <v>105.73323232660313</v>
      </c>
      <c r="AO44" s="42">
        <f t="shared" si="74"/>
        <v>146.30644609789766</v>
      </c>
      <c r="AP44" s="42">
        <f t="shared" si="75"/>
        <v>17.964152241150778</v>
      </c>
      <c r="AQ44" s="42">
        <f t="shared" si="76"/>
        <v>8.1137714275560615</v>
      </c>
      <c r="AR44" s="42">
        <f t="shared" si="77"/>
        <v>36.599120546757078</v>
      </c>
      <c r="AS44" s="42">
        <f t="shared" si="78"/>
        <v>26.474919329744889</v>
      </c>
      <c r="AT44" s="42">
        <f t="shared" si="79"/>
        <v>29.65667552684814</v>
      </c>
      <c r="AU44" s="42">
        <f t="shared" si="80"/>
        <v>83.249483414718782</v>
      </c>
      <c r="AV44" s="41">
        <f t="shared" si="81"/>
        <v>23.07</v>
      </c>
      <c r="AW44" s="40">
        <f t="shared" si="82"/>
        <v>836.4</v>
      </c>
      <c r="AX44" s="40">
        <f t="shared" si="83"/>
        <v>387.1</v>
      </c>
      <c r="AY44" s="40">
        <f t="shared" si="84"/>
        <v>372</v>
      </c>
      <c r="AZ44" s="40">
        <f t="shared" si="85"/>
        <v>463.6</v>
      </c>
      <c r="BA44" s="40">
        <f t="shared" si="86"/>
        <v>279</v>
      </c>
      <c r="BB44" s="40">
        <f t="shared" si="87"/>
        <v>494.5</v>
      </c>
      <c r="BC44" s="40">
        <f t="shared" si="88"/>
        <v>635.6</v>
      </c>
      <c r="BD44" s="40">
        <f t="shared" si="89"/>
        <v>774.4</v>
      </c>
      <c r="BE44" s="40">
        <f t="shared" si="90"/>
        <v>388.6</v>
      </c>
      <c r="BF44" s="40">
        <f t="shared" si="91"/>
        <v>73.510000000000005</v>
      </c>
      <c r="BG44" s="40">
        <f t="shared" si="92"/>
        <v>393.4</v>
      </c>
      <c r="BH44" s="40">
        <f t="shared" si="93"/>
        <v>588.1</v>
      </c>
      <c r="BI44" s="40">
        <f t="shared" si="94"/>
        <v>424.3</v>
      </c>
      <c r="BJ44" s="40">
        <f t="shared" si="95"/>
        <v>1581</v>
      </c>
      <c r="BK44" s="41">
        <f t="shared" si="96"/>
        <v>35.318432333129216</v>
      </c>
      <c r="BL44" s="40">
        <f t="shared" si="97"/>
        <v>90.61755146262189</v>
      </c>
      <c r="BM44" s="40">
        <f t="shared" si="98"/>
        <v>56.543967280163599</v>
      </c>
      <c r="BN44" s="40">
        <f t="shared" si="99"/>
        <v>100</v>
      </c>
      <c r="BO44" s="40">
        <f t="shared" si="100"/>
        <v>93.770226537216828</v>
      </c>
      <c r="BP44" s="40">
        <f t="shared" si="101"/>
        <v>80.916473317865425</v>
      </c>
      <c r="BQ44" s="40">
        <f t="shared" si="102"/>
        <v>66.030177593804254</v>
      </c>
      <c r="BR44" s="40">
        <f t="shared" si="103"/>
        <v>74.82929126442194</v>
      </c>
      <c r="BS44" s="40">
        <f t="shared" si="104"/>
        <v>83.800454496266639</v>
      </c>
      <c r="BT44" s="40">
        <f t="shared" si="105"/>
        <v>36.419868791002813</v>
      </c>
      <c r="BU44" s="40">
        <f t="shared" si="106"/>
        <v>60.254098360655746</v>
      </c>
      <c r="BV44" s="40">
        <f t="shared" si="107"/>
        <v>55.7065986972529</v>
      </c>
      <c r="BW44" s="40">
        <f t="shared" si="108"/>
        <v>19.741524001342732</v>
      </c>
      <c r="BX44" s="40">
        <f t="shared" si="109"/>
        <v>29.650593990216631</v>
      </c>
      <c r="BY44" s="40">
        <f t="shared" si="110"/>
        <v>69.160104986876647</v>
      </c>
      <c r="BZ44" s="39">
        <v>8.5730000000000004</v>
      </c>
      <c r="CA44" s="38">
        <v>9.3729999999999993</v>
      </c>
      <c r="CB44" s="38">
        <v>9.65</v>
      </c>
      <c r="CC44" s="38">
        <v>9.76</v>
      </c>
      <c r="CD44" s="38">
        <v>9.9440000000000008</v>
      </c>
      <c r="CE44" s="38">
        <v>10.46</v>
      </c>
      <c r="CF44" s="38">
        <v>9.8149999999999995</v>
      </c>
      <c r="CG44" s="38">
        <v>9.6769999999999996</v>
      </c>
      <c r="CH44" s="38">
        <v>9.7520000000000007</v>
      </c>
      <c r="CI44" s="38">
        <v>8.6419999999999995</v>
      </c>
      <c r="CJ44" s="38">
        <v>11.33</v>
      </c>
      <c r="CK44" s="38">
        <v>9.8079999999999998</v>
      </c>
      <c r="CL44" s="38">
        <v>8.2319999999999993</v>
      </c>
      <c r="CM44" s="38">
        <v>8.5459999999999994</v>
      </c>
      <c r="CN44" s="38">
        <v>8.3810000000000002</v>
      </c>
      <c r="CO44" s="37">
        <f t="shared" si="111"/>
        <v>8.5730000000000004</v>
      </c>
      <c r="CP44" s="36">
        <f t="shared" si="112"/>
        <v>9.3729999999999993</v>
      </c>
      <c r="CQ44" s="36">
        <f t="shared" si="113"/>
        <v>9.65</v>
      </c>
      <c r="CR44" s="36">
        <f t="shared" si="114"/>
        <v>9.76</v>
      </c>
      <c r="CS44" s="36">
        <f t="shared" si="115"/>
        <v>9.9440000000000008</v>
      </c>
      <c r="CT44" s="36">
        <f t="shared" si="116"/>
        <v>10.46</v>
      </c>
      <c r="CU44" s="36">
        <f t="shared" si="117"/>
        <v>9.8149999999999995</v>
      </c>
      <c r="CV44" s="36">
        <f t="shared" si="118"/>
        <v>9.6769999999999996</v>
      </c>
      <c r="CW44" s="36">
        <f t="shared" si="119"/>
        <v>9.7520000000000007</v>
      </c>
      <c r="CX44" s="36">
        <f t="shared" si="120"/>
        <v>8.6419999999999995</v>
      </c>
      <c r="CY44" s="36">
        <f t="shared" si="121"/>
        <v>11.33</v>
      </c>
      <c r="CZ44" s="36">
        <f t="shared" si="122"/>
        <v>9.8079999999999998</v>
      </c>
      <c r="DA44" s="36">
        <f t="shared" si="123"/>
        <v>8.2319999999999993</v>
      </c>
      <c r="DB44" s="36">
        <f t="shared" si="124"/>
        <v>8.5459999999999994</v>
      </c>
      <c r="DC44" s="36">
        <f t="shared" si="125"/>
        <v>8.3810000000000002</v>
      </c>
      <c r="DE44" s="315" t="str">
        <f>_xlfn.IFNA(VLOOKUP(A44,'70commonGPCRs'!A:B,2,FALSE),"")</f>
        <v>Yes</v>
      </c>
      <c r="DF44" s="316">
        <f t="shared" si="60"/>
        <v>1</v>
      </c>
      <c r="DG44" s="315">
        <f t="shared" si="61"/>
        <v>1</v>
      </c>
      <c r="DH44" s="315">
        <f t="shared" si="62"/>
        <v>1</v>
      </c>
      <c r="DI44" s="315">
        <f t="shared" si="63"/>
        <v>1</v>
      </c>
      <c r="DJ44" s="315">
        <f t="shared" si="64"/>
        <v>4</v>
      </c>
      <c r="DK44" s="315">
        <f t="shared" si="65"/>
        <v>1</v>
      </c>
    </row>
    <row r="45" spans="1:115" s="35" customFormat="1" ht="10" x14ac:dyDescent="0.2">
      <c r="A45" s="304" t="s">
        <v>453</v>
      </c>
      <c r="B45" s="46" t="s">
        <v>1141</v>
      </c>
      <c r="C45" s="53">
        <v>19.278922210226966</v>
      </c>
      <c r="D45" s="53">
        <v>15.226961776610421</v>
      </c>
      <c r="E45" s="53">
        <v>6.3255327249149635</v>
      </c>
      <c r="F45" s="53">
        <v>14.414694542654638</v>
      </c>
      <c r="G45" s="53">
        <v>4.0566067026402584</v>
      </c>
      <c r="H45" s="53">
        <v>5.7421278112727077</v>
      </c>
      <c r="I45" s="53">
        <v>10.527036903988996</v>
      </c>
      <c r="J45" s="53">
        <v>7.7321266585544981</v>
      </c>
      <c r="K45" s="53">
        <v>17.537478334730825</v>
      </c>
      <c r="L45" s="53">
        <v>9.9584200942959722</v>
      </c>
      <c r="M45" s="53">
        <v>15.046049833353615</v>
      </c>
      <c r="N45" s="53">
        <v>15.556964303968613</v>
      </c>
      <c r="O45" s="53">
        <v>11.677234736798562</v>
      </c>
      <c r="P45" s="53">
        <v>13.781601253641833</v>
      </c>
      <c r="Q45" s="53">
        <v>14.250193669755227</v>
      </c>
      <c r="R45" s="52"/>
      <c r="S45" s="50">
        <v>457.7</v>
      </c>
      <c r="T45" s="50">
        <v>250.8</v>
      </c>
      <c r="U45" s="50"/>
      <c r="V45" s="50"/>
      <c r="W45" s="50"/>
      <c r="X45" s="50">
        <v>451.9</v>
      </c>
      <c r="Y45" s="50">
        <v>256.3</v>
      </c>
      <c r="Z45" s="50">
        <v>77.989999999999995</v>
      </c>
      <c r="AA45" s="50"/>
      <c r="AB45" s="50"/>
      <c r="AC45" s="50"/>
      <c r="AD45" s="50"/>
      <c r="AE45" s="50"/>
      <c r="AF45" s="50"/>
      <c r="AG45" s="43" t="str">
        <f t="shared" si="66"/>
        <v/>
      </c>
      <c r="AH45" s="42">
        <f t="shared" si="67"/>
        <v>30.058524262079398</v>
      </c>
      <c r="AI45" s="42">
        <f t="shared" si="68"/>
        <v>39.648834478738962</v>
      </c>
      <c r="AJ45" s="42" t="str">
        <f t="shared" si="69"/>
        <v/>
      </c>
      <c r="AK45" s="42" t="str">
        <f t="shared" si="70"/>
        <v/>
      </c>
      <c r="AL45" s="42" t="str">
        <f t="shared" si="71"/>
        <v/>
      </c>
      <c r="AM45" s="42">
        <f t="shared" si="72"/>
        <v>42.927559209824949</v>
      </c>
      <c r="AN45" s="42">
        <f t="shared" si="73"/>
        <v>33.147413553610185</v>
      </c>
      <c r="AO45" s="42">
        <f t="shared" si="74"/>
        <v>4.4470475464850816</v>
      </c>
      <c r="AP45" s="42" t="str">
        <f t="shared" si="75"/>
        <v/>
      </c>
      <c r="AQ45" s="42" t="str">
        <f t="shared" si="76"/>
        <v/>
      </c>
      <c r="AR45" s="42" t="str">
        <f t="shared" si="77"/>
        <v/>
      </c>
      <c r="AS45" s="42" t="str">
        <f t="shared" si="78"/>
        <v/>
      </c>
      <c r="AT45" s="42" t="str">
        <f t="shared" si="79"/>
        <v/>
      </c>
      <c r="AU45" s="42" t="str">
        <f t="shared" si="80"/>
        <v/>
      </c>
      <c r="AV45" s="41" t="str">
        <f t="shared" si="81"/>
        <v/>
      </c>
      <c r="AW45" s="40">
        <f t="shared" si="82"/>
        <v>457.7</v>
      </c>
      <c r="AX45" s="40">
        <f t="shared" si="83"/>
        <v>250.8</v>
      </c>
      <c r="AY45" s="40" t="str">
        <f t="shared" si="84"/>
        <v/>
      </c>
      <c r="AZ45" s="40" t="str">
        <f t="shared" si="85"/>
        <v/>
      </c>
      <c r="BA45" s="40" t="str">
        <f t="shared" si="86"/>
        <v/>
      </c>
      <c r="BB45" s="40">
        <f t="shared" si="87"/>
        <v>451.9</v>
      </c>
      <c r="BC45" s="40">
        <f t="shared" si="88"/>
        <v>256.3</v>
      </c>
      <c r="BD45" s="40">
        <f t="shared" si="89"/>
        <v>77.989999999999995</v>
      </c>
      <c r="BE45" s="40" t="str">
        <f t="shared" si="90"/>
        <v/>
      </c>
      <c r="BF45" s="40" t="str">
        <f t="shared" si="91"/>
        <v/>
      </c>
      <c r="BG45" s="40" t="str">
        <f t="shared" si="92"/>
        <v/>
      </c>
      <c r="BH45" s="40" t="str">
        <f t="shared" si="93"/>
        <v/>
      </c>
      <c r="BI45" s="40" t="str">
        <f t="shared" si="94"/>
        <v/>
      </c>
      <c r="BJ45" s="40" t="str">
        <f t="shared" si="95"/>
        <v/>
      </c>
      <c r="BK45" s="41" t="str">
        <f t="shared" si="96"/>
        <v/>
      </c>
      <c r="BL45" s="40">
        <f t="shared" si="97"/>
        <v>49.58829902491874</v>
      </c>
      <c r="BM45" s="40">
        <f t="shared" si="98"/>
        <v>36.634531113058721</v>
      </c>
      <c r="BN45" s="40" t="str">
        <f t="shared" si="99"/>
        <v/>
      </c>
      <c r="BO45" s="40" t="str">
        <f t="shared" si="100"/>
        <v/>
      </c>
      <c r="BP45" s="40" t="str">
        <f t="shared" si="101"/>
        <v/>
      </c>
      <c r="BQ45" s="40">
        <f t="shared" si="102"/>
        <v>60.341834690879956</v>
      </c>
      <c r="BR45" s="40">
        <f t="shared" si="103"/>
        <v>30.174240640452084</v>
      </c>
      <c r="BS45" s="40">
        <f t="shared" si="104"/>
        <v>8.4395628178768511</v>
      </c>
      <c r="BT45" s="40" t="str">
        <f t="shared" si="105"/>
        <v/>
      </c>
      <c r="BU45" s="40" t="str">
        <f t="shared" si="106"/>
        <v/>
      </c>
      <c r="BV45" s="40" t="str">
        <f t="shared" si="107"/>
        <v/>
      </c>
      <c r="BW45" s="40" t="str">
        <f t="shared" si="108"/>
        <v/>
      </c>
      <c r="BX45" s="40" t="str">
        <f t="shared" si="109"/>
        <v/>
      </c>
      <c r="BY45" s="40" t="str">
        <f t="shared" si="110"/>
        <v/>
      </c>
      <c r="BZ45" s="49"/>
      <c r="CA45" s="47">
        <v>4.5830000000000002</v>
      </c>
      <c r="CB45" s="47">
        <v>4.6500000000000004</v>
      </c>
      <c r="CC45" s="47"/>
      <c r="CD45" s="47"/>
      <c r="CE45" s="47"/>
      <c r="CF45" s="47">
        <v>4.0949999999999998</v>
      </c>
      <c r="CG45" s="47">
        <v>4.4729999999999999</v>
      </c>
      <c r="CH45" s="47">
        <v>5.2009999999999996</v>
      </c>
      <c r="CI45" s="47"/>
      <c r="CJ45" s="47"/>
      <c r="CK45" s="47"/>
      <c r="CL45" s="47"/>
      <c r="CM45" s="47"/>
      <c r="CN45" s="47"/>
      <c r="CO45" s="37" t="str">
        <f t="shared" si="111"/>
        <v/>
      </c>
      <c r="CP45" s="36">
        <f t="shared" si="112"/>
        <v>4.5830000000000002</v>
      </c>
      <c r="CQ45" s="36">
        <f t="shared" si="113"/>
        <v>4.6500000000000004</v>
      </c>
      <c r="CR45" s="36" t="str">
        <f t="shared" si="114"/>
        <v/>
      </c>
      <c r="CS45" s="36" t="str">
        <f t="shared" si="115"/>
        <v/>
      </c>
      <c r="CT45" s="36" t="str">
        <f t="shared" si="116"/>
        <v/>
      </c>
      <c r="CU45" s="36">
        <f t="shared" si="117"/>
        <v>4.0949999999999998</v>
      </c>
      <c r="CV45" s="36">
        <f t="shared" si="118"/>
        <v>4.4729999999999999</v>
      </c>
      <c r="CW45" s="36">
        <f t="shared" si="119"/>
        <v>5.2009999999999996</v>
      </c>
      <c r="CX45" s="36" t="str">
        <f t="shared" si="120"/>
        <v/>
      </c>
      <c r="CY45" s="36" t="str">
        <f t="shared" si="121"/>
        <v/>
      </c>
      <c r="CZ45" s="36" t="str">
        <f t="shared" si="122"/>
        <v/>
      </c>
      <c r="DA45" s="36" t="str">
        <f t="shared" si="123"/>
        <v/>
      </c>
      <c r="DB45" s="36" t="str">
        <f t="shared" si="124"/>
        <v/>
      </c>
      <c r="DC45" s="36" t="str">
        <f t="shared" si="125"/>
        <v/>
      </c>
      <c r="DE45" s="315" t="str">
        <f>_xlfn.IFNA(VLOOKUP(A45,'70commonGPCRs'!A:B,2,FALSE),"")</f>
        <v>Yes</v>
      </c>
      <c r="DF45" s="316" t="str">
        <f t="shared" si="60"/>
        <v/>
      </c>
      <c r="DG45" s="315">
        <f t="shared" si="61"/>
        <v>1</v>
      </c>
      <c r="DH45" s="315">
        <f t="shared" si="62"/>
        <v>1</v>
      </c>
      <c r="DI45" s="315" t="str">
        <f t="shared" si="63"/>
        <v/>
      </c>
      <c r="DJ45" s="315">
        <f t="shared" si="64"/>
        <v>2</v>
      </c>
      <c r="DK45" s="315" t="str">
        <f t="shared" si="65"/>
        <v/>
      </c>
    </row>
    <row r="46" spans="1:115" s="35" customFormat="1" ht="10" x14ac:dyDescent="0.2">
      <c r="A46" s="304" t="s">
        <v>455</v>
      </c>
      <c r="B46" s="46" t="s">
        <v>1140</v>
      </c>
      <c r="C46" s="40">
        <v>4.8182140558377782</v>
      </c>
      <c r="D46" s="40">
        <v>17.198879754829413</v>
      </c>
      <c r="E46" s="40">
        <v>1.6704321561739173</v>
      </c>
      <c r="F46" s="40">
        <v>18.421876285704197</v>
      </c>
      <c r="G46" s="40">
        <v>6.8621533649761934</v>
      </c>
      <c r="H46" s="40">
        <v>13.690891493139128</v>
      </c>
      <c r="I46" s="40">
        <v>11.329295852378333</v>
      </c>
      <c r="J46" s="40">
        <v>5.4050934678139093</v>
      </c>
      <c r="K46" s="40">
        <v>16.266604651455687</v>
      </c>
      <c r="L46" s="40">
        <v>7.0424200345466454</v>
      </c>
      <c r="M46" s="40">
        <v>9.6517831976544564</v>
      </c>
      <c r="N46" s="40">
        <v>5.9785743222450742</v>
      </c>
      <c r="O46" s="40">
        <v>3.6735282343520006</v>
      </c>
      <c r="P46" s="40">
        <v>12.045605367524443</v>
      </c>
      <c r="Q46" s="40">
        <v>3.4228100388247591</v>
      </c>
      <c r="R46" s="45"/>
      <c r="S46" s="44">
        <v>366.4</v>
      </c>
      <c r="T46" s="44">
        <v>240.2</v>
      </c>
      <c r="U46" s="44">
        <v>143.1</v>
      </c>
      <c r="V46" s="44">
        <v>203.1</v>
      </c>
      <c r="W46" s="44">
        <v>156.69999999999999</v>
      </c>
      <c r="X46" s="44"/>
      <c r="Y46" s="44"/>
      <c r="Z46" s="44"/>
      <c r="AA46" s="44"/>
      <c r="AB46" s="44">
        <v>67.430000000000007</v>
      </c>
      <c r="AC46" s="59">
        <v>471.2</v>
      </c>
      <c r="AD46" s="44"/>
      <c r="AE46" s="44"/>
      <c r="AF46" s="44"/>
      <c r="AG46" s="43" t="str">
        <f t="shared" si="66"/>
        <v/>
      </c>
      <c r="AH46" s="42">
        <f t="shared" si="67"/>
        <v>21.303713103588365</v>
      </c>
      <c r="AI46" s="42">
        <f t="shared" si="68"/>
        <v>143.7951245803194</v>
      </c>
      <c r="AJ46" s="42">
        <f t="shared" si="69"/>
        <v>7.7679383891557725</v>
      </c>
      <c r="AK46" s="42">
        <f t="shared" si="70"/>
        <v>29.597123409774536</v>
      </c>
      <c r="AL46" s="42">
        <f t="shared" si="71"/>
        <v>11.445565840509841</v>
      </c>
      <c r="AM46" s="42" t="str">
        <f t="shared" si="72"/>
        <v/>
      </c>
      <c r="AN46" s="42" t="str">
        <f t="shared" si="73"/>
        <v/>
      </c>
      <c r="AO46" s="42" t="str">
        <f t="shared" si="74"/>
        <v/>
      </c>
      <c r="AP46" s="42" t="str">
        <f t="shared" si="75"/>
        <v/>
      </c>
      <c r="AQ46" s="42">
        <f t="shared" si="76"/>
        <v>6.986273792016652</v>
      </c>
      <c r="AR46" s="42">
        <f t="shared" si="77"/>
        <v>78.814776667868699</v>
      </c>
      <c r="AS46" s="42" t="str">
        <f t="shared" si="78"/>
        <v/>
      </c>
      <c r="AT46" s="42" t="str">
        <f t="shared" si="79"/>
        <v/>
      </c>
      <c r="AU46" s="42" t="str">
        <f t="shared" si="80"/>
        <v/>
      </c>
      <c r="AV46" s="41" t="str">
        <f t="shared" si="81"/>
        <v/>
      </c>
      <c r="AW46" s="40">
        <f t="shared" si="82"/>
        <v>366.4</v>
      </c>
      <c r="AX46" s="40">
        <f t="shared" si="83"/>
        <v>240.2</v>
      </c>
      <c r="AY46" s="40">
        <f t="shared" si="84"/>
        <v>143.1</v>
      </c>
      <c r="AZ46" s="40">
        <f t="shared" si="85"/>
        <v>203.1</v>
      </c>
      <c r="BA46" s="40">
        <f t="shared" si="86"/>
        <v>156.69999999999999</v>
      </c>
      <c r="BB46" s="40" t="str">
        <f t="shared" si="87"/>
        <v/>
      </c>
      <c r="BC46" s="40" t="str">
        <f t="shared" si="88"/>
        <v/>
      </c>
      <c r="BD46" s="40" t="str">
        <f t="shared" si="89"/>
        <v/>
      </c>
      <c r="BE46" s="40" t="str">
        <f t="shared" si="90"/>
        <v/>
      </c>
      <c r="BF46" s="40">
        <f t="shared" si="91"/>
        <v>67.430000000000007</v>
      </c>
      <c r="BG46" s="40">
        <f t="shared" si="92"/>
        <v>471.2</v>
      </c>
      <c r="BH46" s="40" t="str">
        <f t="shared" si="93"/>
        <v/>
      </c>
      <c r="BI46" s="40" t="str">
        <f t="shared" si="94"/>
        <v/>
      </c>
      <c r="BJ46" s="40" t="str">
        <f t="shared" si="95"/>
        <v/>
      </c>
      <c r="BK46" s="41" t="str">
        <f t="shared" si="96"/>
        <v/>
      </c>
      <c r="BL46" s="40">
        <f t="shared" si="97"/>
        <v>39.696641386782233</v>
      </c>
      <c r="BM46" s="40">
        <f t="shared" si="98"/>
        <v>35.086181711948583</v>
      </c>
      <c r="BN46" s="40">
        <f t="shared" si="99"/>
        <v>38.467741935483872</v>
      </c>
      <c r="BO46" s="40">
        <f t="shared" si="100"/>
        <v>41.08009708737864</v>
      </c>
      <c r="BP46" s="40">
        <f t="shared" si="101"/>
        <v>45.446635730858461</v>
      </c>
      <c r="BQ46" s="40" t="str">
        <f t="shared" si="102"/>
        <v/>
      </c>
      <c r="BR46" s="40" t="str">
        <f t="shared" si="103"/>
        <v/>
      </c>
      <c r="BS46" s="40" t="str">
        <f t="shared" si="104"/>
        <v/>
      </c>
      <c r="BT46" s="40" t="str">
        <f t="shared" si="105"/>
        <v/>
      </c>
      <c r="BU46" s="40">
        <f t="shared" si="106"/>
        <v>55.270491803278695</v>
      </c>
      <c r="BV46" s="40">
        <f t="shared" si="107"/>
        <v>66.723307844803173</v>
      </c>
      <c r="BW46" s="40" t="str">
        <f t="shared" si="108"/>
        <v/>
      </c>
      <c r="BX46" s="40" t="str">
        <f t="shared" si="109"/>
        <v/>
      </c>
      <c r="BY46" s="40" t="str">
        <f t="shared" si="110"/>
        <v/>
      </c>
      <c r="BZ46" s="39"/>
      <c r="CA46" s="38">
        <v>5.25</v>
      </c>
      <c r="CB46" s="38">
        <v>5.5229999999999997</v>
      </c>
      <c r="CC46" s="38">
        <v>5.6550000000000002</v>
      </c>
      <c r="CD46" s="38">
        <v>5.6289999999999996</v>
      </c>
      <c r="CE46" s="38">
        <v>5.173</v>
      </c>
      <c r="CF46" s="38"/>
      <c r="CG46" s="38"/>
      <c r="CH46" s="38"/>
      <c r="CI46" s="38"/>
      <c r="CJ46" s="38">
        <v>5.3029999999999999</v>
      </c>
      <c r="CK46" s="58">
        <v>4.0339999999999998</v>
      </c>
      <c r="CL46" s="38"/>
      <c r="CM46" s="38"/>
      <c r="CN46" s="38"/>
      <c r="CO46" s="37" t="str">
        <f t="shared" si="111"/>
        <v/>
      </c>
      <c r="CP46" s="36">
        <f t="shared" si="112"/>
        <v>5.25</v>
      </c>
      <c r="CQ46" s="36">
        <f t="shared" si="113"/>
        <v>5.5229999999999997</v>
      </c>
      <c r="CR46" s="36">
        <f t="shared" si="114"/>
        <v>5.6550000000000002</v>
      </c>
      <c r="CS46" s="36">
        <f t="shared" si="115"/>
        <v>5.6289999999999996</v>
      </c>
      <c r="CT46" s="36">
        <f t="shared" si="116"/>
        <v>5.173</v>
      </c>
      <c r="CU46" s="36" t="str">
        <f t="shared" si="117"/>
        <v/>
      </c>
      <c r="CV46" s="36" t="str">
        <f t="shared" si="118"/>
        <v/>
      </c>
      <c r="CW46" s="36" t="str">
        <f t="shared" si="119"/>
        <v/>
      </c>
      <c r="CX46" s="36" t="str">
        <f t="shared" si="120"/>
        <v/>
      </c>
      <c r="CY46" s="36">
        <f t="shared" si="121"/>
        <v>5.3029999999999999</v>
      </c>
      <c r="CZ46" s="36">
        <f t="shared" si="122"/>
        <v>4.0339999999999998</v>
      </c>
      <c r="DA46" s="36" t="str">
        <f t="shared" si="123"/>
        <v/>
      </c>
      <c r="DB46" s="36" t="str">
        <f t="shared" si="124"/>
        <v/>
      </c>
      <c r="DC46" s="36" t="str">
        <f t="shared" si="125"/>
        <v/>
      </c>
      <c r="DE46" s="315" t="str">
        <f>_xlfn.IFNA(VLOOKUP(A46,'70commonGPCRs'!A:B,2,FALSE),"")</f>
        <v>Yes</v>
      </c>
      <c r="DF46" s="316" t="str">
        <f t="shared" si="60"/>
        <v/>
      </c>
      <c r="DG46" s="315">
        <f t="shared" si="61"/>
        <v>1</v>
      </c>
      <c r="DH46" s="315" t="str">
        <f t="shared" si="62"/>
        <v/>
      </c>
      <c r="DI46" s="315">
        <f t="shared" si="63"/>
        <v>1</v>
      </c>
      <c r="DJ46" s="315">
        <f t="shared" si="64"/>
        <v>2</v>
      </c>
      <c r="DK46" s="315">
        <f t="shared" si="65"/>
        <v>1</v>
      </c>
    </row>
    <row r="47" spans="1:115" s="35" customFormat="1" ht="10" x14ac:dyDescent="0.2">
      <c r="A47" s="304" t="s">
        <v>457</v>
      </c>
      <c r="B47" s="46" t="s">
        <v>1139</v>
      </c>
      <c r="C47" s="53">
        <v>7.1325576273436182</v>
      </c>
      <c r="D47" s="53">
        <v>6.7137628918890666</v>
      </c>
      <c r="E47" s="53">
        <v>4.3721227849822242</v>
      </c>
      <c r="F47" s="53">
        <v>6.0633155255683722</v>
      </c>
      <c r="G47" s="53">
        <v>6.0952932343491941</v>
      </c>
      <c r="H47" s="53">
        <v>5.8112452678465969</v>
      </c>
      <c r="I47" s="53">
        <v>23.352241437779149</v>
      </c>
      <c r="J47" s="53">
        <v>23.926779958030238</v>
      </c>
      <c r="K47" s="53">
        <v>16.258166311120121</v>
      </c>
      <c r="L47" s="53">
        <v>14.446376292460553</v>
      </c>
      <c r="M47" s="53">
        <v>12.003454137811735</v>
      </c>
      <c r="N47" s="53">
        <v>11.081135154676231</v>
      </c>
      <c r="O47" s="53">
        <v>25.556013102899769</v>
      </c>
      <c r="P47" s="53">
        <v>12.370705649835529</v>
      </c>
      <c r="Q47" s="53">
        <v>11.320263157511256</v>
      </c>
      <c r="R47" s="52"/>
      <c r="S47" s="50">
        <v>34.97</v>
      </c>
      <c r="T47" s="50">
        <v>23.31</v>
      </c>
      <c r="U47" s="50">
        <v>64.02</v>
      </c>
      <c r="V47" s="50">
        <v>30.25</v>
      </c>
      <c r="W47" s="50"/>
      <c r="X47" s="50">
        <v>197.9</v>
      </c>
      <c r="Y47" s="50">
        <v>287.8</v>
      </c>
      <c r="Z47" s="50">
        <v>297.2</v>
      </c>
      <c r="AA47" s="50">
        <v>475.5</v>
      </c>
      <c r="AB47" s="50"/>
      <c r="AC47" s="50">
        <v>119.9</v>
      </c>
      <c r="AD47" s="50">
        <v>1088</v>
      </c>
      <c r="AE47" s="50">
        <v>993.2</v>
      </c>
      <c r="AF47" s="50">
        <v>999.1</v>
      </c>
      <c r="AG47" s="43" t="str">
        <f t="shared" si="66"/>
        <v/>
      </c>
      <c r="AH47" s="42">
        <f t="shared" si="67"/>
        <v>5.2087034593145143</v>
      </c>
      <c r="AI47" s="42">
        <f t="shared" si="68"/>
        <v>5.331506260544046</v>
      </c>
      <c r="AJ47" s="42">
        <f t="shared" si="69"/>
        <v>10.558579663227865</v>
      </c>
      <c r="AK47" s="42">
        <f t="shared" si="70"/>
        <v>4.9628457298051307</v>
      </c>
      <c r="AL47" s="42" t="str">
        <f t="shared" si="71"/>
        <v/>
      </c>
      <c r="AM47" s="42">
        <f t="shared" si="72"/>
        <v>8.4745612333314728</v>
      </c>
      <c r="AN47" s="42">
        <f t="shared" si="73"/>
        <v>12.028363219155588</v>
      </c>
      <c r="AO47" s="42">
        <f t="shared" si="74"/>
        <v>18.280044275148281</v>
      </c>
      <c r="AP47" s="42">
        <f t="shared" si="75"/>
        <v>32.914828630634496</v>
      </c>
      <c r="AQ47" s="42" t="str">
        <f t="shared" si="76"/>
        <v/>
      </c>
      <c r="AR47" s="42">
        <f t="shared" si="77"/>
        <v>10.82019110193799</v>
      </c>
      <c r="AS47" s="42">
        <f t="shared" si="78"/>
        <v>42.573150812657381</v>
      </c>
      <c r="AT47" s="42">
        <f t="shared" si="79"/>
        <v>80.286446716417089</v>
      </c>
      <c r="AU47" s="42">
        <f t="shared" si="80"/>
        <v>88.257665577065154</v>
      </c>
      <c r="AV47" s="41" t="str">
        <f t="shared" si="81"/>
        <v/>
      </c>
      <c r="AW47" s="40">
        <f t="shared" si="82"/>
        <v>34.97</v>
      </c>
      <c r="AX47" s="40">
        <f t="shared" si="83"/>
        <v>23.31</v>
      </c>
      <c r="AY47" s="40">
        <f t="shared" si="84"/>
        <v>64.02</v>
      </c>
      <c r="AZ47" s="40">
        <f t="shared" si="85"/>
        <v>30.25</v>
      </c>
      <c r="BA47" s="40" t="str">
        <f t="shared" si="86"/>
        <v/>
      </c>
      <c r="BB47" s="40">
        <f t="shared" si="87"/>
        <v>197.9</v>
      </c>
      <c r="BC47" s="40">
        <f t="shared" si="88"/>
        <v>287.8</v>
      </c>
      <c r="BD47" s="40">
        <f t="shared" si="89"/>
        <v>297.2</v>
      </c>
      <c r="BE47" s="40">
        <f t="shared" si="90"/>
        <v>475.5</v>
      </c>
      <c r="BF47" s="40" t="str">
        <f t="shared" si="91"/>
        <v/>
      </c>
      <c r="BG47" s="40">
        <f t="shared" si="92"/>
        <v>119.9</v>
      </c>
      <c r="BH47" s="40">
        <f t="shared" si="93"/>
        <v>1088</v>
      </c>
      <c r="BI47" s="40">
        <f t="shared" si="94"/>
        <v>993.2</v>
      </c>
      <c r="BJ47" s="40">
        <f t="shared" si="95"/>
        <v>999.1</v>
      </c>
      <c r="BK47" s="41" t="str">
        <f t="shared" si="96"/>
        <v/>
      </c>
      <c r="BL47" s="40">
        <f t="shared" si="97"/>
        <v>3.788732394366197</v>
      </c>
      <c r="BM47" s="40">
        <f t="shared" si="98"/>
        <v>3.4049079754601226</v>
      </c>
      <c r="BN47" s="40">
        <f t="shared" si="99"/>
        <v>17.20967741935484</v>
      </c>
      <c r="BO47" s="40">
        <f t="shared" si="100"/>
        <v>6.1185275080906152</v>
      </c>
      <c r="BP47" s="40" t="str">
        <f t="shared" si="101"/>
        <v/>
      </c>
      <c r="BQ47" s="40">
        <f t="shared" si="102"/>
        <v>26.425423955134196</v>
      </c>
      <c r="BR47" s="40">
        <f t="shared" si="103"/>
        <v>33.882740758182244</v>
      </c>
      <c r="BS47" s="40">
        <f t="shared" si="104"/>
        <v>32.161021534465966</v>
      </c>
      <c r="BT47" s="40">
        <f t="shared" si="105"/>
        <v>44.564198687910029</v>
      </c>
      <c r="BU47" s="40" t="str">
        <f t="shared" si="106"/>
        <v/>
      </c>
      <c r="BV47" s="40">
        <f t="shared" si="107"/>
        <v>16.978193146417443</v>
      </c>
      <c r="BW47" s="40">
        <f t="shared" si="108"/>
        <v>36.522322927156765</v>
      </c>
      <c r="BX47" s="40">
        <f t="shared" si="109"/>
        <v>69.406009783368276</v>
      </c>
      <c r="BY47" s="40">
        <f t="shared" si="110"/>
        <v>43.705161854768157</v>
      </c>
      <c r="BZ47" s="49"/>
      <c r="CA47" s="47">
        <v>6.1219999999999999</v>
      </c>
      <c r="CB47" s="47">
        <v>6.3109999999999999</v>
      </c>
      <c r="CC47" s="47">
        <v>5.5979999999999999</v>
      </c>
      <c r="CD47" s="47">
        <v>6.266</v>
      </c>
      <c r="CE47" s="47"/>
      <c r="CF47" s="47">
        <v>5.0970000000000004</v>
      </c>
      <c r="CG47" s="47">
        <v>5.0750000000000002</v>
      </c>
      <c r="CH47" s="47">
        <v>5.5049999999999999</v>
      </c>
      <c r="CI47" s="47">
        <v>5.5330000000000004</v>
      </c>
      <c r="CJ47" s="47"/>
      <c r="CK47" s="47">
        <v>4.8010000000000002</v>
      </c>
      <c r="CL47" s="47">
        <v>4.6970000000000001</v>
      </c>
      <c r="CM47" s="47">
        <v>4.9429999999999996</v>
      </c>
      <c r="CN47" s="47">
        <v>4.8680000000000003</v>
      </c>
      <c r="CO47" s="37" t="str">
        <f t="shared" si="111"/>
        <v/>
      </c>
      <c r="CP47" s="36">
        <f t="shared" si="112"/>
        <v>6.1219999999999999</v>
      </c>
      <c r="CQ47" s="36">
        <f t="shared" si="113"/>
        <v>6.3109999999999999</v>
      </c>
      <c r="CR47" s="36">
        <f t="shared" si="114"/>
        <v>5.5979999999999999</v>
      </c>
      <c r="CS47" s="36">
        <f t="shared" si="115"/>
        <v>6.266</v>
      </c>
      <c r="CT47" s="36" t="str">
        <f t="shared" si="116"/>
        <v/>
      </c>
      <c r="CU47" s="36">
        <f t="shared" si="117"/>
        <v>5.0970000000000004</v>
      </c>
      <c r="CV47" s="36">
        <f t="shared" si="118"/>
        <v>5.0750000000000002</v>
      </c>
      <c r="CW47" s="36">
        <f t="shared" si="119"/>
        <v>5.5049999999999999</v>
      </c>
      <c r="CX47" s="36">
        <f t="shared" si="120"/>
        <v>5.5330000000000004</v>
      </c>
      <c r="CY47" s="36" t="str">
        <f t="shared" si="121"/>
        <v/>
      </c>
      <c r="CZ47" s="36">
        <f t="shared" si="122"/>
        <v>4.8010000000000002</v>
      </c>
      <c r="DA47" s="36">
        <f t="shared" si="123"/>
        <v>4.6970000000000001</v>
      </c>
      <c r="DB47" s="36">
        <f t="shared" si="124"/>
        <v>4.9429999999999996</v>
      </c>
      <c r="DC47" s="36">
        <f t="shared" si="125"/>
        <v>4.8680000000000003</v>
      </c>
      <c r="DE47" s="315" t="str">
        <f>_xlfn.IFNA(VLOOKUP(A47,'70commonGPCRs'!A:B,2,FALSE),"")</f>
        <v>Yes</v>
      </c>
      <c r="DF47" s="316" t="str">
        <f t="shared" si="60"/>
        <v/>
      </c>
      <c r="DG47" s="315">
        <f t="shared" si="61"/>
        <v>1</v>
      </c>
      <c r="DH47" s="315">
        <f t="shared" si="62"/>
        <v>1</v>
      </c>
      <c r="DI47" s="315">
        <f t="shared" si="63"/>
        <v>1</v>
      </c>
      <c r="DJ47" s="315">
        <f t="shared" si="64"/>
        <v>3</v>
      </c>
      <c r="DK47" s="315">
        <f t="shared" si="65"/>
        <v>1</v>
      </c>
    </row>
    <row r="48" spans="1:115" s="35" customFormat="1" ht="10" x14ac:dyDescent="0.2">
      <c r="A48" s="304" t="s">
        <v>84</v>
      </c>
      <c r="B48" s="46" t="s">
        <v>113</v>
      </c>
      <c r="C48" s="40">
        <v>25.918353089885652</v>
      </c>
      <c r="D48" s="40">
        <v>28.759536269228633</v>
      </c>
      <c r="E48" s="40">
        <v>26.006198602080577</v>
      </c>
      <c r="F48" s="40">
        <v>32.443943370541888</v>
      </c>
      <c r="G48" s="40">
        <v>21.332400414031408</v>
      </c>
      <c r="H48" s="40">
        <v>10.514565136542423</v>
      </c>
      <c r="I48" s="40">
        <v>19.648213270279133</v>
      </c>
      <c r="J48" s="40">
        <v>13.675868039057383</v>
      </c>
      <c r="K48" s="40">
        <v>15.302897771024996</v>
      </c>
      <c r="L48" s="40">
        <v>11.957502893854492</v>
      </c>
      <c r="M48" s="40">
        <v>13.363184974360173</v>
      </c>
      <c r="N48" s="40">
        <v>24.732611432975567</v>
      </c>
      <c r="O48" s="40">
        <v>12.95122114627533</v>
      </c>
      <c r="P48" s="40">
        <v>13.724824039497038</v>
      </c>
      <c r="Q48" s="40">
        <v>14.336538347450229</v>
      </c>
      <c r="R48" s="45"/>
      <c r="S48" s="44">
        <v>200.2</v>
      </c>
      <c r="T48" s="44">
        <v>103.5</v>
      </c>
      <c r="U48" s="44">
        <v>118.1</v>
      </c>
      <c r="V48" s="44">
        <v>196</v>
      </c>
      <c r="W48" s="44">
        <v>133.19999999999999</v>
      </c>
      <c r="X48" s="44">
        <v>124</v>
      </c>
      <c r="Y48" s="44">
        <v>47</v>
      </c>
      <c r="Z48" s="44">
        <v>272.10000000000002</v>
      </c>
      <c r="AA48" s="44">
        <v>123</v>
      </c>
      <c r="AB48" s="44">
        <v>61.9</v>
      </c>
      <c r="AC48" s="44">
        <v>159.69999999999999</v>
      </c>
      <c r="AD48" s="44">
        <v>68.41</v>
      </c>
      <c r="AE48" s="44">
        <v>177.3</v>
      </c>
      <c r="AF48" s="44">
        <v>169.6</v>
      </c>
      <c r="AG48" s="43" t="str">
        <f t="shared" si="66"/>
        <v/>
      </c>
      <c r="AH48" s="42">
        <f t="shared" si="67"/>
        <v>6.9611692666339922</v>
      </c>
      <c r="AI48" s="42">
        <f t="shared" si="68"/>
        <v>3.9798204106508543</v>
      </c>
      <c r="AJ48" s="42">
        <f t="shared" si="69"/>
        <v>3.6401247114501869</v>
      </c>
      <c r="AK48" s="42">
        <f t="shared" si="70"/>
        <v>9.1879017923871711</v>
      </c>
      <c r="AL48" s="42">
        <f t="shared" si="71"/>
        <v>12.668141598845148</v>
      </c>
      <c r="AM48" s="42">
        <f t="shared" si="72"/>
        <v>6.3110064154061574</v>
      </c>
      <c r="AN48" s="42">
        <f t="shared" si="73"/>
        <v>3.4367105521763652</v>
      </c>
      <c r="AO48" s="42">
        <f t="shared" si="74"/>
        <v>17.780946071220772</v>
      </c>
      <c r="AP48" s="42">
        <f t="shared" si="75"/>
        <v>10.28642862074617</v>
      </c>
      <c r="AQ48" s="42">
        <f t="shared" si="76"/>
        <v>4.6321292505317402</v>
      </c>
      <c r="AR48" s="42">
        <f t="shared" si="77"/>
        <v>6.4570617798602017</v>
      </c>
      <c r="AS48" s="42">
        <f t="shared" si="78"/>
        <v>5.2821273938075084</v>
      </c>
      <c r="AT48" s="42">
        <f t="shared" si="79"/>
        <v>12.918198403838872</v>
      </c>
      <c r="AU48" s="42">
        <f t="shared" si="80"/>
        <v>11.829912904335345</v>
      </c>
      <c r="AV48" s="41" t="str">
        <f t="shared" si="81"/>
        <v/>
      </c>
      <c r="AW48" s="40">
        <f t="shared" si="82"/>
        <v>200.2</v>
      </c>
      <c r="AX48" s="40">
        <f t="shared" si="83"/>
        <v>103.5</v>
      </c>
      <c r="AY48" s="40">
        <f t="shared" si="84"/>
        <v>118.1</v>
      </c>
      <c r="AZ48" s="40">
        <f t="shared" si="85"/>
        <v>196</v>
      </c>
      <c r="BA48" s="40">
        <f t="shared" si="86"/>
        <v>133.19999999999999</v>
      </c>
      <c r="BB48" s="40">
        <f t="shared" si="87"/>
        <v>124</v>
      </c>
      <c r="BC48" s="40">
        <f t="shared" si="88"/>
        <v>47</v>
      </c>
      <c r="BD48" s="40">
        <f t="shared" si="89"/>
        <v>272.10000000000002</v>
      </c>
      <c r="BE48" s="40">
        <f t="shared" si="90"/>
        <v>123</v>
      </c>
      <c r="BF48" s="40">
        <f t="shared" si="91"/>
        <v>61.9</v>
      </c>
      <c r="BG48" s="40">
        <f t="shared" si="92"/>
        <v>159.69999999999999</v>
      </c>
      <c r="BH48" s="40">
        <f t="shared" si="93"/>
        <v>68.41</v>
      </c>
      <c r="BI48" s="40">
        <f t="shared" si="94"/>
        <v>177.3</v>
      </c>
      <c r="BJ48" s="40">
        <f t="shared" si="95"/>
        <v>169.6</v>
      </c>
      <c r="BK48" s="41" t="str">
        <f t="shared" si="96"/>
        <v/>
      </c>
      <c r="BL48" s="40">
        <f t="shared" si="97"/>
        <v>21.690140845070424</v>
      </c>
      <c r="BM48" s="40">
        <f t="shared" si="98"/>
        <v>15.118317265556529</v>
      </c>
      <c r="BN48" s="40">
        <f t="shared" si="99"/>
        <v>31.747311827956988</v>
      </c>
      <c r="BO48" s="40">
        <f t="shared" si="100"/>
        <v>39.644012944983821</v>
      </c>
      <c r="BP48" s="40">
        <f t="shared" si="101"/>
        <v>38.631090487238971</v>
      </c>
      <c r="BQ48" s="40">
        <f t="shared" si="102"/>
        <v>16.557617839497929</v>
      </c>
      <c r="BR48" s="40">
        <f t="shared" si="103"/>
        <v>5.5333176359783378</v>
      </c>
      <c r="BS48" s="40">
        <f t="shared" si="104"/>
        <v>29.444865274320964</v>
      </c>
      <c r="BT48" s="40">
        <f t="shared" si="105"/>
        <v>11.527647610121837</v>
      </c>
      <c r="BU48" s="40">
        <f t="shared" si="106"/>
        <v>50.73770491803279</v>
      </c>
      <c r="BV48" s="40">
        <f t="shared" si="107"/>
        <v>22.613990370999712</v>
      </c>
      <c r="BW48" s="40">
        <f t="shared" si="108"/>
        <v>2.2964081906680094</v>
      </c>
      <c r="BX48" s="40">
        <f t="shared" si="109"/>
        <v>12.389937106918239</v>
      </c>
      <c r="BY48" s="40">
        <f t="shared" si="110"/>
        <v>7.4190726159230094</v>
      </c>
      <c r="BZ48" s="39"/>
      <c r="CA48" s="38">
        <v>8.5820000000000007</v>
      </c>
      <c r="CB48" s="38">
        <v>8.6140000000000008</v>
      </c>
      <c r="CC48" s="38">
        <v>8.7949999999999999</v>
      </c>
      <c r="CD48" s="38">
        <v>8.8339999999999996</v>
      </c>
      <c r="CE48" s="38">
        <v>9.0869999999999997</v>
      </c>
      <c r="CF48" s="38">
        <v>9.282</v>
      </c>
      <c r="CG48" s="38">
        <v>9.6</v>
      </c>
      <c r="CH48" s="38">
        <v>8.8970000000000002</v>
      </c>
      <c r="CI48" s="38">
        <v>9.2170000000000005</v>
      </c>
      <c r="CJ48" s="38">
        <v>10.38</v>
      </c>
      <c r="CK48" s="38">
        <v>9.0289999999999999</v>
      </c>
      <c r="CL48" s="38">
        <v>8.2490000000000006</v>
      </c>
      <c r="CM48" s="38">
        <v>8.7799999999999994</v>
      </c>
      <c r="CN48" s="38">
        <v>8.5150000000000006</v>
      </c>
      <c r="CO48" s="37" t="str">
        <f t="shared" si="111"/>
        <v/>
      </c>
      <c r="CP48" s="36">
        <f t="shared" si="112"/>
        <v>8.5820000000000007</v>
      </c>
      <c r="CQ48" s="36">
        <f t="shared" si="113"/>
        <v>8.6140000000000008</v>
      </c>
      <c r="CR48" s="36">
        <f t="shared" si="114"/>
        <v>8.7949999999999999</v>
      </c>
      <c r="CS48" s="36">
        <f t="shared" si="115"/>
        <v>8.8339999999999996</v>
      </c>
      <c r="CT48" s="36">
        <f t="shared" si="116"/>
        <v>9.0869999999999997</v>
      </c>
      <c r="CU48" s="36">
        <f t="shared" si="117"/>
        <v>9.282</v>
      </c>
      <c r="CV48" s="36">
        <f t="shared" si="118"/>
        <v>9.6</v>
      </c>
      <c r="CW48" s="36">
        <f t="shared" si="119"/>
        <v>8.8970000000000002</v>
      </c>
      <c r="CX48" s="36">
        <f t="shared" si="120"/>
        <v>9.2170000000000005</v>
      </c>
      <c r="CY48" s="36">
        <f t="shared" si="121"/>
        <v>10.38</v>
      </c>
      <c r="CZ48" s="36">
        <f t="shared" si="122"/>
        <v>9.0289999999999999</v>
      </c>
      <c r="DA48" s="36">
        <f t="shared" si="123"/>
        <v>8.2490000000000006</v>
      </c>
      <c r="DB48" s="36">
        <f t="shared" si="124"/>
        <v>8.7799999999999994</v>
      </c>
      <c r="DC48" s="36">
        <f t="shared" si="125"/>
        <v>8.5150000000000006</v>
      </c>
      <c r="DE48" s="315" t="str">
        <f>_xlfn.IFNA(VLOOKUP(A48,'70commonGPCRs'!A:B,2,FALSE),"")</f>
        <v>Yes</v>
      </c>
      <c r="DF48" s="316" t="str">
        <f t="shared" si="60"/>
        <v/>
      </c>
      <c r="DG48" s="315">
        <f t="shared" si="61"/>
        <v>1</v>
      </c>
      <c r="DH48" s="315">
        <f t="shared" si="62"/>
        <v>1</v>
      </c>
      <c r="DI48" s="315">
        <f t="shared" si="63"/>
        <v>1</v>
      </c>
      <c r="DJ48" s="315">
        <f t="shared" si="64"/>
        <v>3</v>
      </c>
      <c r="DK48" s="315">
        <f t="shared" si="65"/>
        <v>1</v>
      </c>
    </row>
    <row r="49" spans="1:115" s="35" customFormat="1" ht="10" x14ac:dyDescent="0.2">
      <c r="A49" s="304" t="s">
        <v>484</v>
      </c>
      <c r="B49" s="46" t="s">
        <v>114</v>
      </c>
      <c r="C49" s="53">
        <v>3.9851542931523944</v>
      </c>
      <c r="D49" s="53">
        <v>1.6693920635095478</v>
      </c>
      <c r="E49" s="53">
        <v>12.354383638408343</v>
      </c>
      <c r="F49" s="53">
        <v>3.0683134489357062</v>
      </c>
      <c r="G49" s="53">
        <v>14.598079983938822</v>
      </c>
      <c r="H49" s="53">
        <v>20.671394161493698</v>
      </c>
      <c r="I49" s="53">
        <v>14.504754485877887</v>
      </c>
      <c r="J49" s="53">
        <v>4.8482626484609304</v>
      </c>
      <c r="K49" s="53">
        <v>16.757765723417826</v>
      </c>
      <c r="L49" s="53">
        <v>4.9968104504554613</v>
      </c>
      <c r="M49" s="53">
        <v>23.519906777571222</v>
      </c>
      <c r="N49" s="53">
        <v>23.223645609277714</v>
      </c>
      <c r="O49" s="53">
        <v>7</v>
      </c>
      <c r="P49" s="53">
        <v>12.898879208336455</v>
      </c>
      <c r="Q49" s="53">
        <v>7</v>
      </c>
      <c r="R49" s="52">
        <v>54.47</v>
      </c>
      <c r="S49" s="50">
        <v>181.5</v>
      </c>
      <c r="T49" s="50">
        <v>200.9</v>
      </c>
      <c r="U49" s="50">
        <v>122.1</v>
      </c>
      <c r="V49" s="50">
        <v>266.7</v>
      </c>
      <c r="W49" s="50">
        <v>133.19999999999999</v>
      </c>
      <c r="X49" s="50"/>
      <c r="Y49" s="50"/>
      <c r="Z49" s="51">
        <v>17</v>
      </c>
      <c r="AA49" s="50">
        <v>587.79999999999995</v>
      </c>
      <c r="AB49" s="50"/>
      <c r="AC49" s="50"/>
      <c r="AD49" s="50">
        <v>68.23</v>
      </c>
      <c r="AE49" s="50">
        <v>27.79</v>
      </c>
      <c r="AF49" s="50">
        <v>132.69999999999999</v>
      </c>
      <c r="AG49" s="43">
        <f t="shared" si="66"/>
        <v>13.668228628837442</v>
      </c>
      <c r="AH49" s="42">
        <f t="shared" si="67"/>
        <v>108.72221329388267</v>
      </c>
      <c r="AI49" s="42">
        <f t="shared" si="68"/>
        <v>16.261434473786718</v>
      </c>
      <c r="AJ49" s="42">
        <f t="shared" si="69"/>
        <v>39.793848324835373</v>
      </c>
      <c r="AK49" s="42">
        <f t="shared" si="70"/>
        <v>18.269525875555559</v>
      </c>
      <c r="AL49" s="42">
        <f t="shared" si="71"/>
        <v>6.4436872984659432</v>
      </c>
      <c r="AM49" s="42" t="str">
        <f t="shared" si="72"/>
        <v/>
      </c>
      <c r="AN49" s="42" t="str">
        <f t="shared" si="73"/>
        <v/>
      </c>
      <c r="AO49" s="42">
        <f t="shared" si="74"/>
        <v>1.0144550461308615</v>
      </c>
      <c r="AP49" s="42">
        <f t="shared" si="75"/>
        <v>117.63504055800671</v>
      </c>
      <c r="AQ49" s="42" t="str">
        <f t="shared" si="76"/>
        <v/>
      </c>
      <c r="AR49" s="42" t="str">
        <f t="shared" si="77"/>
        <v/>
      </c>
      <c r="AS49" s="42">
        <f t="shared" si="78"/>
        <v>9.7471428571428582</v>
      </c>
      <c r="AT49" s="42">
        <f t="shared" si="79"/>
        <v>2.1544507511970123</v>
      </c>
      <c r="AU49" s="42">
        <f t="shared" si="80"/>
        <v>18.957142857142856</v>
      </c>
      <c r="AV49" s="41">
        <f t="shared" si="81"/>
        <v>54.47</v>
      </c>
      <c r="AW49" s="40">
        <f t="shared" si="82"/>
        <v>181.5</v>
      </c>
      <c r="AX49" s="40">
        <f t="shared" si="83"/>
        <v>200.9</v>
      </c>
      <c r="AY49" s="40">
        <f t="shared" si="84"/>
        <v>122.1</v>
      </c>
      <c r="AZ49" s="40">
        <f t="shared" si="85"/>
        <v>266.7</v>
      </c>
      <c r="BA49" s="40">
        <f t="shared" si="86"/>
        <v>133.19999999999999</v>
      </c>
      <c r="BB49" s="40" t="str">
        <f t="shared" si="87"/>
        <v/>
      </c>
      <c r="BC49" s="40" t="str">
        <f t="shared" si="88"/>
        <v/>
      </c>
      <c r="BD49" s="40" t="str">
        <f t="shared" si="89"/>
        <v/>
      </c>
      <c r="BE49" s="40">
        <f t="shared" si="90"/>
        <v>587.79999999999995</v>
      </c>
      <c r="BF49" s="40" t="str">
        <f t="shared" si="91"/>
        <v/>
      </c>
      <c r="BG49" s="40" t="str">
        <f t="shared" si="92"/>
        <v/>
      </c>
      <c r="BH49" s="40">
        <f t="shared" si="93"/>
        <v>68.23</v>
      </c>
      <c r="BI49" s="40">
        <f t="shared" si="94"/>
        <v>27.79</v>
      </c>
      <c r="BJ49" s="40">
        <f t="shared" si="95"/>
        <v>132.69999999999999</v>
      </c>
      <c r="BK49" s="41">
        <f t="shared" si="96"/>
        <v>83.389467238211893</v>
      </c>
      <c r="BL49" s="40">
        <f t="shared" si="97"/>
        <v>19.664138678223186</v>
      </c>
      <c r="BM49" s="40">
        <f t="shared" si="98"/>
        <v>29.345603271983638</v>
      </c>
      <c r="BN49" s="40">
        <f t="shared" si="99"/>
        <v>32.822580645161288</v>
      </c>
      <c r="BO49" s="40">
        <f t="shared" si="100"/>
        <v>53.944174757281559</v>
      </c>
      <c r="BP49" s="40">
        <f t="shared" si="101"/>
        <v>38.631090487238971</v>
      </c>
      <c r="BQ49" s="40" t="str">
        <f t="shared" si="102"/>
        <v/>
      </c>
      <c r="BR49" s="40" t="str">
        <f t="shared" si="103"/>
        <v/>
      </c>
      <c r="BS49" s="40" t="str">
        <f t="shared" si="104"/>
        <v/>
      </c>
      <c r="BT49" s="40">
        <f t="shared" si="105"/>
        <v>55.089034676663537</v>
      </c>
      <c r="BU49" s="40" t="str">
        <f t="shared" si="106"/>
        <v/>
      </c>
      <c r="BV49" s="40" t="str">
        <f t="shared" si="107"/>
        <v/>
      </c>
      <c r="BW49" s="40">
        <f t="shared" si="108"/>
        <v>2.2903658945955017</v>
      </c>
      <c r="BX49" s="40">
        <f t="shared" si="109"/>
        <v>1.9419986023759608</v>
      </c>
      <c r="BY49" s="40">
        <f t="shared" si="110"/>
        <v>5.804899387576552</v>
      </c>
      <c r="BZ49" s="49">
        <v>10.47</v>
      </c>
      <c r="CA49" s="47">
        <v>8.8680000000000003</v>
      </c>
      <c r="CB49" s="47">
        <v>9.0519999999999996</v>
      </c>
      <c r="CC49" s="47">
        <v>9.0820000000000007</v>
      </c>
      <c r="CD49" s="47">
        <v>9.2170000000000005</v>
      </c>
      <c r="CE49" s="47">
        <v>9.2899999999999991</v>
      </c>
      <c r="CF49" s="47"/>
      <c r="CG49" s="47"/>
      <c r="CH49" s="57">
        <v>8.1999999999999993</v>
      </c>
      <c r="CI49" s="47">
        <v>9.0860000000000003</v>
      </c>
      <c r="CJ49" s="47"/>
      <c r="CK49" s="47"/>
      <c r="CL49" s="47">
        <v>7.3849999999999998</v>
      </c>
      <c r="CM49" s="47">
        <v>8.4369999999999994</v>
      </c>
      <c r="CN49" s="47">
        <v>8.3989999999999991</v>
      </c>
      <c r="CO49" s="37">
        <f t="shared" si="111"/>
        <v>10.47</v>
      </c>
      <c r="CP49" s="36">
        <f t="shared" si="112"/>
        <v>8.8680000000000003</v>
      </c>
      <c r="CQ49" s="36">
        <f t="shared" si="113"/>
        <v>9.0519999999999996</v>
      </c>
      <c r="CR49" s="36">
        <f t="shared" si="114"/>
        <v>9.0820000000000007</v>
      </c>
      <c r="CS49" s="36">
        <f t="shared" si="115"/>
        <v>9.2170000000000005</v>
      </c>
      <c r="CT49" s="36">
        <f t="shared" si="116"/>
        <v>9.2899999999999991</v>
      </c>
      <c r="CU49" s="36" t="str">
        <f t="shared" si="117"/>
        <v/>
      </c>
      <c r="CV49" s="36" t="str">
        <f t="shared" si="118"/>
        <v/>
      </c>
      <c r="CW49" s="36" t="str">
        <f t="shared" si="119"/>
        <v/>
      </c>
      <c r="CX49" s="36">
        <f t="shared" si="120"/>
        <v>9.0860000000000003</v>
      </c>
      <c r="CY49" s="36" t="str">
        <f t="shared" si="121"/>
        <v/>
      </c>
      <c r="CZ49" s="36" t="str">
        <f t="shared" si="122"/>
        <v/>
      </c>
      <c r="DA49" s="36">
        <f t="shared" si="123"/>
        <v>7.3849999999999998</v>
      </c>
      <c r="DB49" s="36">
        <f t="shared" si="124"/>
        <v>8.4369999999999994</v>
      </c>
      <c r="DC49" s="36">
        <f t="shared" si="125"/>
        <v>8.3989999999999991</v>
      </c>
      <c r="DE49" s="315" t="str">
        <f>_xlfn.IFNA(VLOOKUP(A49,'70commonGPCRs'!A:B,2,FALSE),"")</f>
        <v>Yes</v>
      </c>
      <c r="DF49" s="316">
        <f t="shared" si="60"/>
        <v>1</v>
      </c>
      <c r="DG49" s="315">
        <f t="shared" si="61"/>
        <v>1</v>
      </c>
      <c r="DH49" s="315">
        <f t="shared" si="62"/>
        <v>1</v>
      </c>
      <c r="DI49" s="315" t="str">
        <f t="shared" si="63"/>
        <v/>
      </c>
      <c r="DJ49" s="315">
        <f t="shared" si="64"/>
        <v>3</v>
      </c>
      <c r="DK49" s="315">
        <f t="shared" si="65"/>
        <v>1</v>
      </c>
    </row>
    <row r="50" spans="1:115" s="35" customFormat="1" ht="10" x14ac:dyDescent="0.2">
      <c r="A50" s="304" t="s">
        <v>486</v>
      </c>
      <c r="B50" s="46" t="s">
        <v>1138</v>
      </c>
      <c r="C50" s="40">
        <v>4.1063860736863944</v>
      </c>
      <c r="D50" s="40">
        <v>8.593836712914193</v>
      </c>
      <c r="E50" s="40">
        <v>1.6723885438262829</v>
      </c>
      <c r="F50" s="40">
        <v>4.4068977864317507</v>
      </c>
      <c r="G50" s="40">
        <v>1.3990571103443705</v>
      </c>
      <c r="H50" s="40">
        <v>15.354546573988749</v>
      </c>
      <c r="I50" s="40">
        <v>11.559654715748092</v>
      </c>
      <c r="J50" s="40">
        <v>10</v>
      </c>
      <c r="K50" s="40">
        <v>12.797793634812862</v>
      </c>
      <c r="L50" s="40">
        <v>8.2487356764389972</v>
      </c>
      <c r="M50" s="40">
        <v>7.0710753957218282</v>
      </c>
      <c r="N50" s="40">
        <v>11.39799949635591</v>
      </c>
      <c r="O50" s="40">
        <v>5.8258738589839512</v>
      </c>
      <c r="P50" s="40">
        <v>14.325518683932946</v>
      </c>
      <c r="Q50" s="40">
        <v>9.5166170863917205</v>
      </c>
      <c r="R50" s="45">
        <v>60.28</v>
      </c>
      <c r="S50" s="44">
        <v>45.84</v>
      </c>
      <c r="T50" s="44">
        <v>18.7</v>
      </c>
      <c r="U50" s="44">
        <v>90.96</v>
      </c>
      <c r="V50" s="44">
        <v>173.1</v>
      </c>
      <c r="W50" s="51">
        <v>25.07</v>
      </c>
      <c r="X50" s="44"/>
      <c r="Y50" s="44"/>
      <c r="Z50" s="44"/>
      <c r="AA50" s="44">
        <v>459.6</v>
      </c>
      <c r="AB50" s="44"/>
      <c r="AC50" s="44">
        <v>88.68</v>
      </c>
      <c r="AD50" s="44">
        <v>557.29999999999995</v>
      </c>
      <c r="AE50" s="44">
        <v>659.4</v>
      </c>
      <c r="AF50" s="44">
        <v>928.1</v>
      </c>
      <c r="AG50" s="43">
        <f t="shared" si="66"/>
        <v>14.679574428296583</v>
      </c>
      <c r="AH50" s="42">
        <f t="shared" si="67"/>
        <v>5.3340552690645131</v>
      </c>
      <c r="AI50" s="42">
        <f t="shared" si="68"/>
        <v>11.181612113424306</v>
      </c>
      <c r="AJ50" s="42">
        <f t="shared" si="69"/>
        <v>20.640369803913693</v>
      </c>
      <c r="AK50" s="42">
        <f t="shared" si="70"/>
        <v>123.7261858148109</v>
      </c>
      <c r="AL50" s="42">
        <f t="shared" si="71"/>
        <v>1.6327411479847695</v>
      </c>
      <c r="AM50" s="42" t="str">
        <f t="shared" si="72"/>
        <v/>
      </c>
      <c r="AN50" s="42" t="str">
        <f t="shared" si="73"/>
        <v/>
      </c>
      <c r="AO50" s="42" t="str">
        <f t="shared" si="74"/>
        <v/>
      </c>
      <c r="AP50" s="42">
        <f t="shared" si="75"/>
        <v>55.71762971054622</v>
      </c>
      <c r="AQ50" s="42" t="str">
        <f t="shared" si="76"/>
        <v/>
      </c>
      <c r="AR50" s="42">
        <f t="shared" si="77"/>
        <v>7.7803126792865864</v>
      </c>
      <c r="AS50" s="42">
        <f t="shared" si="78"/>
        <v>95.659469032375284</v>
      </c>
      <c r="AT50" s="42">
        <f t="shared" si="79"/>
        <v>46.029746953564924</v>
      </c>
      <c r="AU50" s="42">
        <f t="shared" si="80"/>
        <v>97.524150816904879</v>
      </c>
      <c r="AV50" s="41">
        <f t="shared" si="81"/>
        <v>60.28</v>
      </c>
      <c r="AW50" s="40">
        <f t="shared" si="82"/>
        <v>45.84</v>
      </c>
      <c r="AX50" s="40">
        <f t="shared" si="83"/>
        <v>18.7</v>
      </c>
      <c r="AY50" s="40">
        <f t="shared" si="84"/>
        <v>90.96</v>
      </c>
      <c r="AZ50" s="40">
        <f t="shared" si="85"/>
        <v>173.1</v>
      </c>
      <c r="BA50" s="40">
        <f t="shared" si="86"/>
        <v>25.07</v>
      </c>
      <c r="BB50" s="40" t="str">
        <f t="shared" si="87"/>
        <v/>
      </c>
      <c r="BC50" s="40" t="str">
        <f t="shared" si="88"/>
        <v/>
      </c>
      <c r="BD50" s="40" t="str">
        <f t="shared" si="89"/>
        <v/>
      </c>
      <c r="BE50" s="40">
        <f t="shared" si="90"/>
        <v>459.6</v>
      </c>
      <c r="BF50" s="40" t="str">
        <f t="shared" si="91"/>
        <v/>
      </c>
      <c r="BG50" s="40">
        <f t="shared" si="92"/>
        <v>88.68</v>
      </c>
      <c r="BH50" s="40">
        <f t="shared" si="93"/>
        <v>557.29999999999995</v>
      </c>
      <c r="BI50" s="40">
        <f t="shared" si="94"/>
        <v>659.4</v>
      </c>
      <c r="BJ50" s="40">
        <f t="shared" si="95"/>
        <v>928.1</v>
      </c>
      <c r="BK50" s="41">
        <f t="shared" si="96"/>
        <v>92.284139620330691</v>
      </c>
      <c r="BL50" s="40">
        <f t="shared" si="97"/>
        <v>4.9664138678223182</v>
      </c>
      <c r="BM50" s="40">
        <f t="shared" si="98"/>
        <v>2.731522056675431</v>
      </c>
      <c r="BN50" s="40">
        <f t="shared" si="99"/>
        <v>24.451612903225808</v>
      </c>
      <c r="BO50" s="40">
        <f t="shared" si="100"/>
        <v>35.012135922330096</v>
      </c>
      <c r="BP50" s="40">
        <f t="shared" si="101"/>
        <v>7.2708816705336421</v>
      </c>
      <c r="BQ50" s="40" t="str">
        <f t="shared" si="102"/>
        <v/>
      </c>
      <c r="BR50" s="40" t="str">
        <f t="shared" si="103"/>
        <v/>
      </c>
      <c r="BS50" s="40" t="str">
        <f t="shared" si="104"/>
        <v/>
      </c>
      <c r="BT50" s="40">
        <f t="shared" si="105"/>
        <v>43.074039362699153</v>
      </c>
      <c r="BU50" s="40" t="str">
        <f t="shared" si="106"/>
        <v/>
      </c>
      <c r="BV50" s="40">
        <f t="shared" si="107"/>
        <v>12.55734919286321</v>
      </c>
      <c r="BW50" s="40">
        <f t="shared" si="108"/>
        <v>18.707620006713661</v>
      </c>
      <c r="BX50" s="40">
        <f t="shared" si="109"/>
        <v>46.079664570230605</v>
      </c>
      <c r="BY50" s="40">
        <f t="shared" si="110"/>
        <v>40.599300087489063</v>
      </c>
      <c r="BZ50" s="39">
        <v>10.62</v>
      </c>
      <c r="CA50" s="38">
        <v>8.3450000000000006</v>
      </c>
      <c r="CB50" s="38">
        <v>8.4260000000000002</v>
      </c>
      <c r="CC50" s="38">
        <v>8.516</v>
      </c>
      <c r="CD50" s="38">
        <v>8.843</v>
      </c>
      <c r="CE50" s="57">
        <v>10.220000000000001</v>
      </c>
      <c r="CF50" s="38"/>
      <c r="CG50" s="38"/>
      <c r="CH50" s="38"/>
      <c r="CI50" s="38">
        <v>8.577</v>
      </c>
      <c r="CJ50" s="38"/>
      <c r="CK50" s="38">
        <v>8.4619999999999997</v>
      </c>
      <c r="CL50" s="38">
        <v>8.3290000000000006</v>
      </c>
      <c r="CM50" s="38">
        <v>8.1229999999999993</v>
      </c>
      <c r="CN50" s="38">
        <v>8.4559999999999995</v>
      </c>
      <c r="CO50" s="37">
        <f t="shared" si="111"/>
        <v>10.62</v>
      </c>
      <c r="CP50" s="36">
        <f t="shared" si="112"/>
        <v>8.3450000000000006</v>
      </c>
      <c r="CQ50" s="36">
        <f t="shared" si="113"/>
        <v>8.4260000000000002</v>
      </c>
      <c r="CR50" s="36">
        <f t="shared" si="114"/>
        <v>8.516</v>
      </c>
      <c r="CS50" s="36">
        <f t="shared" si="115"/>
        <v>8.843</v>
      </c>
      <c r="CT50" s="36">
        <f t="shared" si="116"/>
        <v>10.220000000000001</v>
      </c>
      <c r="CU50" s="36" t="str">
        <f t="shared" si="117"/>
        <v/>
      </c>
      <c r="CV50" s="36" t="str">
        <f t="shared" si="118"/>
        <v/>
      </c>
      <c r="CW50" s="36" t="str">
        <f t="shared" si="119"/>
        <v/>
      </c>
      <c r="CX50" s="36">
        <f t="shared" si="120"/>
        <v>8.577</v>
      </c>
      <c r="CY50" s="36" t="str">
        <f t="shared" si="121"/>
        <v/>
      </c>
      <c r="CZ50" s="36">
        <f t="shared" si="122"/>
        <v>8.4619999999999997</v>
      </c>
      <c r="DA50" s="36">
        <f t="shared" si="123"/>
        <v>8.3290000000000006</v>
      </c>
      <c r="DB50" s="36">
        <f t="shared" si="124"/>
        <v>8.1229999999999993</v>
      </c>
      <c r="DC50" s="36">
        <f t="shared" si="125"/>
        <v>8.4559999999999995</v>
      </c>
      <c r="DE50" s="315" t="str">
        <f>_xlfn.IFNA(VLOOKUP(A50,'70commonGPCRs'!A:B,2,FALSE),"")</f>
        <v/>
      </c>
      <c r="DF50" s="316">
        <f t="shared" si="60"/>
        <v>1</v>
      </c>
      <c r="DG50" s="315">
        <f t="shared" si="61"/>
        <v>1</v>
      </c>
      <c r="DH50" s="315">
        <f t="shared" si="62"/>
        <v>1</v>
      </c>
      <c r="DI50" s="315">
        <f t="shared" si="63"/>
        <v>1</v>
      </c>
      <c r="DJ50" s="315" t="str">
        <f t="shared" si="64"/>
        <v/>
      </c>
      <c r="DK50" s="315">
        <f t="shared" si="65"/>
        <v>1</v>
      </c>
    </row>
    <row r="51" spans="1:115" s="35" customFormat="1" ht="10" x14ac:dyDescent="0.2">
      <c r="A51" s="304" t="s">
        <v>488</v>
      </c>
      <c r="B51" s="46" t="s">
        <v>1137</v>
      </c>
      <c r="C51" s="53">
        <v>13.865304774337574</v>
      </c>
      <c r="D51" s="53">
        <v>0.94596224907899518</v>
      </c>
      <c r="E51" s="53">
        <v>19.52420476906611</v>
      </c>
      <c r="F51" s="53">
        <v>1.2539824690993027</v>
      </c>
      <c r="G51" s="53">
        <v>6.8290668975353315</v>
      </c>
      <c r="H51" s="53">
        <v>14.269926005873092</v>
      </c>
      <c r="I51" s="53">
        <v>4</v>
      </c>
      <c r="J51" s="53">
        <v>6.6197230579166213</v>
      </c>
      <c r="K51" s="53">
        <v>12.781095274706482</v>
      </c>
      <c r="L51" s="53">
        <v>6.2264550742163189</v>
      </c>
      <c r="M51" s="53">
        <v>4.3676723672654783</v>
      </c>
      <c r="N51" s="53">
        <v>6.9501425669212731</v>
      </c>
      <c r="O51" s="53">
        <v>33.375131536577229</v>
      </c>
      <c r="P51" s="53">
        <v>16.741812132474628</v>
      </c>
      <c r="Q51" s="53">
        <v>9.0521549141490691</v>
      </c>
      <c r="R51" s="52">
        <v>63.31</v>
      </c>
      <c r="S51" s="50">
        <v>108.4</v>
      </c>
      <c r="T51" s="50">
        <v>46.94</v>
      </c>
      <c r="U51" s="50">
        <v>144.6</v>
      </c>
      <c r="V51" s="50">
        <v>195.7</v>
      </c>
      <c r="W51" s="50">
        <v>47.17</v>
      </c>
      <c r="X51" s="50"/>
      <c r="Y51" s="50"/>
      <c r="Z51" s="50"/>
      <c r="AA51" s="50">
        <v>246.8</v>
      </c>
      <c r="AB51" s="50"/>
      <c r="AC51" s="50"/>
      <c r="AD51" s="50">
        <v>605.9</v>
      </c>
      <c r="AE51" s="50">
        <v>229.6</v>
      </c>
      <c r="AF51" s="50">
        <v>695.5</v>
      </c>
      <c r="AG51" s="43">
        <f t="shared" si="66"/>
        <v>4.5660734495484387</v>
      </c>
      <c r="AH51" s="42">
        <f t="shared" si="67"/>
        <v>114.5923107455293</v>
      </c>
      <c r="AI51" s="42">
        <f t="shared" si="68"/>
        <v>2.4041952312634578</v>
      </c>
      <c r="AJ51" s="42">
        <f t="shared" si="69"/>
        <v>115.31261685329761</v>
      </c>
      <c r="AK51" s="42">
        <f t="shared" si="70"/>
        <v>28.656916521147242</v>
      </c>
      <c r="AL51" s="42">
        <f t="shared" si="71"/>
        <v>3.3055532299597199</v>
      </c>
      <c r="AM51" s="42" t="str">
        <f t="shared" si="72"/>
        <v/>
      </c>
      <c r="AN51" s="42" t="str">
        <f t="shared" si="73"/>
        <v/>
      </c>
      <c r="AO51" s="42" t="str">
        <f t="shared" si="74"/>
        <v/>
      </c>
      <c r="AP51" s="42">
        <f t="shared" si="75"/>
        <v>39.637321245919857</v>
      </c>
      <c r="AQ51" s="42" t="str">
        <f t="shared" si="76"/>
        <v/>
      </c>
      <c r="AR51" s="42" t="str">
        <f t="shared" si="77"/>
        <v/>
      </c>
      <c r="AS51" s="42">
        <f t="shared" si="78"/>
        <v>18.154235567160786</v>
      </c>
      <c r="AT51" s="42">
        <f t="shared" si="79"/>
        <v>13.714166553968045</v>
      </c>
      <c r="AU51" s="42">
        <f t="shared" si="80"/>
        <v>76.832533976290122</v>
      </c>
      <c r="AV51" s="41">
        <f t="shared" si="81"/>
        <v>63.31</v>
      </c>
      <c r="AW51" s="40">
        <f t="shared" si="82"/>
        <v>108.4</v>
      </c>
      <c r="AX51" s="40">
        <f t="shared" si="83"/>
        <v>46.94</v>
      </c>
      <c r="AY51" s="40">
        <f t="shared" si="84"/>
        <v>144.6</v>
      </c>
      <c r="AZ51" s="40">
        <f t="shared" si="85"/>
        <v>195.7</v>
      </c>
      <c r="BA51" s="40">
        <f t="shared" si="86"/>
        <v>47.17</v>
      </c>
      <c r="BB51" s="40" t="str">
        <f t="shared" si="87"/>
        <v/>
      </c>
      <c r="BC51" s="40" t="str">
        <f t="shared" si="88"/>
        <v/>
      </c>
      <c r="BD51" s="40" t="str">
        <f t="shared" si="89"/>
        <v/>
      </c>
      <c r="BE51" s="40">
        <f t="shared" si="90"/>
        <v>246.8</v>
      </c>
      <c r="BF51" s="40" t="str">
        <f t="shared" si="91"/>
        <v/>
      </c>
      <c r="BG51" s="40" t="str">
        <f t="shared" si="92"/>
        <v/>
      </c>
      <c r="BH51" s="40">
        <f t="shared" si="93"/>
        <v>605.9</v>
      </c>
      <c r="BI51" s="40">
        <f t="shared" si="94"/>
        <v>229.6</v>
      </c>
      <c r="BJ51" s="40">
        <f t="shared" si="95"/>
        <v>695.5</v>
      </c>
      <c r="BK51" s="41">
        <f t="shared" si="96"/>
        <v>96.92284139620331</v>
      </c>
      <c r="BL51" s="40">
        <f t="shared" si="97"/>
        <v>11.744312026002167</v>
      </c>
      <c r="BM51" s="40">
        <f t="shared" si="98"/>
        <v>6.8565585743499851</v>
      </c>
      <c r="BN51" s="40">
        <f t="shared" si="99"/>
        <v>38.87096774193548</v>
      </c>
      <c r="BO51" s="40">
        <f t="shared" si="100"/>
        <v>39.583333333333336</v>
      </c>
      <c r="BP51" s="40">
        <f t="shared" si="101"/>
        <v>13.680394431554523</v>
      </c>
      <c r="BQ51" s="40" t="str">
        <f t="shared" si="102"/>
        <v/>
      </c>
      <c r="BR51" s="40" t="str">
        <f t="shared" si="103"/>
        <v/>
      </c>
      <c r="BS51" s="40" t="str">
        <f t="shared" si="104"/>
        <v/>
      </c>
      <c r="BT51" s="40">
        <f t="shared" si="105"/>
        <v>23.130271790065603</v>
      </c>
      <c r="BU51" s="40" t="str">
        <f t="shared" si="106"/>
        <v/>
      </c>
      <c r="BV51" s="40" t="str">
        <f t="shared" si="107"/>
        <v/>
      </c>
      <c r="BW51" s="40">
        <f t="shared" si="108"/>
        <v>20.339039946290701</v>
      </c>
      <c r="BX51" s="40">
        <f t="shared" si="109"/>
        <v>16.044723969252271</v>
      </c>
      <c r="BY51" s="40">
        <f t="shared" si="110"/>
        <v>30.42432195975503</v>
      </c>
      <c r="BZ51" s="49">
        <v>10.1</v>
      </c>
      <c r="CA51" s="47">
        <v>8.6859999999999999</v>
      </c>
      <c r="CB51" s="47">
        <v>8.6219999999999999</v>
      </c>
      <c r="CC51" s="47">
        <v>9.2349999999999994</v>
      </c>
      <c r="CD51" s="47">
        <v>9.1980000000000004</v>
      </c>
      <c r="CE51" s="47">
        <v>9.0329999999999995</v>
      </c>
      <c r="CF51" s="47"/>
      <c r="CG51" s="47"/>
      <c r="CH51" s="47"/>
      <c r="CI51" s="47">
        <v>8.24</v>
      </c>
      <c r="CJ51" s="47"/>
      <c r="CK51" s="47"/>
      <c r="CL51" s="47">
        <v>8.7720000000000002</v>
      </c>
      <c r="CM51" s="47">
        <v>8.2439999999999998</v>
      </c>
      <c r="CN51" s="47">
        <v>8.6029999999999998</v>
      </c>
      <c r="CO51" s="37">
        <f t="shared" si="111"/>
        <v>10.1</v>
      </c>
      <c r="CP51" s="36">
        <f t="shared" si="112"/>
        <v>8.6859999999999999</v>
      </c>
      <c r="CQ51" s="36">
        <f t="shared" si="113"/>
        <v>8.6219999999999999</v>
      </c>
      <c r="CR51" s="36">
        <f t="shared" si="114"/>
        <v>9.2349999999999994</v>
      </c>
      <c r="CS51" s="36">
        <f t="shared" si="115"/>
        <v>9.1980000000000004</v>
      </c>
      <c r="CT51" s="36">
        <f t="shared" si="116"/>
        <v>9.0329999999999995</v>
      </c>
      <c r="CU51" s="36" t="str">
        <f t="shared" si="117"/>
        <v/>
      </c>
      <c r="CV51" s="36" t="str">
        <f t="shared" si="118"/>
        <v/>
      </c>
      <c r="CW51" s="36" t="str">
        <f t="shared" si="119"/>
        <v/>
      </c>
      <c r="CX51" s="36">
        <f t="shared" si="120"/>
        <v>8.24</v>
      </c>
      <c r="CY51" s="36" t="str">
        <f t="shared" si="121"/>
        <v/>
      </c>
      <c r="CZ51" s="36" t="str">
        <f t="shared" si="122"/>
        <v/>
      </c>
      <c r="DA51" s="36">
        <f t="shared" si="123"/>
        <v>8.7720000000000002</v>
      </c>
      <c r="DB51" s="36">
        <f t="shared" si="124"/>
        <v>8.2439999999999998</v>
      </c>
      <c r="DC51" s="36">
        <f t="shared" si="125"/>
        <v>8.6029999999999998</v>
      </c>
      <c r="DE51" s="315" t="str">
        <f>_xlfn.IFNA(VLOOKUP(A51,'70commonGPCRs'!A:B,2,FALSE),"")</f>
        <v/>
      </c>
      <c r="DF51" s="316">
        <f t="shared" si="60"/>
        <v>1</v>
      </c>
      <c r="DG51" s="315">
        <f t="shared" si="61"/>
        <v>1</v>
      </c>
      <c r="DH51" s="315">
        <f t="shared" si="62"/>
        <v>1</v>
      </c>
      <c r="DI51" s="315" t="str">
        <f t="shared" si="63"/>
        <v/>
      </c>
      <c r="DJ51" s="315" t="str">
        <f t="shared" si="64"/>
        <v/>
      </c>
      <c r="DK51" s="315">
        <f t="shared" si="65"/>
        <v>1</v>
      </c>
    </row>
    <row r="52" spans="1:115" s="35" customFormat="1" ht="10" x14ac:dyDescent="0.2">
      <c r="A52" s="304" t="s">
        <v>490</v>
      </c>
      <c r="B52" s="46" t="s">
        <v>112</v>
      </c>
      <c r="C52" s="53">
        <v>9.4645562163274271</v>
      </c>
      <c r="D52" s="53">
        <v>19.746719146071989</v>
      </c>
      <c r="E52" s="53">
        <v>8.6027827978185236</v>
      </c>
      <c r="F52" s="53">
        <v>5.3499720221662841</v>
      </c>
      <c r="G52" s="53">
        <v>13.110372574934338</v>
      </c>
      <c r="H52" s="53">
        <v>13.734826962096365</v>
      </c>
      <c r="I52" s="53">
        <v>4.9439490095908747</v>
      </c>
      <c r="J52" s="53">
        <v>9</v>
      </c>
      <c r="K52" s="53">
        <v>7.7549098634616307</v>
      </c>
      <c r="L52" s="53">
        <v>12</v>
      </c>
      <c r="M52" s="53">
        <v>11.358667598837901</v>
      </c>
      <c r="N52" s="53">
        <v>13.076950231851797</v>
      </c>
      <c r="O52" s="53">
        <v>15.582983519430508</v>
      </c>
      <c r="P52" s="53">
        <v>3.4430808101058239</v>
      </c>
      <c r="Q52" s="53">
        <v>20.934307532398961</v>
      </c>
      <c r="R52" s="52">
        <v>46.39</v>
      </c>
      <c r="S52" s="50">
        <v>564.79999999999995</v>
      </c>
      <c r="T52" s="50">
        <v>324.2</v>
      </c>
      <c r="U52" s="50">
        <v>210.4</v>
      </c>
      <c r="V52" s="50">
        <v>381.8</v>
      </c>
      <c r="W52" s="50">
        <v>195.6</v>
      </c>
      <c r="X52" s="50">
        <v>89.88</v>
      </c>
      <c r="Y52" s="50">
        <v>53.62</v>
      </c>
      <c r="Z52" s="50">
        <v>58.27</v>
      </c>
      <c r="AA52" s="50">
        <v>606.1</v>
      </c>
      <c r="AB52" s="50"/>
      <c r="AC52" s="50">
        <v>175.4</v>
      </c>
      <c r="AD52" s="50">
        <v>976.3</v>
      </c>
      <c r="AE52" s="50">
        <v>645.1</v>
      </c>
      <c r="AF52" s="50">
        <v>900.4</v>
      </c>
      <c r="AG52" s="43">
        <f t="shared" si="66"/>
        <v>4.9014448157613577</v>
      </c>
      <c r="AH52" s="42">
        <f t="shared" si="67"/>
        <v>28.602219731896568</v>
      </c>
      <c r="AI52" s="42">
        <f t="shared" si="68"/>
        <v>37.685480107926239</v>
      </c>
      <c r="AJ52" s="42">
        <f t="shared" si="69"/>
        <v>39.327308465962012</v>
      </c>
      <c r="AK52" s="42">
        <f t="shared" si="70"/>
        <v>29.121979395914476</v>
      </c>
      <c r="AL52" s="42">
        <f t="shared" si="71"/>
        <v>14.241169585884998</v>
      </c>
      <c r="AM52" s="42">
        <f t="shared" si="72"/>
        <v>18.179799149554299</v>
      </c>
      <c r="AN52" s="42">
        <f t="shared" si="73"/>
        <v>5.9577777777777774</v>
      </c>
      <c r="AO52" s="42">
        <f t="shared" si="74"/>
        <v>7.5139493593017059</v>
      </c>
      <c r="AP52" s="42">
        <f t="shared" si="75"/>
        <v>50.508333333333333</v>
      </c>
      <c r="AQ52" s="42" t="str">
        <f t="shared" si="76"/>
        <v/>
      </c>
      <c r="AR52" s="42">
        <f t="shared" si="77"/>
        <v>13.412913323840188</v>
      </c>
      <c r="AS52" s="42">
        <f t="shared" si="78"/>
        <v>62.65167378138122</v>
      </c>
      <c r="AT52" s="42">
        <f t="shared" si="79"/>
        <v>187.36127194765805</v>
      </c>
      <c r="AU52" s="42">
        <f t="shared" si="80"/>
        <v>43.010737212420175</v>
      </c>
      <c r="AV52" s="41">
        <f t="shared" si="81"/>
        <v>46.39</v>
      </c>
      <c r="AW52" s="40">
        <f t="shared" si="82"/>
        <v>564.79999999999995</v>
      </c>
      <c r="AX52" s="40">
        <f t="shared" si="83"/>
        <v>324.2</v>
      </c>
      <c r="AY52" s="40">
        <f t="shared" si="84"/>
        <v>210.4</v>
      </c>
      <c r="AZ52" s="40">
        <f t="shared" si="85"/>
        <v>381.8</v>
      </c>
      <c r="BA52" s="40">
        <f t="shared" si="86"/>
        <v>195.6</v>
      </c>
      <c r="BB52" s="40">
        <f t="shared" si="87"/>
        <v>89.88</v>
      </c>
      <c r="BC52" s="40">
        <f t="shared" si="88"/>
        <v>53.62</v>
      </c>
      <c r="BD52" s="40">
        <f t="shared" si="89"/>
        <v>58.27</v>
      </c>
      <c r="BE52" s="40">
        <f t="shared" si="90"/>
        <v>606.1</v>
      </c>
      <c r="BF52" s="40" t="str">
        <f t="shared" si="91"/>
        <v/>
      </c>
      <c r="BG52" s="40">
        <f t="shared" si="92"/>
        <v>175.4</v>
      </c>
      <c r="BH52" s="40">
        <f t="shared" si="93"/>
        <v>976.3</v>
      </c>
      <c r="BI52" s="40">
        <f t="shared" si="94"/>
        <v>645.1</v>
      </c>
      <c r="BJ52" s="40">
        <f t="shared" si="95"/>
        <v>900.4</v>
      </c>
      <c r="BK52" s="41">
        <f t="shared" si="96"/>
        <v>71.019595835884886</v>
      </c>
      <c r="BL52" s="40">
        <f t="shared" si="97"/>
        <v>61.191765980498367</v>
      </c>
      <c r="BM52" s="40">
        <f t="shared" si="98"/>
        <v>47.356120362255332</v>
      </c>
      <c r="BN52" s="40">
        <f t="shared" si="99"/>
        <v>56.55913978494624</v>
      </c>
      <c r="BO52" s="40">
        <f t="shared" si="100"/>
        <v>77.224919093851142</v>
      </c>
      <c r="BP52" s="40">
        <f t="shared" si="101"/>
        <v>56.72853828306264</v>
      </c>
      <c r="BQ52" s="40">
        <f t="shared" si="102"/>
        <v>12.001602350113501</v>
      </c>
      <c r="BR52" s="40">
        <f t="shared" si="103"/>
        <v>6.3126913115140102</v>
      </c>
      <c r="BS52" s="40">
        <f t="shared" si="104"/>
        <v>6.3055946326155174</v>
      </c>
      <c r="BT52" s="40">
        <f t="shared" si="105"/>
        <v>56.804123711340203</v>
      </c>
      <c r="BU52" s="40" t="str">
        <f t="shared" si="106"/>
        <v/>
      </c>
      <c r="BV52" s="40">
        <f t="shared" si="107"/>
        <v>24.837156612857545</v>
      </c>
      <c r="BW52" s="40">
        <f t="shared" si="108"/>
        <v>32.772742531050689</v>
      </c>
      <c r="BX52" s="40">
        <f t="shared" si="109"/>
        <v>45.080363382250177</v>
      </c>
      <c r="BY52" s="40">
        <f t="shared" si="110"/>
        <v>39.387576552930881</v>
      </c>
      <c r="BZ52" s="49">
        <v>11.1</v>
      </c>
      <c r="CA52" s="47">
        <v>8.1539999999999999</v>
      </c>
      <c r="CB52" s="47">
        <v>8.0739999999999998</v>
      </c>
      <c r="CC52" s="47">
        <v>8.8450000000000006</v>
      </c>
      <c r="CD52" s="47">
        <v>9.0220000000000002</v>
      </c>
      <c r="CE52" s="47">
        <v>8.6120000000000001</v>
      </c>
      <c r="CF52" s="47">
        <v>7.3239999999999998</v>
      </c>
      <c r="CG52" s="47">
        <v>7.4690000000000003</v>
      </c>
      <c r="CH52" s="47">
        <v>7.4240000000000004</v>
      </c>
      <c r="CI52" s="47">
        <v>9.1219999999999999</v>
      </c>
      <c r="CJ52" s="47"/>
      <c r="CK52" s="47">
        <v>7.8470000000000004</v>
      </c>
      <c r="CL52" s="47">
        <v>7.5060000000000002</v>
      </c>
      <c r="CM52" s="47">
        <v>7.6520000000000001</v>
      </c>
      <c r="CN52" s="47">
        <v>8.2170000000000005</v>
      </c>
      <c r="CO52" s="37">
        <f t="shared" si="111"/>
        <v>11.1</v>
      </c>
      <c r="CP52" s="36">
        <f t="shared" si="112"/>
        <v>8.1539999999999999</v>
      </c>
      <c r="CQ52" s="36">
        <f t="shared" si="113"/>
        <v>8.0739999999999998</v>
      </c>
      <c r="CR52" s="36">
        <f t="shared" si="114"/>
        <v>8.8450000000000006</v>
      </c>
      <c r="CS52" s="36">
        <f t="shared" si="115"/>
        <v>9.0220000000000002</v>
      </c>
      <c r="CT52" s="36">
        <f t="shared" si="116"/>
        <v>8.6120000000000001</v>
      </c>
      <c r="CU52" s="36">
        <f t="shared" si="117"/>
        <v>7.3239999999999998</v>
      </c>
      <c r="CV52" s="36">
        <f t="shared" si="118"/>
        <v>7.4690000000000003</v>
      </c>
      <c r="CW52" s="36">
        <f t="shared" si="119"/>
        <v>7.4240000000000004</v>
      </c>
      <c r="CX52" s="36">
        <f t="shared" si="120"/>
        <v>9.1219999999999999</v>
      </c>
      <c r="CY52" s="36" t="str">
        <f t="shared" si="121"/>
        <v/>
      </c>
      <c r="CZ52" s="36">
        <f t="shared" si="122"/>
        <v>7.8470000000000004</v>
      </c>
      <c r="DA52" s="36">
        <f t="shared" si="123"/>
        <v>7.5060000000000002</v>
      </c>
      <c r="DB52" s="36">
        <f t="shared" si="124"/>
        <v>7.6520000000000001</v>
      </c>
      <c r="DC52" s="36">
        <f t="shared" si="125"/>
        <v>8.2170000000000005</v>
      </c>
      <c r="DE52" s="315" t="str">
        <f>_xlfn.IFNA(VLOOKUP(A52,'70commonGPCRs'!A:B,2,FALSE),"")</f>
        <v/>
      </c>
      <c r="DF52" s="316">
        <f t="shared" si="60"/>
        <v>1</v>
      </c>
      <c r="DG52" s="315">
        <f t="shared" si="61"/>
        <v>1</v>
      </c>
      <c r="DH52" s="315">
        <f t="shared" si="62"/>
        <v>1</v>
      </c>
      <c r="DI52" s="315">
        <f t="shared" si="63"/>
        <v>1</v>
      </c>
      <c r="DJ52" s="315" t="str">
        <f t="shared" si="64"/>
        <v/>
      </c>
      <c r="DK52" s="315">
        <f t="shared" si="65"/>
        <v>1</v>
      </c>
    </row>
    <row r="53" spans="1:115" s="35" customFormat="1" ht="10" x14ac:dyDescent="0.2">
      <c r="A53" s="304" t="s">
        <v>497</v>
      </c>
      <c r="B53" s="46" t="s">
        <v>1136</v>
      </c>
      <c r="C53" s="40">
        <v>17.185388822543747</v>
      </c>
      <c r="D53" s="40">
        <v>18.395515929492046</v>
      </c>
      <c r="E53" s="40">
        <v>33.10328500242845</v>
      </c>
      <c r="F53" s="40">
        <v>16.171091455276457</v>
      </c>
      <c r="G53" s="40">
        <v>13.147157142965137</v>
      </c>
      <c r="H53" s="40">
        <v>18.771573742325764</v>
      </c>
      <c r="I53" s="40">
        <v>15.687665874930602</v>
      </c>
      <c r="J53" s="40">
        <v>14.520680132952146</v>
      </c>
      <c r="K53" s="40">
        <v>16.302480432803808</v>
      </c>
      <c r="L53" s="40">
        <v>9.7456536107090042</v>
      </c>
      <c r="M53" s="40">
        <v>14.91221134034925</v>
      </c>
      <c r="N53" s="40">
        <v>17.037176797387236</v>
      </c>
      <c r="O53" s="40">
        <v>10.022528918758518</v>
      </c>
      <c r="P53" s="40">
        <v>13.336476489854331</v>
      </c>
      <c r="Q53" s="40">
        <v>16.453555937168552</v>
      </c>
      <c r="R53" s="45"/>
      <c r="S53" s="44"/>
      <c r="T53" s="44"/>
      <c r="U53" s="44"/>
      <c r="V53" s="44"/>
      <c r="W53" s="44"/>
      <c r="X53" s="44">
        <v>282.5</v>
      </c>
      <c r="Y53" s="44">
        <v>390.8</v>
      </c>
      <c r="Z53" s="44">
        <v>189.2</v>
      </c>
      <c r="AA53" s="44">
        <v>264.7</v>
      </c>
      <c r="AB53" s="44"/>
      <c r="AC53" s="44"/>
      <c r="AD53" s="44"/>
      <c r="AE53" s="44"/>
      <c r="AF53" s="44"/>
      <c r="AG53" s="43" t="str">
        <f t="shared" si="66"/>
        <v/>
      </c>
      <c r="AH53" s="42" t="str">
        <f t="shared" si="67"/>
        <v/>
      </c>
      <c r="AI53" s="42" t="str">
        <f t="shared" si="68"/>
        <v/>
      </c>
      <c r="AJ53" s="42" t="str">
        <f t="shared" si="69"/>
        <v/>
      </c>
      <c r="AK53" s="42" t="str">
        <f t="shared" si="70"/>
        <v/>
      </c>
      <c r="AL53" s="42" t="str">
        <f t="shared" si="71"/>
        <v/>
      </c>
      <c r="AM53" s="42">
        <f t="shared" si="72"/>
        <v>18.007777718637172</v>
      </c>
      <c r="AN53" s="42">
        <f t="shared" si="73"/>
        <v>26.913339900184685</v>
      </c>
      <c r="AO53" s="42">
        <f t="shared" si="74"/>
        <v>11.605595895658444</v>
      </c>
      <c r="AP53" s="42">
        <f t="shared" si="75"/>
        <v>27.160825797167117</v>
      </c>
      <c r="AQ53" s="42" t="str">
        <f t="shared" si="76"/>
        <v/>
      </c>
      <c r="AR53" s="42" t="str">
        <f t="shared" si="77"/>
        <v/>
      </c>
      <c r="AS53" s="42" t="str">
        <f t="shared" si="78"/>
        <v/>
      </c>
      <c r="AT53" s="42" t="str">
        <f t="shared" si="79"/>
        <v/>
      </c>
      <c r="AU53" s="42" t="str">
        <f t="shared" si="80"/>
        <v/>
      </c>
      <c r="AV53" s="41" t="str">
        <f t="shared" si="81"/>
        <v/>
      </c>
      <c r="AW53" s="40" t="str">
        <f t="shared" si="82"/>
        <v/>
      </c>
      <c r="AX53" s="40" t="str">
        <f t="shared" si="83"/>
        <v/>
      </c>
      <c r="AY53" s="40" t="str">
        <f t="shared" si="84"/>
        <v/>
      </c>
      <c r="AZ53" s="40" t="str">
        <f t="shared" si="85"/>
        <v/>
      </c>
      <c r="BA53" s="40" t="str">
        <f t="shared" si="86"/>
        <v/>
      </c>
      <c r="BB53" s="40">
        <f t="shared" si="87"/>
        <v>282.5</v>
      </c>
      <c r="BC53" s="40">
        <f t="shared" si="88"/>
        <v>390.8</v>
      </c>
      <c r="BD53" s="40">
        <f t="shared" si="89"/>
        <v>189.2</v>
      </c>
      <c r="BE53" s="40">
        <f t="shared" si="90"/>
        <v>264.7</v>
      </c>
      <c r="BF53" s="40" t="str">
        <f t="shared" si="91"/>
        <v/>
      </c>
      <c r="BG53" s="40" t="str">
        <f t="shared" si="92"/>
        <v/>
      </c>
      <c r="BH53" s="40" t="str">
        <f t="shared" si="93"/>
        <v/>
      </c>
      <c r="BI53" s="40" t="str">
        <f t="shared" si="94"/>
        <v/>
      </c>
      <c r="BJ53" s="40" t="str">
        <f t="shared" si="95"/>
        <v/>
      </c>
      <c r="BK53" s="41" t="str">
        <f t="shared" si="96"/>
        <v/>
      </c>
      <c r="BL53" s="40" t="str">
        <f t="shared" si="97"/>
        <v/>
      </c>
      <c r="BM53" s="40" t="str">
        <f t="shared" si="98"/>
        <v/>
      </c>
      <c r="BN53" s="40" t="str">
        <f t="shared" si="99"/>
        <v/>
      </c>
      <c r="BO53" s="40" t="str">
        <f t="shared" si="100"/>
        <v/>
      </c>
      <c r="BP53" s="40" t="str">
        <f t="shared" si="101"/>
        <v/>
      </c>
      <c r="BQ53" s="40">
        <f t="shared" si="102"/>
        <v>37.721992255307789</v>
      </c>
      <c r="BR53" s="40">
        <f t="shared" si="103"/>
        <v>46.008947492347538</v>
      </c>
      <c r="BS53" s="40">
        <f t="shared" si="104"/>
        <v>20.473974678065144</v>
      </c>
      <c r="BT53" s="40">
        <f t="shared" si="105"/>
        <v>24.807872539831301</v>
      </c>
      <c r="BU53" s="40" t="str">
        <f t="shared" si="106"/>
        <v/>
      </c>
      <c r="BV53" s="40" t="str">
        <f t="shared" si="107"/>
        <v/>
      </c>
      <c r="BW53" s="40" t="str">
        <f t="shared" si="108"/>
        <v/>
      </c>
      <c r="BX53" s="40" t="str">
        <f t="shared" si="109"/>
        <v/>
      </c>
      <c r="BY53" s="40" t="str">
        <f t="shared" si="110"/>
        <v/>
      </c>
      <c r="BZ53" s="39"/>
      <c r="CA53" s="38"/>
      <c r="CB53" s="38"/>
      <c r="CC53" s="38"/>
      <c r="CD53" s="38"/>
      <c r="CE53" s="38"/>
      <c r="CF53" s="38">
        <v>9.4740000000000002</v>
      </c>
      <c r="CG53" s="38">
        <v>9.2959999999999994</v>
      </c>
      <c r="CH53" s="38">
        <v>8.9600000000000009</v>
      </c>
      <c r="CI53" s="38">
        <v>8.9390000000000001</v>
      </c>
      <c r="CJ53" s="38"/>
      <c r="CK53" s="38"/>
      <c r="CL53" s="38"/>
      <c r="CM53" s="38"/>
      <c r="CN53" s="38"/>
      <c r="CO53" s="37" t="str">
        <f t="shared" si="111"/>
        <v/>
      </c>
      <c r="CP53" s="36" t="str">
        <f t="shared" si="112"/>
        <v/>
      </c>
      <c r="CQ53" s="36" t="str">
        <f t="shared" si="113"/>
        <v/>
      </c>
      <c r="CR53" s="36" t="str">
        <f t="shared" si="114"/>
        <v/>
      </c>
      <c r="CS53" s="36" t="str">
        <f t="shared" si="115"/>
        <v/>
      </c>
      <c r="CT53" s="36" t="str">
        <f t="shared" si="116"/>
        <v/>
      </c>
      <c r="CU53" s="36">
        <f t="shared" si="117"/>
        <v>9.4740000000000002</v>
      </c>
      <c r="CV53" s="36">
        <f t="shared" si="118"/>
        <v>9.2959999999999994</v>
      </c>
      <c r="CW53" s="36">
        <f t="shared" si="119"/>
        <v>8.9600000000000009</v>
      </c>
      <c r="CX53" s="36">
        <f t="shared" si="120"/>
        <v>8.9390000000000001</v>
      </c>
      <c r="CY53" s="36" t="str">
        <f t="shared" si="121"/>
        <v/>
      </c>
      <c r="CZ53" s="36" t="str">
        <f t="shared" si="122"/>
        <v/>
      </c>
      <c r="DA53" s="36" t="str">
        <f t="shared" si="123"/>
        <v/>
      </c>
      <c r="DB53" s="36" t="str">
        <f t="shared" si="124"/>
        <v/>
      </c>
      <c r="DC53" s="36" t="str">
        <f t="shared" si="125"/>
        <v/>
      </c>
      <c r="DE53" s="315" t="str">
        <f>_xlfn.IFNA(VLOOKUP(A53,'70commonGPCRs'!A:B,2,FALSE),"")</f>
        <v>Yes</v>
      </c>
      <c r="DF53" s="316" t="str">
        <f t="shared" si="60"/>
        <v/>
      </c>
      <c r="DG53" s="315" t="str">
        <f t="shared" si="61"/>
        <v/>
      </c>
      <c r="DH53" s="315">
        <f t="shared" si="62"/>
        <v>1</v>
      </c>
      <c r="DI53" s="315" t="str">
        <f t="shared" si="63"/>
        <v/>
      </c>
      <c r="DJ53" s="315">
        <f t="shared" si="64"/>
        <v>1</v>
      </c>
      <c r="DK53" s="315">
        <f t="shared" si="65"/>
        <v>1</v>
      </c>
    </row>
    <row r="54" spans="1:115" s="35" customFormat="1" ht="10" x14ac:dyDescent="0.2">
      <c r="A54" s="304" t="s">
        <v>353</v>
      </c>
      <c r="B54" s="46" t="s">
        <v>37</v>
      </c>
      <c r="C54" s="53">
        <v>13.980470771621819</v>
      </c>
      <c r="D54" s="53">
        <v>3.3586349302381548</v>
      </c>
      <c r="E54" s="53">
        <v>13.825663596867562</v>
      </c>
      <c r="F54" s="53">
        <v>0.85380621219012842</v>
      </c>
      <c r="G54" s="53">
        <v>21.671110226050871</v>
      </c>
      <c r="H54" s="53">
        <v>22.184132390561992</v>
      </c>
      <c r="I54" s="53">
        <v>12.156322740644775</v>
      </c>
      <c r="J54" s="53">
        <v>17.691974475400364</v>
      </c>
      <c r="K54" s="53">
        <v>9.8806168451505467</v>
      </c>
      <c r="L54" s="53">
        <v>9.6764197753666057</v>
      </c>
      <c r="M54" s="53">
        <v>3.8907229168133126</v>
      </c>
      <c r="N54" s="53">
        <v>7.5402757386543469</v>
      </c>
      <c r="O54" s="53">
        <v>19.265042374826649</v>
      </c>
      <c r="P54" s="53">
        <v>4.8673667240504868</v>
      </c>
      <c r="Q54" s="53">
        <v>23.129992917820335</v>
      </c>
      <c r="R54" s="52"/>
      <c r="S54" s="50">
        <v>133.69999999999999</v>
      </c>
      <c r="T54" s="50">
        <v>143.80000000000001</v>
      </c>
      <c r="U54" s="50">
        <v>165.8</v>
      </c>
      <c r="V54" s="50">
        <v>190.3</v>
      </c>
      <c r="W54" s="50">
        <v>122.6</v>
      </c>
      <c r="X54" s="50"/>
      <c r="Y54" s="50"/>
      <c r="Z54" s="50"/>
      <c r="AA54" s="50">
        <v>38.08</v>
      </c>
      <c r="AB54" s="50">
        <v>53.43</v>
      </c>
      <c r="AC54" s="59"/>
      <c r="AD54" s="50">
        <v>1115</v>
      </c>
      <c r="AE54" s="50">
        <v>502.3</v>
      </c>
      <c r="AF54" s="50">
        <v>572.79999999999995</v>
      </c>
      <c r="AG54" s="43" t="str">
        <f t="shared" si="66"/>
        <v/>
      </c>
      <c r="AH54" s="42">
        <f t="shared" si="67"/>
        <v>39.807839427942696</v>
      </c>
      <c r="AI54" s="42">
        <f t="shared" si="68"/>
        <v>10.400947411492085</v>
      </c>
      <c r="AJ54" s="42">
        <f t="shared" si="69"/>
        <v>194.1892640657891</v>
      </c>
      <c r="AK54" s="42">
        <f t="shared" si="70"/>
        <v>8.7812759943992216</v>
      </c>
      <c r="AL54" s="42">
        <f t="shared" si="71"/>
        <v>5.5264726085099856</v>
      </c>
      <c r="AM54" s="42" t="str">
        <f t="shared" si="72"/>
        <v/>
      </c>
      <c r="AN54" s="42" t="str">
        <f t="shared" si="73"/>
        <v/>
      </c>
      <c r="AO54" s="42" t="str">
        <f t="shared" si="74"/>
        <v/>
      </c>
      <c r="AP54" s="42">
        <f t="shared" si="75"/>
        <v>3.9353398141057063</v>
      </c>
      <c r="AQ54" s="42">
        <f t="shared" si="76"/>
        <v>13.732666433044715</v>
      </c>
      <c r="AR54" s="42" t="str">
        <f t="shared" si="77"/>
        <v/>
      </c>
      <c r="AS54" s="42">
        <f t="shared" si="78"/>
        <v>57.876851672901289</v>
      </c>
      <c r="AT54" s="42">
        <f t="shared" si="79"/>
        <v>103.19748407656449</v>
      </c>
      <c r="AU54" s="42">
        <f t="shared" si="80"/>
        <v>24.764382852823545</v>
      </c>
      <c r="AV54" s="41" t="str">
        <f t="shared" si="81"/>
        <v/>
      </c>
      <c r="AW54" s="40">
        <f t="shared" si="82"/>
        <v>133.69999999999999</v>
      </c>
      <c r="AX54" s="40">
        <f t="shared" si="83"/>
        <v>143.80000000000001</v>
      </c>
      <c r="AY54" s="40">
        <f t="shared" si="84"/>
        <v>165.8</v>
      </c>
      <c r="AZ54" s="40">
        <f t="shared" si="85"/>
        <v>190.3</v>
      </c>
      <c r="BA54" s="40">
        <f t="shared" si="86"/>
        <v>122.6</v>
      </c>
      <c r="BB54" s="40" t="str">
        <f t="shared" si="87"/>
        <v/>
      </c>
      <c r="BC54" s="40" t="str">
        <f t="shared" si="88"/>
        <v/>
      </c>
      <c r="BD54" s="40" t="str">
        <f t="shared" si="89"/>
        <v/>
      </c>
      <c r="BE54" s="40">
        <f t="shared" si="90"/>
        <v>38.08</v>
      </c>
      <c r="BF54" s="40">
        <f t="shared" si="91"/>
        <v>53.43</v>
      </c>
      <c r="BG54" s="40" t="str">
        <f t="shared" si="92"/>
        <v/>
      </c>
      <c r="BH54" s="40">
        <f t="shared" si="93"/>
        <v>1115</v>
      </c>
      <c r="BI54" s="40">
        <f t="shared" si="94"/>
        <v>502.3</v>
      </c>
      <c r="BJ54" s="40">
        <f t="shared" si="95"/>
        <v>572.79999999999995</v>
      </c>
      <c r="BK54" s="41" t="str">
        <f t="shared" si="96"/>
        <v/>
      </c>
      <c r="BL54" s="40">
        <f t="shared" si="97"/>
        <v>14.485373781148427</v>
      </c>
      <c r="BM54" s="40">
        <f t="shared" si="98"/>
        <v>21.004966403739413</v>
      </c>
      <c r="BN54" s="40">
        <f t="shared" si="99"/>
        <v>44.56989247311828</v>
      </c>
      <c r="BO54" s="40">
        <f t="shared" si="100"/>
        <v>38.4911003236246</v>
      </c>
      <c r="BP54" s="40">
        <f t="shared" si="101"/>
        <v>35.556844547563806</v>
      </c>
      <c r="BQ54" s="40" t="str">
        <f t="shared" si="102"/>
        <v/>
      </c>
      <c r="BR54" s="40" t="str">
        <f t="shared" si="103"/>
        <v/>
      </c>
      <c r="BS54" s="40" t="str">
        <f t="shared" si="104"/>
        <v/>
      </c>
      <c r="BT54" s="40">
        <f t="shared" si="105"/>
        <v>3.5688847235238987</v>
      </c>
      <c r="BU54" s="40">
        <f t="shared" si="106"/>
        <v>43.795081967213115</v>
      </c>
      <c r="BV54" s="40" t="str">
        <f t="shared" si="107"/>
        <v/>
      </c>
      <c r="BW54" s="40">
        <f t="shared" si="108"/>
        <v>37.428667338032895</v>
      </c>
      <c r="BX54" s="40">
        <f t="shared" si="109"/>
        <v>35.101327742837178</v>
      </c>
      <c r="BY54" s="40">
        <f t="shared" si="110"/>
        <v>25.056867891513559</v>
      </c>
      <c r="BZ54" s="49"/>
      <c r="CA54" s="47">
        <v>9.7449999999999992</v>
      </c>
      <c r="CB54" s="47">
        <v>9.7539999999999996</v>
      </c>
      <c r="CC54" s="47">
        <v>9.1590000000000007</v>
      </c>
      <c r="CD54" s="47">
        <v>9.7469999999999999</v>
      </c>
      <c r="CE54" s="47">
        <v>9.157</v>
      </c>
      <c r="CF54" s="47"/>
      <c r="CG54" s="47"/>
      <c r="CH54" s="47"/>
      <c r="CI54" s="47">
        <v>8.5079999999999991</v>
      </c>
      <c r="CJ54" s="47">
        <v>8.9809999999999999</v>
      </c>
      <c r="CK54" s="58"/>
      <c r="CL54" s="47">
        <v>8.9450000000000003</v>
      </c>
      <c r="CM54" s="47">
        <v>8.2309999999999999</v>
      </c>
      <c r="CN54" s="47">
        <v>8.7970000000000006</v>
      </c>
      <c r="CO54" s="37" t="str">
        <f t="shared" si="111"/>
        <v/>
      </c>
      <c r="CP54" s="36">
        <f t="shared" si="112"/>
        <v>9.7449999999999992</v>
      </c>
      <c r="CQ54" s="36">
        <f t="shared" si="113"/>
        <v>9.7539999999999996</v>
      </c>
      <c r="CR54" s="36">
        <f t="shared" si="114"/>
        <v>9.1590000000000007</v>
      </c>
      <c r="CS54" s="36">
        <f t="shared" si="115"/>
        <v>9.7469999999999999</v>
      </c>
      <c r="CT54" s="36">
        <f t="shared" si="116"/>
        <v>9.157</v>
      </c>
      <c r="CU54" s="36" t="str">
        <f t="shared" si="117"/>
        <v/>
      </c>
      <c r="CV54" s="36" t="str">
        <f t="shared" si="118"/>
        <v/>
      </c>
      <c r="CW54" s="36" t="str">
        <f t="shared" si="119"/>
        <v/>
      </c>
      <c r="CX54" s="36">
        <f t="shared" si="120"/>
        <v>8.5079999999999991</v>
      </c>
      <c r="CY54" s="36">
        <f t="shared" si="121"/>
        <v>8.9809999999999999</v>
      </c>
      <c r="CZ54" s="36" t="str">
        <f t="shared" si="122"/>
        <v/>
      </c>
      <c r="DA54" s="36">
        <f t="shared" si="123"/>
        <v>8.9450000000000003</v>
      </c>
      <c r="DB54" s="36">
        <f t="shared" si="124"/>
        <v>8.2309999999999999</v>
      </c>
      <c r="DC54" s="36">
        <f t="shared" si="125"/>
        <v>8.7970000000000006</v>
      </c>
      <c r="DE54" s="315" t="str">
        <f>_xlfn.IFNA(VLOOKUP(A54,'70commonGPCRs'!A:B,2,FALSE),"")</f>
        <v>Yes</v>
      </c>
      <c r="DF54" s="316" t="str">
        <f t="shared" si="60"/>
        <v/>
      </c>
      <c r="DG54" s="315">
        <f t="shared" si="61"/>
        <v>1</v>
      </c>
      <c r="DH54" s="315">
        <f t="shared" si="62"/>
        <v>1</v>
      </c>
      <c r="DI54" s="315">
        <f t="shared" si="63"/>
        <v>1</v>
      </c>
      <c r="DJ54" s="315">
        <f t="shared" si="64"/>
        <v>3</v>
      </c>
      <c r="DK54" s="315">
        <f t="shared" si="65"/>
        <v>1</v>
      </c>
    </row>
    <row r="55" spans="1:115" s="35" customFormat="1" ht="10" x14ac:dyDescent="0.2">
      <c r="A55" s="304" t="s">
        <v>268</v>
      </c>
      <c r="B55" s="46" t="s">
        <v>1135</v>
      </c>
      <c r="C55" s="53">
        <v>2.7794049864884118</v>
      </c>
      <c r="D55" s="53">
        <v>13.215061424817764</v>
      </c>
      <c r="E55" s="53">
        <v>4.9566511180934194</v>
      </c>
      <c r="F55" s="53">
        <v>15.671218614643861</v>
      </c>
      <c r="G55" s="53">
        <v>14.468840812143821</v>
      </c>
      <c r="H55" s="53">
        <v>1.9950172254486049</v>
      </c>
      <c r="I55" s="53">
        <v>3.8786338702779481</v>
      </c>
      <c r="J55" s="53">
        <v>6.2517586202249076</v>
      </c>
      <c r="K55" s="53">
        <v>4.6764759600432653</v>
      </c>
      <c r="L55" s="53">
        <v>8.3032015155785626</v>
      </c>
      <c r="M55" s="53">
        <v>4.3638726065264004</v>
      </c>
      <c r="N55" s="53">
        <v>3.4156325111031984</v>
      </c>
      <c r="O55" s="53">
        <v>18.551002685550301</v>
      </c>
      <c r="P55" s="53">
        <v>3.6166535357088354</v>
      </c>
      <c r="Q55" s="53">
        <v>12.412896466169558</v>
      </c>
      <c r="R55" s="52">
        <v>65.319999999999993</v>
      </c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43">
        <f t="shared" si="66"/>
        <v>23.50143297487832</v>
      </c>
      <c r="AH55" s="42" t="str">
        <f t="shared" si="67"/>
        <v/>
      </c>
      <c r="AI55" s="42" t="str">
        <f t="shared" si="68"/>
        <v/>
      </c>
      <c r="AJ55" s="42" t="str">
        <f t="shared" si="69"/>
        <v/>
      </c>
      <c r="AK55" s="42" t="str">
        <f t="shared" si="70"/>
        <v/>
      </c>
      <c r="AL55" s="42" t="str">
        <f t="shared" si="71"/>
        <v/>
      </c>
      <c r="AM55" s="42" t="str">
        <f t="shared" si="72"/>
        <v/>
      </c>
      <c r="AN55" s="42" t="str">
        <f t="shared" si="73"/>
        <v/>
      </c>
      <c r="AO55" s="42" t="str">
        <f t="shared" si="74"/>
        <v/>
      </c>
      <c r="AP55" s="42" t="str">
        <f t="shared" si="75"/>
        <v/>
      </c>
      <c r="AQ55" s="42" t="str">
        <f t="shared" si="76"/>
        <v/>
      </c>
      <c r="AR55" s="42" t="str">
        <f t="shared" si="77"/>
        <v/>
      </c>
      <c r="AS55" s="42" t="str">
        <f t="shared" si="78"/>
        <v/>
      </c>
      <c r="AT55" s="42" t="str">
        <f t="shared" si="79"/>
        <v/>
      </c>
      <c r="AU55" s="42" t="str">
        <f t="shared" si="80"/>
        <v/>
      </c>
      <c r="AV55" s="41">
        <f t="shared" si="81"/>
        <v>65.319999999999993</v>
      </c>
      <c r="AW55" s="40" t="str">
        <f t="shared" si="82"/>
        <v/>
      </c>
      <c r="AX55" s="40" t="str">
        <f t="shared" si="83"/>
        <v/>
      </c>
      <c r="AY55" s="40" t="str">
        <f t="shared" si="84"/>
        <v/>
      </c>
      <c r="AZ55" s="40" t="str">
        <f t="shared" si="85"/>
        <v/>
      </c>
      <c r="BA55" s="40" t="str">
        <f t="shared" si="86"/>
        <v/>
      </c>
      <c r="BB55" s="40" t="str">
        <f t="shared" si="87"/>
        <v/>
      </c>
      <c r="BC55" s="40" t="str">
        <f t="shared" si="88"/>
        <v/>
      </c>
      <c r="BD55" s="40" t="str">
        <f t="shared" si="89"/>
        <v/>
      </c>
      <c r="BE55" s="40" t="str">
        <f t="shared" si="90"/>
        <v/>
      </c>
      <c r="BF55" s="40" t="str">
        <f t="shared" si="91"/>
        <v/>
      </c>
      <c r="BG55" s="40" t="str">
        <f t="shared" si="92"/>
        <v/>
      </c>
      <c r="BH55" s="40" t="str">
        <f t="shared" si="93"/>
        <v/>
      </c>
      <c r="BI55" s="40" t="str">
        <f t="shared" si="94"/>
        <v/>
      </c>
      <c r="BJ55" s="40" t="str">
        <f t="shared" si="95"/>
        <v/>
      </c>
      <c r="BK55" s="41">
        <f t="shared" si="96"/>
        <v>100</v>
      </c>
      <c r="BL55" s="40" t="str">
        <f t="shared" si="97"/>
        <v/>
      </c>
      <c r="BM55" s="40" t="str">
        <f t="shared" si="98"/>
        <v/>
      </c>
      <c r="BN55" s="40" t="str">
        <f t="shared" si="99"/>
        <v/>
      </c>
      <c r="BO55" s="40" t="str">
        <f t="shared" si="100"/>
        <v/>
      </c>
      <c r="BP55" s="40" t="str">
        <f t="shared" si="101"/>
        <v/>
      </c>
      <c r="BQ55" s="40" t="str">
        <f t="shared" si="102"/>
        <v/>
      </c>
      <c r="BR55" s="40" t="str">
        <f t="shared" si="103"/>
        <v/>
      </c>
      <c r="BS55" s="40" t="str">
        <f t="shared" si="104"/>
        <v/>
      </c>
      <c r="BT55" s="40" t="str">
        <f t="shared" si="105"/>
        <v/>
      </c>
      <c r="BU55" s="40" t="str">
        <f t="shared" si="106"/>
        <v/>
      </c>
      <c r="BV55" s="40" t="str">
        <f t="shared" si="107"/>
        <v/>
      </c>
      <c r="BW55" s="40" t="str">
        <f t="shared" si="108"/>
        <v/>
      </c>
      <c r="BX55" s="40" t="str">
        <f t="shared" si="109"/>
        <v/>
      </c>
      <c r="BY55" s="40" t="str">
        <f t="shared" si="110"/>
        <v/>
      </c>
      <c r="BZ55" s="49">
        <v>5.9139999999999997</v>
      </c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37">
        <f t="shared" si="111"/>
        <v>5.9139999999999997</v>
      </c>
      <c r="CP55" s="36" t="str">
        <f t="shared" si="112"/>
        <v/>
      </c>
      <c r="CQ55" s="36" t="str">
        <f t="shared" si="113"/>
        <v/>
      </c>
      <c r="CR55" s="36" t="str">
        <f t="shared" si="114"/>
        <v/>
      </c>
      <c r="CS55" s="36" t="str">
        <f t="shared" si="115"/>
        <v/>
      </c>
      <c r="CT55" s="36" t="str">
        <f t="shared" si="116"/>
        <v/>
      </c>
      <c r="CU55" s="36" t="str">
        <f t="shared" si="117"/>
        <v/>
      </c>
      <c r="CV55" s="36" t="str">
        <f t="shared" si="118"/>
        <v/>
      </c>
      <c r="CW55" s="36" t="str">
        <f t="shared" si="119"/>
        <v/>
      </c>
      <c r="CX55" s="36" t="str">
        <f t="shared" si="120"/>
        <v/>
      </c>
      <c r="CY55" s="36" t="str">
        <f t="shared" si="121"/>
        <v/>
      </c>
      <c r="CZ55" s="36" t="str">
        <f t="shared" si="122"/>
        <v/>
      </c>
      <c r="DA55" s="36" t="str">
        <f t="shared" si="123"/>
        <v/>
      </c>
      <c r="DB55" s="36" t="str">
        <f t="shared" si="124"/>
        <v/>
      </c>
      <c r="DC55" s="36" t="str">
        <f t="shared" si="125"/>
        <v/>
      </c>
      <c r="DE55" s="315" t="str">
        <f>_xlfn.IFNA(VLOOKUP(A55,'70commonGPCRs'!A:B,2,FALSE),"")</f>
        <v/>
      </c>
      <c r="DF55" s="316">
        <f t="shared" si="60"/>
        <v>1</v>
      </c>
      <c r="DG55" s="315" t="str">
        <f t="shared" si="61"/>
        <v/>
      </c>
      <c r="DH55" s="315" t="str">
        <f t="shared" si="62"/>
        <v/>
      </c>
      <c r="DI55" s="315" t="str">
        <f t="shared" si="63"/>
        <v/>
      </c>
      <c r="DJ55" s="315" t="str">
        <f t="shared" si="64"/>
        <v/>
      </c>
      <c r="DK55" s="315">
        <f t="shared" si="65"/>
        <v>1</v>
      </c>
    </row>
    <row r="56" spans="1:115" s="35" customFormat="1" ht="10" x14ac:dyDescent="0.2">
      <c r="A56" s="304" t="s">
        <v>85</v>
      </c>
      <c r="B56" s="46" t="s">
        <v>85</v>
      </c>
      <c r="C56" s="40">
        <v>10.602299435717155</v>
      </c>
      <c r="D56" s="40">
        <v>19.879661019650143</v>
      </c>
      <c r="E56" s="40">
        <v>6.043308673767454</v>
      </c>
      <c r="F56" s="40">
        <v>10.577691409932678</v>
      </c>
      <c r="G56" s="40">
        <v>8.112063821469901</v>
      </c>
      <c r="H56" s="40">
        <v>9.3768288161723348</v>
      </c>
      <c r="I56" s="40">
        <v>6.5743469849487939</v>
      </c>
      <c r="J56" s="40">
        <v>10.971199375654578</v>
      </c>
      <c r="K56" s="40">
        <v>13.056130813761252</v>
      </c>
      <c r="L56" s="40">
        <v>7.2891371639206568</v>
      </c>
      <c r="M56" s="40">
        <v>7.7697647635963607</v>
      </c>
      <c r="N56" s="40">
        <v>8.6358959934536905</v>
      </c>
      <c r="O56" s="40">
        <v>15.745916432444357</v>
      </c>
      <c r="P56" s="40">
        <v>3.2816336520059406</v>
      </c>
      <c r="Q56" s="40">
        <v>5.9794977145646051</v>
      </c>
      <c r="R56" s="45"/>
      <c r="S56" s="44">
        <v>253.9</v>
      </c>
      <c r="T56" s="44">
        <v>80.87</v>
      </c>
      <c r="U56" s="44">
        <v>136.69999999999999</v>
      </c>
      <c r="V56" s="44">
        <v>196.8</v>
      </c>
      <c r="W56" s="55"/>
      <c r="X56" s="44">
        <v>113.1</v>
      </c>
      <c r="Y56" s="44">
        <v>135.6</v>
      </c>
      <c r="Z56" s="44">
        <v>210</v>
      </c>
      <c r="AA56" s="44">
        <v>37.65</v>
      </c>
      <c r="AB56" s="44"/>
      <c r="AC56" s="44">
        <v>119.8</v>
      </c>
      <c r="AD56" s="44"/>
      <c r="AE56" s="44">
        <v>61.67</v>
      </c>
      <c r="AF56" s="44">
        <v>41.44</v>
      </c>
      <c r="AG56" s="43" t="str">
        <f t="shared" si="66"/>
        <v/>
      </c>
      <c r="AH56" s="42">
        <f t="shared" si="67"/>
        <v>12.771847555601244</v>
      </c>
      <c r="AI56" s="42">
        <f t="shared" si="68"/>
        <v>13.38174241389277</v>
      </c>
      <c r="AJ56" s="42">
        <f t="shared" si="69"/>
        <v>12.923424847848725</v>
      </c>
      <c r="AK56" s="42">
        <f t="shared" si="70"/>
        <v>24.26016416181745</v>
      </c>
      <c r="AL56" s="42" t="str">
        <f t="shared" si="71"/>
        <v/>
      </c>
      <c r="AM56" s="42">
        <f t="shared" si="72"/>
        <v>17.203229500805076</v>
      </c>
      <c r="AN56" s="42">
        <f t="shared" si="73"/>
        <v>12.359633195701509</v>
      </c>
      <c r="AO56" s="42">
        <f t="shared" si="74"/>
        <v>16.084397666930432</v>
      </c>
      <c r="AP56" s="42">
        <f t="shared" si="75"/>
        <v>5.1652204030893749</v>
      </c>
      <c r="AQ56" s="42" t="str">
        <f t="shared" si="76"/>
        <v/>
      </c>
      <c r="AR56" s="42">
        <f t="shared" si="77"/>
        <v>13.872330108052779</v>
      </c>
      <c r="AS56" s="42" t="str">
        <f t="shared" si="78"/>
        <v/>
      </c>
      <c r="AT56" s="42">
        <f t="shared" si="79"/>
        <v>18.792469403860306</v>
      </c>
      <c r="AU56" s="42">
        <f t="shared" si="80"/>
        <v>6.9303479954615943</v>
      </c>
      <c r="AV56" s="41" t="str">
        <f t="shared" si="81"/>
        <v/>
      </c>
      <c r="AW56" s="40">
        <f t="shared" si="82"/>
        <v>253.9</v>
      </c>
      <c r="AX56" s="40">
        <f t="shared" si="83"/>
        <v>80.87</v>
      </c>
      <c r="AY56" s="40">
        <f t="shared" si="84"/>
        <v>136.69999999999999</v>
      </c>
      <c r="AZ56" s="40">
        <f t="shared" si="85"/>
        <v>196.8</v>
      </c>
      <c r="BA56" s="40" t="str">
        <f t="shared" si="86"/>
        <v/>
      </c>
      <c r="BB56" s="40">
        <f t="shared" si="87"/>
        <v>113.1</v>
      </c>
      <c r="BC56" s="40">
        <f t="shared" si="88"/>
        <v>135.6</v>
      </c>
      <c r="BD56" s="40">
        <f t="shared" si="89"/>
        <v>210</v>
      </c>
      <c r="BE56" s="40">
        <f t="shared" si="90"/>
        <v>37.65</v>
      </c>
      <c r="BF56" s="40" t="str">
        <f t="shared" si="91"/>
        <v/>
      </c>
      <c r="BG56" s="40">
        <f t="shared" si="92"/>
        <v>119.8</v>
      </c>
      <c r="BH56" s="40" t="str">
        <f t="shared" si="93"/>
        <v/>
      </c>
      <c r="BI56" s="40">
        <f t="shared" si="94"/>
        <v>61.67</v>
      </c>
      <c r="BJ56" s="40">
        <f t="shared" si="95"/>
        <v>41.44</v>
      </c>
      <c r="BK56" s="41" t="str">
        <f t="shared" si="96"/>
        <v/>
      </c>
      <c r="BL56" s="40">
        <f t="shared" si="97"/>
        <v>27.508125677139763</v>
      </c>
      <c r="BM56" s="40">
        <f t="shared" si="98"/>
        <v>11.812737364884605</v>
      </c>
      <c r="BN56" s="40">
        <f t="shared" si="99"/>
        <v>36.747311827956985</v>
      </c>
      <c r="BO56" s="40">
        <f t="shared" si="100"/>
        <v>39.805825242718448</v>
      </c>
      <c r="BP56" s="40" t="str">
        <f t="shared" si="101"/>
        <v/>
      </c>
      <c r="BQ56" s="40">
        <f t="shared" si="102"/>
        <v>15.102149819735613</v>
      </c>
      <c r="BR56" s="40">
        <f t="shared" si="103"/>
        <v>15.964210030609843</v>
      </c>
      <c r="BS56" s="40">
        <f t="shared" si="104"/>
        <v>22.724813331890488</v>
      </c>
      <c r="BT56" s="40">
        <f t="shared" si="105"/>
        <v>3.528584817244611</v>
      </c>
      <c r="BU56" s="40" t="str">
        <f t="shared" si="106"/>
        <v/>
      </c>
      <c r="BV56" s="40">
        <f t="shared" si="107"/>
        <v>16.964032851883317</v>
      </c>
      <c r="BW56" s="40" t="str">
        <f t="shared" si="108"/>
        <v/>
      </c>
      <c r="BX56" s="40">
        <f t="shared" si="109"/>
        <v>4.3095737246680645</v>
      </c>
      <c r="BY56" s="40">
        <f t="shared" si="110"/>
        <v>1.8127734033245844</v>
      </c>
      <c r="BZ56" s="39"/>
      <c r="CA56" s="38">
        <v>4.0970000000000004</v>
      </c>
      <c r="CB56" s="38">
        <v>4.194</v>
      </c>
      <c r="CC56" s="38">
        <v>4.1580000000000004</v>
      </c>
      <c r="CD56" s="38">
        <v>4.2469999999999999</v>
      </c>
      <c r="CE56" s="54"/>
      <c r="CF56" s="38">
        <v>4.476</v>
      </c>
      <c r="CG56" s="38">
        <v>4.2149999999999999</v>
      </c>
      <c r="CH56" s="38">
        <v>4.2549999999999999</v>
      </c>
      <c r="CI56" s="38">
        <v>4.38</v>
      </c>
      <c r="CJ56" s="38"/>
      <c r="CK56" s="38">
        <v>5.391</v>
      </c>
      <c r="CL56" s="38"/>
      <c r="CM56" s="38">
        <v>4.0270000000000001</v>
      </c>
      <c r="CN56" s="38">
        <v>4.0220000000000002</v>
      </c>
      <c r="CO56" s="37" t="str">
        <f t="shared" si="111"/>
        <v/>
      </c>
      <c r="CP56" s="36">
        <f t="shared" si="112"/>
        <v>4.0970000000000004</v>
      </c>
      <c r="CQ56" s="36">
        <f t="shared" si="113"/>
        <v>4.194</v>
      </c>
      <c r="CR56" s="36">
        <f t="shared" si="114"/>
        <v>4.1580000000000004</v>
      </c>
      <c r="CS56" s="36">
        <f t="shared" si="115"/>
        <v>4.2469999999999999</v>
      </c>
      <c r="CT56" s="36" t="str">
        <f t="shared" si="116"/>
        <v/>
      </c>
      <c r="CU56" s="36">
        <f t="shared" si="117"/>
        <v>4.476</v>
      </c>
      <c r="CV56" s="36">
        <f t="shared" si="118"/>
        <v>4.2149999999999999</v>
      </c>
      <c r="CW56" s="36">
        <f t="shared" si="119"/>
        <v>4.2549999999999999</v>
      </c>
      <c r="CX56" s="36">
        <f t="shared" si="120"/>
        <v>4.38</v>
      </c>
      <c r="CY56" s="36" t="str">
        <f t="shared" si="121"/>
        <v/>
      </c>
      <c r="CZ56" s="36">
        <f t="shared" si="122"/>
        <v>5.391</v>
      </c>
      <c r="DA56" s="36" t="str">
        <f t="shared" si="123"/>
        <v/>
      </c>
      <c r="DB56" s="36">
        <f t="shared" si="124"/>
        <v>4.0270000000000001</v>
      </c>
      <c r="DC56" s="36">
        <f t="shared" si="125"/>
        <v>4.0220000000000002</v>
      </c>
      <c r="DE56" s="315" t="str">
        <f>_xlfn.IFNA(VLOOKUP(A56,'70commonGPCRs'!A:B,2,FALSE),"")</f>
        <v/>
      </c>
      <c r="DF56" s="316" t="str">
        <f t="shared" si="60"/>
        <v/>
      </c>
      <c r="DG56" s="315">
        <f t="shared" si="61"/>
        <v>1</v>
      </c>
      <c r="DH56" s="315">
        <f t="shared" si="62"/>
        <v>1</v>
      </c>
      <c r="DI56" s="315">
        <f t="shared" si="63"/>
        <v>1</v>
      </c>
      <c r="DJ56" s="315" t="str">
        <f t="shared" si="64"/>
        <v/>
      </c>
      <c r="DK56" s="315">
        <f t="shared" si="65"/>
        <v>1</v>
      </c>
    </row>
    <row r="57" spans="1:115" s="35" customFormat="1" ht="10" x14ac:dyDescent="0.2">
      <c r="A57" s="304" t="s">
        <v>31</v>
      </c>
      <c r="B57" s="56" t="s">
        <v>31</v>
      </c>
      <c r="C57" s="53">
        <v>12.592696863505433</v>
      </c>
      <c r="D57" s="53">
        <v>6.6038794577390751</v>
      </c>
      <c r="E57" s="53">
        <v>1.5295155000707261</v>
      </c>
      <c r="F57" s="53">
        <v>8.7735322544101351</v>
      </c>
      <c r="G57" s="53">
        <v>13.340899863647945</v>
      </c>
      <c r="H57" s="53">
        <v>7.0349936014007257</v>
      </c>
      <c r="I57" s="53">
        <v>5.3251833051694355</v>
      </c>
      <c r="J57" s="53">
        <v>13.555079588092042</v>
      </c>
      <c r="K57" s="53">
        <v>11.479779016344905</v>
      </c>
      <c r="L57" s="53">
        <v>19.212980674155631</v>
      </c>
      <c r="M57" s="53">
        <v>4.5366568943246213</v>
      </c>
      <c r="N57" s="53">
        <v>4.6114905107631889</v>
      </c>
      <c r="O57" s="53">
        <v>7.0101103307287103</v>
      </c>
      <c r="P57" s="53">
        <v>5.594183321919207</v>
      </c>
      <c r="Q57" s="53">
        <v>4.9956163089608348</v>
      </c>
      <c r="R57" s="52">
        <v>44.24</v>
      </c>
      <c r="S57" s="59">
        <v>117.1</v>
      </c>
      <c r="T57" s="59">
        <v>82.51</v>
      </c>
      <c r="U57" s="50"/>
      <c r="V57" s="55"/>
      <c r="W57" s="55"/>
      <c r="X57" s="50">
        <v>152.1</v>
      </c>
      <c r="Y57" s="50">
        <v>164.5</v>
      </c>
      <c r="Z57" s="50">
        <v>61.28</v>
      </c>
      <c r="AA57" s="50">
        <v>110.7</v>
      </c>
      <c r="AB57" s="50"/>
      <c r="AC57" s="50"/>
      <c r="AD57" s="50">
        <v>41.38</v>
      </c>
      <c r="AE57" s="50">
        <v>173.3</v>
      </c>
      <c r="AF57" s="55"/>
      <c r="AG57" s="43">
        <f t="shared" si="66"/>
        <v>3.5131473805433049</v>
      </c>
      <c r="AH57" s="42">
        <f t="shared" si="67"/>
        <v>17.732001431790327</v>
      </c>
      <c r="AI57" s="42">
        <f t="shared" si="68"/>
        <v>53.945187215287895</v>
      </c>
      <c r="AJ57" s="42" t="str">
        <f t="shared" si="69"/>
        <v/>
      </c>
      <c r="AK57" s="42" t="str">
        <f t="shared" si="70"/>
        <v/>
      </c>
      <c r="AL57" s="42" t="str">
        <f t="shared" si="71"/>
        <v/>
      </c>
      <c r="AM57" s="42">
        <f t="shared" si="72"/>
        <v>28.562397063843516</v>
      </c>
      <c r="AN57" s="42">
        <f t="shared" si="73"/>
        <v>12.135672013649486</v>
      </c>
      <c r="AO57" s="42">
        <f t="shared" si="74"/>
        <v>5.3380818492019371</v>
      </c>
      <c r="AP57" s="42">
        <f t="shared" si="75"/>
        <v>5.761729628391719</v>
      </c>
      <c r="AQ57" s="42" t="str">
        <f t="shared" si="76"/>
        <v/>
      </c>
      <c r="AR57" s="42" t="str">
        <f t="shared" si="77"/>
        <v/>
      </c>
      <c r="AS57" s="42">
        <f t="shared" si="78"/>
        <v>5.9029028143268176</v>
      </c>
      <c r="AT57" s="42">
        <f t="shared" si="79"/>
        <v>30.978605817398499</v>
      </c>
      <c r="AU57" s="42" t="str">
        <f t="shared" si="80"/>
        <v/>
      </c>
      <c r="AV57" s="41">
        <f t="shared" si="81"/>
        <v>44.24</v>
      </c>
      <c r="AW57" s="40">
        <f t="shared" si="82"/>
        <v>117.1</v>
      </c>
      <c r="AX57" s="40">
        <f t="shared" si="83"/>
        <v>82.51</v>
      </c>
      <c r="AY57" s="40" t="str">
        <f t="shared" si="84"/>
        <v/>
      </c>
      <c r="AZ57" s="40" t="str">
        <f t="shared" si="85"/>
        <v/>
      </c>
      <c r="BA57" s="40" t="str">
        <f t="shared" si="86"/>
        <v/>
      </c>
      <c r="BB57" s="40">
        <f t="shared" si="87"/>
        <v>152.1</v>
      </c>
      <c r="BC57" s="40">
        <f t="shared" si="88"/>
        <v>164.5</v>
      </c>
      <c r="BD57" s="40">
        <f t="shared" si="89"/>
        <v>61.28</v>
      </c>
      <c r="BE57" s="40">
        <f t="shared" si="90"/>
        <v>110.7</v>
      </c>
      <c r="BF57" s="40" t="str">
        <f t="shared" si="91"/>
        <v/>
      </c>
      <c r="BG57" s="40" t="str">
        <f t="shared" si="92"/>
        <v/>
      </c>
      <c r="BH57" s="40">
        <f t="shared" si="93"/>
        <v>41.38</v>
      </c>
      <c r="BI57" s="40">
        <f t="shared" si="94"/>
        <v>173.3</v>
      </c>
      <c r="BJ57" s="40" t="str">
        <f t="shared" si="95"/>
        <v/>
      </c>
      <c r="BK57" s="41">
        <f t="shared" si="96"/>
        <v>67.728107777097378</v>
      </c>
      <c r="BL57" s="40">
        <f t="shared" si="97"/>
        <v>12.686890574214518</v>
      </c>
      <c r="BM57" s="40">
        <f t="shared" si="98"/>
        <v>12.052293309962021</v>
      </c>
      <c r="BN57" s="40" t="str">
        <f t="shared" si="99"/>
        <v/>
      </c>
      <c r="BO57" s="40" t="str">
        <f t="shared" si="100"/>
        <v/>
      </c>
      <c r="BP57" s="40" t="str">
        <f t="shared" si="101"/>
        <v/>
      </c>
      <c r="BQ57" s="40">
        <f t="shared" si="102"/>
        <v>20.309787688609962</v>
      </c>
      <c r="BR57" s="40">
        <f t="shared" si="103"/>
        <v>19.366611725924184</v>
      </c>
      <c r="BS57" s="40">
        <f t="shared" si="104"/>
        <v>6.6313169570392816</v>
      </c>
      <c r="BT57" s="40">
        <f t="shared" si="105"/>
        <v>10.374882849109653</v>
      </c>
      <c r="BU57" s="40" t="str">
        <f t="shared" si="106"/>
        <v/>
      </c>
      <c r="BV57" s="40" t="str">
        <f t="shared" si="107"/>
        <v/>
      </c>
      <c r="BW57" s="40">
        <f t="shared" si="108"/>
        <v>1.3890567304464585</v>
      </c>
      <c r="BX57" s="40">
        <f t="shared" si="109"/>
        <v>12.110412299091545</v>
      </c>
      <c r="BY57" s="40" t="str">
        <f t="shared" si="110"/>
        <v/>
      </c>
      <c r="BZ57" s="49">
        <v>7.9130000000000003</v>
      </c>
      <c r="CA57" s="58">
        <v>5.1520000000000001</v>
      </c>
      <c r="CB57" s="58">
        <v>5.23</v>
      </c>
      <c r="CC57" s="47"/>
      <c r="CD57" s="54"/>
      <c r="CE57" s="54"/>
      <c r="CF57" s="47">
        <v>6.7279999999999998</v>
      </c>
      <c r="CG57" s="47">
        <v>6.6420000000000003</v>
      </c>
      <c r="CH57" s="47">
        <v>6.2590000000000003</v>
      </c>
      <c r="CI57" s="47">
        <v>6.5910000000000002</v>
      </c>
      <c r="CJ57" s="47"/>
      <c r="CK57" s="47"/>
      <c r="CL57" s="47" t="s">
        <v>1134</v>
      </c>
      <c r="CM57" s="47">
        <v>6.9859999999999998</v>
      </c>
      <c r="CN57" s="54"/>
      <c r="CO57" s="37">
        <f t="shared" si="111"/>
        <v>7.9130000000000003</v>
      </c>
      <c r="CP57" s="36">
        <f t="shared" si="112"/>
        <v>5.1520000000000001</v>
      </c>
      <c r="CQ57" s="36">
        <f t="shared" si="113"/>
        <v>5.23</v>
      </c>
      <c r="CR57" s="36" t="str">
        <f t="shared" si="114"/>
        <v/>
      </c>
      <c r="CS57" s="36" t="str">
        <f t="shared" si="115"/>
        <v/>
      </c>
      <c r="CT57" s="36" t="str">
        <f t="shared" si="116"/>
        <v/>
      </c>
      <c r="CU57" s="36">
        <f t="shared" si="117"/>
        <v>6.7279999999999998</v>
      </c>
      <c r="CV57" s="36">
        <f t="shared" si="118"/>
        <v>6.6420000000000003</v>
      </c>
      <c r="CW57" s="36">
        <f t="shared" si="119"/>
        <v>6.2590000000000003</v>
      </c>
      <c r="CX57" s="36">
        <f t="shared" si="120"/>
        <v>6.5910000000000002</v>
      </c>
      <c r="CY57" s="36" t="str">
        <f t="shared" si="121"/>
        <v/>
      </c>
      <c r="CZ57" s="36" t="str">
        <f t="shared" si="122"/>
        <v/>
      </c>
      <c r="DA57" s="36" t="str">
        <f t="shared" si="123"/>
        <v>~7.657</v>
      </c>
      <c r="DB57" s="36">
        <f t="shared" si="124"/>
        <v>6.9859999999999998</v>
      </c>
      <c r="DC57" s="36" t="str">
        <f t="shared" si="125"/>
        <v/>
      </c>
      <c r="DE57" s="315" t="str">
        <f>_xlfn.IFNA(VLOOKUP(A57,'70commonGPCRs'!A:B,2,FALSE),"")</f>
        <v/>
      </c>
      <c r="DF57" s="316">
        <f t="shared" si="60"/>
        <v>1</v>
      </c>
      <c r="DG57" s="315">
        <f t="shared" si="61"/>
        <v>1</v>
      </c>
      <c r="DH57" s="315">
        <f t="shared" si="62"/>
        <v>1</v>
      </c>
      <c r="DI57" s="315" t="str">
        <f t="shared" si="63"/>
        <v/>
      </c>
      <c r="DJ57" s="315" t="str">
        <f t="shared" si="64"/>
        <v/>
      </c>
      <c r="DK57" s="315">
        <f t="shared" si="65"/>
        <v>1</v>
      </c>
    </row>
    <row r="58" spans="1:115" s="35" customFormat="1" ht="10" x14ac:dyDescent="0.2">
      <c r="A58" s="304" t="s">
        <v>36</v>
      </c>
      <c r="B58" s="56" t="s">
        <v>36</v>
      </c>
      <c r="C58" s="40">
        <v>10.413715139087291</v>
      </c>
      <c r="D58" s="40">
        <v>8.0166175774056327</v>
      </c>
      <c r="E58" s="40">
        <v>15.85407835712998</v>
      </c>
      <c r="F58" s="40">
        <v>32.441870139071014</v>
      </c>
      <c r="G58" s="40">
        <v>33.857526665680972</v>
      </c>
      <c r="H58" s="40">
        <v>6.6895390553450405</v>
      </c>
      <c r="I58" s="40">
        <v>9.2415306743587955</v>
      </c>
      <c r="J58" s="40">
        <v>8.5313615263313061</v>
      </c>
      <c r="K58" s="40">
        <v>14.889118836453068</v>
      </c>
      <c r="L58" s="40">
        <v>14.103521396886361</v>
      </c>
      <c r="M58" s="40">
        <v>4.6289462865151565</v>
      </c>
      <c r="N58" s="40">
        <v>8.5301539036151972</v>
      </c>
      <c r="O58" s="40">
        <v>25.578451576553704</v>
      </c>
      <c r="P58" s="40">
        <v>28.68929661138738</v>
      </c>
      <c r="Q58" s="40">
        <v>7.7037656538958306</v>
      </c>
      <c r="R58" s="45"/>
      <c r="S58" s="44">
        <v>148.69999999999999</v>
      </c>
      <c r="T58" s="44">
        <v>105.9</v>
      </c>
      <c r="U58" s="59">
        <v>86.85</v>
      </c>
      <c r="V58" s="44"/>
      <c r="W58" s="44">
        <v>38.99</v>
      </c>
      <c r="X58" s="44"/>
      <c r="Y58" s="44"/>
      <c r="Z58" s="44"/>
      <c r="AA58" s="44"/>
      <c r="AB58" s="44"/>
      <c r="AC58" s="44"/>
      <c r="AD58" s="44"/>
      <c r="AE58" s="44"/>
      <c r="AF58" s="59">
        <v>118.8</v>
      </c>
      <c r="AG58" s="43" t="str">
        <f t="shared" si="66"/>
        <v/>
      </c>
      <c r="AH58" s="42">
        <f t="shared" si="67"/>
        <v>18.548970131630355</v>
      </c>
      <c r="AI58" s="42">
        <f t="shared" si="68"/>
        <v>6.6796692696030542</v>
      </c>
      <c r="AJ58" s="42">
        <f t="shared" si="69"/>
        <v>2.6770959759006967</v>
      </c>
      <c r="AK58" s="42" t="str">
        <f t="shared" si="70"/>
        <v/>
      </c>
      <c r="AL58" s="42">
        <f t="shared" si="71"/>
        <v>5.8285032313020757</v>
      </c>
      <c r="AM58" s="42" t="str">
        <f t="shared" si="72"/>
        <v/>
      </c>
      <c r="AN58" s="42" t="str">
        <f t="shared" si="73"/>
        <v/>
      </c>
      <c r="AO58" s="42" t="str">
        <f t="shared" si="74"/>
        <v/>
      </c>
      <c r="AP58" s="42" t="str">
        <f t="shared" si="75"/>
        <v/>
      </c>
      <c r="AQ58" s="42" t="str">
        <f t="shared" si="76"/>
        <v/>
      </c>
      <c r="AR58" s="42" t="str">
        <f t="shared" si="77"/>
        <v/>
      </c>
      <c r="AS58" s="42" t="str">
        <f t="shared" si="78"/>
        <v/>
      </c>
      <c r="AT58" s="42" t="str">
        <f t="shared" si="79"/>
        <v/>
      </c>
      <c r="AU58" s="42">
        <f t="shared" si="80"/>
        <v>15.421029836223312</v>
      </c>
      <c r="AV58" s="41" t="str">
        <f t="shared" si="81"/>
        <v/>
      </c>
      <c r="AW58" s="40">
        <f t="shared" si="82"/>
        <v>148.69999999999999</v>
      </c>
      <c r="AX58" s="40">
        <f t="shared" si="83"/>
        <v>105.9</v>
      </c>
      <c r="AY58" s="40">
        <f t="shared" si="84"/>
        <v>86.85</v>
      </c>
      <c r="AZ58" s="40" t="str">
        <f t="shared" si="85"/>
        <v/>
      </c>
      <c r="BA58" s="40">
        <f t="shared" si="86"/>
        <v>38.99</v>
      </c>
      <c r="BB58" s="40" t="str">
        <f t="shared" si="87"/>
        <v/>
      </c>
      <c r="BC58" s="40" t="str">
        <f t="shared" si="88"/>
        <v/>
      </c>
      <c r="BD58" s="40" t="str">
        <f t="shared" si="89"/>
        <v/>
      </c>
      <c r="BE58" s="40" t="str">
        <f t="shared" si="90"/>
        <v/>
      </c>
      <c r="BF58" s="40" t="str">
        <f t="shared" si="91"/>
        <v/>
      </c>
      <c r="BG58" s="40" t="str">
        <f t="shared" si="92"/>
        <v/>
      </c>
      <c r="BH58" s="40" t="str">
        <f t="shared" si="93"/>
        <v/>
      </c>
      <c r="BI58" s="40" t="str">
        <f t="shared" si="94"/>
        <v/>
      </c>
      <c r="BJ58" s="40">
        <f t="shared" si="95"/>
        <v>118.8</v>
      </c>
      <c r="BK58" s="41" t="str">
        <f t="shared" si="96"/>
        <v/>
      </c>
      <c r="BL58" s="40">
        <f t="shared" si="97"/>
        <v>16.110509209100755</v>
      </c>
      <c r="BM58" s="40">
        <f t="shared" si="98"/>
        <v>15.468886941279578</v>
      </c>
      <c r="BN58" s="40">
        <f t="shared" si="99"/>
        <v>23.346774193548388</v>
      </c>
      <c r="BO58" s="40" t="str">
        <f t="shared" si="100"/>
        <v/>
      </c>
      <c r="BP58" s="40">
        <f t="shared" si="101"/>
        <v>11.30800464037123</v>
      </c>
      <c r="BQ58" s="40" t="str">
        <f t="shared" si="102"/>
        <v/>
      </c>
      <c r="BR58" s="40" t="str">
        <f t="shared" si="103"/>
        <v/>
      </c>
      <c r="BS58" s="40" t="str">
        <f t="shared" si="104"/>
        <v/>
      </c>
      <c r="BT58" s="40" t="str">
        <f t="shared" si="105"/>
        <v/>
      </c>
      <c r="BU58" s="40" t="str">
        <f t="shared" si="106"/>
        <v/>
      </c>
      <c r="BV58" s="40" t="str">
        <f t="shared" si="107"/>
        <v/>
      </c>
      <c r="BW58" s="40" t="str">
        <f t="shared" si="108"/>
        <v/>
      </c>
      <c r="BX58" s="40" t="str">
        <f t="shared" si="109"/>
        <v/>
      </c>
      <c r="BY58" s="40">
        <f t="shared" si="110"/>
        <v>5.1968503937007871</v>
      </c>
      <c r="BZ58" s="39"/>
      <c r="CA58" s="38">
        <v>4.1260000000000003</v>
      </c>
      <c r="CB58" s="38">
        <v>4.0190000000000001</v>
      </c>
      <c r="CC58" s="58">
        <v>2.6619999999999999</v>
      </c>
      <c r="CD58" s="38"/>
      <c r="CE58" s="38">
        <v>5.1749999999999998</v>
      </c>
      <c r="CF58" s="38"/>
      <c r="CG58" s="38"/>
      <c r="CH58" s="38"/>
      <c r="CI58" s="38"/>
      <c r="CJ58" s="38"/>
      <c r="CK58" s="38"/>
      <c r="CL58" s="38"/>
      <c r="CM58" s="38"/>
      <c r="CN58" s="58">
        <v>2.4169999999999998</v>
      </c>
      <c r="CO58" s="37" t="str">
        <f t="shared" si="111"/>
        <v/>
      </c>
      <c r="CP58" s="36">
        <f t="shared" si="112"/>
        <v>4.1260000000000003</v>
      </c>
      <c r="CQ58" s="36">
        <f t="shared" si="113"/>
        <v>4.0190000000000001</v>
      </c>
      <c r="CR58" s="36">
        <f t="shared" si="114"/>
        <v>2.6619999999999999</v>
      </c>
      <c r="CS58" s="36" t="str">
        <f t="shared" si="115"/>
        <v/>
      </c>
      <c r="CT58" s="36">
        <f t="shared" si="116"/>
        <v>5.1749999999999998</v>
      </c>
      <c r="CU58" s="36" t="str">
        <f t="shared" si="117"/>
        <v/>
      </c>
      <c r="CV58" s="36" t="str">
        <f t="shared" si="118"/>
        <v/>
      </c>
      <c r="CW58" s="36" t="str">
        <f t="shared" si="119"/>
        <v/>
      </c>
      <c r="CX58" s="36" t="str">
        <f t="shared" si="120"/>
        <v/>
      </c>
      <c r="CY58" s="36" t="str">
        <f t="shared" si="121"/>
        <v/>
      </c>
      <c r="CZ58" s="36" t="str">
        <f t="shared" si="122"/>
        <v/>
      </c>
      <c r="DA58" s="36" t="str">
        <f t="shared" si="123"/>
        <v/>
      </c>
      <c r="DB58" s="36" t="str">
        <f t="shared" si="124"/>
        <v/>
      </c>
      <c r="DC58" s="36">
        <f t="shared" si="125"/>
        <v>2.4169999999999998</v>
      </c>
      <c r="DE58" s="315" t="str">
        <f>_xlfn.IFNA(VLOOKUP(A58,'70commonGPCRs'!A:B,2,FALSE),"")</f>
        <v>Yes</v>
      </c>
      <c r="DF58" s="316" t="str">
        <f t="shared" si="60"/>
        <v/>
      </c>
      <c r="DG58" s="315">
        <f t="shared" si="61"/>
        <v>1</v>
      </c>
      <c r="DH58" s="315" t="str">
        <f t="shared" si="62"/>
        <v/>
      </c>
      <c r="DI58" s="315" t="str">
        <f t="shared" si="63"/>
        <v/>
      </c>
      <c r="DJ58" s="315">
        <f t="shared" si="64"/>
        <v>1</v>
      </c>
      <c r="DK58" s="315">
        <f t="shared" si="65"/>
        <v>1</v>
      </c>
    </row>
    <row r="59" spans="1:115" s="35" customFormat="1" ht="10" x14ac:dyDescent="0.2">
      <c r="A59" s="304" t="s">
        <v>564</v>
      </c>
      <c r="B59" s="46" t="s">
        <v>1133</v>
      </c>
      <c r="C59" s="53">
        <v>24.155537715122279</v>
      </c>
      <c r="D59" s="53">
        <v>6.2754378298286282</v>
      </c>
      <c r="E59" s="53">
        <v>17.598159771659148</v>
      </c>
      <c r="F59" s="53">
        <v>19.44651131175738</v>
      </c>
      <c r="G59" s="53">
        <v>11.838328187979014</v>
      </c>
      <c r="H59" s="53">
        <v>7.1409261629355463</v>
      </c>
      <c r="I59" s="53">
        <v>12.736700505749237</v>
      </c>
      <c r="J59" s="53">
        <v>7.4806704454418362</v>
      </c>
      <c r="K59" s="53">
        <v>19.694014214606707</v>
      </c>
      <c r="L59" s="53">
        <v>5.7856142779239965</v>
      </c>
      <c r="M59" s="53">
        <v>27.211989660519979</v>
      </c>
      <c r="N59" s="53">
        <v>7.389323783921534</v>
      </c>
      <c r="O59" s="53">
        <v>24.029031880220987</v>
      </c>
      <c r="P59" s="53">
        <v>18.99603836325204</v>
      </c>
      <c r="Q59" s="53">
        <v>5.1582148116782083</v>
      </c>
      <c r="R59" s="52"/>
      <c r="S59" s="50">
        <v>418.9</v>
      </c>
      <c r="T59" s="50">
        <v>158.5</v>
      </c>
      <c r="U59" s="50">
        <v>92.82</v>
      </c>
      <c r="V59" s="50">
        <v>83.71</v>
      </c>
      <c r="W59" s="50">
        <v>53.4</v>
      </c>
      <c r="X59" s="50"/>
      <c r="Y59" s="50"/>
      <c r="Z59" s="50"/>
      <c r="AA59" s="50">
        <v>659.2</v>
      </c>
      <c r="AB59" s="50"/>
      <c r="AC59" s="50"/>
      <c r="AD59" s="50"/>
      <c r="AE59" s="50"/>
      <c r="AF59" s="50"/>
      <c r="AG59" s="43" t="str">
        <f t="shared" si="66"/>
        <v/>
      </c>
      <c r="AH59" s="42">
        <f t="shared" si="67"/>
        <v>66.75231455706087</v>
      </c>
      <c r="AI59" s="42">
        <f t="shared" si="68"/>
        <v>9.0066235365845113</v>
      </c>
      <c r="AJ59" s="42">
        <f t="shared" si="69"/>
        <v>4.7730926391861832</v>
      </c>
      <c r="AK59" s="42">
        <f t="shared" si="70"/>
        <v>7.0710997930435466</v>
      </c>
      <c r="AL59" s="42">
        <f t="shared" si="71"/>
        <v>7.4780215873353777</v>
      </c>
      <c r="AM59" s="42" t="str">
        <f t="shared" si="72"/>
        <v/>
      </c>
      <c r="AN59" s="42" t="str">
        <f t="shared" si="73"/>
        <v/>
      </c>
      <c r="AO59" s="42" t="str">
        <f t="shared" si="74"/>
        <v/>
      </c>
      <c r="AP59" s="42">
        <f t="shared" si="75"/>
        <v>113.93777191737284</v>
      </c>
      <c r="AQ59" s="42" t="str">
        <f t="shared" si="76"/>
        <v/>
      </c>
      <c r="AR59" s="42" t="str">
        <f t="shared" si="77"/>
        <v/>
      </c>
      <c r="AS59" s="42" t="str">
        <f t="shared" si="78"/>
        <v/>
      </c>
      <c r="AT59" s="42" t="str">
        <f t="shared" si="79"/>
        <v/>
      </c>
      <c r="AU59" s="42" t="str">
        <f t="shared" si="80"/>
        <v/>
      </c>
      <c r="AV59" s="41" t="str">
        <f t="shared" si="81"/>
        <v/>
      </c>
      <c r="AW59" s="40">
        <f t="shared" si="82"/>
        <v>418.9</v>
      </c>
      <c r="AX59" s="40">
        <f t="shared" si="83"/>
        <v>158.5</v>
      </c>
      <c r="AY59" s="40">
        <f t="shared" si="84"/>
        <v>92.82</v>
      </c>
      <c r="AZ59" s="40">
        <f t="shared" si="85"/>
        <v>83.71</v>
      </c>
      <c r="BA59" s="40">
        <f t="shared" si="86"/>
        <v>53.4</v>
      </c>
      <c r="BB59" s="40" t="str">
        <f t="shared" si="87"/>
        <v/>
      </c>
      <c r="BC59" s="40" t="str">
        <f t="shared" si="88"/>
        <v/>
      </c>
      <c r="BD59" s="40" t="str">
        <f t="shared" si="89"/>
        <v/>
      </c>
      <c r="BE59" s="40">
        <f t="shared" si="90"/>
        <v>659.2</v>
      </c>
      <c r="BF59" s="40" t="str">
        <f t="shared" si="91"/>
        <v/>
      </c>
      <c r="BG59" s="40" t="str">
        <f t="shared" si="92"/>
        <v/>
      </c>
      <c r="BH59" s="40" t="str">
        <f t="shared" si="93"/>
        <v/>
      </c>
      <c r="BI59" s="40" t="str">
        <f t="shared" si="94"/>
        <v/>
      </c>
      <c r="BJ59" s="40" t="str">
        <f t="shared" si="95"/>
        <v/>
      </c>
      <c r="BK59" s="41" t="str">
        <f t="shared" si="96"/>
        <v/>
      </c>
      <c r="BL59" s="40">
        <f t="shared" si="97"/>
        <v>45.384615384615387</v>
      </c>
      <c r="BM59" s="40">
        <f t="shared" si="98"/>
        <v>23.15220566754309</v>
      </c>
      <c r="BN59" s="40">
        <f t="shared" si="99"/>
        <v>24.951612903225808</v>
      </c>
      <c r="BO59" s="40">
        <f t="shared" si="100"/>
        <v>16.931634304207119</v>
      </c>
      <c r="BP59" s="40">
        <f t="shared" si="101"/>
        <v>15.487238979118329</v>
      </c>
      <c r="BQ59" s="40" t="str">
        <f t="shared" si="102"/>
        <v/>
      </c>
      <c r="BR59" s="40" t="str">
        <f t="shared" si="103"/>
        <v/>
      </c>
      <c r="BS59" s="40" t="str">
        <f t="shared" si="104"/>
        <v/>
      </c>
      <c r="BT59" s="40">
        <f t="shared" si="105"/>
        <v>61.780693533270856</v>
      </c>
      <c r="BU59" s="40" t="str">
        <f t="shared" si="106"/>
        <v/>
      </c>
      <c r="BV59" s="40" t="str">
        <f t="shared" si="107"/>
        <v/>
      </c>
      <c r="BW59" s="40" t="str">
        <f t="shared" si="108"/>
        <v/>
      </c>
      <c r="BX59" s="40" t="str">
        <f t="shared" si="109"/>
        <v/>
      </c>
      <c r="BY59" s="40" t="str">
        <f t="shared" si="110"/>
        <v/>
      </c>
      <c r="BZ59" s="49"/>
      <c r="CA59" s="47">
        <v>5.4119999999999999</v>
      </c>
      <c r="CB59" s="47">
        <v>5.3570000000000002</v>
      </c>
      <c r="CC59" s="47">
        <v>5.9649999999999999</v>
      </c>
      <c r="CD59" s="47">
        <v>6.085</v>
      </c>
      <c r="CE59" s="47">
        <v>5.5</v>
      </c>
      <c r="CF59" s="47"/>
      <c r="CG59" s="47"/>
      <c r="CH59" s="47"/>
      <c r="CI59" s="47">
        <v>4.9850000000000003</v>
      </c>
      <c r="CJ59" s="47"/>
      <c r="CK59" s="47"/>
      <c r="CL59" s="47"/>
      <c r="CM59" s="47"/>
      <c r="CN59" s="47"/>
      <c r="CO59" s="37" t="str">
        <f t="shared" si="111"/>
        <v/>
      </c>
      <c r="CP59" s="36">
        <f t="shared" si="112"/>
        <v>5.4119999999999999</v>
      </c>
      <c r="CQ59" s="36">
        <f t="shared" si="113"/>
        <v>5.3570000000000002</v>
      </c>
      <c r="CR59" s="36">
        <f t="shared" si="114"/>
        <v>5.9649999999999999</v>
      </c>
      <c r="CS59" s="36">
        <f t="shared" si="115"/>
        <v>6.085</v>
      </c>
      <c r="CT59" s="36">
        <f t="shared" si="116"/>
        <v>5.5</v>
      </c>
      <c r="CU59" s="36" t="str">
        <f t="shared" si="117"/>
        <v/>
      </c>
      <c r="CV59" s="36" t="str">
        <f t="shared" si="118"/>
        <v/>
      </c>
      <c r="CW59" s="36" t="str">
        <f t="shared" si="119"/>
        <v/>
      </c>
      <c r="CX59" s="36">
        <f t="shared" si="120"/>
        <v>4.9850000000000003</v>
      </c>
      <c r="CY59" s="36" t="str">
        <f t="shared" si="121"/>
        <v/>
      </c>
      <c r="CZ59" s="36" t="str">
        <f t="shared" si="122"/>
        <v/>
      </c>
      <c r="DA59" s="36" t="str">
        <f t="shared" si="123"/>
        <v/>
      </c>
      <c r="DB59" s="36" t="str">
        <f t="shared" si="124"/>
        <v/>
      </c>
      <c r="DC59" s="36" t="str">
        <f t="shared" si="125"/>
        <v/>
      </c>
      <c r="DE59" s="315" t="str">
        <f>_xlfn.IFNA(VLOOKUP(A59,'70commonGPCRs'!A:B,2,FALSE),"")</f>
        <v/>
      </c>
      <c r="DF59" s="316" t="str">
        <f t="shared" si="60"/>
        <v/>
      </c>
      <c r="DG59" s="315">
        <f t="shared" si="61"/>
        <v>1</v>
      </c>
      <c r="DH59" s="315">
        <f t="shared" si="62"/>
        <v>1</v>
      </c>
      <c r="DI59" s="315" t="str">
        <f t="shared" si="63"/>
        <v/>
      </c>
      <c r="DJ59" s="315" t="str">
        <f t="shared" si="64"/>
        <v/>
      </c>
      <c r="DK59" s="315" t="str">
        <f t="shared" si="65"/>
        <v/>
      </c>
    </row>
    <row r="60" spans="1:115" s="35" customFormat="1" ht="10" x14ac:dyDescent="0.2">
      <c r="A60" s="304" t="s">
        <v>567</v>
      </c>
      <c r="B60" s="46" t="s">
        <v>1132</v>
      </c>
      <c r="C60" s="40">
        <v>12.809733185944987</v>
      </c>
      <c r="D60" s="40">
        <v>11.241917687672283</v>
      </c>
      <c r="E60" s="40">
        <v>13.818863473910431</v>
      </c>
      <c r="F60" s="40">
        <v>10.158791585607874</v>
      </c>
      <c r="G60" s="40">
        <v>7.6607850516820646</v>
      </c>
      <c r="H60" s="40">
        <v>8.4729655455664936</v>
      </c>
      <c r="I60" s="40">
        <v>8.9890628274777828</v>
      </c>
      <c r="J60" s="40">
        <v>8.6814953217081499</v>
      </c>
      <c r="K60" s="40">
        <v>10.299356801312886</v>
      </c>
      <c r="L60" s="40">
        <v>7.2409991428541192</v>
      </c>
      <c r="M60" s="40">
        <v>11.185521796808853</v>
      </c>
      <c r="N60" s="40">
        <v>28.171145092606377</v>
      </c>
      <c r="O60" s="40">
        <v>22.824688812876804</v>
      </c>
      <c r="P60" s="40">
        <v>7.310991515942713</v>
      </c>
      <c r="Q60" s="40">
        <v>23.888908166530367</v>
      </c>
      <c r="R60" s="45"/>
      <c r="S60" s="44">
        <v>93.19</v>
      </c>
      <c r="T60" s="44"/>
      <c r="U60" s="44">
        <v>67.569999999999993</v>
      </c>
      <c r="V60" s="44">
        <v>140.1</v>
      </c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3" t="str">
        <f t="shared" si="66"/>
        <v/>
      </c>
      <c r="AH60" s="42">
        <f t="shared" si="67"/>
        <v>8.2895109703739198</v>
      </c>
      <c r="AI60" s="42" t="str">
        <f t="shared" si="68"/>
        <v/>
      </c>
      <c r="AJ60" s="42">
        <f t="shared" si="69"/>
        <v>6.6513816560354986</v>
      </c>
      <c r="AK60" s="42">
        <f t="shared" si="70"/>
        <v>18.287942952953429</v>
      </c>
      <c r="AL60" s="42" t="str">
        <f t="shared" si="71"/>
        <v/>
      </c>
      <c r="AM60" s="42" t="str">
        <f t="shared" si="72"/>
        <v/>
      </c>
      <c r="AN60" s="42" t="str">
        <f t="shared" si="73"/>
        <v/>
      </c>
      <c r="AO60" s="42" t="str">
        <f t="shared" si="74"/>
        <v/>
      </c>
      <c r="AP60" s="42" t="str">
        <f t="shared" si="75"/>
        <v/>
      </c>
      <c r="AQ60" s="42" t="str">
        <f t="shared" si="76"/>
        <v/>
      </c>
      <c r="AR60" s="42" t="str">
        <f t="shared" si="77"/>
        <v/>
      </c>
      <c r="AS60" s="42" t="str">
        <f t="shared" si="78"/>
        <v/>
      </c>
      <c r="AT60" s="42" t="str">
        <f t="shared" si="79"/>
        <v/>
      </c>
      <c r="AU60" s="42" t="str">
        <f t="shared" si="80"/>
        <v/>
      </c>
      <c r="AV60" s="41" t="str">
        <f t="shared" si="81"/>
        <v/>
      </c>
      <c r="AW60" s="40">
        <f t="shared" si="82"/>
        <v>93.19</v>
      </c>
      <c r="AX60" s="40" t="str">
        <f t="shared" si="83"/>
        <v/>
      </c>
      <c r="AY60" s="40">
        <f t="shared" si="84"/>
        <v>67.569999999999993</v>
      </c>
      <c r="AZ60" s="40">
        <f t="shared" si="85"/>
        <v>140.1</v>
      </c>
      <c r="BA60" s="40" t="str">
        <f t="shared" si="86"/>
        <v/>
      </c>
      <c r="BB60" s="40" t="str">
        <f t="shared" si="87"/>
        <v/>
      </c>
      <c r="BC60" s="40" t="str">
        <f t="shared" si="88"/>
        <v/>
      </c>
      <c r="BD60" s="40" t="str">
        <f t="shared" si="89"/>
        <v/>
      </c>
      <c r="BE60" s="40" t="str">
        <f t="shared" si="90"/>
        <v/>
      </c>
      <c r="BF60" s="40" t="str">
        <f t="shared" si="91"/>
        <v/>
      </c>
      <c r="BG60" s="40" t="str">
        <f t="shared" si="92"/>
        <v/>
      </c>
      <c r="BH60" s="40" t="str">
        <f t="shared" si="93"/>
        <v/>
      </c>
      <c r="BI60" s="40" t="str">
        <f t="shared" si="94"/>
        <v/>
      </c>
      <c r="BJ60" s="40" t="str">
        <f t="shared" si="95"/>
        <v/>
      </c>
      <c r="BK60" s="41" t="str">
        <f t="shared" si="96"/>
        <v/>
      </c>
      <c r="BL60" s="40">
        <f t="shared" si="97"/>
        <v>10.096424702058505</v>
      </c>
      <c r="BM60" s="40" t="str">
        <f t="shared" si="98"/>
        <v/>
      </c>
      <c r="BN60" s="40">
        <f t="shared" si="99"/>
        <v>18.163978494623652</v>
      </c>
      <c r="BO60" s="40">
        <f t="shared" si="100"/>
        <v>28.337378640776702</v>
      </c>
      <c r="BP60" s="40" t="str">
        <f t="shared" si="101"/>
        <v/>
      </c>
      <c r="BQ60" s="40" t="str">
        <f t="shared" si="102"/>
        <v/>
      </c>
      <c r="BR60" s="40" t="str">
        <f t="shared" si="103"/>
        <v/>
      </c>
      <c r="BS60" s="40" t="str">
        <f t="shared" si="104"/>
        <v/>
      </c>
      <c r="BT60" s="40" t="str">
        <f t="shared" si="105"/>
        <v/>
      </c>
      <c r="BU60" s="40" t="str">
        <f t="shared" si="106"/>
        <v/>
      </c>
      <c r="BV60" s="40" t="str">
        <f t="shared" si="107"/>
        <v/>
      </c>
      <c r="BW60" s="40" t="str">
        <f t="shared" si="108"/>
        <v/>
      </c>
      <c r="BX60" s="40" t="str">
        <f t="shared" si="109"/>
        <v/>
      </c>
      <c r="BY60" s="40" t="str">
        <f t="shared" si="110"/>
        <v/>
      </c>
      <c r="BZ60" s="39"/>
      <c r="CA60" s="38">
        <v>4.58</v>
      </c>
      <c r="CB60" s="38"/>
      <c r="CC60" s="38">
        <v>5.2519999999999998</v>
      </c>
      <c r="CD60" s="38">
        <v>4.843</v>
      </c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7" t="str">
        <f t="shared" si="111"/>
        <v/>
      </c>
      <c r="CP60" s="36">
        <f t="shared" si="112"/>
        <v>4.58</v>
      </c>
      <c r="CQ60" s="36" t="str">
        <f t="shared" si="113"/>
        <v/>
      </c>
      <c r="CR60" s="36">
        <f t="shared" si="114"/>
        <v>5.2519999999999998</v>
      </c>
      <c r="CS60" s="36">
        <f t="shared" si="115"/>
        <v>4.843</v>
      </c>
      <c r="CT60" s="36" t="str">
        <f t="shared" si="116"/>
        <v/>
      </c>
      <c r="CU60" s="36" t="str">
        <f t="shared" si="117"/>
        <v/>
      </c>
      <c r="CV60" s="36" t="str">
        <f t="shared" si="118"/>
        <v/>
      </c>
      <c r="CW60" s="36" t="str">
        <f t="shared" si="119"/>
        <v/>
      </c>
      <c r="CX60" s="36" t="str">
        <f t="shared" si="120"/>
        <v/>
      </c>
      <c r="CY60" s="36" t="str">
        <f t="shared" si="121"/>
        <v/>
      </c>
      <c r="CZ60" s="36" t="str">
        <f t="shared" si="122"/>
        <v/>
      </c>
      <c r="DA60" s="36" t="str">
        <f t="shared" si="123"/>
        <v/>
      </c>
      <c r="DB60" s="36" t="str">
        <f t="shared" si="124"/>
        <v/>
      </c>
      <c r="DC60" s="36" t="str">
        <f t="shared" si="125"/>
        <v/>
      </c>
      <c r="DE60" s="315" t="str">
        <f>_xlfn.IFNA(VLOOKUP(A60,'70commonGPCRs'!A:B,2,FALSE),"")</f>
        <v/>
      </c>
      <c r="DF60" s="316" t="str">
        <f t="shared" si="60"/>
        <v/>
      </c>
      <c r="DG60" s="315">
        <f t="shared" si="61"/>
        <v>1</v>
      </c>
      <c r="DH60" s="315" t="str">
        <f t="shared" si="62"/>
        <v/>
      </c>
      <c r="DI60" s="315" t="str">
        <f t="shared" si="63"/>
        <v/>
      </c>
      <c r="DJ60" s="315" t="str">
        <f t="shared" si="64"/>
        <v/>
      </c>
      <c r="DK60" s="315">
        <f t="shared" si="65"/>
        <v>1</v>
      </c>
    </row>
    <row r="61" spans="1:115" s="35" customFormat="1" ht="10" x14ac:dyDescent="0.2">
      <c r="A61" s="304" t="s">
        <v>569</v>
      </c>
      <c r="B61" s="46" t="s">
        <v>1131</v>
      </c>
      <c r="C61" s="53">
        <v>2.3679504924232444</v>
      </c>
      <c r="D61" s="53">
        <v>13.562016112078293</v>
      </c>
      <c r="E61" s="53">
        <v>6.2072196146498504</v>
      </c>
      <c r="F61" s="53">
        <v>7.214955341353658</v>
      </c>
      <c r="G61" s="53">
        <v>3.8745538063352112</v>
      </c>
      <c r="H61" s="53">
        <v>11.419746980396212</v>
      </c>
      <c r="I61" s="53">
        <v>5.6337123249351482</v>
      </c>
      <c r="J61" s="53">
        <v>9.3073535940760905</v>
      </c>
      <c r="K61" s="53">
        <v>5.4217115064126036</v>
      </c>
      <c r="L61" s="53">
        <v>20.358589247477024</v>
      </c>
      <c r="M61" s="53">
        <v>21.572799456155273</v>
      </c>
      <c r="N61" s="53">
        <v>24.26599635818884</v>
      </c>
      <c r="O61" s="53">
        <v>14.906704742864283</v>
      </c>
      <c r="P61" s="53">
        <v>6.1948274866960142</v>
      </c>
      <c r="Q61" s="53">
        <v>20.368934674124986</v>
      </c>
      <c r="R61" s="52"/>
      <c r="S61" s="50">
        <v>492.1</v>
      </c>
      <c r="T61" s="50">
        <v>241.7</v>
      </c>
      <c r="U61" s="50">
        <v>159</v>
      </c>
      <c r="V61" s="50">
        <v>230.1</v>
      </c>
      <c r="W61" s="50">
        <v>115.5</v>
      </c>
      <c r="X61" s="50">
        <v>164</v>
      </c>
      <c r="Y61" s="50">
        <v>261</v>
      </c>
      <c r="Z61" s="50">
        <v>249</v>
      </c>
      <c r="AA61" s="50">
        <v>493.3</v>
      </c>
      <c r="AB61" s="50"/>
      <c r="AC61" s="50"/>
      <c r="AD61" s="50"/>
      <c r="AE61" s="51">
        <v>10</v>
      </c>
      <c r="AF61" s="50"/>
      <c r="AG61" s="43" t="str">
        <f t="shared" si="66"/>
        <v/>
      </c>
      <c r="AH61" s="42">
        <f t="shared" si="67"/>
        <v>36.285165563380886</v>
      </c>
      <c r="AI61" s="42">
        <f t="shared" si="68"/>
        <v>38.938528843019562</v>
      </c>
      <c r="AJ61" s="42">
        <f t="shared" si="69"/>
        <v>22.037558443177929</v>
      </c>
      <c r="AK61" s="42">
        <f t="shared" si="70"/>
        <v>59.387483437129653</v>
      </c>
      <c r="AL61" s="42">
        <f t="shared" si="71"/>
        <v>10.114059461936755</v>
      </c>
      <c r="AM61" s="42">
        <f t="shared" si="72"/>
        <v>29.110467581762414</v>
      </c>
      <c r="AN61" s="42">
        <f t="shared" si="73"/>
        <v>28.042342795069082</v>
      </c>
      <c r="AO61" s="42">
        <f t="shared" si="74"/>
        <v>45.926456932555674</v>
      </c>
      <c r="AP61" s="42">
        <f t="shared" si="75"/>
        <v>24.230559102278324</v>
      </c>
      <c r="AQ61" s="42" t="str">
        <f t="shared" si="76"/>
        <v/>
      </c>
      <c r="AR61" s="42" t="str">
        <f t="shared" si="77"/>
        <v/>
      </c>
      <c r="AS61" s="42" t="str">
        <f t="shared" si="78"/>
        <v/>
      </c>
      <c r="AT61" s="42">
        <f t="shared" si="79"/>
        <v>1.6142499563508359</v>
      </c>
      <c r="AU61" s="42" t="str">
        <f t="shared" si="80"/>
        <v/>
      </c>
      <c r="AV61" s="41" t="str">
        <f t="shared" si="81"/>
        <v/>
      </c>
      <c r="AW61" s="40">
        <f t="shared" si="82"/>
        <v>492.1</v>
      </c>
      <c r="AX61" s="40">
        <f t="shared" si="83"/>
        <v>241.7</v>
      </c>
      <c r="AY61" s="40">
        <f t="shared" si="84"/>
        <v>159</v>
      </c>
      <c r="AZ61" s="40">
        <f t="shared" si="85"/>
        <v>230.1</v>
      </c>
      <c r="BA61" s="40">
        <f t="shared" si="86"/>
        <v>115.5</v>
      </c>
      <c r="BB61" s="40">
        <f t="shared" si="87"/>
        <v>164</v>
      </c>
      <c r="BC61" s="40">
        <f t="shared" si="88"/>
        <v>261</v>
      </c>
      <c r="BD61" s="40">
        <f t="shared" si="89"/>
        <v>249</v>
      </c>
      <c r="BE61" s="40">
        <f t="shared" si="90"/>
        <v>493.3</v>
      </c>
      <c r="BF61" s="40" t="str">
        <f t="shared" si="91"/>
        <v/>
      </c>
      <c r="BG61" s="40" t="str">
        <f t="shared" si="92"/>
        <v/>
      </c>
      <c r="BH61" s="40" t="str">
        <f t="shared" si="93"/>
        <v/>
      </c>
      <c r="BI61" s="40">
        <f t="shared" si="94"/>
        <v>10</v>
      </c>
      <c r="BJ61" s="40" t="str">
        <f t="shared" si="95"/>
        <v/>
      </c>
      <c r="BK61" s="41" t="str">
        <f t="shared" si="96"/>
        <v/>
      </c>
      <c r="BL61" s="40">
        <f t="shared" si="97"/>
        <v>53.315276273022754</v>
      </c>
      <c r="BM61" s="40">
        <f t="shared" si="98"/>
        <v>35.305287759275487</v>
      </c>
      <c r="BN61" s="40">
        <f t="shared" si="99"/>
        <v>42.741935483870968</v>
      </c>
      <c r="BO61" s="40">
        <f t="shared" si="100"/>
        <v>46.541262135922331</v>
      </c>
      <c r="BP61" s="40">
        <f t="shared" si="101"/>
        <v>33.497679814385151</v>
      </c>
      <c r="BQ61" s="40">
        <f t="shared" si="102"/>
        <v>21.898784884497264</v>
      </c>
      <c r="BR61" s="40">
        <f t="shared" si="103"/>
        <v>30.727572404049919</v>
      </c>
      <c r="BS61" s="40">
        <f t="shared" si="104"/>
        <v>26.945135807813006</v>
      </c>
      <c r="BT61" s="40">
        <f t="shared" si="105"/>
        <v>46.232427366447986</v>
      </c>
      <c r="BU61" s="40" t="str">
        <f t="shared" si="106"/>
        <v/>
      </c>
      <c r="BV61" s="40" t="str">
        <f t="shared" si="107"/>
        <v/>
      </c>
      <c r="BW61" s="40" t="str">
        <f t="shared" si="108"/>
        <v/>
      </c>
      <c r="BX61" s="40">
        <f t="shared" si="109"/>
        <v>0.69881201956673655</v>
      </c>
      <c r="BY61" s="40" t="str">
        <f t="shared" si="110"/>
        <v/>
      </c>
      <c r="BZ61" s="49"/>
      <c r="CA61" s="47">
        <v>5.5609999999999999</v>
      </c>
      <c r="CB61" s="47">
        <v>5.585</v>
      </c>
      <c r="CC61" s="47">
        <v>5.7560000000000002</v>
      </c>
      <c r="CD61" s="47">
        <v>5.5069999999999997</v>
      </c>
      <c r="CE61" s="47">
        <v>5.5990000000000002</v>
      </c>
      <c r="CF61" s="47">
        <v>6.343</v>
      </c>
      <c r="CG61" s="47">
        <v>6.1989999999999998</v>
      </c>
      <c r="CH61" s="47">
        <v>5.5060000000000002</v>
      </c>
      <c r="CI61" s="47">
        <v>6.1660000000000004</v>
      </c>
      <c r="CJ61" s="47"/>
      <c r="CK61" s="47"/>
      <c r="CL61" s="47"/>
      <c r="CM61" s="57">
        <v>5.6</v>
      </c>
      <c r="CN61" s="47"/>
      <c r="CO61" s="37" t="str">
        <f t="shared" si="111"/>
        <v/>
      </c>
      <c r="CP61" s="36">
        <f t="shared" si="112"/>
        <v>5.5609999999999999</v>
      </c>
      <c r="CQ61" s="36">
        <f t="shared" si="113"/>
        <v>5.585</v>
      </c>
      <c r="CR61" s="36">
        <f t="shared" si="114"/>
        <v>5.7560000000000002</v>
      </c>
      <c r="CS61" s="36">
        <f t="shared" si="115"/>
        <v>5.5069999999999997</v>
      </c>
      <c r="CT61" s="36">
        <f t="shared" si="116"/>
        <v>5.5990000000000002</v>
      </c>
      <c r="CU61" s="36">
        <f t="shared" si="117"/>
        <v>6.343</v>
      </c>
      <c r="CV61" s="36">
        <f t="shared" si="118"/>
        <v>6.1989999999999998</v>
      </c>
      <c r="CW61" s="36">
        <f t="shared" si="119"/>
        <v>5.5060000000000002</v>
      </c>
      <c r="CX61" s="36">
        <f t="shared" si="120"/>
        <v>6.1660000000000004</v>
      </c>
      <c r="CY61" s="36" t="str">
        <f t="shared" si="121"/>
        <v/>
      </c>
      <c r="CZ61" s="36" t="str">
        <f t="shared" si="122"/>
        <v/>
      </c>
      <c r="DA61" s="36" t="str">
        <f t="shared" si="123"/>
        <v/>
      </c>
      <c r="DB61" s="36">
        <f t="shared" si="124"/>
        <v>5.6</v>
      </c>
      <c r="DC61" s="36" t="str">
        <f t="shared" si="125"/>
        <v/>
      </c>
      <c r="DE61" s="315" t="str">
        <f>_xlfn.IFNA(VLOOKUP(A61,'70commonGPCRs'!A:B,2,FALSE),"")</f>
        <v/>
      </c>
      <c r="DF61" s="316" t="str">
        <f t="shared" si="60"/>
        <v/>
      </c>
      <c r="DG61" s="315">
        <f t="shared" si="61"/>
        <v>1</v>
      </c>
      <c r="DH61" s="315">
        <f t="shared" si="62"/>
        <v>1</v>
      </c>
      <c r="DI61" s="315" t="str">
        <f t="shared" si="63"/>
        <v/>
      </c>
      <c r="DJ61" s="315" t="str">
        <f t="shared" si="64"/>
        <v/>
      </c>
      <c r="DK61" s="315">
        <f t="shared" si="65"/>
        <v>1</v>
      </c>
    </row>
    <row r="62" spans="1:115" s="35" customFormat="1" ht="10" x14ac:dyDescent="0.2">
      <c r="A62" s="304" t="s">
        <v>571</v>
      </c>
      <c r="B62" s="46" t="s">
        <v>1130</v>
      </c>
      <c r="C62" s="40">
        <v>22.213589510782903</v>
      </c>
      <c r="D62" s="40">
        <v>5.4551573424012227</v>
      </c>
      <c r="E62" s="40">
        <v>6.0957945534630831</v>
      </c>
      <c r="F62" s="40">
        <v>8.1478812235217859</v>
      </c>
      <c r="G62" s="40">
        <v>4.0280495231756959</v>
      </c>
      <c r="H62" s="40">
        <v>13.548504129981779</v>
      </c>
      <c r="I62" s="40">
        <v>13.527990831890497</v>
      </c>
      <c r="J62" s="40">
        <v>7.6625129834086865</v>
      </c>
      <c r="K62" s="40">
        <v>7.4678454306837274</v>
      </c>
      <c r="L62" s="40">
        <v>18.177286324796412</v>
      </c>
      <c r="M62" s="40">
        <v>19.137457311468179</v>
      </c>
      <c r="N62" s="40">
        <v>22.50544008196179</v>
      </c>
      <c r="O62" s="40">
        <v>10.565963397040363</v>
      </c>
      <c r="P62" s="40">
        <v>0.85022859461307332</v>
      </c>
      <c r="Q62" s="40">
        <v>7.4387890226161595</v>
      </c>
      <c r="R62" s="45"/>
      <c r="S62" s="44">
        <v>342.9</v>
      </c>
      <c r="T62" s="44">
        <v>222.3</v>
      </c>
      <c r="U62" s="44">
        <v>103</v>
      </c>
      <c r="V62" s="44">
        <v>154.5</v>
      </c>
      <c r="W62" s="44">
        <v>105.3</v>
      </c>
      <c r="X62" s="44"/>
      <c r="Y62" s="44"/>
      <c r="Z62" s="44"/>
      <c r="AA62" s="44"/>
      <c r="AB62" s="44"/>
      <c r="AC62" s="44"/>
      <c r="AD62" s="44"/>
      <c r="AE62" s="44"/>
      <c r="AF62" s="44"/>
      <c r="AG62" s="43" t="str">
        <f t="shared" si="66"/>
        <v/>
      </c>
      <c r="AH62" s="42">
        <f t="shared" si="67"/>
        <v>62.857948630508986</v>
      </c>
      <c r="AI62" s="42">
        <f t="shared" si="68"/>
        <v>36.467764464553539</v>
      </c>
      <c r="AJ62" s="42">
        <f t="shared" si="69"/>
        <v>12.641323207149057</v>
      </c>
      <c r="AK62" s="42">
        <f t="shared" si="70"/>
        <v>38.356032891619691</v>
      </c>
      <c r="AL62" s="42">
        <f t="shared" si="71"/>
        <v>7.7720757206678881</v>
      </c>
      <c r="AM62" s="42" t="str">
        <f t="shared" si="72"/>
        <v/>
      </c>
      <c r="AN62" s="42" t="str">
        <f t="shared" si="73"/>
        <v/>
      </c>
      <c r="AO62" s="42" t="str">
        <f t="shared" si="74"/>
        <v/>
      </c>
      <c r="AP62" s="42" t="str">
        <f t="shared" si="75"/>
        <v/>
      </c>
      <c r="AQ62" s="42" t="str">
        <f t="shared" si="76"/>
        <v/>
      </c>
      <c r="AR62" s="42" t="str">
        <f t="shared" si="77"/>
        <v/>
      </c>
      <c r="AS62" s="42" t="str">
        <f t="shared" si="78"/>
        <v/>
      </c>
      <c r="AT62" s="42" t="str">
        <f t="shared" si="79"/>
        <v/>
      </c>
      <c r="AU62" s="42" t="str">
        <f t="shared" si="80"/>
        <v/>
      </c>
      <c r="AV62" s="41" t="str">
        <f t="shared" si="81"/>
        <v/>
      </c>
      <c r="AW62" s="40">
        <f t="shared" si="82"/>
        <v>342.9</v>
      </c>
      <c r="AX62" s="40">
        <f t="shared" si="83"/>
        <v>222.3</v>
      </c>
      <c r="AY62" s="40">
        <f t="shared" si="84"/>
        <v>103</v>
      </c>
      <c r="AZ62" s="40">
        <f t="shared" si="85"/>
        <v>154.5</v>
      </c>
      <c r="BA62" s="40">
        <f t="shared" si="86"/>
        <v>105.3</v>
      </c>
      <c r="BB62" s="40" t="str">
        <f t="shared" si="87"/>
        <v/>
      </c>
      <c r="BC62" s="40" t="str">
        <f t="shared" si="88"/>
        <v/>
      </c>
      <c r="BD62" s="40" t="str">
        <f t="shared" si="89"/>
        <v/>
      </c>
      <c r="BE62" s="40" t="str">
        <f t="shared" si="90"/>
        <v/>
      </c>
      <c r="BF62" s="40" t="str">
        <f t="shared" si="91"/>
        <v/>
      </c>
      <c r="BG62" s="40" t="str">
        <f t="shared" si="92"/>
        <v/>
      </c>
      <c r="BH62" s="40" t="str">
        <f t="shared" si="93"/>
        <v/>
      </c>
      <c r="BI62" s="40" t="str">
        <f t="shared" si="94"/>
        <v/>
      </c>
      <c r="BJ62" s="40" t="str">
        <f t="shared" si="95"/>
        <v/>
      </c>
      <c r="BK62" s="41" t="str">
        <f t="shared" si="96"/>
        <v/>
      </c>
      <c r="BL62" s="40">
        <f t="shared" si="97"/>
        <v>37.150595882990253</v>
      </c>
      <c r="BM62" s="40">
        <f t="shared" si="98"/>
        <v>32.471516213847501</v>
      </c>
      <c r="BN62" s="40">
        <f t="shared" si="99"/>
        <v>27.688172043010752</v>
      </c>
      <c r="BO62" s="40">
        <f t="shared" si="100"/>
        <v>31.25</v>
      </c>
      <c r="BP62" s="40">
        <f t="shared" si="101"/>
        <v>30.539443155452435</v>
      </c>
      <c r="BQ62" s="40" t="str">
        <f t="shared" si="102"/>
        <v/>
      </c>
      <c r="BR62" s="40" t="str">
        <f t="shared" si="103"/>
        <v/>
      </c>
      <c r="BS62" s="40" t="str">
        <f t="shared" si="104"/>
        <v/>
      </c>
      <c r="BT62" s="40" t="str">
        <f t="shared" si="105"/>
        <v/>
      </c>
      <c r="BU62" s="40" t="str">
        <f t="shared" si="106"/>
        <v/>
      </c>
      <c r="BV62" s="40" t="str">
        <f t="shared" si="107"/>
        <v/>
      </c>
      <c r="BW62" s="40" t="str">
        <f t="shared" si="108"/>
        <v/>
      </c>
      <c r="BX62" s="40" t="str">
        <f t="shared" si="109"/>
        <v/>
      </c>
      <c r="BY62" s="40" t="str">
        <f t="shared" si="110"/>
        <v/>
      </c>
      <c r="BZ62" s="39"/>
      <c r="CA62" s="38">
        <v>4.6589999999999998</v>
      </c>
      <c r="CB62" s="38">
        <v>4.4630000000000001</v>
      </c>
      <c r="CC62" s="38">
        <v>5.2850000000000001</v>
      </c>
      <c r="CD62" s="38">
        <v>5.2720000000000002</v>
      </c>
      <c r="CE62" s="38">
        <v>4.5720000000000001</v>
      </c>
      <c r="CF62" s="38"/>
      <c r="CG62" s="38"/>
      <c r="CH62" s="38"/>
      <c r="CI62" s="38"/>
      <c r="CJ62" s="38"/>
      <c r="CK62" s="38"/>
      <c r="CL62" s="38"/>
      <c r="CM62" s="38"/>
      <c r="CN62" s="38"/>
      <c r="CO62" s="37" t="str">
        <f t="shared" si="111"/>
        <v/>
      </c>
      <c r="CP62" s="36">
        <f t="shared" si="112"/>
        <v>4.6589999999999998</v>
      </c>
      <c r="CQ62" s="36">
        <f t="shared" si="113"/>
        <v>4.4630000000000001</v>
      </c>
      <c r="CR62" s="36">
        <f t="shared" si="114"/>
        <v>5.2850000000000001</v>
      </c>
      <c r="CS62" s="36">
        <f t="shared" si="115"/>
        <v>5.2720000000000002</v>
      </c>
      <c r="CT62" s="36">
        <f t="shared" si="116"/>
        <v>4.5720000000000001</v>
      </c>
      <c r="CU62" s="36" t="str">
        <f t="shared" si="117"/>
        <v/>
      </c>
      <c r="CV62" s="36" t="str">
        <f t="shared" si="118"/>
        <v/>
      </c>
      <c r="CW62" s="36" t="str">
        <f t="shared" si="119"/>
        <v/>
      </c>
      <c r="CX62" s="36" t="str">
        <f t="shared" si="120"/>
        <v/>
      </c>
      <c r="CY62" s="36" t="str">
        <f t="shared" si="121"/>
        <v/>
      </c>
      <c r="CZ62" s="36" t="str">
        <f t="shared" si="122"/>
        <v/>
      </c>
      <c r="DA62" s="36" t="str">
        <f t="shared" si="123"/>
        <v/>
      </c>
      <c r="DB62" s="36" t="str">
        <f t="shared" si="124"/>
        <v/>
      </c>
      <c r="DC62" s="36" t="str">
        <f t="shared" si="125"/>
        <v/>
      </c>
      <c r="DE62" s="315" t="str">
        <f>_xlfn.IFNA(VLOOKUP(A62,'70commonGPCRs'!A:B,2,FALSE),"")</f>
        <v/>
      </c>
      <c r="DF62" s="316" t="str">
        <f t="shared" si="60"/>
        <v/>
      </c>
      <c r="DG62" s="315">
        <f t="shared" si="61"/>
        <v>1</v>
      </c>
      <c r="DH62" s="315" t="str">
        <f t="shared" si="62"/>
        <v/>
      </c>
      <c r="DI62" s="315" t="str">
        <f t="shared" si="63"/>
        <v/>
      </c>
      <c r="DJ62" s="315" t="str">
        <f t="shared" si="64"/>
        <v/>
      </c>
      <c r="DK62" s="315" t="str">
        <f t="shared" si="65"/>
        <v/>
      </c>
    </row>
    <row r="63" spans="1:115" s="35" customFormat="1" ht="10" x14ac:dyDescent="0.2">
      <c r="A63" s="304" t="s">
        <v>574</v>
      </c>
      <c r="B63" s="46" t="s">
        <v>1129</v>
      </c>
      <c r="C63" s="53">
        <v>12.927487310989076</v>
      </c>
      <c r="D63" s="53">
        <v>14.94849108512958</v>
      </c>
      <c r="E63" s="53">
        <v>15.604580419655843</v>
      </c>
      <c r="F63" s="53">
        <v>8.1347239263325228</v>
      </c>
      <c r="G63" s="53">
        <v>12.59677996452837</v>
      </c>
      <c r="H63" s="53">
        <v>11.485782151756018</v>
      </c>
      <c r="I63" s="53">
        <v>6.6222279195410225</v>
      </c>
      <c r="J63" s="53">
        <v>8.5667355814060411</v>
      </c>
      <c r="K63" s="53">
        <v>2.873120104143994</v>
      </c>
      <c r="L63" s="53">
        <v>5.1866023069917864</v>
      </c>
      <c r="M63" s="53">
        <v>21.45436443486237</v>
      </c>
      <c r="N63" s="53">
        <v>16.376023809253983</v>
      </c>
      <c r="O63" s="53">
        <v>8.9025144595098151</v>
      </c>
      <c r="P63" s="53">
        <v>7.1191703139870182</v>
      </c>
      <c r="Q63" s="53">
        <v>10.25191807519718</v>
      </c>
      <c r="R63" s="52"/>
      <c r="S63" s="50">
        <v>426.5</v>
      </c>
      <c r="T63" s="50">
        <v>195.7</v>
      </c>
      <c r="U63" s="50">
        <v>70.87</v>
      </c>
      <c r="V63" s="50">
        <v>84.72</v>
      </c>
      <c r="W63" s="50">
        <v>128.4</v>
      </c>
      <c r="X63" s="50"/>
      <c r="Y63" s="50"/>
      <c r="Z63" s="50"/>
      <c r="AA63" s="50"/>
      <c r="AB63" s="50"/>
      <c r="AC63" s="50"/>
      <c r="AD63" s="50"/>
      <c r="AE63" s="50"/>
      <c r="AF63" s="50"/>
      <c r="AG63" s="43" t="str">
        <f t="shared" si="66"/>
        <v/>
      </c>
      <c r="AH63" s="42">
        <f t="shared" si="67"/>
        <v>28.531307780239608</v>
      </c>
      <c r="AI63" s="42">
        <f t="shared" si="68"/>
        <v>12.541189492893531</v>
      </c>
      <c r="AJ63" s="42">
        <f t="shared" si="69"/>
        <v>8.7120350538990188</v>
      </c>
      <c r="AK63" s="42">
        <f t="shared" si="70"/>
        <v>6.7255282888615548</v>
      </c>
      <c r="AL63" s="42">
        <f t="shared" si="71"/>
        <v>11.179038423636602</v>
      </c>
      <c r="AM63" s="42" t="str">
        <f t="shared" si="72"/>
        <v/>
      </c>
      <c r="AN63" s="42" t="str">
        <f t="shared" si="73"/>
        <v/>
      </c>
      <c r="AO63" s="42" t="str">
        <f t="shared" si="74"/>
        <v/>
      </c>
      <c r="AP63" s="42" t="str">
        <f t="shared" si="75"/>
        <v/>
      </c>
      <c r="AQ63" s="42" t="str">
        <f t="shared" si="76"/>
        <v/>
      </c>
      <c r="AR63" s="42" t="str">
        <f t="shared" si="77"/>
        <v/>
      </c>
      <c r="AS63" s="42" t="str">
        <f t="shared" si="78"/>
        <v/>
      </c>
      <c r="AT63" s="42" t="str">
        <f t="shared" si="79"/>
        <v/>
      </c>
      <c r="AU63" s="42" t="str">
        <f t="shared" si="80"/>
        <v/>
      </c>
      <c r="AV63" s="41" t="str">
        <f t="shared" si="81"/>
        <v/>
      </c>
      <c r="AW63" s="40">
        <f t="shared" si="82"/>
        <v>426.5</v>
      </c>
      <c r="AX63" s="40">
        <f t="shared" si="83"/>
        <v>195.7</v>
      </c>
      <c r="AY63" s="40">
        <f t="shared" si="84"/>
        <v>70.87</v>
      </c>
      <c r="AZ63" s="40">
        <f t="shared" si="85"/>
        <v>84.72</v>
      </c>
      <c r="BA63" s="40">
        <f t="shared" si="86"/>
        <v>128.4</v>
      </c>
      <c r="BB63" s="40" t="str">
        <f t="shared" si="87"/>
        <v/>
      </c>
      <c r="BC63" s="40" t="str">
        <f t="shared" si="88"/>
        <v/>
      </c>
      <c r="BD63" s="40" t="str">
        <f t="shared" si="89"/>
        <v/>
      </c>
      <c r="BE63" s="40" t="str">
        <f t="shared" si="90"/>
        <v/>
      </c>
      <c r="BF63" s="40" t="str">
        <f t="shared" si="91"/>
        <v/>
      </c>
      <c r="BG63" s="40" t="str">
        <f t="shared" si="92"/>
        <v/>
      </c>
      <c r="BH63" s="40" t="str">
        <f t="shared" si="93"/>
        <v/>
      </c>
      <c r="BI63" s="40" t="str">
        <f t="shared" si="94"/>
        <v/>
      </c>
      <c r="BJ63" s="40" t="str">
        <f t="shared" si="95"/>
        <v/>
      </c>
      <c r="BK63" s="41" t="str">
        <f t="shared" si="96"/>
        <v/>
      </c>
      <c r="BL63" s="40">
        <f t="shared" si="97"/>
        <v>46.2080173347779</v>
      </c>
      <c r="BM63" s="40">
        <f t="shared" si="98"/>
        <v>28.586035641250366</v>
      </c>
      <c r="BN63" s="40">
        <f t="shared" si="99"/>
        <v>19.051075268817204</v>
      </c>
      <c r="BO63" s="40">
        <f t="shared" si="100"/>
        <v>17.135922330097088</v>
      </c>
      <c r="BP63" s="40">
        <f t="shared" si="101"/>
        <v>37.238979118329468</v>
      </c>
      <c r="BQ63" s="40" t="str">
        <f t="shared" si="102"/>
        <v/>
      </c>
      <c r="BR63" s="40" t="str">
        <f t="shared" si="103"/>
        <v/>
      </c>
      <c r="BS63" s="40" t="str">
        <f t="shared" si="104"/>
        <v/>
      </c>
      <c r="BT63" s="40" t="str">
        <f t="shared" si="105"/>
        <v/>
      </c>
      <c r="BU63" s="40" t="str">
        <f t="shared" si="106"/>
        <v/>
      </c>
      <c r="BV63" s="40" t="str">
        <f t="shared" si="107"/>
        <v/>
      </c>
      <c r="BW63" s="40" t="str">
        <f t="shared" si="108"/>
        <v/>
      </c>
      <c r="BX63" s="40" t="str">
        <f t="shared" si="109"/>
        <v/>
      </c>
      <c r="BY63" s="40" t="str">
        <f t="shared" si="110"/>
        <v/>
      </c>
      <c r="BZ63" s="49"/>
      <c r="CA63" s="47">
        <v>5.5960000000000001</v>
      </c>
      <c r="CB63" s="47">
        <v>5.5190000000000001</v>
      </c>
      <c r="CC63" s="47">
        <v>6.0670000000000002</v>
      </c>
      <c r="CD63" s="47">
        <v>5.9930000000000003</v>
      </c>
      <c r="CE63" s="47">
        <v>5.4930000000000003</v>
      </c>
      <c r="CF63" s="47"/>
      <c r="CG63" s="47"/>
      <c r="CH63" s="47"/>
      <c r="CI63" s="47"/>
      <c r="CJ63" s="47"/>
      <c r="CK63" s="47"/>
      <c r="CL63" s="47"/>
      <c r="CM63" s="47"/>
      <c r="CN63" s="47"/>
      <c r="CO63" s="37" t="str">
        <f t="shared" si="111"/>
        <v/>
      </c>
      <c r="CP63" s="36">
        <f t="shared" si="112"/>
        <v>5.5960000000000001</v>
      </c>
      <c r="CQ63" s="36">
        <f t="shared" si="113"/>
        <v>5.5190000000000001</v>
      </c>
      <c r="CR63" s="36">
        <f t="shared" si="114"/>
        <v>6.0670000000000002</v>
      </c>
      <c r="CS63" s="36">
        <f t="shared" si="115"/>
        <v>5.9930000000000003</v>
      </c>
      <c r="CT63" s="36">
        <f t="shared" si="116"/>
        <v>5.4930000000000003</v>
      </c>
      <c r="CU63" s="36" t="str">
        <f t="shared" si="117"/>
        <v/>
      </c>
      <c r="CV63" s="36" t="str">
        <f t="shared" si="118"/>
        <v/>
      </c>
      <c r="CW63" s="36" t="str">
        <f t="shared" si="119"/>
        <v/>
      </c>
      <c r="CX63" s="36" t="str">
        <f t="shared" si="120"/>
        <v/>
      </c>
      <c r="CY63" s="36" t="str">
        <f t="shared" si="121"/>
        <v/>
      </c>
      <c r="CZ63" s="36" t="str">
        <f t="shared" si="122"/>
        <v/>
      </c>
      <c r="DA63" s="36" t="str">
        <f t="shared" si="123"/>
        <v/>
      </c>
      <c r="DB63" s="36" t="str">
        <f t="shared" si="124"/>
        <v/>
      </c>
      <c r="DC63" s="36" t="str">
        <f t="shared" si="125"/>
        <v/>
      </c>
      <c r="DE63" s="315" t="str">
        <f>_xlfn.IFNA(VLOOKUP(A63,'70commonGPCRs'!A:B,2,FALSE),"")</f>
        <v/>
      </c>
      <c r="DF63" s="316" t="str">
        <f t="shared" si="60"/>
        <v/>
      </c>
      <c r="DG63" s="315">
        <f t="shared" si="61"/>
        <v>1</v>
      </c>
      <c r="DH63" s="315" t="str">
        <f t="shared" si="62"/>
        <v/>
      </c>
      <c r="DI63" s="315" t="str">
        <f t="shared" si="63"/>
        <v/>
      </c>
      <c r="DJ63" s="315" t="str">
        <f t="shared" si="64"/>
        <v/>
      </c>
      <c r="DK63" s="315">
        <f t="shared" si="65"/>
        <v>1</v>
      </c>
    </row>
    <row r="64" spans="1:115" s="35" customFormat="1" ht="10" x14ac:dyDescent="0.2">
      <c r="A64" s="304" t="s">
        <v>513</v>
      </c>
      <c r="B64" s="46" t="s">
        <v>1128</v>
      </c>
      <c r="C64" s="40">
        <v>3.1363945908898074</v>
      </c>
      <c r="D64" s="40">
        <v>7.694540307201768</v>
      </c>
      <c r="E64" s="40">
        <v>9.6037378712913615</v>
      </c>
      <c r="F64" s="40">
        <v>15.320646925708543</v>
      </c>
      <c r="G64" s="40">
        <v>4.3973627083385969</v>
      </c>
      <c r="H64" s="40">
        <v>3.405525662727265</v>
      </c>
      <c r="I64" s="40">
        <v>11.586802104198048</v>
      </c>
      <c r="J64" s="40">
        <v>5.5903814619538936</v>
      </c>
      <c r="K64" s="40">
        <v>7.2907758283300304</v>
      </c>
      <c r="L64" s="40">
        <v>6.2165364212924796</v>
      </c>
      <c r="M64" s="40">
        <v>16.613100955142205</v>
      </c>
      <c r="N64" s="40">
        <v>15.233126991235549</v>
      </c>
      <c r="O64" s="40">
        <v>13.755096444136377</v>
      </c>
      <c r="P64" s="40">
        <v>8.5672711694341181</v>
      </c>
      <c r="Q64" s="40">
        <v>18.979565172369497</v>
      </c>
      <c r="R64" s="45"/>
      <c r="S64" s="44">
        <v>147.80000000000001</v>
      </c>
      <c r="T64" s="44">
        <v>125.3</v>
      </c>
      <c r="U64" s="44">
        <v>139.6</v>
      </c>
      <c r="V64" s="44">
        <v>173.1</v>
      </c>
      <c r="W64" s="44">
        <v>142.4</v>
      </c>
      <c r="X64" s="44"/>
      <c r="Y64" s="44"/>
      <c r="Z64" s="44"/>
      <c r="AA64" s="44"/>
      <c r="AB64" s="44"/>
      <c r="AC64" s="44">
        <v>123</v>
      </c>
      <c r="AD64" s="44">
        <v>99.57</v>
      </c>
      <c r="AE64" s="44">
        <v>167.6</v>
      </c>
      <c r="AF64" s="44">
        <v>322</v>
      </c>
      <c r="AG64" s="43" t="str">
        <f t="shared" si="66"/>
        <v/>
      </c>
      <c r="AH64" s="42">
        <f t="shared" si="67"/>
        <v>19.208424947968027</v>
      </c>
      <c r="AI64" s="42">
        <f t="shared" si="68"/>
        <v>13.047003331334324</v>
      </c>
      <c r="AJ64" s="42">
        <f t="shared" si="69"/>
        <v>9.1118867680284872</v>
      </c>
      <c r="AK64" s="42">
        <f t="shared" si="70"/>
        <v>39.364503562954965</v>
      </c>
      <c r="AL64" s="42">
        <f t="shared" si="71"/>
        <v>41.814396396578928</v>
      </c>
      <c r="AM64" s="42" t="str">
        <f t="shared" si="72"/>
        <v/>
      </c>
      <c r="AN64" s="42" t="str">
        <f t="shared" si="73"/>
        <v/>
      </c>
      <c r="AO64" s="42" t="str">
        <f t="shared" si="74"/>
        <v/>
      </c>
      <c r="AP64" s="42" t="str">
        <f t="shared" si="75"/>
        <v/>
      </c>
      <c r="AQ64" s="42" t="str">
        <f t="shared" si="76"/>
        <v/>
      </c>
      <c r="AR64" s="42">
        <f t="shared" si="77"/>
        <v>8.0745076221558865</v>
      </c>
      <c r="AS64" s="42">
        <f t="shared" si="78"/>
        <v>7.2387714913075305</v>
      </c>
      <c r="AT64" s="42">
        <f t="shared" si="79"/>
        <v>19.562821893388282</v>
      </c>
      <c r="AU64" s="42">
        <f t="shared" si="80"/>
        <v>16.965615232785652</v>
      </c>
      <c r="AV64" s="41" t="str">
        <f t="shared" si="81"/>
        <v/>
      </c>
      <c r="AW64" s="40">
        <f t="shared" si="82"/>
        <v>147.80000000000001</v>
      </c>
      <c r="AX64" s="40">
        <f t="shared" si="83"/>
        <v>125.3</v>
      </c>
      <c r="AY64" s="40">
        <f t="shared" si="84"/>
        <v>139.6</v>
      </c>
      <c r="AZ64" s="40">
        <f t="shared" si="85"/>
        <v>173.1</v>
      </c>
      <c r="BA64" s="40">
        <f t="shared" si="86"/>
        <v>142.4</v>
      </c>
      <c r="BB64" s="40" t="str">
        <f t="shared" si="87"/>
        <v/>
      </c>
      <c r="BC64" s="40" t="str">
        <f t="shared" si="88"/>
        <v/>
      </c>
      <c r="BD64" s="40" t="str">
        <f t="shared" si="89"/>
        <v/>
      </c>
      <c r="BE64" s="40" t="str">
        <f t="shared" si="90"/>
        <v/>
      </c>
      <c r="BF64" s="40" t="str">
        <f t="shared" si="91"/>
        <v/>
      </c>
      <c r="BG64" s="40">
        <f t="shared" si="92"/>
        <v>123</v>
      </c>
      <c r="BH64" s="40">
        <f t="shared" si="93"/>
        <v>99.57</v>
      </c>
      <c r="BI64" s="40">
        <f t="shared" si="94"/>
        <v>167.6</v>
      </c>
      <c r="BJ64" s="40">
        <f t="shared" si="95"/>
        <v>322</v>
      </c>
      <c r="BK64" s="41" t="str">
        <f t="shared" si="96"/>
        <v/>
      </c>
      <c r="BL64" s="40">
        <f t="shared" si="97"/>
        <v>16.013001083423621</v>
      </c>
      <c r="BM64" s="40">
        <f t="shared" si="98"/>
        <v>18.302658486707564</v>
      </c>
      <c r="BN64" s="40">
        <f t="shared" si="99"/>
        <v>37.526881720430104</v>
      </c>
      <c r="BO64" s="40">
        <f t="shared" si="100"/>
        <v>35.012135922330096</v>
      </c>
      <c r="BP64" s="40">
        <f t="shared" si="101"/>
        <v>41.299303944315547</v>
      </c>
      <c r="BQ64" s="40" t="str">
        <f t="shared" si="102"/>
        <v/>
      </c>
      <c r="BR64" s="40" t="str">
        <f t="shared" si="103"/>
        <v/>
      </c>
      <c r="BS64" s="40" t="str">
        <f t="shared" si="104"/>
        <v/>
      </c>
      <c r="BT64" s="40" t="str">
        <f t="shared" si="105"/>
        <v/>
      </c>
      <c r="BU64" s="40" t="str">
        <f t="shared" si="106"/>
        <v/>
      </c>
      <c r="BV64" s="40">
        <f t="shared" si="107"/>
        <v>17.417162276975361</v>
      </c>
      <c r="BW64" s="40">
        <f t="shared" si="108"/>
        <v>3.3423967774420946</v>
      </c>
      <c r="BX64" s="40">
        <f t="shared" si="109"/>
        <v>11.712089447938505</v>
      </c>
      <c r="BY64" s="40">
        <f t="shared" si="110"/>
        <v>14.085739282589676</v>
      </c>
      <c r="BZ64" s="39"/>
      <c r="CA64" s="38">
        <v>7.7380000000000004</v>
      </c>
      <c r="CB64" s="38">
        <v>7.556</v>
      </c>
      <c r="CC64" s="38">
        <v>7.3479999999999999</v>
      </c>
      <c r="CD64" s="38">
        <v>7.3639999999999999</v>
      </c>
      <c r="CE64" s="38">
        <v>7.2329999999999997</v>
      </c>
      <c r="CF64" s="38"/>
      <c r="CG64" s="38"/>
      <c r="CH64" s="38"/>
      <c r="CI64" s="38"/>
      <c r="CJ64" s="38"/>
      <c r="CK64" s="38">
        <v>6.4530000000000003</v>
      </c>
      <c r="CL64" s="38">
        <v>6.0519999999999996</v>
      </c>
      <c r="CM64" s="38">
        <v>5.851</v>
      </c>
      <c r="CN64" s="38">
        <v>6.3090000000000002</v>
      </c>
      <c r="CO64" s="37" t="str">
        <f t="shared" si="111"/>
        <v/>
      </c>
      <c r="CP64" s="36">
        <f t="shared" si="112"/>
        <v>7.7380000000000004</v>
      </c>
      <c r="CQ64" s="36">
        <f t="shared" si="113"/>
        <v>7.556</v>
      </c>
      <c r="CR64" s="36">
        <f t="shared" si="114"/>
        <v>7.3479999999999999</v>
      </c>
      <c r="CS64" s="36">
        <f t="shared" si="115"/>
        <v>7.3639999999999999</v>
      </c>
      <c r="CT64" s="36">
        <f t="shared" si="116"/>
        <v>7.2329999999999997</v>
      </c>
      <c r="CU64" s="36" t="str">
        <f t="shared" si="117"/>
        <v/>
      </c>
      <c r="CV64" s="36" t="str">
        <f t="shared" si="118"/>
        <v/>
      </c>
      <c r="CW64" s="36" t="str">
        <f t="shared" si="119"/>
        <v/>
      </c>
      <c r="CX64" s="36" t="str">
        <f t="shared" si="120"/>
        <v/>
      </c>
      <c r="CY64" s="36" t="str">
        <f t="shared" si="121"/>
        <v/>
      </c>
      <c r="CZ64" s="36">
        <f t="shared" si="122"/>
        <v>6.4530000000000003</v>
      </c>
      <c r="DA64" s="36">
        <f t="shared" si="123"/>
        <v>6.0519999999999996</v>
      </c>
      <c r="DB64" s="36">
        <f t="shared" si="124"/>
        <v>5.851</v>
      </c>
      <c r="DC64" s="36">
        <f t="shared" si="125"/>
        <v>6.3090000000000002</v>
      </c>
      <c r="DE64" s="315" t="str">
        <f>_xlfn.IFNA(VLOOKUP(A64,'70commonGPCRs'!A:B,2,FALSE),"")</f>
        <v/>
      </c>
      <c r="DF64" s="316" t="str">
        <f t="shared" si="60"/>
        <v/>
      </c>
      <c r="DG64" s="315">
        <f t="shared" si="61"/>
        <v>1</v>
      </c>
      <c r="DH64" s="315" t="str">
        <f t="shared" si="62"/>
        <v/>
      </c>
      <c r="DI64" s="315">
        <f t="shared" si="63"/>
        <v>1</v>
      </c>
      <c r="DJ64" s="315" t="str">
        <f t="shared" si="64"/>
        <v/>
      </c>
      <c r="DK64" s="315">
        <f t="shared" si="65"/>
        <v>1</v>
      </c>
    </row>
    <row r="65" spans="1:115" s="35" customFormat="1" ht="10" x14ac:dyDescent="0.2">
      <c r="A65" s="304" t="s">
        <v>46</v>
      </c>
      <c r="B65" s="46" t="s">
        <v>1127</v>
      </c>
      <c r="C65" s="53">
        <v>10.304741371562358</v>
      </c>
      <c r="D65" s="53">
        <v>18.28404458619146</v>
      </c>
      <c r="E65" s="53">
        <v>20.417330638400969</v>
      </c>
      <c r="F65" s="53">
        <v>17.020222884012625</v>
      </c>
      <c r="G65" s="53">
        <v>10.36047721496133</v>
      </c>
      <c r="H65" s="53">
        <v>18.35279359589018</v>
      </c>
      <c r="I65" s="53">
        <v>13.618317121978679</v>
      </c>
      <c r="J65" s="53">
        <v>12.065247362634862</v>
      </c>
      <c r="K65" s="53">
        <v>15.258173483840453</v>
      </c>
      <c r="L65" s="53">
        <v>13.656254930217825</v>
      </c>
      <c r="M65" s="53">
        <v>4.0596004664415259</v>
      </c>
      <c r="N65" s="53">
        <v>1.5257019231683526</v>
      </c>
      <c r="O65" s="53">
        <v>21.521017062370923</v>
      </c>
      <c r="P65" s="53">
        <v>20.754105683252458</v>
      </c>
      <c r="Q65" s="53">
        <v>11.74080655064339</v>
      </c>
      <c r="R65" s="52"/>
      <c r="S65" s="50">
        <v>415.3</v>
      </c>
      <c r="T65" s="50">
        <v>190.3</v>
      </c>
      <c r="U65" s="50">
        <v>187.4</v>
      </c>
      <c r="V65" s="50">
        <v>317.10000000000002</v>
      </c>
      <c r="W65" s="50">
        <v>177.7</v>
      </c>
      <c r="X65" s="50"/>
      <c r="Y65" s="50"/>
      <c r="Z65" s="50"/>
      <c r="AA65" s="50"/>
      <c r="AB65" s="50"/>
      <c r="AC65" s="50">
        <v>97.92</v>
      </c>
      <c r="AD65" s="50">
        <v>605.4</v>
      </c>
      <c r="AE65" s="50">
        <v>115.2</v>
      </c>
      <c r="AF65" s="50">
        <v>487.1</v>
      </c>
      <c r="AG65" s="43" t="str">
        <f t="shared" si="66"/>
        <v/>
      </c>
      <c r="AH65" s="42">
        <f t="shared" si="67"/>
        <v>22.713792784865792</v>
      </c>
      <c r="AI65" s="42">
        <f t="shared" si="68"/>
        <v>9.3205132135188755</v>
      </c>
      <c r="AJ65" s="42">
        <f t="shared" si="69"/>
        <v>11.010431606981358</v>
      </c>
      <c r="AK65" s="42">
        <f t="shared" si="70"/>
        <v>30.606698265026161</v>
      </c>
      <c r="AL65" s="42">
        <f t="shared" si="71"/>
        <v>9.6824496538659446</v>
      </c>
      <c r="AM65" s="42" t="str">
        <f t="shared" si="72"/>
        <v/>
      </c>
      <c r="AN65" s="42" t="str">
        <f t="shared" si="73"/>
        <v/>
      </c>
      <c r="AO65" s="42" t="str">
        <f t="shared" si="74"/>
        <v/>
      </c>
      <c r="AP65" s="42" t="str">
        <f t="shared" si="75"/>
        <v/>
      </c>
      <c r="AQ65" s="42" t="str">
        <f t="shared" si="76"/>
        <v/>
      </c>
      <c r="AR65" s="42">
        <f t="shared" si="77"/>
        <v>64.180295320500221</v>
      </c>
      <c r="AS65" s="42">
        <f t="shared" si="78"/>
        <v>28.130640770622779</v>
      </c>
      <c r="AT65" s="42">
        <f t="shared" si="79"/>
        <v>5.5507089420365014</v>
      </c>
      <c r="AU65" s="42">
        <f t="shared" si="80"/>
        <v>41.487780068508769</v>
      </c>
      <c r="AV65" s="41" t="str">
        <f t="shared" si="81"/>
        <v/>
      </c>
      <c r="AW65" s="40">
        <f t="shared" si="82"/>
        <v>415.3</v>
      </c>
      <c r="AX65" s="40">
        <f t="shared" si="83"/>
        <v>190.3</v>
      </c>
      <c r="AY65" s="40">
        <f t="shared" si="84"/>
        <v>187.4</v>
      </c>
      <c r="AZ65" s="40">
        <f t="shared" si="85"/>
        <v>317.10000000000002</v>
      </c>
      <c r="BA65" s="40">
        <f t="shared" si="86"/>
        <v>177.7</v>
      </c>
      <c r="BB65" s="40" t="str">
        <f t="shared" si="87"/>
        <v/>
      </c>
      <c r="BC65" s="40" t="str">
        <f t="shared" si="88"/>
        <v/>
      </c>
      <c r="BD65" s="40" t="str">
        <f t="shared" si="89"/>
        <v/>
      </c>
      <c r="BE65" s="40" t="str">
        <f t="shared" si="90"/>
        <v/>
      </c>
      <c r="BF65" s="40" t="str">
        <f t="shared" si="91"/>
        <v/>
      </c>
      <c r="BG65" s="40">
        <f t="shared" si="92"/>
        <v>97.92</v>
      </c>
      <c r="BH65" s="40">
        <f t="shared" si="93"/>
        <v>605.4</v>
      </c>
      <c r="BI65" s="40">
        <f t="shared" si="94"/>
        <v>115.2</v>
      </c>
      <c r="BJ65" s="40">
        <f t="shared" si="95"/>
        <v>487.1</v>
      </c>
      <c r="BK65" s="41" t="str">
        <f t="shared" si="96"/>
        <v/>
      </c>
      <c r="BL65" s="40">
        <f t="shared" si="97"/>
        <v>44.994582881906823</v>
      </c>
      <c r="BM65" s="40">
        <f t="shared" si="98"/>
        <v>27.797253870873501</v>
      </c>
      <c r="BN65" s="40">
        <f t="shared" si="99"/>
        <v>50.376344086021504</v>
      </c>
      <c r="BO65" s="40">
        <f t="shared" si="100"/>
        <v>64.138349514563117</v>
      </c>
      <c r="BP65" s="40">
        <f t="shared" si="101"/>
        <v>51.537122969837583</v>
      </c>
      <c r="BQ65" s="40" t="str">
        <f t="shared" si="102"/>
        <v/>
      </c>
      <c r="BR65" s="40" t="str">
        <f t="shared" si="103"/>
        <v/>
      </c>
      <c r="BS65" s="40" t="str">
        <f t="shared" si="104"/>
        <v/>
      </c>
      <c r="BT65" s="40" t="str">
        <f t="shared" si="105"/>
        <v/>
      </c>
      <c r="BU65" s="40" t="str">
        <f t="shared" si="106"/>
        <v/>
      </c>
      <c r="BV65" s="40">
        <f t="shared" si="107"/>
        <v>13.865760407816481</v>
      </c>
      <c r="BW65" s="40">
        <f t="shared" si="108"/>
        <v>20.322255790533735</v>
      </c>
      <c r="BX65" s="40">
        <f t="shared" si="109"/>
        <v>8.050314465408805</v>
      </c>
      <c r="BY65" s="40">
        <f t="shared" si="110"/>
        <v>21.3079615048119</v>
      </c>
      <c r="BZ65" s="49"/>
      <c r="CA65" s="47">
        <v>5.6340000000000003</v>
      </c>
      <c r="CB65" s="47">
        <v>5.7140000000000004</v>
      </c>
      <c r="CC65" s="47">
        <v>5.5030000000000001</v>
      </c>
      <c r="CD65" s="47">
        <v>5.4480000000000004</v>
      </c>
      <c r="CE65" s="47">
        <v>5.2469999999999999</v>
      </c>
      <c r="CF65" s="47"/>
      <c r="CG65" s="47"/>
      <c r="CH65" s="47"/>
      <c r="CI65" s="47"/>
      <c r="CJ65" s="47"/>
      <c r="CK65" s="47">
        <v>4.077</v>
      </c>
      <c r="CL65" s="47">
        <v>3.492</v>
      </c>
      <c r="CM65" s="47">
        <v>3.524</v>
      </c>
      <c r="CN65" s="47">
        <v>3.4740000000000002</v>
      </c>
      <c r="CO65" s="37" t="str">
        <f t="shared" si="111"/>
        <v/>
      </c>
      <c r="CP65" s="36">
        <f t="shared" si="112"/>
        <v>5.6340000000000003</v>
      </c>
      <c r="CQ65" s="36">
        <f t="shared" si="113"/>
        <v>5.7140000000000004</v>
      </c>
      <c r="CR65" s="36">
        <f t="shared" si="114"/>
        <v>5.5030000000000001</v>
      </c>
      <c r="CS65" s="36">
        <f t="shared" si="115"/>
        <v>5.4480000000000004</v>
      </c>
      <c r="CT65" s="36">
        <f t="shared" si="116"/>
        <v>5.2469999999999999</v>
      </c>
      <c r="CU65" s="36" t="str">
        <f t="shared" si="117"/>
        <v/>
      </c>
      <c r="CV65" s="36" t="str">
        <f t="shared" si="118"/>
        <v/>
      </c>
      <c r="CW65" s="36" t="str">
        <f t="shared" si="119"/>
        <v/>
      </c>
      <c r="CX65" s="36" t="str">
        <f t="shared" si="120"/>
        <v/>
      </c>
      <c r="CY65" s="36" t="str">
        <f t="shared" si="121"/>
        <v/>
      </c>
      <c r="CZ65" s="36">
        <f t="shared" si="122"/>
        <v>4.077</v>
      </c>
      <c r="DA65" s="36">
        <f t="shared" si="123"/>
        <v>3.492</v>
      </c>
      <c r="DB65" s="36">
        <f t="shared" si="124"/>
        <v>3.524</v>
      </c>
      <c r="DC65" s="36">
        <f t="shared" si="125"/>
        <v>3.4740000000000002</v>
      </c>
      <c r="DE65" s="315" t="str">
        <f>_xlfn.IFNA(VLOOKUP(A65,'70commonGPCRs'!A:B,2,FALSE),"")</f>
        <v/>
      </c>
      <c r="DF65" s="316" t="str">
        <f t="shared" si="60"/>
        <v/>
      </c>
      <c r="DG65" s="315">
        <f t="shared" si="61"/>
        <v>1</v>
      </c>
      <c r="DH65" s="315" t="str">
        <f t="shared" si="62"/>
        <v/>
      </c>
      <c r="DI65" s="315">
        <f t="shared" si="63"/>
        <v>1</v>
      </c>
      <c r="DJ65" s="315" t="str">
        <f t="shared" si="64"/>
        <v/>
      </c>
      <c r="DK65" s="315">
        <f t="shared" si="65"/>
        <v>1</v>
      </c>
    </row>
    <row r="66" spans="1:115" s="35" customFormat="1" ht="10" x14ac:dyDescent="0.2">
      <c r="A66" s="304" t="s">
        <v>504</v>
      </c>
      <c r="B66" s="46" t="s">
        <v>1126</v>
      </c>
      <c r="C66" s="40">
        <v>11.051974073212369</v>
      </c>
      <c r="D66" s="40">
        <v>23.750346726362508</v>
      </c>
      <c r="E66" s="40">
        <v>9.4249631281497717</v>
      </c>
      <c r="F66" s="40">
        <v>7.4133243848498598</v>
      </c>
      <c r="G66" s="40">
        <v>11.667531426933509</v>
      </c>
      <c r="H66" s="40">
        <v>20.818407004959873</v>
      </c>
      <c r="I66" s="40">
        <v>13.822749008947863</v>
      </c>
      <c r="J66" s="40">
        <v>13.594343183408499</v>
      </c>
      <c r="K66" s="40">
        <v>15.414685413534386</v>
      </c>
      <c r="L66" s="40">
        <v>8.8729738593480505</v>
      </c>
      <c r="M66" s="40">
        <v>23.553307520993854</v>
      </c>
      <c r="N66" s="40">
        <v>19.953313730658657</v>
      </c>
      <c r="O66" s="40">
        <v>15.805882602514084</v>
      </c>
      <c r="P66" s="40">
        <v>12.953273532400988</v>
      </c>
      <c r="Q66" s="40">
        <v>7.9450200133319848</v>
      </c>
      <c r="R66" s="45">
        <v>32.28</v>
      </c>
      <c r="S66" s="44">
        <v>923</v>
      </c>
      <c r="T66" s="44">
        <v>457.9</v>
      </c>
      <c r="U66" s="44">
        <v>323.3</v>
      </c>
      <c r="V66" s="44">
        <v>487.3</v>
      </c>
      <c r="W66" s="44">
        <v>344.8</v>
      </c>
      <c r="X66" s="44">
        <v>472.4</v>
      </c>
      <c r="Y66" s="44">
        <v>533.4</v>
      </c>
      <c r="Z66" s="44">
        <v>426.2</v>
      </c>
      <c r="AA66" s="44">
        <v>369.2</v>
      </c>
      <c r="AB66" s="44">
        <v>72.42</v>
      </c>
      <c r="AC66" s="44">
        <v>382.2</v>
      </c>
      <c r="AD66" s="44">
        <v>386.7</v>
      </c>
      <c r="AE66" s="44">
        <v>969.6</v>
      </c>
      <c r="AF66" s="44">
        <v>1017</v>
      </c>
      <c r="AG66" s="43">
        <f t="shared" ref="AG66:AG101" si="126">IF(R66="","",R66/C66)</f>
        <v>2.9207451796543609</v>
      </c>
      <c r="AH66" s="42">
        <f t="shared" ref="AH66:AH101" si="127">IF(S66="","",S66/D66)</f>
        <v>38.862590539593455</v>
      </c>
      <c r="AI66" s="42">
        <f t="shared" ref="AI66:AI101" si="128">IF(T66="","",T66/E66)</f>
        <v>48.583744442710724</v>
      </c>
      <c r="AJ66" s="42">
        <f t="shared" ref="AJ66:AJ101" si="129">IF(U66="","",U66/F66)</f>
        <v>43.610664152334635</v>
      </c>
      <c r="AK66" s="42">
        <f t="shared" ref="AK66:AK101" si="130">IF(V66="","",V66/G66)</f>
        <v>41.765475675095175</v>
      </c>
      <c r="AL66" s="42">
        <f t="shared" ref="AL66:AL101" si="131">IF(W66="","",W66/H66)</f>
        <v>16.562266263593237</v>
      </c>
      <c r="AM66" s="42">
        <f t="shared" ref="AM66:AM101" si="132">IF(X66="","",X66/I66)</f>
        <v>34.175546390533597</v>
      </c>
      <c r="AN66" s="42">
        <f t="shared" ref="AN66:AN101" si="133">IF(Y66="","",Y66/J66)</f>
        <v>39.23690852905635</v>
      </c>
      <c r="AO66" s="42">
        <f t="shared" ref="AO66:AO101" si="134">IF(Z66="","",Z66/K66)</f>
        <v>27.648958675847403</v>
      </c>
      <c r="AP66" s="42">
        <f t="shared" ref="AP66:AP101" si="135">IF(AA66="","",AA66/L66)</f>
        <v>41.609499346268478</v>
      </c>
      <c r="AQ66" s="42">
        <f t="shared" ref="AQ66:AQ101" si="136">IF(AB66="","",AB66/M66)</f>
        <v>3.0747274001942029</v>
      </c>
      <c r="AR66" s="42">
        <f t="shared" ref="AR66:AR101" si="137">IF(AC66="","",AC66/N66)</f>
        <v>19.154713104758244</v>
      </c>
      <c r="AS66" s="42">
        <f t="shared" ref="AS66:AS101" si="138">IF(AD66="","",AD66/O66)</f>
        <v>24.465574604387577</v>
      </c>
      <c r="AT66" s="42">
        <f t="shared" ref="AT66:AT101" si="139">IF(AE66="","",AE66/P66)</f>
        <v>74.853665181598089</v>
      </c>
      <c r="AU66" s="42">
        <f t="shared" ref="AU66:AU101" si="140">IF(AF66="","",AF66/Q66)</f>
        <v>128.00471217107611</v>
      </c>
      <c r="AV66" s="41">
        <f t="shared" ref="AV66:AV101" si="141">IF(AG66="","",IF(AG66&lt;1.35,"",R66))</f>
        <v>32.28</v>
      </c>
      <c r="AW66" s="40">
        <f t="shared" ref="AW66:AW101" si="142">IF(AH66="","",IF(AH66&lt;1.35,"",S66))</f>
        <v>923</v>
      </c>
      <c r="AX66" s="40">
        <f t="shared" ref="AX66:AX101" si="143">IF(AI66="","",IF(AI66&lt;1.35,"",T66))</f>
        <v>457.9</v>
      </c>
      <c r="AY66" s="40">
        <f t="shared" ref="AY66:AY101" si="144">IF(AJ66="","",IF(AJ66&lt;1.35,"",U66))</f>
        <v>323.3</v>
      </c>
      <c r="AZ66" s="40">
        <f t="shared" ref="AZ66:AZ101" si="145">IF(AK66="","",IF(AK66&lt;1.35,"",V66))</f>
        <v>487.3</v>
      </c>
      <c r="BA66" s="40">
        <f t="shared" ref="BA66:BA101" si="146">IF(AL66="","",IF(AL66&lt;1.35,"",W66))</f>
        <v>344.8</v>
      </c>
      <c r="BB66" s="40">
        <f t="shared" ref="BB66:BB101" si="147">IF(AM66="","",IF(AM66&lt;1.35,"",X66))</f>
        <v>472.4</v>
      </c>
      <c r="BC66" s="40">
        <f t="shared" ref="BC66:BC101" si="148">IF(AN66="","",IF(AN66&lt;1.35,"",Y66))</f>
        <v>533.4</v>
      </c>
      <c r="BD66" s="40">
        <f t="shared" ref="BD66:BD101" si="149">IF(AO66="","",IF(AO66&lt;1.35,"",Z66))</f>
        <v>426.2</v>
      </c>
      <c r="BE66" s="40">
        <f t="shared" ref="BE66:BE101" si="150">IF(AP66="","",IF(AP66&lt;1.35,"",AA66))</f>
        <v>369.2</v>
      </c>
      <c r="BF66" s="40">
        <f t="shared" ref="BF66:BF101" si="151">IF(AQ66="","",IF(AQ66&lt;1.35,"",AB66))</f>
        <v>72.42</v>
      </c>
      <c r="BG66" s="40">
        <f t="shared" ref="BG66:BG101" si="152">IF(AR66="","",IF(AR66&lt;1.35,"",AC66))</f>
        <v>382.2</v>
      </c>
      <c r="BH66" s="40">
        <f t="shared" ref="BH66:BH101" si="153">IF(AS66="","",IF(AS66&lt;1.35,"",AD66))</f>
        <v>386.7</v>
      </c>
      <c r="BI66" s="40">
        <f t="shared" ref="BI66:BI101" si="154">IF(AT66="","",IF(AT66&lt;1.35,"",AE66))</f>
        <v>969.6</v>
      </c>
      <c r="BJ66" s="40">
        <f t="shared" ref="BJ66:BJ101" si="155">IF(AU66="","",IF(AU66&lt;1.35,"",AF66))</f>
        <v>1017</v>
      </c>
      <c r="BK66" s="41">
        <f t="shared" ref="BK66:BK101" si="156">IF(AV66="","",100*(AV66)/MAX(AV:AV))</f>
        <v>49.418248622167795</v>
      </c>
      <c r="BL66" s="40">
        <f t="shared" ref="BL66:BL101" si="157">IF(AW66="","",100*(AW66)/MAX(AW:AW))</f>
        <v>100</v>
      </c>
      <c r="BM66" s="40">
        <f t="shared" ref="BM66:BM101" si="158">IF(AX66="","",100*(AX66)/MAX(AX:AX))</f>
        <v>66.885772713993575</v>
      </c>
      <c r="BN66" s="40">
        <f t="shared" ref="BN66:BN101" si="159">IF(AY66="","",100*(AY66)/MAX(AY:AY))</f>
        <v>86.908602150537632</v>
      </c>
      <c r="BO66" s="40">
        <f t="shared" ref="BO66:BO101" si="160">IF(AZ66="","",100*(AZ66)/MAX(AZ:AZ))</f>
        <v>98.563915857605181</v>
      </c>
      <c r="BP66" s="40">
        <f t="shared" ref="BP66:BP101" si="161">IF(BA66="","",100*(BA66)/MAX(BA:BA))</f>
        <v>100</v>
      </c>
      <c r="BQ66" s="40">
        <f t="shared" ref="BQ66:BQ101" si="162">IF(BB66="","",100*(BB66)/MAX(BB:BB))</f>
        <v>63.079182801442116</v>
      </c>
      <c r="BR66" s="40">
        <f t="shared" ref="BR66:BR101" si="163">IF(BC66="","",100*(BC66)/MAX(BC:BC))</f>
        <v>62.797268660230756</v>
      </c>
      <c r="BS66" s="40">
        <f t="shared" ref="BS66:BS101" si="164">IF(BD66="","",100*(BD66)/MAX(BD:BD))</f>
        <v>46.120549724055834</v>
      </c>
      <c r="BT66" s="40">
        <f t="shared" ref="BT66:BT101" si="165">IF(BE66="","",100*(BE66)/MAX(BE:BE))</f>
        <v>34.601686972820993</v>
      </c>
      <c r="BU66" s="40">
        <f t="shared" ref="BU66:BU101" si="166">IF(BF66="","",100*(BF66)/MAX(BF:BF))</f>
        <v>59.360655737704917</v>
      </c>
      <c r="BV66" s="40">
        <f t="shared" ref="BV66:BV101" si="167">IF(BG66="","",100*(BG66)/MAX(BG:BG))</f>
        <v>54.120645709430754</v>
      </c>
      <c r="BW66" s="40">
        <f t="shared" ref="BW66:BW101" si="168">IF(BH66="","",100*(BH66)/MAX(BH:BH))</f>
        <v>12.980866062437059</v>
      </c>
      <c r="BX66" s="40">
        <f t="shared" ref="BX66:BX101" si="169">IF(BI66="","",100*(BI66)/MAX(BI:BI))</f>
        <v>67.75681341719077</v>
      </c>
      <c r="BY66" s="40">
        <f t="shared" ref="BY66:BY101" si="170">IF(BJ66="","",100*(BJ66)/MAX(BJ:BJ))</f>
        <v>44.488188976377955</v>
      </c>
      <c r="BZ66" s="39">
        <v>5.8159999999999998</v>
      </c>
      <c r="CA66" s="38">
        <v>6.407</v>
      </c>
      <c r="CB66" s="38">
        <v>6.3840000000000003</v>
      </c>
      <c r="CC66" s="38">
        <v>6.4160000000000004</v>
      </c>
      <c r="CD66" s="38">
        <v>6.3659999999999997</v>
      </c>
      <c r="CE66" s="38">
        <v>7.1929999999999996</v>
      </c>
      <c r="CF66" s="38">
        <v>7.8719999999999999</v>
      </c>
      <c r="CG66" s="38">
        <v>8.0239999999999991</v>
      </c>
      <c r="CH66" s="38">
        <v>8.1560000000000006</v>
      </c>
      <c r="CI66" s="38">
        <v>8.6039999999999992</v>
      </c>
      <c r="CJ66" s="38">
        <v>6.782</v>
      </c>
      <c r="CK66" s="38">
        <v>5.7190000000000003</v>
      </c>
      <c r="CL66" s="38">
        <v>4.3109999999999999</v>
      </c>
      <c r="CM66" s="38">
        <v>4.5629999999999997</v>
      </c>
      <c r="CN66" s="38">
        <v>5.5309999999999997</v>
      </c>
      <c r="CO66" s="37">
        <f t="shared" ref="CO66:CO101" si="171">IF(BZ66="","",IF(AG66&lt;1.35,"",BZ66))</f>
        <v>5.8159999999999998</v>
      </c>
      <c r="CP66" s="36">
        <f t="shared" ref="CP66:CP101" si="172">IF(CA66="","",IF(AH66&lt;1.35,"",CA66))</f>
        <v>6.407</v>
      </c>
      <c r="CQ66" s="36">
        <f t="shared" ref="CQ66:CQ101" si="173">IF(CB66="","",IF(AI66&lt;1.35,"",CB66))</f>
        <v>6.3840000000000003</v>
      </c>
      <c r="CR66" s="36">
        <f t="shared" ref="CR66:CR101" si="174">IF(CC66="","",IF(AJ66&lt;1.35,"",CC66))</f>
        <v>6.4160000000000004</v>
      </c>
      <c r="CS66" s="36">
        <f t="shared" ref="CS66:CS101" si="175">IF(CD66="","",IF(AK66&lt;1.35,"",CD66))</f>
        <v>6.3659999999999997</v>
      </c>
      <c r="CT66" s="36">
        <f t="shared" ref="CT66:CT101" si="176">IF(CE66="","",IF(AL66&lt;1.35,"",CE66))</f>
        <v>7.1929999999999996</v>
      </c>
      <c r="CU66" s="36">
        <f t="shared" ref="CU66:CU101" si="177">IF(CF66="","",IF(AM66&lt;1.35,"",CF66))</f>
        <v>7.8719999999999999</v>
      </c>
      <c r="CV66" s="36">
        <f t="shared" ref="CV66:CV101" si="178">IF(CG66="","",IF(AN66&lt;1.35,"",CG66))</f>
        <v>8.0239999999999991</v>
      </c>
      <c r="CW66" s="36">
        <f t="shared" ref="CW66:CW101" si="179">IF(CH66="","",IF(AO66&lt;1.35,"",CH66))</f>
        <v>8.1560000000000006</v>
      </c>
      <c r="CX66" s="36">
        <f t="shared" ref="CX66:CX101" si="180">IF(CI66="","",IF(AP66&lt;1.35,"",CI66))</f>
        <v>8.6039999999999992</v>
      </c>
      <c r="CY66" s="36">
        <f t="shared" ref="CY66:CY101" si="181">IF(CJ66="","",IF(AQ66&lt;1.35,"",CJ66))</f>
        <v>6.782</v>
      </c>
      <c r="CZ66" s="36">
        <f t="shared" ref="CZ66:CZ101" si="182">IF(CK66="","",IF(AR66&lt;1.35,"",CK66))</f>
        <v>5.7190000000000003</v>
      </c>
      <c r="DA66" s="36">
        <f t="shared" ref="DA66:DA101" si="183">IF(CL66="","",IF(AS66&lt;1.35,"",CL66))</f>
        <v>4.3109999999999999</v>
      </c>
      <c r="DB66" s="36">
        <f t="shared" ref="DB66:DB101" si="184">IF(CM66="","",IF(AT66&lt;1.35,"",CM66))</f>
        <v>4.5629999999999997</v>
      </c>
      <c r="DC66" s="36">
        <f t="shared" ref="DC66:DC101" si="185">IF(CN66="","",IF(AU66&lt;1.35,"",CN66))</f>
        <v>5.5309999999999997</v>
      </c>
      <c r="DE66" s="315" t="str">
        <f>_xlfn.IFNA(VLOOKUP(A66,'70commonGPCRs'!A:B,2,FALSE),"")</f>
        <v>Yes</v>
      </c>
      <c r="DF66" s="316">
        <f t="shared" si="60"/>
        <v>1</v>
      </c>
      <c r="DG66" s="315">
        <f t="shared" si="61"/>
        <v>1</v>
      </c>
      <c r="DH66" s="315">
        <f t="shared" si="62"/>
        <v>1</v>
      </c>
      <c r="DI66" s="315">
        <f t="shared" si="63"/>
        <v>1</v>
      </c>
      <c r="DJ66" s="315">
        <f t="shared" si="64"/>
        <v>4</v>
      </c>
      <c r="DK66" s="315">
        <f t="shared" si="65"/>
        <v>1</v>
      </c>
    </row>
    <row r="67" spans="1:115" s="35" customFormat="1" ht="10" x14ac:dyDescent="0.2">
      <c r="A67" s="304" t="s">
        <v>506</v>
      </c>
      <c r="B67" s="46" t="s">
        <v>1125</v>
      </c>
      <c r="C67" s="53">
        <v>14.835157793168374</v>
      </c>
      <c r="D67" s="53">
        <v>19.104514856797817</v>
      </c>
      <c r="E67" s="53">
        <v>7.2781059072685732</v>
      </c>
      <c r="F67" s="53">
        <v>0.57723002545841562</v>
      </c>
      <c r="G67" s="53">
        <v>17.117858070808229</v>
      </c>
      <c r="H67" s="53">
        <v>6.5205329898048596</v>
      </c>
      <c r="I67" s="53">
        <v>7.1096414022556624</v>
      </c>
      <c r="J67" s="53">
        <v>4.4196534430911347</v>
      </c>
      <c r="K67" s="53">
        <v>9.7452995784473693</v>
      </c>
      <c r="L67" s="53">
        <v>13.993670864700244</v>
      </c>
      <c r="M67" s="53">
        <v>12.319101933925735</v>
      </c>
      <c r="N67" s="53">
        <v>14.359298982075401</v>
      </c>
      <c r="O67" s="53">
        <v>5.9678601001456935</v>
      </c>
      <c r="P67" s="53">
        <v>23.59351046102541</v>
      </c>
      <c r="Q67" s="53">
        <v>0.85380621219012842</v>
      </c>
      <c r="R67" s="52">
        <v>51.79</v>
      </c>
      <c r="S67" s="50"/>
      <c r="T67" s="50"/>
      <c r="U67" s="51">
        <v>18.489999999999998</v>
      </c>
      <c r="V67" s="50">
        <v>46.36</v>
      </c>
      <c r="W67" s="50">
        <v>80.08</v>
      </c>
      <c r="X67" s="50"/>
      <c r="Y67" s="50"/>
      <c r="Z67" s="50"/>
      <c r="AA67" s="50">
        <v>689.3</v>
      </c>
      <c r="AB67" s="50">
        <v>76.540000000000006</v>
      </c>
      <c r="AC67" s="50">
        <v>196.4</v>
      </c>
      <c r="AD67" s="50">
        <v>458.4</v>
      </c>
      <c r="AE67" s="50"/>
      <c r="AF67" s="50">
        <v>422.2</v>
      </c>
      <c r="AG67" s="43">
        <f t="shared" si="126"/>
        <v>3.4910312867618716</v>
      </c>
      <c r="AH67" s="42" t="str">
        <f t="shared" si="127"/>
        <v/>
      </c>
      <c r="AI67" s="42" t="str">
        <f t="shared" si="128"/>
        <v/>
      </c>
      <c r="AJ67" s="42">
        <f t="shared" si="129"/>
        <v>32.03229074114067</v>
      </c>
      <c r="AK67" s="42">
        <f t="shared" si="130"/>
        <v>2.7082827657660959</v>
      </c>
      <c r="AL67" s="42">
        <f t="shared" si="131"/>
        <v>12.281204638517833</v>
      </c>
      <c r="AM67" s="42" t="str">
        <f t="shared" si="132"/>
        <v/>
      </c>
      <c r="AN67" s="42" t="str">
        <f t="shared" si="133"/>
        <v/>
      </c>
      <c r="AO67" s="42" t="str">
        <f t="shared" si="134"/>
        <v/>
      </c>
      <c r="AP67" s="42">
        <f t="shared" si="135"/>
        <v>49.257982888449575</v>
      </c>
      <c r="AQ67" s="42">
        <f t="shared" si="136"/>
        <v>6.2131152425336706</v>
      </c>
      <c r="AR67" s="42">
        <f t="shared" si="137"/>
        <v>13.67754792522703</v>
      </c>
      <c r="AS67" s="42">
        <f t="shared" si="138"/>
        <v>76.811452062827186</v>
      </c>
      <c r="AT67" s="42" t="str">
        <f t="shared" si="139"/>
        <v/>
      </c>
      <c r="AU67" s="42">
        <f t="shared" si="140"/>
        <v>494.49160005172587</v>
      </c>
      <c r="AV67" s="41">
        <f t="shared" si="141"/>
        <v>51.79</v>
      </c>
      <c r="AW67" s="40" t="str">
        <f t="shared" si="142"/>
        <v/>
      </c>
      <c r="AX67" s="40" t="str">
        <f t="shared" si="143"/>
        <v/>
      </c>
      <c r="AY67" s="40">
        <f t="shared" si="144"/>
        <v>18.489999999999998</v>
      </c>
      <c r="AZ67" s="40">
        <f t="shared" si="145"/>
        <v>46.36</v>
      </c>
      <c r="BA67" s="40">
        <f t="shared" si="146"/>
        <v>80.08</v>
      </c>
      <c r="BB67" s="40" t="str">
        <f t="shared" si="147"/>
        <v/>
      </c>
      <c r="BC67" s="40" t="str">
        <f t="shared" si="148"/>
        <v/>
      </c>
      <c r="BD67" s="40" t="str">
        <f t="shared" si="149"/>
        <v/>
      </c>
      <c r="BE67" s="40">
        <f t="shared" si="150"/>
        <v>689.3</v>
      </c>
      <c r="BF67" s="40">
        <f t="shared" si="151"/>
        <v>76.540000000000006</v>
      </c>
      <c r="BG67" s="40">
        <f t="shared" si="152"/>
        <v>196.4</v>
      </c>
      <c r="BH67" s="40">
        <f t="shared" si="153"/>
        <v>458.4</v>
      </c>
      <c r="BI67" s="40" t="str">
        <f t="shared" si="154"/>
        <v/>
      </c>
      <c r="BJ67" s="40">
        <f t="shared" si="155"/>
        <v>422.2</v>
      </c>
      <c r="BK67" s="41">
        <f t="shared" si="156"/>
        <v>79.286589099816297</v>
      </c>
      <c r="BL67" s="40" t="str">
        <f t="shared" si="157"/>
        <v/>
      </c>
      <c r="BM67" s="40" t="str">
        <f t="shared" si="158"/>
        <v/>
      </c>
      <c r="BN67" s="40">
        <f t="shared" si="159"/>
        <v>4.9704301075268811</v>
      </c>
      <c r="BO67" s="40">
        <f t="shared" si="160"/>
        <v>9.3770226537216832</v>
      </c>
      <c r="BP67" s="40">
        <f t="shared" si="161"/>
        <v>23.225058004640371</v>
      </c>
      <c r="BQ67" s="40" t="str">
        <f t="shared" si="162"/>
        <v/>
      </c>
      <c r="BR67" s="40" t="str">
        <f t="shared" si="163"/>
        <v/>
      </c>
      <c r="BS67" s="40" t="str">
        <f t="shared" si="164"/>
        <v/>
      </c>
      <c r="BT67" s="40">
        <f t="shared" si="165"/>
        <v>64.601686972821</v>
      </c>
      <c r="BU67" s="40">
        <f t="shared" si="166"/>
        <v>62.737704918032797</v>
      </c>
      <c r="BV67" s="40">
        <f t="shared" si="167"/>
        <v>27.81081846502407</v>
      </c>
      <c r="BW67" s="40">
        <f t="shared" si="168"/>
        <v>15.387713997985902</v>
      </c>
      <c r="BX67" s="40" t="str">
        <f t="shared" si="169"/>
        <v/>
      </c>
      <c r="BY67" s="40">
        <f t="shared" si="170"/>
        <v>18.468941382327209</v>
      </c>
      <c r="BZ67" s="49">
        <v>7.109</v>
      </c>
      <c r="CA67" s="47"/>
      <c r="CB67" s="47"/>
      <c r="CC67" s="57">
        <v>5.73</v>
      </c>
      <c r="CD67" s="47">
        <v>5.3570000000000002</v>
      </c>
      <c r="CE67" s="47">
        <v>4.2539999999999996</v>
      </c>
      <c r="CF67" s="47"/>
      <c r="CG67" s="47"/>
      <c r="CH67" s="47"/>
      <c r="CI67" s="47">
        <v>6.6929999999999996</v>
      </c>
      <c r="CJ67" s="47">
        <v>5</v>
      </c>
      <c r="CK67" s="47">
        <v>4.9859999999999998</v>
      </c>
      <c r="CL67" s="47">
        <v>4.8170000000000002</v>
      </c>
      <c r="CM67" s="47"/>
      <c r="CN67" s="47">
        <v>5.2469999999999999</v>
      </c>
      <c r="CO67" s="37">
        <f t="shared" si="171"/>
        <v>7.109</v>
      </c>
      <c r="CP67" s="36" t="str">
        <f t="shared" si="172"/>
        <v/>
      </c>
      <c r="CQ67" s="36" t="str">
        <f t="shared" si="173"/>
        <v/>
      </c>
      <c r="CR67" s="36">
        <f t="shared" si="174"/>
        <v>5.73</v>
      </c>
      <c r="CS67" s="36">
        <f t="shared" si="175"/>
        <v>5.3570000000000002</v>
      </c>
      <c r="CT67" s="36">
        <f t="shared" si="176"/>
        <v>4.2539999999999996</v>
      </c>
      <c r="CU67" s="36" t="str">
        <f t="shared" si="177"/>
        <v/>
      </c>
      <c r="CV67" s="36" t="str">
        <f t="shared" si="178"/>
        <v/>
      </c>
      <c r="CW67" s="36" t="str">
        <f t="shared" si="179"/>
        <v/>
      </c>
      <c r="CX67" s="36">
        <f t="shared" si="180"/>
        <v>6.6929999999999996</v>
      </c>
      <c r="CY67" s="36">
        <f t="shared" si="181"/>
        <v>5</v>
      </c>
      <c r="CZ67" s="36">
        <f t="shared" si="182"/>
        <v>4.9859999999999998</v>
      </c>
      <c r="DA67" s="36">
        <f t="shared" si="183"/>
        <v>4.8170000000000002</v>
      </c>
      <c r="DB67" s="36" t="str">
        <f t="shared" si="184"/>
        <v/>
      </c>
      <c r="DC67" s="36">
        <f t="shared" si="185"/>
        <v>5.2469999999999999</v>
      </c>
      <c r="DE67" s="315" t="str">
        <f>_xlfn.IFNA(VLOOKUP(A67,'70commonGPCRs'!A:B,2,FALSE),"")</f>
        <v>Yes</v>
      </c>
      <c r="DF67" s="316">
        <f t="shared" ref="DF67:DF100" si="186">IF(COUNT(R67)&gt;0,1,"")</f>
        <v>1</v>
      </c>
      <c r="DG67" s="315">
        <f t="shared" ref="DG67:DG100" si="187">IF(COUNT(S67:W67)&gt;0,1,"")</f>
        <v>1</v>
      </c>
      <c r="DH67" s="315">
        <f t="shared" ref="DH67:DH100" si="188">IF(COUNT(X67:AA67)&gt;0,1,"")</f>
        <v>1</v>
      </c>
      <c r="DI67" s="315">
        <f t="shared" ref="DI67:DI100" si="189">IF(COUNT(AB67:AC67)&gt;0,1,"")</f>
        <v>1</v>
      </c>
      <c r="DJ67" s="315">
        <f t="shared" ref="DJ67:DJ100" si="190">IF(DE67&lt;&gt;"",SUM(DF67:DI67),"")</f>
        <v>4</v>
      </c>
      <c r="DK67" s="315">
        <f t="shared" ref="DK67:DK100" si="191">IF(COUNT(AD67:AF68)&gt;0,1,"")</f>
        <v>1</v>
      </c>
    </row>
    <row r="68" spans="1:115" s="35" customFormat="1" ht="10" x14ac:dyDescent="0.2">
      <c r="A68" s="304" t="s">
        <v>48</v>
      </c>
      <c r="B68" s="46" t="s">
        <v>1124</v>
      </c>
      <c r="C68" s="53">
        <v>19.580682044039225</v>
      </c>
      <c r="D68" s="53">
        <v>37.417095008065445</v>
      </c>
      <c r="E68" s="53">
        <v>16.604117206574173</v>
      </c>
      <c r="F68" s="53">
        <v>6.0500459190256031</v>
      </c>
      <c r="G68" s="53">
        <v>11.264101080733864</v>
      </c>
      <c r="H68" s="53">
        <v>4.0516202041006446</v>
      </c>
      <c r="I68" s="53">
        <v>10.819520480836202</v>
      </c>
      <c r="J68" s="53">
        <v>10.214349631436344</v>
      </c>
      <c r="K68" s="53">
        <v>11.147797648534938</v>
      </c>
      <c r="L68" s="53">
        <v>14.431300116274157</v>
      </c>
      <c r="M68" s="53">
        <v>5.9979145151353697</v>
      </c>
      <c r="N68" s="53">
        <v>6.6633682682485658</v>
      </c>
      <c r="O68" s="53">
        <v>3.0274945937596525</v>
      </c>
      <c r="P68" s="53">
        <v>14.800554196760531</v>
      </c>
      <c r="Q68" s="53">
        <v>20.103178762368692</v>
      </c>
      <c r="R68" s="52"/>
      <c r="S68" s="50">
        <v>130</v>
      </c>
      <c r="T68" s="55"/>
      <c r="U68" s="50">
        <v>105.9</v>
      </c>
      <c r="V68" s="55"/>
      <c r="W68" s="50"/>
      <c r="X68" s="50">
        <v>39.72</v>
      </c>
      <c r="Y68" s="50">
        <v>44.05</v>
      </c>
      <c r="Z68" s="50">
        <v>102</v>
      </c>
      <c r="AA68" s="50">
        <v>308.7</v>
      </c>
      <c r="AB68" s="50"/>
      <c r="AC68" s="50">
        <v>189.2</v>
      </c>
      <c r="AD68" s="50">
        <v>289.39999999999998</v>
      </c>
      <c r="AE68" s="50">
        <v>390.9</v>
      </c>
      <c r="AF68" s="50">
        <v>232</v>
      </c>
      <c r="AG68" s="43" t="str">
        <f t="shared" si="126"/>
        <v/>
      </c>
      <c r="AH68" s="42">
        <f t="shared" si="127"/>
        <v>3.4743477539338059</v>
      </c>
      <c r="AI68" s="42" t="str">
        <f t="shared" si="128"/>
        <v/>
      </c>
      <c r="AJ68" s="42">
        <f t="shared" si="129"/>
        <v>17.503999377422222</v>
      </c>
      <c r="AK68" s="42" t="str">
        <f t="shared" si="130"/>
        <v/>
      </c>
      <c r="AL68" s="42" t="str">
        <f t="shared" si="131"/>
        <v/>
      </c>
      <c r="AM68" s="42">
        <f t="shared" si="132"/>
        <v>3.6711423644285373</v>
      </c>
      <c r="AN68" s="42">
        <f t="shared" si="133"/>
        <v>4.3125604262095028</v>
      </c>
      <c r="AO68" s="42">
        <f t="shared" si="134"/>
        <v>9.1497893320125883</v>
      </c>
      <c r="AP68" s="42">
        <f t="shared" si="135"/>
        <v>21.391004103080043</v>
      </c>
      <c r="AQ68" s="42" t="str">
        <f t="shared" si="136"/>
        <v/>
      </c>
      <c r="AR68" s="42">
        <f t="shared" si="137"/>
        <v>28.394048232566064</v>
      </c>
      <c r="AS68" s="42">
        <f t="shared" si="138"/>
        <v>95.590591836734731</v>
      </c>
      <c r="AT68" s="42">
        <f t="shared" si="139"/>
        <v>26.411173176579979</v>
      </c>
      <c r="AU68" s="42">
        <f t="shared" si="140"/>
        <v>11.540463463135628</v>
      </c>
      <c r="AV68" s="41" t="str">
        <f t="shared" si="141"/>
        <v/>
      </c>
      <c r="AW68" s="40">
        <f t="shared" si="142"/>
        <v>130</v>
      </c>
      <c r="AX68" s="40" t="str">
        <f t="shared" si="143"/>
        <v/>
      </c>
      <c r="AY68" s="40">
        <f t="shared" si="144"/>
        <v>105.9</v>
      </c>
      <c r="AZ68" s="40" t="str">
        <f t="shared" si="145"/>
        <v/>
      </c>
      <c r="BA68" s="40" t="str">
        <f t="shared" si="146"/>
        <v/>
      </c>
      <c r="BB68" s="40">
        <f t="shared" si="147"/>
        <v>39.72</v>
      </c>
      <c r="BC68" s="40">
        <f t="shared" si="148"/>
        <v>44.05</v>
      </c>
      <c r="BD68" s="40">
        <f t="shared" si="149"/>
        <v>102</v>
      </c>
      <c r="BE68" s="40">
        <f t="shared" si="150"/>
        <v>308.7</v>
      </c>
      <c r="BF68" s="40" t="str">
        <f t="shared" si="151"/>
        <v/>
      </c>
      <c r="BG68" s="40">
        <f t="shared" si="152"/>
        <v>189.2</v>
      </c>
      <c r="BH68" s="40">
        <f t="shared" si="153"/>
        <v>289.39999999999998</v>
      </c>
      <c r="BI68" s="40">
        <f t="shared" si="154"/>
        <v>390.9</v>
      </c>
      <c r="BJ68" s="40">
        <f t="shared" si="155"/>
        <v>232</v>
      </c>
      <c r="BK68" s="41" t="str">
        <f t="shared" si="156"/>
        <v/>
      </c>
      <c r="BL68" s="40">
        <f t="shared" si="157"/>
        <v>14.084507042253522</v>
      </c>
      <c r="BM68" s="40" t="str">
        <f t="shared" si="158"/>
        <v/>
      </c>
      <c r="BN68" s="40">
        <f t="shared" si="159"/>
        <v>28.467741935483872</v>
      </c>
      <c r="BO68" s="40" t="str">
        <f t="shared" si="160"/>
        <v/>
      </c>
      <c r="BP68" s="40" t="str">
        <f t="shared" si="161"/>
        <v/>
      </c>
      <c r="BQ68" s="40">
        <f t="shared" si="162"/>
        <v>5.3037788756843369</v>
      </c>
      <c r="BR68" s="40">
        <f t="shared" si="163"/>
        <v>5.1860136566988464</v>
      </c>
      <c r="BS68" s="40">
        <f t="shared" si="164"/>
        <v>11.037766475489665</v>
      </c>
      <c r="BT68" s="40">
        <f t="shared" si="165"/>
        <v>28.93158388003749</v>
      </c>
      <c r="BU68" s="40" t="str">
        <f t="shared" si="166"/>
        <v/>
      </c>
      <c r="BV68" s="40">
        <f t="shared" si="167"/>
        <v>26.791277258566975</v>
      </c>
      <c r="BW68" s="40">
        <f t="shared" si="168"/>
        <v>9.7146693521315868</v>
      </c>
      <c r="BX68" s="40">
        <f t="shared" si="169"/>
        <v>27.316561844863731</v>
      </c>
      <c r="BY68" s="40">
        <f t="shared" si="170"/>
        <v>10.148731408573928</v>
      </c>
      <c r="BZ68" s="49"/>
      <c r="CA68" s="47">
        <v>9.1969999999999992</v>
      </c>
      <c r="CB68" s="54"/>
      <c r="CC68" s="47">
        <v>8.8870000000000005</v>
      </c>
      <c r="CD68" s="54"/>
      <c r="CE68" s="47"/>
      <c r="CF68" s="47">
        <v>7.5149999999999997</v>
      </c>
      <c r="CG68" s="47">
        <v>6.9210000000000003</v>
      </c>
      <c r="CH68" s="47">
        <v>5.6289999999999996</v>
      </c>
      <c r="CI68" s="47">
        <v>6.3079999999999998</v>
      </c>
      <c r="CJ68" s="47"/>
      <c r="CK68" s="47">
        <v>8.3539999999999992</v>
      </c>
      <c r="CL68" s="47">
        <v>7.5279999999999996</v>
      </c>
      <c r="CM68" s="47">
        <v>6.5780000000000003</v>
      </c>
      <c r="CN68" s="47">
        <v>7.4640000000000004</v>
      </c>
      <c r="CO68" s="37" t="str">
        <f t="shared" si="171"/>
        <v/>
      </c>
      <c r="CP68" s="36">
        <f t="shared" si="172"/>
        <v>9.1969999999999992</v>
      </c>
      <c r="CQ68" s="36" t="str">
        <f t="shared" si="173"/>
        <v/>
      </c>
      <c r="CR68" s="36">
        <f t="shared" si="174"/>
        <v>8.8870000000000005</v>
      </c>
      <c r="CS68" s="36" t="str">
        <f t="shared" si="175"/>
        <v/>
      </c>
      <c r="CT68" s="36" t="str">
        <f t="shared" si="176"/>
        <v/>
      </c>
      <c r="CU68" s="36">
        <f t="shared" si="177"/>
        <v>7.5149999999999997</v>
      </c>
      <c r="CV68" s="36">
        <f t="shared" si="178"/>
        <v>6.9210000000000003</v>
      </c>
      <c r="CW68" s="36">
        <f t="shared" si="179"/>
        <v>5.6289999999999996</v>
      </c>
      <c r="CX68" s="36">
        <f t="shared" si="180"/>
        <v>6.3079999999999998</v>
      </c>
      <c r="CY68" s="36" t="str">
        <f t="shared" si="181"/>
        <v/>
      </c>
      <c r="CZ68" s="36">
        <f t="shared" si="182"/>
        <v>8.3539999999999992</v>
      </c>
      <c r="DA68" s="36">
        <f t="shared" si="183"/>
        <v>7.5279999999999996</v>
      </c>
      <c r="DB68" s="36">
        <f t="shared" si="184"/>
        <v>6.5780000000000003</v>
      </c>
      <c r="DC68" s="36">
        <f t="shared" si="185"/>
        <v>7.4640000000000004</v>
      </c>
      <c r="DE68" s="315" t="str">
        <f>_xlfn.IFNA(VLOOKUP(A68,'70commonGPCRs'!A:B,2,FALSE),"")</f>
        <v>Yes</v>
      </c>
      <c r="DF68" s="316" t="str">
        <f t="shared" si="186"/>
        <v/>
      </c>
      <c r="DG68" s="315">
        <f t="shared" si="187"/>
        <v>1</v>
      </c>
      <c r="DH68" s="315">
        <f t="shared" si="188"/>
        <v>1</v>
      </c>
      <c r="DI68" s="315">
        <f t="shared" si="189"/>
        <v>1</v>
      </c>
      <c r="DJ68" s="315">
        <f t="shared" si="190"/>
        <v>3</v>
      </c>
      <c r="DK68" s="315">
        <f t="shared" si="191"/>
        <v>1</v>
      </c>
    </row>
    <row r="69" spans="1:115" s="35" customFormat="1" ht="10" x14ac:dyDescent="0.2">
      <c r="A69" s="304" t="s">
        <v>49</v>
      </c>
      <c r="B69" s="46" t="s">
        <v>1123</v>
      </c>
      <c r="C69" s="40">
        <v>19.114212276193797</v>
      </c>
      <c r="D69" s="40">
        <v>2.2146521110988147</v>
      </c>
      <c r="E69" s="40">
        <v>9.4987623901407741</v>
      </c>
      <c r="F69" s="40">
        <v>1.7398057885081932</v>
      </c>
      <c r="G69" s="40">
        <v>17.980834767014514</v>
      </c>
      <c r="H69" s="40">
        <v>7.962472919423881</v>
      </c>
      <c r="I69" s="40">
        <v>5.4975550174895274</v>
      </c>
      <c r="J69" s="40">
        <v>11.357934083024853</v>
      </c>
      <c r="K69" s="40">
        <v>8.5106321935384734</v>
      </c>
      <c r="L69" s="40">
        <v>5.5544810138232421</v>
      </c>
      <c r="M69" s="40">
        <v>4.1463305797190069</v>
      </c>
      <c r="N69" s="40">
        <v>4.7016239211916648</v>
      </c>
      <c r="O69" s="40">
        <v>2.175713172881677</v>
      </c>
      <c r="P69" s="40">
        <v>12.702517027303255</v>
      </c>
      <c r="Q69" s="40">
        <v>4.7089817866343582</v>
      </c>
      <c r="R69" s="45"/>
      <c r="S69" s="44">
        <v>313.10000000000002</v>
      </c>
      <c r="T69" s="44">
        <v>344.6</v>
      </c>
      <c r="U69" s="44">
        <v>203.6</v>
      </c>
      <c r="V69" s="44">
        <v>246</v>
      </c>
      <c r="W69" s="44">
        <v>45.48</v>
      </c>
      <c r="X69" s="44">
        <v>299.7</v>
      </c>
      <c r="Y69" s="44">
        <v>405</v>
      </c>
      <c r="Z69" s="44">
        <v>334.7</v>
      </c>
      <c r="AA69" s="44">
        <v>490.7</v>
      </c>
      <c r="AB69" s="44"/>
      <c r="AC69" s="44">
        <v>76.77</v>
      </c>
      <c r="AD69" s="44">
        <v>715.2</v>
      </c>
      <c r="AE69" s="44">
        <v>498.6</v>
      </c>
      <c r="AF69" s="44">
        <v>938.9</v>
      </c>
      <c r="AG69" s="43" t="str">
        <f t="shared" si="126"/>
        <v/>
      </c>
      <c r="AH69" s="42">
        <f t="shared" si="127"/>
        <v>141.37660647958535</v>
      </c>
      <c r="AI69" s="42">
        <f t="shared" si="128"/>
        <v>36.27841037035278</v>
      </c>
      <c r="AJ69" s="42">
        <f t="shared" si="129"/>
        <v>117.02455604230288</v>
      </c>
      <c r="AK69" s="42">
        <f t="shared" si="130"/>
        <v>13.68123355714731</v>
      </c>
      <c r="AL69" s="42">
        <f t="shared" si="131"/>
        <v>5.71179336623611</v>
      </c>
      <c r="AM69" s="42">
        <f t="shared" si="132"/>
        <v>54.515143376747645</v>
      </c>
      <c r="AN69" s="42">
        <f t="shared" si="133"/>
        <v>35.65789315552535</v>
      </c>
      <c r="AO69" s="42">
        <f t="shared" si="134"/>
        <v>39.327278207853261</v>
      </c>
      <c r="AP69" s="42">
        <f t="shared" si="135"/>
        <v>88.343087100093072</v>
      </c>
      <c r="AQ69" s="42" t="str">
        <f t="shared" si="136"/>
        <v/>
      </c>
      <c r="AR69" s="42">
        <f t="shared" si="137"/>
        <v>16.32840084337116</v>
      </c>
      <c r="AS69" s="42">
        <f t="shared" si="138"/>
        <v>328.7198004380034</v>
      </c>
      <c r="AT69" s="42">
        <f t="shared" si="139"/>
        <v>39.252063109090187</v>
      </c>
      <c r="AU69" s="42">
        <f t="shared" si="140"/>
        <v>199.38492917193003</v>
      </c>
      <c r="AV69" s="41" t="str">
        <f t="shared" si="141"/>
        <v/>
      </c>
      <c r="AW69" s="40">
        <f t="shared" si="142"/>
        <v>313.10000000000002</v>
      </c>
      <c r="AX69" s="40">
        <f t="shared" si="143"/>
        <v>344.6</v>
      </c>
      <c r="AY69" s="40">
        <f t="shared" si="144"/>
        <v>203.6</v>
      </c>
      <c r="AZ69" s="40">
        <f t="shared" si="145"/>
        <v>246</v>
      </c>
      <c r="BA69" s="40">
        <f t="shared" si="146"/>
        <v>45.48</v>
      </c>
      <c r="BB69" s="40">
        <f t="shared" si="147"/>
        <v>299.7</v>
      </c>
      <c r="BC69" s="40">
        <f t="shared" si="148"/>
        <v>405</v>
      </c>
      <c r="BD69" s="40">
        <f t="shared" si="149"/>
        <v>334.7</v>
      </c>
      <c r="BE69" s="40">
        <f t="shared" si="150"/>
        <v>490.7</v>
      </c>
      <c r="BF69" s="40" t="str">
        <f t="shared" si="151"/>
        <v/>
      </c>
      <c r="BG69" s="40">
        <f t="shared" si="152"/>
        <v>76.77</v>
      </c>
      <c r="BH69" s="40">
        <f t="shared" si="153"/>
        <v>715.2</v>
      </c>
      <c r="BI69" s="40">
        <f t="shared" si="154"/>
        <v>498.6</v>
      </c>
      <c r="BJ69" s="40">
        <f t="shared" si="155"/>
        <v>938.9</v>
      </c>
      <c r="BK69" s="41" t="str">
        <f t="shared" si="156"/>
        <v/>
      </c>
      <c r="BL69" s="40">
        <f t="shared" si="157"/>
        <v>33.921993499458296</v>
      </c>
      <c r="BM69" s="40">
        <f t="shared" si="158"/>
        <v>50.335962605901251</v>
      </c>
      <c r="BN69" s="40">
        <f t="shared" si="159"/>
        <v>54.731182795698928</v>
      </c>
      <c r="BO69" s="40">
        <f t="shared" si="160"/>
        <v>49.757281553398059</v>
      </c>
      <c r="BP69" s="40">
        <f t="shared" si="161"/>
        <v>13.190255220417633</v>
      </c>
      <c r="BQ69" s="40">
        <f t="shared" si="162"/>
        <v>40.018694084657497</v>
      </c>
      <c r="BR69" s="40">
        <f t="shared" si="163"/>
        <v>47.680715799387805</v>
      </c>
      <c r="BS69" s="40">
        <f t="shared" si="164"/>
        <v>36.219023915160697</v>
      </c>
      <c r="BT69" s="40">
        <f t="shared" si="165"/>
        <v>45.988753514526714</v>
      </c>
      <c r="BU69" s="40" t="str">
        <f t="shared" si="166"/>
        <v/>
      </c>
      <c r="BV69" s="40">
        <f t="shared" si="167"/>
        <v>10.870858113848767</v>
      </c>
      <c r="BW69" s="40">
        <f t="shared" si="168"/>
        <v>24.008056394763344</v>
      </c>
      <c r="BX69" s="40">
        <f t="shared" si="169"/>
        <v>34.842767295597483</v>
      </c>
      <c r="BY69" s="40">
        <f t="shared" si="170"/>
        <v>41.071741032370952</v>
      </c>
      <c r="BZ69" s="39"/>
      <c r="CA69" s="38">
        <v>8.4320000000000004</v>
      </c>
      <c r="CB69" s="38">
        <v>8.4760000000000009</v>
      </c>
      <c r="CC69" s="38">
        <v>8.3420000000000005</v>
      </c>
      <c r="CD69" s="38">
        <v>9.0289999999999999</v>
      </c>
      <c r="CE69" s="38">
        <v>8.4979999999999993</v>
      </c>
      <c r="CF69" s="38">
        <v>7.2770000000000001</v>
      </c>
      <c r="CG69" s="38">
        <v>7.0529999999999999</v>
      </c>
      <c r="CH69" s="38">
        <v>7.3540000000000001</v>
      </c>
      <c r="CI69" s="38">
        <v>6.4790000000000001</v>
      </c>
      <c r="CJ69" s="38"/>
      <c r="CK69" s="38">
        <v>9.1460000000000008</v>
      </c>
      <c r="CL69" s="38">
        <v>6.7729999999999997</v>
      </c>
      <c r="CM69" s="38">
        <v>6.6189999999999998</v>
      </c>
      <c r="CN69" s="38">
        <v>7.0780000000000003</v>
      </c>
      <c r="CO69" s="37" t="str">
        <f t="shared" si="171"/>
        <v/>
      </c>
      <c r="CP69" s="36">
        <f t="shared" si="172"/>
        <v>8.4320000000000004</v>
      </c>
      <c r="CQ69" s="36">
        <f t="shared" si="173"/>
        <v>8.4760000000000009</v>
      </c>
      <c r="CR69" s="36">
        <f t="shared" si="174"/>
        <v>8.3420000000000005</v>
      </c>
      <c r="CS69" s="36">
        <f t="shared" si="175"/>
        <v>9.0289999999999999</v>
      </c>
      <c r="CT69" s="36">
        <f t="shared" si="176"/>
        <v>8.4979999999999993</v>
      </c>
      <c r="CU69" s="36">
        <f t="shared" si="177"/>
        <v>7.2770000000000001</v>
      </c>
      <c r="CV69" s="36">
        <f t="shared" si="178"/>
        <v>7.0529999999999999</v>
      </c>
      <c r="CW69" s="36">
        <f t="shared" si="179"/>
        <v>7.3540000000000001</v>
      </c>
      <c r="CX69" s="36">
        <f t="shared" si="180"/>
        <v>6.4790000000000001</v>
      </c>
      <c r="CY69" s="36" t="str">
        <f t="shared" si="181"/>
        <v/>
      </c>
      <c r="CZ69" s="36">
        <f t="shared" si="182"/>
        <v>9.1460000000000008</v>
      </c>
      <c r="DA69" s="36">
        <f t="shared" si="183"/>
        <v>6.7729999999999997</v>
      </c>
      <c r="DB69" s="36">
        <f t="shared" si="184"/>
        <v>6.6189999999999998</v>
      </c>
      <c r="DC69" s="36">
        <f t="shared" si="185"/>
        <v>7.0780000000000003</v>
      </c>
      <c r="DE69" s="315" t="str">
        <f>_xlfn.IFNA(VLOOKUP(A69,'70commonGPCRs'!A:B,2,FALSE),"")</f>
        <v>Yes</v>
      </c>
      <c r="DF69" s="316" t="str">
        <f t="shared" si="186"/>
        <v/>
      </c>
      <c r="DG69" s="315">
        <f t="shared" si="187"/>
        <v>1</v>
      </c>
      <c r="DH69" s="315">
        <f t="shared" si="188"/>
        <v>1</v>
      </c>
      <c r="DI69" s="315">
        <f t="shared" si="189"/>
        <v>1</v>
      </c>
      <c r="DJ69" s="315">
        <f t="shared" si="190"/>
        <v>3</v>
      </c>
      <c r="DK69" s="315">
        <f t="shared" si="191"/>
        <v>1</v>
      </c>
    </row>
    <row r="70" spans="1:115" s="35" customFormat="1" ht="10" x14ac:dyDescent="0.2">
      <c r="A70" s="304" t="s">
        <v>526</v>
      </c>
      <c r="B70" s="46" t="s">
        <v>1122</v>
      </c>
      <c r="C70" s="40">
        <v>18.511753180078557</v>
      </c>
      <c r="D70" s="40">
        <v>32.244451847598917</v>
      </c>
      <c r="E70" s="40">
        <v>19.086756890353126</v>
      </c>
      <c r="F70" s="40">
        <v>26.716750090026306</v>
      </c>
      <c r="G70" s="40">
        <v>26.957145680389655</v>
      </c>
      <c r="H70" s="40">
        <v>8.8288744925437719</v>
      </c>
      <c r="I70" s="40">
        <v>15.631799748452915</v>
      </c>
      <c r="J70" s="40">
        <v>28.828467469028606</v>
      </c>
      <c r="K70" s="40">
        <v>26.122147270005275</v>
      </c>
      <c r="L70" s="40">
        <v>12.771868649577845</v>
      </c>
      <c r="M70" s="40">
        <v>22.116834648124179</v>
      </c>
      <c r="N70" s="40">
        <v>9.8210716350566134</v>
      </c>
      <c r="O70" s="40">
        <v>19.336897707004219</v>
      </c>
      <c r="P70" s="40">
        <v>15.843830609819248</v>
      </c>
      <c r="Q70" s="40">
        <v>24.319908340892773</v>
      </c>
      <c r="R70" s="45"/>
      <c r="S70" s="44">
        <v>748.6</v>
      </c>
      <c r="T70" s="44">
        <v>414.1</v>
      </c>
      <c r="U70" s="44">
        <v>208.5</v>
      </c>
      <c r="V70" s="44">
        <v>367</v>
      </c>
      <c r="W70" s="44">
        <v>197</v>
      </c>
      <c r="X70" s="44">
        <v>75.38</v>
      </c>
      <c r="Y70" s="59">
        <v>67.58</v>
      </c>
      <c r="Z70" s="44">
        <v>399.7</v>
      </c>
      <c r="AA70" s="44">
        <v>729.6</v>
      </c>
      <c r="AB70" s="44">
        <v>76.38</v>
      </c>
      <c r="AC70" s="44">
        <v>241.1</v>
      </c>
      <c r="AD70" s="44">
        <v>1380</v>
      </c>
      <c r="AE70" s="44">
        <v>1185</v>
      </c>
      <c r="AF70" s="44">
        <v>1474</v>
      </c>
      <c r="AG70" s="43" t="str">
        <f t="shared" si="126"/>
        <v/>
      </c>
      <c r="AH70" s="42">
        <f t="shared" si="127"/>
        <v>23.21639715068515</v>
      </c>
      <c r="AI70" s="42">
        <f t="shared" si="128"/>
        <v>21.695671107399885</v>
      </c>
      <c r="AJ70" s="42">
        <f t="shared" si="129"/>
        <v>7.8040929116537878</v>
      </c>
      <c r="AK70" s="42">
        <f t="shared" si="130"/>
        <v>13.614201011903837</v>
      </c>
      <c r="AL70" s="42">
        <f t="shared" si="131"/>
        <v>22.313149899952926</v>
      </c>
      <c r="AM70" s="42">
        <f t="shared" si="132"/>
        <v>4.8222214468593343</v>
      </c>
      <c r="AN70" s="42">
        <f t="shared" si="133"/>
        <v>2.3442106339021826</v>
      </c>
      <c r="AO70" s="42">
        <f t="shared" si="134"/>
        <v>15.301192351019131</v>
      </c>
      <c r="AP70" s="42">
        <f t="shared" si="135"/>
        <v>57.125548345199732</v>
      </c>
      <c r="AQ70" s="42">
        <f t="shared" si="136"/>
        <v>3.4534779146833339</v>
      </c>
      <c r="AR70" s="42">
        <f t="shared" si="137"/>
        <v>24.549255820453059</v>
      </c>
      <c r="AS70" s="42">
        <f t="shared" si="138"/>
        <v>71.366152984309153</v>
      </c>
      <c r="AT70" s="42">
        <f t="shared" si="139"/>
        <v>74.792518878963122</v>
      </c>
      <c r="AU70" s="42">
        <f t="shared" si="140"/>
        <v>60.608781058666196</v>
      </c>
      <c r="AV70" s="41" t="str">
        <f t="shared" si="141"/>
        <v/>
      </c>
      <c r="AW70" s="40">
        <f t="shared" si="142"/>
        <v>748.6</v>
      </c>
      <c r="AX70" s="40">
        <f t="shared" si="143"/>
        <v>414.1</v>
      </c>
      <c r="AY70" s="40">
        <f t="shared" si="144"/>
        <v>208.5</v>
      </c>
      <c r="AZ70" s="40">
        <f t="shared" si="145"/>
        <v>367</v>
      </c>
      <c r="BA70" s="40">
        <f t="shared" si="146"/>
        <v>197</v>
      </c>
      <c r="BB70" s="40">
        <f t="shared" si="147"/>
        <v>75.38</v>
      </c>
      <c r="BC70" s="40">
        <f t="shared" si="148"/>
        <v>67.58</v>
      </c>
      <c r="BD70" s="40">
        <f t="shared" si="149"/>
        <v>399.7</v>
      </c>
      <c r="BE70" s="40">
        <f t="shared" si="150"/>
        <v>729.6</v>
      </c>
      <c r="BF70" s="40">
        <f t="shared" si="151"/>
        <v>76.38</v>
      </c>
      <c r="BG70" s="40">
        <f t="shared" si="152"/>
        <v>241.1</v>
      </c>
      <c r="BH70" s="40">
        <f t="shared" si="153"/>
        <v>1380</v>
      </c>
      <c r="BI70" s="40">
        <f t="shared" si="154"/>
        <v>1185</v>
      </c>
      <c r="BJ70" s="40">
        <f t="shared" si="155"/>
        <v>1474</v>
      </c>
      <c r="BK70" s="41" t="str">
        <f t="shared" si="156"/>
        <v/>
      </c>
      <c r="BL70" s="40">
        <f t="shared" si="157"/>
        <v>81.105092091007577</v>
      </c>
      <c r="BM70" s="40">
        <f t="shared" si="158"/>
        <v>60.487876132047909</v>
      </c>
      <c r="BN70" s="40">
        <f t="shared" si="159"/>
        <v>56.048387096774192</v>
      </c>
      <c r="BO70" s="40">
        <f t="shared" si="160"/>
        <v>74.23139158576052</v>
      </c>
      <c r="BP70" s="40">
        <f t="shared" si="161"/>
        <v>57.134570765661252</v>
      </c>
      <c r="BQ70" s="40">
        <f t="shared" si="162"/>
        <v>10.065429296301241</v>
      </c>
      <c r="BR70" s="40">
        <f t="shared" si="163"/>
        <v>7.9562043795620436</v>
      </c>
      <c r="BS70" s="40">
        <f t="shared" si="164"/>
        <v>43.252894708364892</v>
      </c>
      <c r="BT70" s="40">
        <f t="shared" si="165"/>
        <v>68.378631677600751</v>
      </c>
      <c r="BU70" s="40">
        <f t="shared" si="166"/>
        <v>62.606557377049178</v>
      </c>
      <c r="BV70" s="40">
        <f t="shared" si="167"/>
        <v>34.140470121778527</v>
      </c>
      <c r="BW70" s="40">
        <f t="shared" si="168"/>
        <v>46.324269889224574</v>
      </c>
      <c r="BX70" s="40">
        <f t="shared" si="169"/>
        <v>82.809224318658281</v>
      </c>
      <c r="BY70" s="40">
        <f t="shared" si="170"/>
        <v>64.479440069991256</v>
      </c>
      <c r="BZ70" s="39"/>
      <c r="CA70" s="38">
        <v>10.06</v>
      </c>
      <c r="CB70" s="38">
        <v>10.34</v>
      </c>
      <c r="CC70" s="38">
        <v>10.18</v>
      </c>
      <c r="CD70" s="38">
        <v>10.47</v>
      </c>
      <c r="CE70" s="38">
        <v>9.8469999999999995</v>
      </c>
      <c r="CF70" s="38">
        <v>7.0880000000000001</v>
      </c>
      <c r="CG70" s="58">
        <v>6.5609999999999999</v>
      </c>
      <c r="CH70" s="38">
        <v>6.97</v>
      </c>
      <c r="CI70" s="38">
        <v>9.8870000000000005</v>
      </c>
      <c r="CJ70" s="38">
        <v>9.5190000000000001</v>
      </c>
      <c r="CK70" s="38">
        <v>9.0269999999999992</v>
      </c>
      <c r="CL70" s="38">
        <v>6.9880000000000004</v>
      </c>
      <c r="CM70" s="38">
        <v>7.7279999999999998</v>
      </c>
      <c r="CN70" s="38">
        <v>7.8979999999999997</v>
      </c>
      <c r="CO70" s="37" t="str">
        <f t="shared" si="171"/>
        <v/>
      </c>
      <c r="CP70" s="36">
        <f t="shared" si="172"/>
        <v>10.06</v>
      </c>
      <c r="CQ70" s="36">
        <f t="shared" si="173"/>
        <v>10.34</v>
      </c>
      <c r="CR70" s="36">
        <f t="shared" si="174"/>
        <v>10.18</v>
      </c>
      <c r="CS70" s="36">
        <f t="shared" si="175"/>
        <v>10.47</v>
      </c>
      <c r="CT70" s="36">
        <f t="shared" si="176"/>
        <v>9.8469999999999995</v>
      </c>
      <c r="CU70" s="36">
        <f t="shared" si="177"/>
        <v>7.0880000000000001</v>
      </c>
      <c r="CV70" s="36">
        <f t="shared" si="178"/>
        <v>6.5609999999999999</v>
      </c>
      <c r="CW70" s="36">
        <f t="shared" si="179"/>
        <v>6.97</v>
      </c>
      <c r="CX70" s="36">
        <f t="shared" si="180"/>
        <v>9.8870000000000005</v>
      </c>
      <c r="CY70" s="36">
        <f t="shared" si="181"/>
        <v>9.5190000000000001</v>
      </c>
      <c r="CZ70" s="36">
        <f t="shared" si="182"/>
        <v>9.0269999999999992</v>
      </c>
      <c r="DA70" s="36">
        <f t="shared" si="183"/>
        <v>6.9880000000000004</v>
      </c>
      <c r="DB70" s="36">
        <f t="shared" si="184"/>
        <v>7.7279999999999998</v>
      </c>
      <c r="DC70" s="36">
        <f t="shared" si="185"/>
        <v>7.8979999999999997</v>
      </c>
      <c r="DE70" s="315" t="str">
        <f>_xlfn.IFNA(VLOOKUP(A70,'70commonGPCRs'!A:B,2,FALSE),"")</f>
        <v>Yes</v>
      </c>
      <c r="DF70" s="316" t="str">
        <f t="shared" si="186"/>
        <v/>
      </c>
      <c r="DG70" s="315">
        <f t="shared" si="187"/>
        <v>1</v>
      </c>
      <c r="DH70" s="315">
        <f t="shared" si="188"/>
        <v>1</v>
      </c>
      <c r="DI70" s="315">
        <f t="shared" si="189"/>
        <v>1</v>
      </c>
      <c r="DJ70" s="315">
        <f t="shared" si="190"/>
        <v>3</v>
      </c>
      <c r="DK70" s="315">
        <f t="shared" si="191"/>
        <v>1</v>
      </c>
    </row>
    <row r="71" spans="1:115" s="35" customFormat="1" ht="10" x14ac:dyDescent="0.2">
      <c r="A71" s="304" t="s">
        <v>528</v>
      </c>
      <c r="B71" s="46" t="s">
        <v>1121</v>
      </c>
      <c r="C71" s="53">
        <v>17.097543789231864</v>
      </c>
      <c r="D71" s="53">
        <v>24.893378962066368</v>
      </c>
      <c r="E71" s="53">
        <v>21.352926552999403</v>
      </c>
      <c r="F71" s="53">
        <v>22.319356021243856</v>
      </c>
      <c r="G71" s="53">
        <v>21.661145611443118</v>
      </c>
      <c r="H71" s="53">
        <v>8.0526353314347379</v>
      </c>
      <c r="I71" s="53">
        <v>18.806971279289844</v>
      </c>
      <c r="J71" s="53">
        <v>27.112456005484304</v>
      </c>
      <c r="K71" s="53">
        <v>22.352436918431394</v>
      </c>
      <c r="L71" s="53">
        <v>18.920554710925497</v>
      </c>
      <c r="M71" s="53">
        <v>31.885503665024309</v>
      </c>
      <c r="N71" s="53">
        <v>17.060283937950409</v>
      </c>
      <c r="O71" s="53">
        <v>25.301113002369409</v>
      </c>
      <c r="P71" s="53">
        <v>21.697273984610739</v>
      </c>
      <c r="Q71" s="53">
        <v>19.918462434478638</v>
      </c>
      <c r="R71" s="52"/>
      <c r="S71" s="50">
        <v>420.9</v>
      </c>
      <c r="T71" s="50">
        <v>250.6</v>
      </c>
      <c r="U71" s="50">
        <v>206.1</v>
      </c>
      <c r="V71" s="50">
        <v>299.5</v>
      </c>
      <c r="W71" s="50">
        <v>105.7</v>
      </c>
      <c r="X71" s="50"/>
      <c r="Y71" s="50"/>
      <c r="Z71" s="50"/>
      <c r="AA71" s="50"/>
      <c r="AB71" s="50"/>
      <c r="AC71" s="50"/>
      <c r="AD71" s="50"/>
      <c r="AE71" s="51">
        <v>23.07</v>
      </c>
      <c r="AF71" s="59">
        <v>64.97</v>
      </c>
      <c r="AG71" s="43" t="str">
        <f t="shared" si="126"/>
        <v/>
      </c>
      <c r="AH71" s="42">
        <f t="shared" si="127"/>
        <v>16.908110411261806</v>
      </c>
      <c r="AI71" s="42">
        <f t="shared" si="128"/>
        <v>11.736096191685665</v>
      </c>
      <c r="AJ71" s="42">
        <f t="shared" si="129"/>
        <v>9.2341373919494494</v>
      </c>
      <c r="AK71" s="42">
        <f t="shared" si="130"/>
        <v>13.826600188762896</v>
      </c>
      <c r="AL71" s="42">
        <f t="shared" si="131"/>
        <v>13.126137674133002</v>
      </c>
      <c r="AM71" s="42" t="str">
        <f t="shared" si="132"/>
        <v/>
      </c>
      <c r="AN71" s="42" t="str">
        <f t="shared" si="133"/>
        <v/>
      </c>
      <c r="AO71" s="42" t="str">
        <f t="shared" si="134"/>
        <v/>
      </c>
      <c r="AP71" s="42" t="str">
        <f t="shared" si="135"/>
        <v/>
      </c>
      <c r="AQ71" s="42" t="str">
        <f t="shared" si="136"/>
        <v/>
      </c>
      <c r="AR71" s="42" t="str">
        <f t="shared" si="137"/>
        <v/>
      </c>
      <c r="AS71" s="42" t="str">
        <f t="shared" si="138"/>
        <v/>
      </c>
      <c r="AT71" s="42">
        <f t="shared" si="139"/>
        <v>1.0632672111880459</v>
      </c>
      <c r="AU71" s="42">
        <f t="shared" si="140"/>
        <v>3.2617979532163912</v>
      </c>
      <c r="AV71" s="41" t="str">
        <f t="shared" si="141"/>
        <v/>
      </c>
      <c r="AW71" s="40">
        <f t="shared" si="142"/>
        <v>420.9</v>
      </c>
      <c r="AX71" s="40">
        <f t="shared" si="143"/>
        <v>250.6</v>
      </c>
      <c r="AY71" s="40">
        <f t="shared" si="144"/>
        <v>206.1</v>
      </c>
      <c r="AZ71" s="40">
        <f t="shared" si="145"/>
        <v>299.5</v>
      </c>
      <c r="BA71" s="40">
        <f t="shared" si="146"/>
        <v>105.7</v>
      </c>
      <c r="BB71" s="40" t="str">
        <f t="shared" si="147"/>
        <v/>
      </c>
      <c r="BC71" s="40" t="str">
        <f t="shared" si="148"/>
        <v/>
      </c>
      <c r="BD71" s="40" t="str">
        <f t="shared" si="149"/>
        <v/>
      </c>
      <c r="BE71" s="40" t="str">
        <f t="shared" si="150"/>
        <v/>
      </c>
      <c r="BF71" s="40" t="str">
        <f t="shared" si="151"/>
        <v/>
      </c>
      <c r="BG71" s="40" t="str">
        <f t="shared" si="152"/>
        <v/>
      </c>
      <c r="BH71" s="40" t="str">
        <f t="shared" si="153"/>
        <v/>
      </c>
      <c r="BI71" s="40" t="str">
        <f t="shared" si="154"/>
        <v/>
      </c>
      <c r="BJ71" s="40">
        <f t="shared" si="155"/>
        <v>64.97</v>
      </c>
      <c r="BK71" s="41" t="str">
        <f t="shared" si="156"/>
        <v/>
      </c>
      <c r="BL71" s="40">
        <f t="shared" si="157"/>
        <v>45.601300108342365</v>
      </c>
      <c r="BM71" s="40">
        <f t="shared" si="158"/>
        <v>36.605316973415128</v>
      </c>
      <c r="BN71" s="40">
        <f t="shared" si="159"/>
        <v>55.403225806451616</v>
      </c>
      <c r="BO71" s="40">
        <f t="shared" si="160"/>
        <v>60.578478964401299</v>
      </c>
      <c r="BP71" s="40">
        <f t="shared" si="161"/>
        <v>30.655452436194896</v>
      </c>
      <c r="BQ71" s="40" t="str">
        <f t="shared" si="162"/>
        <v/>
      </c>
      <c r="BR71" s="40" t="str">
        <f t="shared" si="163"/>
        <v/>
      </c>
      <c r="BS71" s="40" t="str">
        <f t="shared" si="164"/>
        <v/>
      </c>
      <c r="BT71" s="40" t="str">
        <f t="shared" si="165"/>
        <v/>
      </c>
      <c r="BU71" s="40" t="str">
        <f t="shared" si="166"/>
        <v/>
      </c>
      <c r="BV71" s="40" t="str">
        <f t="shared" si="167"/>
        <v/>
      </c>
      <c r="BW71" s="40" t="str">
        <f t="shared" si="168"/>
        <v/>
      </c>
      <c r="BX71" s="40" t="str">
        <f t="shared" si="169"/>
        <v/>
      </c>
      <c r="BY71" s="40">
        <f t="shared" si="170"/>
        <v>2.8420822397200349</v>
      </c>
      <c r="BZ71" s="49"/>
      <c r="CA71" s="47">
        <v>8.7460000000000004</v>
      </c>
      <c r="CB71" s="47">
        <v>8.81</v>
      </c>
      <c r="CC71" s="47">
        <v>8.407</v>
      </c>
      <c r="CD71" s="47">
        <v>8.6579999999999995</v>
      </c>
      <c r="CE71" s="47">
        <v>7.3390000000000004</v>
      </c>
      <c r="CF71" s="47"/>
      <c r="CG71" s="47"/>
      <c r="CH71" s="47"/>
      <c r="CI71" s="47"/>
      <c r="CJ71" s="47"/>
      <c r="CK71" s="47"/>
      <c r="CL71" s="47"/>
      <c r="CM71" s="57">
        <v>7.657</v>
      </c>
      <c r="CN71" s="58">
        <v>6.9429999999999996</v>
      </c>
      <c r="CO71" s="37" t="str">
        <f t="shared" si="171"/>
        <v/>
      </c>
      <c r="CP71" s="36">
        <f t="shared" si="172"/>
        <v>8.7460000000000004</v>
      </c>
      <c r="CQ71" s="36">
        <f t="shared" si="173"/>
        <v>8.81</v>
      </c>
      <c r="CR71" s="36">
        <f t="shared" si="174"/>
        <v>8.407</v>
      </c>
      <c r="CS71" s="36">
        <f t="shared" si="175"/>
        <v>8.6579999999999995</v>
      </c>
      <c r="CT71" s="36">
        <f t="shared" si="176"/>
        <v>7.3390000000000004</v>
      </c>
      <c r="CU71" s="36" t="str">
        <f t="shared" si="177"/>
        <v/>
      </c>
      <c r="CV71" s="36" t="str">
        <f t="shared" si="178"/>
        <v/>
      </c>
      <c r="CW71" s="36" t="str">
        <f t="shared" si="179"/>
        <v/>
      </c>
      <c r="CX71" s="36" t="str">
        <f t="shared" si="180"/>
        <v/>
      </c>
      <c r="CY71" s="36" t="str">
        <f t="shared" si="181"/>
        <v/>
      </c>
      <c r="CZ71" s="36" t="str">
        <f t="shared" si="182"/>
        <v/>
      </c>
      <c r="DA71" s="36" t="str">
        <f t="shared" si="183"/>
        <v/>
      </c>
      <c r="DB71" s="36" t="str">
        <f t="shared" si="184"/>
        <v/>
      </c>
      <c r="DC71" s="36">
        <f t="shared" si="185"/>
        <v>6.9429999999999996</v>
      </c>
      <c r="DE71" s="315" t="str">
        <f>_xlfn.IFNA(VLOOKUP(A71,'70commonGPCRs'!A:B,2,FALSE),"")</f>
        <v>Yes</v>
      </c>
      <c r="DF71" s="316" t="str">
        <f t="shared" si="186"/>
        <v/>
      </c>
      <c r="DG71" s="315">
        <f t="shared" si="187"/>
        <v>1</v>
      </c>
      <c r="DH71" s="315" t="str">
        <f t="shared" si="188"/>
        <v/>
      </c>
      <c r="DI71" s="315" t="str">
        <f t="shared" si="189"/>
        <v/>
      </c>
      <c r="DJ71" s="315">
        <f t="shared" si="190"/>
        <v>1</v>
      </c>
      <c r="DK71" s="315">
        <f t="shared" si="191"/>
        <v>1</v>
      </c>
    </row>
    <row r="72" spans="1:115" s="35" customFormat="1" ht="10" x14ac:dyDescent="0.2">
      <c r="A72" s="304" t="s">
        <v>54</v>
      </c>
      <c r="B72" s="46" t="s">
        <v>1120</v>
      </c>
      <c r="C72" s="53">
        <v>9.249343965922229</v>
      </c>
      <c r="D72" s="53">
        <v>26.024742169968931</v>
      </c>
      <c r="E72" s="53">
        <v>1.6830857428000932</v>
      </c>
      <c r="F72" s="53">
        <v>17.940554429883214</v>
      </c>
      <c r="G72" s="53">
        <v>4.4680045576089258</v>
      </c>
      <c r="H72" s="53">
        <v>10.161215901367759</v>
      </c>
      <c r="I72" s="53">
        <v>12.759940302603299</v>
      </c>
      <c r="J72" s="53">
        <v>15.409647773193567</v>
      </c>
      <c r="K72" s="53">
        <v>13.395451940476121</v>
      </c>
      <c r="L72" s="53">
        <v>5.7812411675085054</v>
      </c>
      <c r="M72" s="53">
        <v>4.872594049742756</v>
      </c>
      <c r="N72" s="53">
        <v>9.5029081551340511</v>
      </c>
      <c r="O72" s="53">
        <v>10.156878182404187</v>
      </c>
      <c r="P72" s="53">
        <v>9.4297027343540876</v>
      </c>
      <c r="Q72" s="53">
        <v>2.5402205617787237</v>
      </c>
      <c r="R72" s="52">
        <v>58.1</v>
      </c>
      <c r="S72" s="50"/>
      <c r="T72" s="50"/>
      <c r="U72" s="50"/>
      <c r="V72" s="50">
        <v>34.950000000000003</v>
      </c>
      <c r="W72" s="50">
        <v>124.9</v>
      </c>
      <c r="X72" s="50"/>
      <c r="Y72" s="50"/>
      <c r="Z72" s="50"/>
      <c r="AA72" s="50">
        <v>586.5</v>
      </c>
      <c r="AB72" s="50">
        <v>50.78</v>
      </c>
      <c r="AC72" s="50">
        <v>190.9</v>
      </c>
      <c r="AD72" s="50">
        <v>57.52</v>
      </c>
      <c r="AE72" s="50">
        <v>404.9</v>
      </c>
      <c r="AF72" s="50">
        <v>624.6</v>
      </c>
      <c r="AG72" s="43">
        <f t="shared" si="126"/>
        <v>6.2815265832971967</v>
      </c>
      <c r="AH72" s="42" t="str">
        <f t="shared" si="127"/>
        <v/>
      </c>
      <c r="AI72" s="42" t="str">
        <f t="shared" si="128"/>
        <v/>
      </c>
      <c r="AJ72" s="42" t="str">
        <f t="shared" si="129"/>
        <v/>
      </c>
      <c r="AK72" s="42">
        <f t="shared" si="130"/>
        <v>7.8222838740128022</v>
      </c>
      <c r="AL72" s="42">
        <f t="shared" si="131"/>
        <v>12.291836057059641</v>
      </c>
      <c r="AM72" s="42" t="str">
        <f t="shared" si="132"/>
        <v/>
      </c>
      <c r="AN72" s="42" t="str">
        <f t="shared" si="133"/>
        <v/>
      </c>
      <c r="AO72" s="42" t="str">
        <f t="shared" si="134"/>
        <v/>
      </c>
      <c r="AP72" s="42">
        <f t="shared" si="135"/>
        <v>101.44880364033648</v>
      </c>
      <c r="AQ72" s="42">
        <f t="shared" si="136"/>
        <v>10.421553587596915</v>
      </c>
      <c r="AR72" s="42">
        <f t="shared" si="137"/>
        <v>20.088587291761225</v>
      </c>
      <c r="AS72" s="42">
        <f t="shared" si="138"/>
        <v>5.6631574157941431</v>
      </c>
      <c r="AT72" s="42">
        <f t="shared" si="139"/>
        <v>42.93878729865758</v>
      </c>
      <c r="AU72" s="42">
        <f t="shared" si="140"/>
        <v>245.88416037489282</v>
      </c>
      <c r="AV72" s="41">
        <f t="shared" si="141"/>
        <v>58.1</v>
      </c>
      <c r="AW72" s="40" t="str">
        <f t="shared" si="142"/>
        <v/>
      </c>
      <c r="AX72" s="40" t="str">
        <f t="shared" si="143"/>
        <v/>
      </c>
      <c r="AY72" s="40" t="str">
        <f t="shared" si="144"/>
        <v/>
      </c>
      <c r="AZ72" s="40">
        <f t="shared" si="145"/>
        <v>34.950000000000003</v>
      </c>
      <c r="BA72" s="40">
        <f t="shared" si="146"/>
        <v>124.9</v>
      </c>
      <c r="BB72" s="40" t="str">
        <f t="shared" si="147"/>
        <v/>
      </c>
      <c r="BC72" s="40" t="str">
        <f t="shared" si="148"/>
        <v/>
      </c>
      <c r="BD72" s="40" t="str">
        <f t="shared" si="149"/>
        <v/>
      </c>
      <c r="BE72" s="40">
        <f t="shared" si="150"/>
        <v>586.5</v>
      </c>
      <c r="BF72" s="40">
        <f t="shared" si="151"/>
        <v>50.78</v>
      </c>
      <c r="BG72" s="40">
        <f t="shared" si="152"/>
        <v>190.9</v>
      </c>
      <c r="BH72" s="40">
        <f t="shared" si="153"/>
        <v>57.52</v>
      </c>
      <c r="BI72" s="40">
        <f t="shared" si="154"/>
        <v>404.9</v>
      </c>
      <c r="BJ72" s="40">
        <f t="shared" si="155"/>
        <v>624.6</v>
      </c>
      <c r="BK72" s="41">
        <f t="shared" si="156"/>
        <v>88.946723821188002</v>
      </c>
      <c r="BL72" s="40" t="str">
        <f t="shared" si="157"/>
        <v/>
      </c>
      <c r="BM72" s="40" t="str">
        <f t="shared" si="158"/>
        <v/>
      </c>
      <c r="BN72" s="40" t="str">
        <f t="shared" si="159"/>
        <v/>
      </c>
      <c r="BO72" s="40">
        <f t="shared" si="160"/>
        <v>7.0691747572815542</v>
      </c>
      <c r="BP72" s="40">
        <f t="shared" si="161"/>
        <v>36.223897911832942</v>
      </c>
      <c r="BQ72" s="40" t="str">
        <f t="shared" si="162"/>
        <v/>
      </c>
      <c r="BR72" s="40" t="str">
        <f t="shared" si="163"/>
        <v/>
      </c>
      <c r="BS72" s="40" t="str">
        <f t="shared" si="164"/>
        <v/>
      </c>
      <c r="BT72" s="40">
        <f t="shared" si="165"/>
        <v>54.967197750702908</v>
      </c>
      <c r="BU72" s="40">
        <f t="shared" si="166"/>
        <v>41.622950819672134</v>
      </c>
      <c r="BV72" s="40">
        <f t="shared" si="167"/>
        <v>27.032002265647122</v>
      </c>
      <c r="BW72" s="40">
        <f t="shared" si="168"/>
        <v>1.9308492782813025</v>
      </c>
      <c r="BX72" s="40">
        <f t="shared" si="169"/>
        <v>28.294898672257162</v>
      </c>
      <c r="BY72" s="40">
        <f t="shared" si="170"/>
        <v>27.322834645669293</v>
      </c>
      <c r="BZ72" s="49">
        <v>9.5559999999999992</v>
      </c>
      <c r="CA72" s="47"/>
      <c r="CB72" s="47"/>
      <c r="CC72" s="47"/>
      <c r="CD72" s="47">
        <v>8.3030000000000008</v>
      </c>
      <c r="CE72" s="47">
        <v>8.6379999999999999</v>
      </c>
      <c r="CF72" s="47"/>
      <c r="CG72" s="47"/>
      <c r="CH72" s="47"/>
      <c r="CI72" s="47">
        <v>10.59</v>
      </c>
      <c r="CJ72" s="47">
        <v>7.4569999999999999</v>
      </c>
      <c r="CK72" s="47">
        <v>6.7469999999999999</v>
      </c>
      <c r="CL72" s="47">
        <v>8.7249999999999996</v>
      </c>
      <c r="CM72" s="47">
        <v>8.73</v>
      </c>
      <c r="CN72" s="47">
        <v>8.7940000000000005</v>
      </c>
      <c r="CO72" s="37">
        <f t="shared" si="171"/>
        <v>9.5559999999999992</v>
      </c>
      <c r="CP72" s="36" t="str">
        <f t="shared" si="172"/>
        <v/>
      </c>
      <c r="CQ72" s="36" t="str">
        <f t="shared" si="173"/>
        <v/>
      </c>
      <c r="CR72" s="36" t="str">
        <f t="shared" si="174"/>
        <v/>
      </c>
      <c r="CS72" s="36">
        <f t="shared" si="175"/>
        <v>8.3030000000000008</v>
      </c>
      <c r="CT72" s="36">
        <f t="shared" si="176"/>
        <v>8.6379999999999999</v>
      </c>
      <c r="CU72" s="36" t="str">
        <f t="shared" si="177"/>
        <v/>
      </c>
      <c r="CV72" s="36" t="str">
        <f t="shared" si="178"/>
        <v/>
      </c>
      <c r="CW72" s="36" t="str">
        <f t="shared" si="179"/>
        <v/>
      </c>
      <c r="CX72" s="36">
        <f t="shared" si="180"/>
        <v>10.59</v>
      </c>
      <c r="CY72" s="36">
        <f t="shared" si="181"/>
        <v>7.4569999999999999</v>
      </c>
      <c r="CZ72" s="36">
        <f t="shared" si="182"/>
        <v>6.7469999999999999</v>
      </c>
      <c r="DA72" s="36">
        <f t="shared" si="183"/>
        <v>8.7249999999999996</v>
      </c>
      <c r="DB72" s="36">
        <f t="shared" si="184"/>
        <v>8.73</v>
      </c>
      <c r="DC72" s="36">
        <f t="shared" si="185"/>
        <v>8.7940000000000005</v>
      </c>
      <c r="DE72" s="315" t="str">
        <f>_xlfn.IFNA(VLOOKUP(A72,'70commonGPCRs'!A:B,2,FALSE),"")</f>
        <v>Yes</v>
      </c>
      <c r="DF72" s="316">
        <f t="shared" si="186"/>
        <v>1</v>
      </c>
      <c r="DG72" s="315">
        <f t="shared" si="187"/>
        <v>1</v>
      </c>
      <c r="DH72" s="315">
        <f t="shared" si="188"/>
        <v>1</v>
      </c>
      <c r="DI72" s="315">
        <f t="shared" si="189"/>
        <v>1</v>
      </c>
      <c r="DJ72" s="315">
        <f t="shared" si="190"/>
        <v>4</v>
      </c>
      <c r="DK72" s="315">
        <f t="shared" si="191"/>
        <v>1</v>
      </c>
    </row>
    <row r="73" spans="1:115" s="35" customFormat="1" ht="10" x14ac:dyDescent="0.2">
      <c r="A73" s="304" t="s">
        <v>86</v>
      </c>
      <c r="B73" s="46" t="s">
        <v>1119</v>
      </c>
      <c r="C73" s="40">
        <v>7.9724936177455019</v>
      </c>
      <c r="D73" s="40">
        <v>0.85022859461307332</v>
      </c>
      <c r="E73" s="40">
        <v>1.1796485331504614</v>
      </c>
      <c r="F73" s="40">
        <v>22.372793620454878</v>
      </c>
      <c r="G73" s="40">
        <v>14.980289093298264</v>
      </c>
      <c r="H73" s="40">
        <v>8.9356496529175153</v>
      </c>
      <c r="I73" s="40">
        <v>7.3548140236975978</v>
      </c>
      <c r="J73" s="40">
        <v>6.0977283106684368</v>
      </c>
      <c r="K73" s="40">
        <v>10.020316792025909</v>
      </c>
      <c r="L73" s="40">
        <v>8.9072781099087095</v>
      </c>
      <c r="M73" s="40">
        <v>5.5874275251828438</v>
      </c>
      <c r="N73" s="40">
        <v>7.94923426931084</v>
      </c>
      <c r="O73" s="40">
        <v>7.7613118976400521</v>
      </c>
      <c r="P73" s="40">
        <v>1.8175599959452393</v>
      </c>
      <c r="Q73" s="40">
        <v>7.9179051746241624</v>
      </c>
      <c r="R73" s="45">
        <v>36.19</v>
      </c>
      <c r="S73" s="44"/>
      <c r="T73" s="44"/>
      <c r="U73" s="44"/>
      <c r="V73" s="44"/>
      <c r="W73" s="51">
        <v>13.96</v>
      </c>
      <c r="X73" s="44"/>
      <c r="Y73" s="44"/>
      <c r="Z73" s="44"/>
      <c r="AA73" s="44">
        <v>683.8</v>
      </c>
      <c r="AB73" s="44"/>
      <c r="AC73" s="44">
        <v>71.569999999999993</v>
      </c>
      <c r="AD73" s="44"/>
      <c r="AE73" s="44">
        <v>45.57</v>
      </c>
      <c r="AF73" s="44">
        <v>76.44</v>
      </c>
      <c r="AG73" s="43">
        <f t="shared" si="126"/>
        <v>4.5393576633848687</v>
      </c>
      <c r="AH73" s="42" t="str">
        <f t="shared" si="127"/>
        <v/>
      </c>
      <c r="AI73" s="42" t="str">
        <f t="shared" si="128"/>
        <v/>
      </c>
      <c r="AJ73" s="42" t="str">
        <f t="shared" si="129"/>
        <v/>
      </c>
      <c r="AK73" s="42" t="str">
        <f t="shared" si="130"/>
        <v/>
      </c>
      <c r="AL73" s="42">
        <f t="shared" si="131"/>
        <v>1.5622814839704486</v>
      </c>
      <c r="AM73" s="42" t="str">
        <f t="shared" si="132"/>
        <v/>
      </c>
      <c r="AN73" s="42" t="str">
        <f t="shared" si="133"/>
        <v/>
      </c>
      <c r="AO73" s="42" t="str">
        <f t="shared" si="134"/>
        <v/>
      </c>
      <c r="AP73" s="42">
        <f t="shared" si="135"/>
        <v>76.768681920835206</v>
      </c>
      <c r="AQ73" s="42" t="str">
        <f t="shared" si="136"/>
        <v/>
      </c>
      <c r="AR73" s="42">
        <f t="shared" si="137"/>
        <v>9.0033829140381805</v>
      </c>
      <c r="AS73" s="42" t="str">
        <f t="shared" si="138"/>
        <v/>
      </c>
      <c r="AT73" s="42">
        <f t="shared" si="139"/>
        <v>25.072074705462963</v>
      </c>
      <c r="AU73" s="42">
        <f t="shared" si="140"/>
        <v>9.6540686348429734</v>
      </c>
      <c r="AV73" s="41">
        <f t="shared" si="141"/>
        <v>36.19</v>
      </c>
      <c r="AW73" s="40" t="str">
        <f t="shared" si="142"/>
        <v/>
      </c>
      <c r="AX73" s="40" t="str">
        <f t="shared" si="143"/>
        <v/>
      </c>
      <c r="AY73" s="40" t="str">
        <f t="shared" si="144"/>
        <v/>
      </c>
      <c r="AZ73" s="40" t="str">
        <f t="shared" si="145"/>
        <v/>
      </c>
      <c r="BA73" s="40">
        <f t="shared" si="146"/>
        <v>13.96</v>
      </c>
      <c r="BB73" s="40" t="str">
        <f t="shared" si="147"/>
        <v/>
      </c>
      <c r="BC73" s="40" t="str">
        <f t="shared" si="148"/>
        <v/>
      </c>
      <c r="BD73" s="40" t="str">
        <f t="shared" si="149"/>
        <v/>
      </c>
      <c r="BE73" s="40">
        <f t="shared" si="150"/>
        <v>683.8</v>
      </c>
      <c r="BF73" s="40" t="str">
        <f t="shared" si="151"/>
        <v/>
      </c>
      <c r="BG73" s="40">
        <f t="shared" si="152"/>
        <v>71.569999999999993</v>
      </c>
      <c r="BH73" s="40" t="str">
        <f t="shared" si="153"/>
        <v/>
      </c>
      <c r="BI73" s="40">
        <f t="shared" si="154"/>
        <v>45.57</v>
      </c>
      <c r="BJ73" s="40">
        <f t="shared" si="155"/>
        <v>76.44</v>
      </c>
      <c r="BK73" s="41">
        <f t="shared" si="156"/>
        <v>55.404164115125539</v>
      </c>
      <c r="BL73" s="40" t="str">
        <f t="shared" si="157"/>
        <v/>
      </c>
      <c r="BM73" s="40" t="str">
        <f t="shared" si="158"/>
        <v/>
      </c>
      <c r="BN73" s="40" t="str">
        <f t="shared" si="159"/>
        <v/>
      </c>
      <c r="BO73" s="40" t="str">
        <f t="shared" si="160"/>
        <v/>
      </c>
      <c r="BP73" s="40">
        <f t="shared" si="161"/>
        <v>4.0487238979118327</v>
      </c>
      <c r="BQ73" s="40" t="str">
        <f t="shared" si="162"/>
        <v/>
      </c>
      <c r="BR73" s="40" t="str">
        <f t="shared" si="163"/>
        <v/>
      </c>
      <c r="BS73" s="40" t="str">
        <f t="shared" si="164"/>
        <v/>
      </c>
      <c r="BT73" s="40">
        <f t="shared" si="165"/>
        <v>64.086223055295221</v>
      </c>
      <c r="BU73" s="40" t="str">
        <f t="shared" si="166"/>
        <v/>
      </c>
      <c r="BV73" s="40">
        <f t="shared" si="167"/>
        <v>10.134522798074197</v>
      </c>
      <c r="BW73" s="40" t="str">
        <f t="shared" si="168"/>
        <v/>
      </c>
      <c r="BX73" s="40">
        <f t="shared" si="169"/>
        <v>3.1844863731656186</v>
      </c>
      <c r="BY73" s="40">
        <f t="shared" si="170"/>
        <v>3.3438320209973753</v>
      </c>
      <c r="BZ73" s="39">
        <v>8.1980000000000004</v>
      </c>
      <c r="CA73" s="38"/>
      <c r="CB73" s="38"/>
      <c r="CC73" s="38"/>
      <c r="CD73" s="38"/>
      <c r="CE73" s="57">
        <v>7.54</v>
      </c>
      <c r="CF73" s="38"/>
      <c r="CG73" s="38"/>
      <c r="CH73" s="38"/>
      <c r="CI73" s="38">
        <v>8.2520000000000007</v>
      </c>
      <c r="CJ73" s="38"/>
      <c r="CK73" s="38">
        <v>5.7249999999999996</v>
      </c>
      <c r="CL73" s="38"/>
      <c r="CM73" s="38">
        <v>7.032</v>
      </c>
      <c r="CN73" s="38">
        <v>7.4489999999999998</v>
      </c>
      <c r="CO73" s="37">
        <f t="shared" si="171"/>
        <v>8.1980000000000004</v>
      </c>
      <c r="CP73" s="36" t="str">
        <f t="shared" si="172"/>
        <v/>
      </c>
      <c r="CQ73" s="36" t="str">
        <f t="shared" si="173"/>
        <v/>
      </c>
      <c r="CR73" s="36" t="str">
        <f t="shared" si="174"/>
        <v/>
      </c>
      <c r="CS73" s="36" t="str">
        <f t="shared" si="175"/>
        <v/>
      </c>
      <c r="CT73" s="36">
        <f t="shared" si="176"/>
        <v>7.54</v>
      </c>
      <c r="CU73" s="36" t="str">
        <f t="shared" si="177"/>
        <v/>
      </c>
      <c r="CV73" s="36" t="str">
        <f t="shared" si="178"/>
        <v/>
      </c>
      <c r="CW73" s="36" t="str">
        <f t="shared" si="179"/>
        <v/>
      </c>
      <c r="CX73" s="36">
        <f t="shared" si="180"/>
        <v>8.2520000000000007</v>
      </c>
      <c r="CY73" s="36" t="str">
        <f t="shared" si="181"/>
        <v/>
      </c>
      <c r="CZ73" s="36">
        <f t="shared" si="182"/>
        <v>5.7249999999999996</v>
      </c>
      <c r="DA73" s="36" t="str">
        <f t="shared" si="183"/>
        <v/>
      </c>
      <c r="DB73" s="36">
        <f t="shared" si="184"/>
        <v>7.032</v>
      </c>
      <c r="DC73" s="36">
        <f t="shared" si="185"/>
        <v>7.4489999999999998</v>
      </c>
      <c r="DE73" s="315" t="str">
        <f>_xlfn.IFNA(VLOOKUP(A73,'70commonGPCRs'!A:B,2,FALSE),"")</f>
        <v>Yes</v>
      </c>
      <c r="DF73" s="316">
        <f t="shared" si="186"/>
        <v>1</v>
      </c>
      <c r="DG73" s="315">
        <f t="shared" si="187"/>
        <v>1</v>
      </c>
      <c r="DH73" s="315">
        <f t="shared" si="188"/>
        <v>1</v>
      </c>
      <c r="DI73" s="315">
        <f t="shared" si="189"/>
        <v>1</v>
      </c>
      <c r="DJ73" s="315">
        <f t="shared" si="190"/>
        <v>4</v>
      </c>
      <c r="DK73" s="315">
        <f t="shared" si="191"/>
        <v>1</v>
      </c>
    </row>
    <row r="74" spans="1:115" s="35" customFormat="1" ht="10" x14ac:dyDescent="0.2">
      <c r="A74" s="304" t="s">
        <v>555</v>
      </c>
      <c r="B74" s="46" t="s">
        <v>1118</v>
      </c>
      <c r="C74" s="53">
        <v>10.982506941956</v>
      </c>
      <c r="D74" s="53">
        <v>12.248817563232402</v>
      </c>
      <c r="E74" s="53">
        <v>16.417717693008171</v>
      </c>
      <c r="F74" s="53">
        <v>5.4735951164869192</v>
      </c>
      <c r="G74" s="53">
        <v>5.6405930802520228</v>
      </c>
      <c r="H74" s="53">
        <v>3.6340445997069999</v>
      </c>
      <c r="I74" s="53">
        <v>14</v>
      </c>
      <c r="J74" s="53">
        <v>5.7410564101749548</v>
      </c>
      <c r="K74" s="53">
        <v>12.251677669795653</v>
      </c>
      <c r="L74" s="53">
        <v>7.7901594537500953</v>
      </c>
      <c r="M74" s="53">
        <v>12.095628036027016</v>
      </c>
      <c r="N74" s="53">
        <v>12.040821905898907</v>
      </c>
      <c r="O74" s="53">
        <v>7.4432292756478597</v>
      </c>
      <c r="P74" s="53">
        <v>13.881703899290237</v>
      </c>
      <c r="Q74" s="53">
        <v>9.4501961377803543</v>
      </c>
      <c r="R74" s="52"/>
      <c r="S74" s="50">
        <v>226</v>
      </c>
      <c r="T74" s="50">
        <v>119.9</v>
      </c>
      <c r="U74" s="50">
        <v>91.94</v>
      </c>
      <c r="V74" s="50">
        <v>103.4</v>
      </c>
      <c r="W74" s="50"/>
      <c r="X74" s="50"/>
      <c r="Y74" s="50"/>
      <c r="Z74" s="50"/>
      <c r="AA74" s="50">
        <v>705.9</v>
      </c>
      <c r="AB74" s="50"/>
      <c r="AC74" s="50"/>
      <c r="AD74" s="50">
        <v>78.64</v>
      </c>
      <c r="AE74" s="50">
        <v>183.2</v>
      </c>
      <c r="AF74" s="50">
        <v>157.5</v>
      </c>
      <c r="AG74" s="43" t="str">
        <f t="shared" si="126"/>
        <v/>
      </c>
      <c r="AH74" s="42">
        <f t="shared" si="127"/>
        <v>18.450760559810291</v>
      </c>
      <c r="AI74" s="42">
        <f t="shared" si="128"/>
        <v>7.3030857420006638</v>
      </c>
      <c r="AJ74" s="42">
        <f t="shared" si="129"/>
        <v>16.797004170635336</v>
      </c>
      <c r="AK74" s="42">
        <f t="shared" si="130"/>
        <v>18.331405674699027</v>
      </c>
      <c r="AL74" s="42" t="str">
        <f t="shared" si="131"/>
        <v/>
      </c>
      <c r="AM74" s="42" t="str">
        <f t="shared" si="132"/>
        <v/>
      </c>
      <c r="AN74" s="42" t="str">
        <f t="shared" si="133"/>
        <v/>
      </c>
      <c r="AO74" s="42" t="str">
        <f t="shared" si="134"/>
        <v/>
      </c>
      <c r="AP74" s="42">
        <f t="shared" si="135"/>
        <v>90.614319795493742</v>
      </c>
      <c r="AQ74" s="42" t="str">
        <f t="shared" si="136"/>
        <v/>
      </c>
      <c r="AR74" s="42" t="str">
        <f t="shared" si="137"/>
        <v/>
      </c>
      <c r="AS74" s="42">
        <f t="shared" si="138"/>
        <v>10.565306681776931</v>
      </c>
      <c r="AT74" s="42">
        <f t="shared" si="139"/>
        <v>13.197227179681228</v>
      </c>
      <c r="AU74" s="42">
        <f t="shared" si="140"/>
        <v>16.666320751835034</v>
      </c>
      <c r="AV74" s="41" t="str">
        <f t="shared" si="141"/>
        <v/>
      </c>
      <c r="AW74" s="40">
        <f t="shared" si="142"/>
        <v>226</v>
      </c>
      <c r="AX74" s="40">
        <f t="shared" si="143"/>
        <v>119.9</v>
      </c>
      <c r="AY74" s="40">
        <f t="shared" si="144"/>
        <v>91.94</v>
      </c>
      <c r="AZ74" s="40">
        <f t="shared" si="145"/>
        <v>103.4</v>
      </c>
      <c r="BA74" s="40" t="str">
        <f t="shared" si="146"/>
        <v/>
      </c>
      <c r="BB74" s="40" t="str">
        <f t="shared" si="147"/>
        <v/>
      </c>
      <c r="BC74" s="40" t="str">
        <f t="shared" si="148"/>
        <v/>
      </c>
      <c r="BD74" s="40" t="str">
        <f t="shared" si="149"/>
        <v/>
      </c>
      <c r="BE74" s="40">
        <f t="shared" si="150"/>
        <v>705.9</v>
      </c>
      <c r="BF74" s="40" t="str">
        <f t="shared" si="151"/>
        <v/>
      </c>
      <c r="BG74" s="40" t="str">
        <f t="shared" si="152"/>
        <v/>
      </c>
      <c r="BH74" s="40">
        <f t="shared" si="153"/>
        <v>78.64</v>
      </c>
      <c r="BI74" s="40">
        <f t="shared" si="154"/>
        <v>183.2</v>
      </c>
      <c r="BJ74" s="40">
        <f t="shared" si="155"/>
        <v>157.5</v>
      </c>
      <c r="BK74" s="41" t="str">
        <f t="shared" si="156"/>
        <v/>
      </c>
      <c r="BL74" s="40">
        <f t="shared" si="157"/>
        <v>24.485373781148429</v>
      </c>
      <c r="BM74" s="40">
        <f t="shared" si="158"/>
        <v>17.513876716330703</v>
      </c>
      <c r="BN74" s="40">
        <f t="shared" si="159"/>
        <v>24.71505376344086</v>
      </c>
      <c r="BO74" s="40">
        <f t="shared" si="160"/>
        <v>20.914239482200649</v>
      </c>
      <c r="BP74" s="40" t="str">
        <f t="shared" si="161"/>
        <v/>
      </c>
      <c r="BQ74" s="40" t="str">
        <f t="shared" si="162"/>
        <v/>
      </c>
      <c r="BR74" s="40" t="str">
        <f t="shared" si="163"/>
        <v/>
      </c>
      <c r="BS74" s="40" t="str">
        <f t="shared" si="164"/>
        <v/>
      </c>
      <c r="BT74" s="40">
        <f t="shared" si="165"/>
        <v>66.157450796626051</v>
      </c>
      <c r="BU74" s="40" t="str">
        <f t="shared" si="166"/>
        <v/>
      </c>
      <c r="BV74" s="40" t="str">
        <f t="shared" si="167"/>
        <v/>
      </c>
      <c r="BW74" s="40">
        <f t="shared" si="168"/>
        <v>2.639812017455522</v>
      </c>
      <c r="BX74" s="40">
        <f t="shared" si="169"/>
        <v>12.802236198462614</v>
      </c>
      <c r="BY74" s="40">
        <f t="shared" si="170"/>
        <v>6.8897637795275593</v>
      </c>
      <c r="BZ74" s="49"/>
      <c r="CA74" s="47">
        <v>10.72</v>
      </c>
      <c r="CB74" s="47">
        <v>10.91</v>
      </c>
      <c r="CC74" s="47">
        <v>10.9</v>
      </c>
      <c r="CD74" s="47">
        <v>10.99</v>
      </c>
      <c r="CE74" s="47"/>
      <c r="CF74" s="47"/>
      <c r="CG74" s="47"/>
      <c r="CH74" s="47"/>
      <c r="CI74" s="47">
        <v>9.1959999999999997</v>
      </c>
      <c r="CJ74" s="47"/>
      <c r="CK74" s="47"/>
      <c r="CL74" s="47">
        <v>8.9369999999999994</v>
      </c>
      <c r="CM74" s="47">
        <v>8.9090000000000007</v>
      </c>
      <c r="CN74" s="47">
        <v>8.75</v>
      </c>
      <c r="CO74" s="37" t="str">
        <f t="shared" si="171"/>
        <v/>
      </c>
      <c r="CP74" s="36">
        <f t="shared" si="172"/>
        <v>10.72</v>
      </c>
      <c r="CQ74" s="36">
        <f t="shared" si="173"/>
        <v>10.91</v>
      </c>
      <c r="CR74" s="36">
        <f t="shared" si="174"/>
        <v>10.9</v>
      </c>
      <c r="CS74" s="36">
        <f t="shared" si="175"/>
        <v>10.99</v>
      </c>
      <c r="CT74" s="36" t="str">
        <f t="shared" si="176"/>
        <v/>
      </c>
      <c r="CU74" s="36" t="str">
        <f t="shared" si="177"/>
        <v/>
      </c>
      <c r="CV74" s="36" t="str">
        <f t="shared" si="178"/>
        <v/>
      </c>
      <c r="CW74" s="36" t="str">
        <f t="shared" si="179"/>
        <v/>
      </c>
      <c r="CX74" s="36">
        <f t="shared" si="180"/>
        <v>9.1959999999999997</v>
      </c>
      <c r="CY74" s="36" t="str">
        <f t="shared" si="181"/>
        <v/>
      </c>
      <c r="CZ74" s="36" t="str">
        <f t="shared" si="182"/>
        <v/>
      </c>
      <c r="DA74" s="36">
        <f t="shared" si="183"/>
        <v>8.9369999999999994</v>
      </c>
      <c r="DB74" s="36">
        <f t="shared" si="184"/>
        <v>8.9090000000000007</v>
      </c>
      <c r="DC74" s="36">
        <f t="shared" si="185"/>
        <v>8.75</v>
      </c>
      <c r="DE74" s="315" t="str">
        <f>_xlfn.IFNA(VLOOKUP(A74,'70commonGPCRs'!A:B,2,FALSE),"")</f>
        <v>Yes</v>
      </c>
      <c r="DF74" s="316" t="str">
        <f t="shared" si="186"/>
        <v/>
      </c>
      <c r="DG74" s="315">
        <f t="shared" si="187"/>
        <v>1</v>
      </c>
      <c r="DH74" s="315">
        <f t="shared" si="188"/>
        <v>1</v>
      </c>
      <c r="DI74" s="315" t="str">
        <f t="shared" si="189"/>
        <v/>
      </c>
      <c r="DJ74" s="315">
        <f t="shared" si="190"/>
        <v>2</v>
      </c>
      <c r="DK74" s="315">
        <f t="shared" si="191"/>
        <v>1</v>
      </c>
    </row>
    <row r="75" spans="1:115" s="35" customFormat="1" ht="10" x14ac:dyDescent="0.2">
      <c r="A75" s="304" t="s">
        <v>558</v>
      </c>
      <c r="B75" s="46" t="s">
        <v>1117</v>
      </c>
      <c r="C75" s="40">
        <v>14.4257439869612</v>
      </c>
      <c r="D75" s="40">
        <v>9.9200557955058226</v>
      </c>
      <c r="E75" s="40">
        <v>14.952738006835881</v>
      </c>
      <c r="F75" s="40">
        <v>11.176018249775442</v>
      </c>
      <c r="G75" s="40">
        <v>7.9896618581703365</v>
      </c>
      <c r="H75" s="40">
        <v>25.094566899935419</v>
      </c>
      <c r="I75" s="40">
        <v>10.059733280213383</v>
      </c>
      <c r="J75" s="40">
        <v>14.221907512409885</v>
      </c>
      <c r="K75" s="40">
        <v>11.492528631716421</v>
      </c>
      <c r="L75" s="40">
        <v>6.7027065774941299</v>
      </c>
      <c r="M75" s="40">
        <v>9.442760784378347</v>
      </c>
      <c r="N75" s="40">
        <v>9.7173073484355044</v>
      </c>
      <c r="O75" s="40">
        <v>4.2913707466272886</v>
      </c>
      <c r="P75" s="40">
        <v>7.8311212399457277</v>
      </c>
      <c r="Q75" s="40">
        <v>10.548276831913384</v>
      </c>
      <c r="R75" s="45"/>
      <c r="S75" s="44">
        <v>235.4</v>
      </c>
      <c r="T75" s="44">
        <v>155.9</v>
      </c>
      <c r="U75" s="44">
        <v>92.72</v>
      </c>
      <c r="V75" s="44">
        <v>151.80000000000001</v>
      </c>
      <c r="W75" s="44"/>
      <c r="X75" s="44"/>
      <c r="Y75" s="44"/>
      <c r="Z75" s="44"/>
      <c r="AA75" s="44">
        <v>16.850000000000001</v>
      </c>
      <c r="AB75" s="44"/>
      <c r="AC75" s="44"/>
      <c r="AD75" s="59">
        <v>20.399999999999999</v>
      </c>
      <c r="AE75" s="44"/>
      <c r="AF75" s="51">
        <v>16.22</v>
      </c>
      <c r="AG75" s="43" t="str">
        <f t="shared" si="126"/>
        <v/>
      </c>
      <c r="AH75" s="42">
        <f t="shared" si="127"/>
        <v>23.729705240835994</v>
      </c>
      <c r="AI75" s="42">
        <f t="shared" si="128"/>
        <v>10.426184149600418</v>
      </c>
      <c r="AJ75" s="42">
        <f t="shared" si="129"/>
        <v>8.2963357725246212</v>
      </c>
      <c r="AK75" s="42">
        <f t="shared" si="130"/>
        <v>18.999552508566715</v>
      </c>
      <c r="AL75" s="42" t="str">
        <f t="shared" si="131"/>
        <v/>
      </c>
      <c r="AM75" s="42" t="str">
        <f t="shared" si="132"/>
        <v/>
      </c>
      <c r="AN75" s="42" t="str">
        <f t="shared" si="133"/>
        <v/>
      </c>
      <c r="AO75" s="42" t="str">
        <f t="shared" si="134"/>
        <v/>
      </c>
      <c r="AP75" s="42">
        <f t="shared" si="135"/>
        <v>2.5139098370466835</v>
      </c>
      <c r="AQ75" s="42" t="str">
        <f t="shared" si="136"/>
        <v/>
      </c>
      <c r="AR75" s="42" t="str">
        <f t="shared" si="137"/>
        <v/>
      </c>
      <c r="AS75" s="42">
        <f t="shared" si="138"/>
        <v>4.7537258383077114</v>
      </c>
      <c r="AT75" s="42" t="str">
        <f t="shared" si="139"/>
        <v/>
      </c>
      <c r="AU75" s="42">
        <f t="shared" si="140"/>
        <v>1.5376919148468919</v>
      </c>
      <c r="AV75" s="41" t="str">
        <f t="shared" si="141"/>
        <v/>
      </c>
      <c r="AW75" s="40">
        <f t="shared" si="142"/>
        <v>235.4</v>
      </c>
      <c r="AX75" s="40">
        <f t="shared" si="143"/>
        <v>155.9</v>
      </c>
      <c r="AY75" s="40">
        <f t="shared" si="144"/>
        <v>92.72</v>
      </c>
      <c r="AZ75" s="40">
        <f t="shared" si="145"/>
        <v>151.80000000000001</v>
      </c>
      <c r="BA75" s="40" t="str">
        <f t="shared" si="146"/>
        <v/>
      </c>
      <c r="BB75" s="40" t="str">
        <f t="shared" si="147"/>
        <v/>
      </c>
      <c r="BC75" s="40" t="str">
        <f t="shared" si="148"/>
        <v/>
      </c>
      <c r="BD75" s="40" t="str">
        <f t="shared" si="149"/>
        <v/>
      </c>
      <c r="BE75" s="40">
        <f t="shared" si="150"/>
        <v>16.850000000000001</v>
      </c>
      <c r="BF75" s="40" t="str">
        <f t="shared" si="151"/>
        <v/>
      </c>
      <c r="BG75" s="40" t="str">
        <f t="shared" si="152"/>
        <v/>
      </c>
      <c r="BH75" s="40">
        <f t="shared" si="153"/>
        <v>20.399999999999999</v>
      </c>
      <c r="BI75" s="40" t="str">
        <f t="shared" si="154"/>
        <v/>
      </c>
      <c r="BJ75" s="40">
        <f t="shared" si="155"/>
        <v>16.22</v>
      </c>
      <c r="BK75" s="41" t="str">
        <f t="shared" si="156"/>
        <v/>
      </c>
      <c r="BL75" s="40">
        <f t="shared" si="157"/>
        <v>25.503791982665224</v>
      </c>
      <c r="BM75" s="40">
        <f t="shared" si="158"/>
        <v>22.772421852176453</v>
      </c>
      <c r="BN75" s="40">
        <f t="shared" si="159"/>
        <v>24.9247311827957</v>
      </c>
      <c r="BO75" s="40">
        <f t="shared" si="160"/>
        <v>30.703883495145636</v>
      </c>
      <c r="BP75" s="40" t="str">
        <f t="shared" si="161"/>
        <v/>
      </c>
      <c r="BQ75" s="40" t="str">
        <f t="shared" si="162"/>
        <v/>
      </c>
      <c r="BR75" s="40" t="str">
        <f t="shared" si="163"/>
        <v/>
      </c>
      <c r="BS75" s="40" t="str">
        <f t="shared" si="164"/>
        <v/>
      </c>
      <c r="BT75" s="40">
        <f t="shared" si="165"/>
        <v>1.5791940018744144</v>
      </c>
      <c r="BU75" s="40" t="str">
        <f t="shared" si="166"/>
        <v/>
      </c>
      <c r="BV75" s="40" t="str">
        <f t="shared" si="167"/>
        <v/>
      </c>
      <c r="BW75" s="40">
        <f t="shared" si="168"/>
        <v>0.68479355488418925</v>
      </c>
      <c r="BX75" s="40" t="str">
        <f t="shared" si="169"/>
        <v/>
      </c>
      <c r="BY75" s="40">
        <f t="shared" si="170"/>
        <v>0.7095363079615048</v>
      </c>
      <c r="BZ75" s="39"/>
      <c r="CA75" s="38">
        <v>9.4280000000000008</v>
      </c>
      <c r="CB75" s="38">
        <v>9.4320000000000004</v>
      </c>
      <c r="CC75" s="38">
        <v>9.0250000000000004</v>
      </c>
      <c r="CD75" s="38">
        <v>9.3710000000000004</v>
      </c>
      <c r="CE75" s="38"/>
      <c r="CF75" s="38"/>
      <c r="CG75" s="38"/>
      <c r="CH75" s="38"/>
      <c r="CI75" s="38">
        <v>8.5</v>
      </c>
      <c r="CJ75" s="38"/>
      <c r="CK75" s="38"/>
      <c r="CL75" s="58">
        <v>7.7930000000000001</v>
      </c>
      <c r="CM75" s="38"/>
      <c r="CN75" s="57">
        <v>8.5980000000000008</v>
      </c>
      <c r="CO75" s="37" t="str">
        <f t="shared" si="171"/>
        <v/>
      </c>
      <c r="CP75" s="36">
        <f t="shared" si="172"/>
        <v>9.4280000000000008</v>
      </c>
      <c r="CQ75" s="36">
        <f t="shared" si="173"/>
        <v>9.4320000000000004</v>
      </c>
      <c r="CR75" s="36">
        <f t="shared" si="174"/>
        <v>9.0250000000000004</v>
      </c>
      <c r="CS75" s="36">
        <f t="shared" si="175"/>
        <v>9.3710000000000004</v>
      </c>
      <c r="CT75" s="36" t="str">
        <f t="shared" si="176"/>
        <v/>
      </c>
      <c r="CU75" s="36" t="str">
        <f t="shared" si="177"/>
        <v/>
      </c>
      <c r="CV75" s="36" t="str">
        <f t="shared" si="178"/>
        <v/>
      </c>
      <c r="CW75" s="36" t="str">
        <f t="shared" si="179"/>
        <v/>
      </c>
      <c r="CX75" s="36">
        <f t="shared" si="180"/>
        <v>8.5</v>
      </c>
      <c r="CY75" s="36" t="str">
        <f t="shared" si="181"/>
        <v/>
      </c>
      <c r="CZ75" s="36" t="str">
        <f t="shared" si="182"/>
        <v/>
      </c>
      <c r="DA75" s="36">
        <f t="shared" si="183"/>
        <v>7.7930000000000001</v>
      </c>
      <c r="DB75" s="36" t="str">
        <f t="shared" si="184"/>
        <v/>
      </c>
      <c r="DC75" s="36">
        <f t="shared" si="185"/>
        <v>8.5980000000000008</v>
      </c>
      <c r="DE75" s="315" t="str">
        <f>_xlfn.IFNA(VLOOKUP(A75,'70commonGPCRs'!A:B,2,FALSE),"")</f>
        <v>Yes</v>
      </c>
      <c r="DF75" s="316" t="str">
        <f t="shared" si="186"/>
        <v/>
      </c>
      <c r="DG75" s="315">
        <f t="shared" si="187"/>
        <v>1</v>
      </c>
      <c r="DH75" s="315">
        <f t="shared" si="188"/>
        <v>1</v>
      </c>
      <c r="DI75" s="315" t="str">
        <f t="shared" si="189"/>
        <v/>
      </c>
      <c r="DJ75" s="315">
        <f t="shared" si="190"/>
        <v>2</v>
      </c>
      <c r="DK75" s="315">
        <f t="shared" si="191"/>
        <v>1</v>
      </c>
    </row>
    <row r="76" spans="1:115" s="35" customFormat="1" ht="10" x14ac:dyDescent="0.2">
      <c r="A76" s="304" t="s">
        <v>582</v>
      </c>
      <c r="B76" s="46" t="s">
        <v>582</v>
      </c>
      <c r="C76" s="40">
        <v>10.361639055348393</v>
      </c>
      <c r="D76" s="40">
        <v>8.3825476488569102</v>
      </c>
      <c r="E76" s="40">
        <v>6.7772758727782554</v>
      </c>
      <c r="F76" s="40">
        <v>13.547345569967252</v>
      </c>
      <c r="G76" s="40">
        <v>9.2723507125982163</v>
      </c>
      <c r="H76" s="40">
        <v>7.2021823656556752</v>
      </c>
      <c r="I76" s="40">
        <v>14.020189957820122</v>
      </c>
      <c r="J76" s="40">
        <v>8.2655280352756098</v>
      </c>
      <c r="K76" s="40">
        <v>3.2495302245929576</v>
      </c>
      <c r="L76" s="40">
        <v>10.13620580739779</v>
      </c>
      <c r="M76" s="40">
        <v>8.3224724121516829</v>
      </c>
      <c r="N76" s="40">
        <v>12.931493401372594</v>
      </c>
      <c r="O76" s="40">
        <v>2.1427478217774172</v>
      </c>
      <c r="P76" s="40">
        <v>9.5391826535918227</v>
      </c>
      <c r="Q76" s="40">
        <v>20.745805275492888</v>
      </c>
      <c r="R76" s="45"/>
      <c r="S76" s="44">
        <v>696</v>
      </c>
      <c r="T76" s="44">
        <v>420.4</v>
      </c>
      <c r="U76" s="44">
        <v>256.5</v>
      </c>
      <c r="V76" s="44">
        <v>461.8</v>
      </c>
      <c r="W76" s="44">
        <v>148.9</v>
      </c>
      <c r="X76" s="44"/>
      <c r="Y76" s="44"/>
      <c r="Z76" s="44"/>
      <c r="AA76" s="44">
        <v>530</v>
      </c>
      <c r="AB76" s="44">
        <v>98.54</v>
      </c>
      <c r="AC76" s="44">
        <v>410.3</v>
      </c>
      <c r="AD76" s="44">
        <v>322.10000000000002</v>
      </c>
      <c r="AE76" s="44">
        <v>198.8</v>
      </c>
      <c r="AF76" s="44">
        <v>612.20000000000005</v>
      </c>
      <c r="AG76" s="43" t="str">
        <f t="shared" si="126"/>
        <v/>
      </c>
      <c r="AH76" s="42">
        <f t="shared" si="127"/>
        <v>83.029650311013782</v>
      </c>
      <c r="AI76" s="42">
        <f t="shared" si="128"/>
        <v>62.030822987239929</v>
      </c>
      <c r="AJ76" s="42">
        <f t="shared" si="129"/>
        <v>18.933598369899709</v>
      </c>
      <c r="AK76" s="42">
        <f t="shared" si="130"/>
        <v>49.803983295472058</v>
      </c>
      <c r="AL76" s="42">
        <f t="shared" si="131"/>
        <v>20.674289047448244</v>
      </c>
      <c r="AM76" s="42" t="str">
        <f t="shared" si="132"/>
        <v/>
      </c>
      <c r="AN76" s="42" t="str">
        <f t="shared" si="133"/>
        <v/>
      </c>
      <c r="AO76" s="42" t="str">
        <f t="shared" si="134"/>
        <v/>
      </c>
      <c r="AP76" s="42">
        <f t="shared" si="135"/>
        <v>52.28780966672813</v>
      </c>
      <c r="AQ76" s="42">
        <f t="shared" si="136"/>
        <v>11.840231498529363</v>
      </c>
      <c r="AR76" s="42">
        <f t="shared" si="137"/>
        <v>31.728740622985537</v>
      </c>
      <c r="AS76" s="42">
        <f t="shared" si="138"/>
        <v>150.32100218532338</v>
      </c>
      <c r="AT76" s="42">
        <f t="shared" si="139"/>
        <v>20.840359936408717</v>
      </c>
      <c r="AU76" s="42">
        <f t="shared" si="140"/>
        <v>29.509579978714765</v>
      </c>
      <c r="AV76" s="41" t="str">
        <f t="shared" si="141"/>
        <v/>
      </c>
      <c r="AW76" s="40">
        <f t="shared" si="142"/>
        <v>696</v>
      </c>
      <c r="AX76" s="40">
        <f t="shared" si="143"/>
        <v>420.4</v>
      </c>
      <c r="AY76" s="40">
        <f t="shared" si="144"/>
        <v>256.5</v>
      </c>
      <c r="AZ76" s="40">
        <f t="shared" si="145"/>
        <v>461.8</v>
      </c>
      <c r="BA76" s="40">
        <f t="shared" si="146"/>
        <v>148.9</v>
      </c>
      <c r="BB76" s="40" t="str">
        <f t="shared" si="147"/>
        <v/>
      </c>
      <c r="BC76" s="40" t="str">
        <f t="shared" si="148"/>
        <v/>
      </c>
      <c r="BD76" s="40" t="str">
        <f t="shared" si="149"/>
        <v/>
      </c>
      <c r="BE76" s="40">
        <f t="shared" si="150"/>
        <v>530</v>
      </c>
      <c r="BF76" s="40">
        <f t="shared" si="151"/>
        <v>98.54</v>
      </c>
      <c r="BG76" s="40">
        <f t="shared" si="152"/>
        <v>410.3</v>
      </c>
      <c r="BH76" s="40">
        <f t="shared" si="153"/>
        <v>322.10000000000002</v>
      </c>
      <c r="BI76" s="40">
        <f t="shared" si="154"/>
        <v>198.8</v>
      </c>
      <c r="BJ76" s="40">
        <f t="shared" si="155"/>
        <v>612.20000000000005</v>
      </c>
      <c r="BK76" s="41" t="str">
        <f t="shared" si="156"/>
        <v/>
      </c>
      <c r="BL76" s="40">
        <f t="shared" si="157"/>
        <v>75.406283856988082</v>
      </c>
      <c r="BM76" s="40">
        <f t="shared" si="158"/>
        <v>61.408121530820914</v>
      </c>
      <c r="BN76" s="40">
        <f t="shared" si="159"/>
        <v>68.951612903225808</v>
      </c>
      <c r="BO76" s="40">
        <f t="shared" si="160"/>
        <v>93.406148867313917</v>
      </c>
      <c r="BP76" s="40">
        <f t="shared" si="161"/>
        <v>43.184454756380511</v>
      </c>
      <c r="BQ76" s="40" t="str">
        <f t="shared" si="162"/>
        <v/>
      </c>
      <c r="BR76" s="40" t="str">
        <f t="shared" si="163"/>
        <v/>
      </c>
      <c r="BS76" s="40" t="str">
        <f t="shared" si="164"/>
        <v/>
      </c>
      <c r="BT76" s="40">
        <f t="shared" si="165"/>
        <v>49.671977507029055</v>
      </c>
      <c r="BU76" s="40">
        <f t="shared" si="166"/>
        <v>80.770491803278688</v>
      </c>
      <c r="BV76" s="40">
        <f t="shared" si="167"/>
        <v>58.099688473520246</v>
      </c>
      <c r="BW76" s="40">
        <f t="shared" si="168"/>
        <v>10.812353138637128</v>
      </c>
      <c r="BX76" s="40">
        <f t="shared" si="169"/>
        <v>13.892382948986723</v>
      </c>
      <c r="BY76" s="40">
        <f t="shared" si="170"/>
        <v>26.780402449693792</v>
      </c>
      <c r="BZ76" s="39"/>
      <c r="CA76" s="38">
        <v>8.0470000000000006</v>
      </c>
      <c r="CB76" s="38">
        <v>8.1199999999999992</v>
      </c>
      <c r="CC76" s="38">
        <v>8.7769999999999992</v>
      </c>
      <c r="CD76" s="38">
        <v>9.1359999999999992</v>
      </c>
      <c r="CE76" s="38">
        <v>10.15</v>
      </c>
      <c r="CF76" s="38"/>
      <c r="CG76" s="38"/>
      <c r="CH76" s="38"/>
      <c r="CI76" s="38">
        <v>7.4</v>
      </c>
      <c r="CJ76" s="38">
        <v>6.915</v>
      </c>
      <c r="CK76" s="38">
        <v>6.69</v>
      </c>
      <c r="CL76" s="38">
        <v>7.9829999999999997</v>
      </c>
      <c r="CM76" s="38">
        <v>7.3559999999999999</v>
      </c>
      <c r="CN76" s="38">
        <v>7.7720000000000002</v>
      </c>
      <c r="CO76" s="37" t="str">
        <f t="shared" si="171"/>
        <v/>
      </c>
      <c r="CP76" s="36">
        <f t="shared" si="172"/>
        <v>8.0470000000000006</v>
      </c>
      <c r="CQ76" s="36">
        <f t="shared" si="173"/>
        <v>8.1199999999999992</v>
      </c>
      <c r="CR76" s="36">
        <f t="shared" si="174"/>
        <v>8.7769999999999992</v>
      </c>
      <c r="CS76" s="36">
        <f t="shared" si="175"/>
        <v>9.1359999999999992</v>
      </c>
      <c r="CT76" s="36">
        <f t="shared" si="176"/>
        <v>10.15</v>
      </c>
      <c r="CU76" s="36" t="str">
        <f t="shared" si="177"/>
        <v/>
      </c>
      <c r="CV76" s="36" t="str">
        <f t="shared" si="178"/>
        <v/>
      </c>
      <c r="CW76" s="36" t="str">
        <f t="shared" si="179"/>
        <v/>
      </c>
      <c r="CX76" s="36">
        <f t="shared" si="180"/>
        <v>7.4</v>
      </c>
      <c r="CY76" s="36">
        <f t="shared" si="181"/>
        <v>6.915</v>
      </c>
      <c r="CZ76" s="36">
        <f t="shared" si="182"/>
        <v>6.69</v>
      </c>
      <c r="DA76" s="36">
        <f t="shared" si="183"/>
        <v>7.9829999999999997</v>
      </c>
      <c r="DB76" s="36">
        <f t="shared" si="184"/>
        <v>7.3559999999999999</v>
      </c>
      <c r="DC76" s="36">
        <f t="shared" si="185"/>
        <v>7.7720000000000002</v>
      </c>
      <c r="DE76" s="315" t="str">
        <f>_xlfn.IFNA(VLOOKUP(A76,'70commonGPCRs'!A:B,2,FALSE),"")</f>
        <v>Yes</v>
      </c>
      <c r="DF76" s="316" t="str">
        <f t="shared" si="186"/>
        <v/>
      </c>
      <c r="DG76" s="315">
        <f t="shared" si="187"/>
        <v>1</v>
      </c>
      <c r="DH76" s="315">
        <f t="shared" si="188"/>
        <v>1</v>
      </c>
      <c r="DI76" s="315">
        <f t="shared" si="189"/>
        <v>1</v>
      </c>
      <c r="DJ76" s="315">
        <f t="shared" si="190"/>
        <v>3</v>
      </c>
      <c r="DK76" s="315">
        <f t="shared" si="191"/>
        <v>1</v>
      </c>
    </row>
    <row r="77" spans="1:115" s="35" customFormat="1" ht="10" x14ac:dyDescent="0.2">
      <c r="A77" s="304" t="s">
        <v>585</v>
      </c>
      <c r="B77" s="46" t="s">
        <v>585</v>
      </c>
      <c r="C77" s="53">
        <v>4.0172323724808052</v>
      </c>
      <c r="D77" s="53">
        <v>13.803981853881492</v>
      </c>
      <c r="E77" s="53">
        <v>6.5124005296842826</v>
      </c>
      <c r="F77" s="53">
        <v>7.0852382884423655</v>
      </c>
      <c r="G77" s="53">
        <v>7.2409223218288155</v>
      </c>
      <c r="H77" s="53">
        <v>10.39871330948697</v>
      </c>
      <c r="I77" s="53">
        <v>1.7556317132790231</v>
      </c>
      <c r="J77" s="53">
        <v>5.8247258884981754</v>
      </c>
      <c r="K77" s="53">
        <v>7.1387415752008598</v>
      </c>
      <c r="L77" s="53">
        <v>5.2711212592681695</v>
      </c>
      <c r="M77" s="53">
        <v>10.771374984743142</v>
      </c>
      <c r="N77" s="53">
        <v>10.171092402838317</v>
      </c>
      <c r="O77" s="53">
        <v>29.948051909077332</v>
      </c>
      <c r="P77" s="53">
        <v>13.317239418924053</v>
      </c>
      <c r="Q77" s="53">
        <v>15.364234925985722</v>
      </c>
      <c r="R77" s="52"/>
      <c r="S77" s="50">
        <v>222.4</v>
      </c>
      <c r="T77" s="50">
        <v>103.9</v>
      </c>
      <c r="U77" s="50">
        <v>112.5</v>
      </c>
      <c r="V77" s="50">
        <v>204.4</v>
      </c>
      <c r="W77" s="50">
        <v>128.9</v>
      </c>
      <c r="X77" s="50"/>
      <c r="Y77" s="50"/>
      <c r="Z77" s="50"/>
      <c r="AA77" s="50"/>
      <c r="AB77" s="50"/>
      <c r="AC77" s="50"/>
      <c r="AD77" s="50"/>
      <c r="AE77" s="50"/>
      <c r="AF77" s="50">
        <v>35.6</v>
      </c>
      <c r="AG77" s="43" t="str">
        <f t="shared" si="126"/>
        <v/>
      </c>
      <c r="AH77" s="42">
        <f t="shared" si="127"/>
        <v>16.111293274227549</v>
      </c>
      <c r="AI77" s="42">
        <f t="shared" si="128"/>
        <v>15.954178421061737</v>
      </c>
      <c r="AJ77" s="42">
        <f t="shared" si="129"/>
        <v>15.878082771543912</v>
      </c>
      <c r="AK77" s="42">
        <f t="shared" si="130"/>
        <v>28.228448105817463</v>
      </c>
      <c r="AL77" s="42">
        <f t="shared" si="131"/>
        <v>12.395764376194673</v>
      </c>
      <c r="AM77" s="42" t="str">
        <f t="shared" si="132"/>
        <v/>
      </c>
      <c r="AN77" s="42" t="str">
        <f t="shared" si="133"/>
        <v/>
      </c>
      <c r="AO77" s="42" t="str">
        <f t="shared" si="134"/>
        <v/>
      </c>
      <c r="AP77" s="42" t="str">
        <f t="shared" si="135"/>
        <v/>
      </c>
      <c r="AQ77" s="42" t="str">
        <f t="shared" si="136"/>
        <v/>
      </c>
      <c r="AR77" s="42" t="str">
        <f t="shared" si="137"/>
        <v/>
      </c>
      <c r="AS77" s="42" t="str">
        <f t="shared" si="138"/>
        <v/>
      </c>
      <c r="AT77" s="42" t="str">
        <f t="shared" si="139"/>
        <v/>
      </c>
      <c r="AU77" s="42">
        <f t="shared" si="140"/>
        <v>2.3170694910287577</v>
      </c>
      <c r="AV77" s="41" t="str">
        <f t="shared" si="141"/>
        <v/>
      </c>
      <c r="AW77" s="40">
        <f t="shared" si="142"/>
        <v>222.4</v>
      </c>
      <c r="AX77" s="40">
        <f t="shared" si="143"/>
        <v>103.9</v>
      </c>
      <c r="AY77" s="40">
        <f t="shared" si="144"/>
        <v>112.5</v>
      </c>
      <c r="AZ77" s="40">
        <f t="shared" si="145"/>
        <v>204.4</v>
      </c>
      <c r="BA77" s="40">
        <f t="shared" si="146"/>
        <v>128.9</v>
      </c>
      <c r="BB77" s="40" t="str">
        <f t="shared" si="147"/>
        <v/>
      </c>
      <c r="BC77" s="40" t="str">
        <f t="shared" si="148"/>
        <v/>
      </c>
      <c r="BD77" s="40" t="str">
        <f t="shared" si="149"/>
        <v/>
      </c>
      <c r="BE77" s="40" t="str">
        <f t="shared" si="150"/>
        <v/>
      </c>
      <c r="BF77" s="40" t="str">
        <f t="shared" si="151"/>
        <v/>
      </c>
      <c r="BG77" s="40" t="str">
        <f t="shared" si="152"/>
        <v/>
      </c>
      <c r="BH77" s="40" t="str">
        <f t="shared" si="153"/>
        <v/>
      </c>
      <c r="BI77" s="40" t="str">
        <f t="shared" si="154"/>
        <v/>
      </c>
      <c r="BJ77" s="40">
        <f t="shared" si="155"/>
        <v>35.6</v>
      </c>
      <c r="BK77" s="41" t="str">
        <f t="shared" si="156"/>
        <v/>
      </c>
      <c r="BL77" s="40">
        <f t="shared" si="157"/>
        <v>24.095341278439872</v>
      </c>
      <c r="BM77" s="40">
        <f t="shared" si="158"/>
        <v>15.176745544843703</v>
      </c>
      <c r="BN77" s="40">
        <f t="shared" si="159"/>
        <v>30.241935483870968</v>
      </c>
      <c r="BO77" s="40">
        <f t="shared" si="160"/>
        <v>41.343042071197409</v>
      </c>
      <c r="BP77" s="40">
        <f t="shared" si="161"/>
        <v>37.38399071925754</v>
      </c>
      <c r="BQ77" s="40" t="str">
        <f t="shared" si="162"/>
        <v/>
      </c>
      <c r="BR77" s="40" t="str">
        <f t="shared" si="163"/>
        <v/>
      </c>
      <c r="BS77" s="40" t="str">
        <f t="shared" si="164"/>
        <v/>
      </c>
      <c r="BT77" s="40" t="str">
        <f t="shared" si="165"/>
        <v/>
      </c>
      <c r="BU77" s="40" t="str">
        <f t="shared" si="166"/>
        <v/>
      </c>
      <c r="BV77" s="40" t="str">
        <f t="shared" si="167"/>
        <v/>
      </c>
      <c r="BW77" s="40" t="str">
        <f t="shared" si="168"/>
        <v/>
      </c>
      <c r="BX77" s="40" t="str">
        <f t="shared" si="169"/>
        <v/>
      </c>
      <c r="BY77" s="40">
        <f t="shared" si="170"/>
        <v>1.557305336832896</v>
      </c>
      <c r="BZ77" s="49"/>
      <c r="CA77" s="47">
        <v>7.13</v>
      </c>
      <c r="CB77" s="47">
        <v>7.2670000000000003</v>
      </c>
      <c r="CC77" s="47">
        <v>7.7670000000000003</v>
      </c>
      <c r="CD77" s="47">
        <v>8.1430000000000007</v>
      </c>
      <c r="CE77" s="47">
        <v>8.57</v>
      </c>
      <c r="CF77" s="47"/>
      <c r="CG77" s="47"/>
      <c r="CH77" s="47"/>
      <c r="CI77" s="47"/>
      <c r="CJ77" s="47"/>
      <c r="CK77" s="47"/>
      <c r="CL77" s="47"/>
      <c r="CM77" s="47"/>
      <c r="CN77" s="47">
        <v>8.0139999999999993</v>
      </c>
      <c r="CO77" s="37" t="str">
        <f t="shared" si="171"/>
        <v/>
      </c>
      <c r="CP77" s="36">
        <f t="shared" si="172"/>
        <v>7.13</v>
      </c>
      <c r="CQ77" s="36">
        <f t="shared" si="173"/>
        <v>7.2670000000000003</v>
      </c>
      <c r="CR77" s="36">
        <f t="shared" si="174"/>
        <v>7.7670000000000003</v>
      </c>
      <c r="CS77" s="36">
        <f t="shared" si="175"/>
        <v>8.1430000000000007</v>
      </c>
      <c r="CT77" s="36">
        <f t="shared" si="176"/>
        <v>8.57</v>
      </c>
      <c r="CU77" s="36" t="str">
        <f t="shared" si="177"/>
        <v/>
      </c>
      <c r="CV77" s="36" t="str">
        <f t="shared" si="178"/>
        <v/>
      </c>
      <c r="CW77" s="36" t="str">
        <f t="shared" si="179"/>
        <v/>
      </c>
      <c r="CX77" s="36" t="str">
        <f t="shared" si="180"/>
        <v/>
      </c>
      <c r="CY77" s="36" t="str">
        <f t="shared" si="181"/>
        <v/>
      </c>
      <c r="CZ77" s="36" t="str">
        <f t="shared" si="182"/>
        <v/>
      </c>
      <c r="DA77" s="36" t="str">
        <f t="shared" si="183"/>
        <v/>
      </c>
      <c r="DB77" s="36" t="str">
        <f t="shared" si="184"/>
        <v/>
      </c>
      <c r="DC77" s="36">
        <f t="shared" si="185"/>
        <v>8.0139999999999993</v>
      </c>
      <c r="DE77" s="315" t="str">
        <f>_xlfn.IFNA(VLOOKUP(A77,'70commonGPCRs'!A:B,2,FALSE),"")</f>
        <v>Yes</v>
      </c>
      <c r="DF77" s="316" t="str">
        <f t="shared" si="186"/>
        <v/>
      </c>
      <c r="DG77" s="315">
        <f t="shared" si="187"/>
        <v>1</v>
      </c>
      <c r="DH77" s="315" t="str">
        <f t="shared" si="188"/>
        <v/>
      </c>
      <c r="DI77" s="315" t="str">
        <f t="shared" si="189"/>
        <v/>
      </c>
      <c r="DJ77" s="315">
        <f t="shared" si="190"/>
        <v>1</v>
      </c>
      <c r="DK77" s="315">
        <f t="shared" si="191"/>
        <v>1</v>
      </c>
    </row>
    <row r="78" spans="1:115" s="35" customFormat="1" ht="10" x14ac:dyDescent="0.2">
      <c r="A78" s="304" t="s">
        <v>773</v>
      </c>
      <c r="B78" s="46" t="s">
        <v>1098</v>
      </c>
      <c r="C78" s="40">
        <v>6.0267508509364873</v>
      </c>
      <c r="D78" s="40">
        <v>5.4366953155967268</v>
      </c>
      <c r="E78" s="40">
        <v>11.515362325911651</v>
      </c>
      <c r="F78" s="40">
        <v>11.017141608972892</v>
      </c>
      <c r="G78" s="40">
        <v>4.2610027847947451</v>
      </c>
      <c r="H78" s="40">
        <v>14.214210500582142</v>
      </c>
      <c r="I78" s="40">
        <v>4.3841033304390056</v>
      </c>
      <c r="J78" s="40">
        <v>6.9519925062379517</v>
      </c>
      <c r="K78" s="40">
        <v>3.743618900043395</v>
      </c>
      <c r="L78" s="40">
        <v>5.9737426645114464</v>
      </c>
      <c r="M78" s="40">
        <v>6.7965929133419039</v>
      </c>
      <c r="N78" s="40">
        <v>10.005855029115498</v>
      </c>
      <c r="O78" s="40">
        <v>4.1191691640052541</v>
      </c>
      <c r="P78" s="40">
        <v>6.1308483578785067</v>
      </c>
      <c r="Q78" s="40">
        <v>4.1923710931170923</v>
      </c>
      <c r="R78" s="45">
        <v>48.1</v>
      </c>
      <c r="S78" s="44">
        <v>189</v>
      </c>
      <c r="T78" s="44">
        <v>95.8</v>
      </c>
      <c r="U78" s="44">
        <v>56.34</v>
      </c>
      <c r="V78" s="44">
        <v>162.80000000000001</v>
      </c>
      <c r="W78" s="44">
        <v>88.32</v>
      </c>
      <c r="X78" s="44">
        <v>260.39999999999998</v>
      </c>
      <c r="Y78" s="44">
        <v>153.80000000000001</v>
      </c>
      <c r="Z78" s="44">
        <v>46.04</v>
      </c>
      <c r="AA78" s="44">
        <v>610.70000000000005</v>
      </c>
      <c r="AB78" s="44">
        <v>41.57</v>
      </c>
      <c r="AC78" s="44">
        <v>323.2</v>
      </c>
      <c r="AD78" s="44">
        <v>1367</v>
      </c>
      <c r="AE78" s="44">
        <v>694.8</v>
      </c>
      <c r="AF78" s="44">
        <v>1060</v>
      </c>
      <c r="AG78" s="43">
        <f t="shared" si="126"/>
        <v>7.9810832054764331</v>
      </c>
      <c r="AH78" s="42">
        <f t="shared" si="127"/>
        <v>34.763765307538762</v>
      </c>
      <c r="AI78" s="42">
        <f t="shared" si="128"/>
        <v>8.3193213803123367</v>
      </c>
      <c r="AJ78" s="42">
        <f t="shared" si="129"/>
        <v>5.1138491270833795</v>
      </c>
      <c r="AK78" s="42">
        <f t="shared" si="130"/>
        <v>38.206968693131742</v>
      </c>
      <c r="AL78" s="42">
        <f t="shared" si="131"/>
        <v>6.2135002148999305</v>
      </c>
      <c r="AM78" s="42">
        <f t="shared" si="132"/>
        <v>59.39641025156326</v>
      </c>
      <c r="AN78" s="42">
        <f t="shared" si="133"/>
        <v>22.123153881710437</v>
      </c>
      <c r="AO78" s="42">
        <f t="shared" si="134"/>
        <v>12.298260381008953</v>
      </c>
      <c r="AP78" s="42">
        <f t="shared" si="135"/>
        <v>102.23071770868543</v>
      </c>
      <c r="AQ78" s="42">
        <f t="shared" si="136"/>
        <v>6.1162998181628501</v>
      </c>
      <c r="AR78" s="42">
        <f t="shared" si="137"/>
        <v>32.30108761915276</v>
      </c>
      <c r="AS78" s="42">
        <f t="shared" si="138"/>
        <v>331.86303974726889</v>
      </c>
      <c r="AT78" s="42">
        <f t="shared" si="139"/>
        <v>113.32852477212887</v>
      </c>
      <c r="AU78" s="42">
        <f t="shared" si="140"/>
        <v>252.84021296212919</v>
      </c>
      <c r="AV78" s="41">
        <f t="shared" si="141"/>
        <v>48.1</v>
      </c>
      <c r="AW78" s="40">
        <f t="shared" si="142"/>
        <v>189</v>
      </c>
      <c r="AX78" s="40">
        <f t="shared" si="143"/>
        <v>95.8</v>
      </c>
      <c r="AY78" s="40">
        <f t="shared" si="144"/>
        <v>56.34</v>
      </c>
      <c r="AZ78" s="40">
        <f t="shared" si="145"/>
        <v>162.80000000000001</v>
      </c>
      <c r="BA78" s="40">
        <f t="shared" si="146"/>
        <v>88.32</v>
      </c>
      <c r="BB78" s="40">
        <f t="shared" si="147"/>
        <v>260.39999999999998</v>
      </c>
      <c r="BC78" s="40">
        <f t="shared" si="148"/>
        <v>153.80000000000001</v>
      </c>
      <c r="BD78" s="40">
        <f t="shared" si="149"/>
        <v>46.04</v>
      </c>
      <c r="BE78" s="40">
        <f t="shared" si="150"/>
        <v>610.70000000000005</v>
      </c>
      <c r="BF78" s="40">
        <f t="shared" si="151"/>
        <v>41.57</v>
      </c>
      <c r="BG78" s="40">
        <f t="shared" si="152"/>
        <v>323.2</v>
      </c>
      <c r="BH78" s="40">
        <f t="shared" si="153"/>
        <v>1367</v>
      </c>
      <c r="BI78" s="40">
        <f t="shared" si="154"/>
        <v>694.8</v>
      </c>
      <c r="BJ78" s="40">
        <f t="shared" si="155"/>
        <v>1060</v>
      </c>
      <c r="BK78" s="41">
        <f t="shared" si="156"/>
        <v>73.637477036129823</v>
      </c>
      <c r="BL78" s="40">
        <f t="shared" si="157"/>
        <v>20.47670639219935</v>
      </c>
      <c r="BM78" s="40">
        <f t="shared" si="158"/>
        <v>13.993572889278409</v>
      </c>
      <c r="BN78" s="40">
        <f t="shared" si="159"/>
        <v>15.14516129032258</v>
      </c>
      <c r="BO78" s="40">
        <f t="shared" si="160"/>
        <v>32.928802588996767</v>
      </c>
      <c r="BP78" s="40">
        <f t="shared" si="161"/>
        <v>25.614849187935032</v>
      </c>
      <c r="BQ78" s="40">
        <f t="shared" si="162"/>
        <v>34.770997462945651</v>
      </c>
      <c r="BR78" s="40">
        <f t="shared" si="163"/>
        <v>18.106898987520605</v>
      </c>
      <c r="BS78" s="40">
        <f t="shared" si="164"/>
        <v>4.9821447895249431</v>
      </c>
      <c r="BT78" s="40">
        <f t="shared" si="165"/>
        <v>57.235238987816317</v>
      </c>
      <c r="BU78" s="40">
        <f t="shared" si="166"/>
        <v>34.07377049180328</v>
      </c>
      <c r="BV78" s="40">
        <f t="shared" si="167"/>
        <v>45.766071934296228</v>
      </c>
      <c r="BW78" s="40">
        <f t="shared" si="168"/>
        <v>45.887881839543468</v>
      </c>
      <c r="BX78" s="40">
        <f t="shared" si="169"/>
        <v>48.553459119496857</v>
      </c>
      <c r="BY78" s="40">
        <f t="shared" si="170"/>
        <v>46.369203849518811</v>
      </c>
      <c r="BZ78" s="39">
        <v>11.32</v>
      </c>
      <c r="CA78" s="38">
        <v>8.24</v>
      </c>
      <c r="CB78" s="38">
        <v>8.5670000000000002</v>
      </c>
      <c r="CC78" s="38">
        <v>8.3719999999999999</v>
      </c>
      <c r="CD78" s="38">
        <v>8.7040000000000006</v>
      </c>
      <c r="CE78" s="38">
        <v>8.202</v>
      </c>
      <c r="CF78" s="38">
        <v>8.5510000000000002</v>
      </c>
      <c r="CG78" s="38">
        <v>8.1069999999999993</v>
      </c>
      <c r="CH78" s="38">
        <v>7.8869999999999996</v>
      </c>
      <c r="CI78" s="38">
        <v>9.7240000000000002</v>
      </c>
      <c r="CJ78" s="38">
        <v>8.593</v>
      </c>
      <c r="CK78" s="38">
        <v>8.4410000000000007</v>
      </c>
      <c r="CL78" s="38">
        <v>9.109</v>
      </c>
      <c r="CM78" s="38">
        <v>9.0830000000000002</v>
      </c>
      <c r="CN78" s="38">
        <v>9.2539999999999996</v>
      </c>
      <c r="CO78" s="37">
        <f t="shared" si="171"/>
        <v>11.32</v>
      </c>
      <c r="CP78" s="36">
        <f t="shared" si="172"/>
        <v>8.24</v>
      </c>
      <c r="CQ78" s="36">
        <f t="shared" si="173"/>
        <v>8.5670000000000002</v>
      </c>
      <c r="CR78" s="36">
        <f t="shared" si="174"/>
        <v>8.3719999999999999</v>
      </c>
      <c r="CS78" s="36">
        <f t="shared" si="175"/>
        <v>8.7040000000000006</v>
      </c>
      <c r="CT78" s="36">
        <f t="shared" si="176"/>
        <v>8.202</v>
      </c>
      <c r="CU78" s="36">
        <f t="shared" si="177"/>
        <v>8.5510000000000002</v>
      </c>
      <c r="CV78" s="36">
        <f t="shared" si="178"/>
        <v>8.1069999999999993</v>
      </c>
      <c r="CW78" s="36">
        <f t="shared" si="179"/>
        <v>7.8869999999999996</v>
      </c>
      <c r="CX78" s="36">
        <f t="shared" si="180"/>
        <v>9.7240000000000002</v>
      </c>
      <c r="CY78" s="36">
        <f t="shared" si="181"/>
        <v>8.593</v>
      </c>
      <c r="CZ78" s="36">
        <f t="shared" si="182"/>
        <v>8.4410000000000007</v>
      </c>
      <c r="DA78" s="36">
        <f t="shared" si="183"/>
        <v>9.109</v>
      </c>
      <c r="DB78" s="36">
        <f t="shared" si="184"/>
        <v>9.0830000000000002</v>
      </c>
      <c r="DC78" s="36">
        <f t="shared" si="185"/>
        <v>9.2539999999999996</v>
      </c>
      <c r="DE78" s="315" t="str">
        <f>_xlfn.IFNA(VLOOKUP(A78,'70commonGPCRs'!A:B,2,FALSE),"")</f>
        <v/>
      </c>
      <c r="DF78" s="316">
        <f t="shared" si="186"/>
        <v>1</v>
      </c>
      <c r="DG78" s="315">
        <f t="shared" si="187"/>
        <v>1</v>
      </c>
      <c r="DH78" s="315">
        <f t="shared" si="188"/>
        <v>1</v>
      </c>
      <c r="DI78" s="315">
        <f t="shared" si="189"/>
        <v>1</v>
      </c>
      <c r="DJ78" s="315" t="str">
        <f t="shared" si="190"/>
        <v/>
      </c>
      <c r="DK78" s="315">
        <f t="shared" si="191"/>
        <v>1</v>
      </c>
    </row>
    <row r="79" spans="1:115" s="35" customFormat="1" ht="10" x14ac:dyDescent="0.2">
      <c r="A79" s="304" t="s">
        <v>58</v>
      </c>
      <c r="B79" s="46" t="s">
        <v>1116</v>
      </c>
      <c r="C79" s="53">
        <v>8.5816288667939649</v>
      </c>
      <c r="D79" s="53">
        <v>9.4471756190915155</v>
      </c>
      <c r="E79" s="53">
        <v>8.4299580151932236</v>
      </c>
      <c r="F79" s="53">
        <v>15.288795268898255</v>
      </c>
      <c r="G79" s="53">
        <v>6.2451026258640958</v>
      </c>
      <c r="H79" s="53">
        <v>9.9792441534168042</v>
      </c>
      <c r="I79" s="53">
        <v>7.1719086774698368</v>
      </c>
      <c r="J79" s="53">
        <v>3.5920736214733568</v>
      </c>
      <c r="K79" s="53">
        <v>9.7525377799538688</v>
      </c>
      <c r="L79" s="53">
        <v>7.0234574998451871</v>
      </c>
      <c r="M79" s="53">
        <v>6.6241415674092723</v>
      </c>
      <c r="N79" s="53">
        <v>6.2344497661812062</v>
      </c>
      <c r="O79" s="53">
        <v>19.232684377249651</v>
      </c>
      <c r="P79" s="53">
        <v>14.470951872390163</v>
      </c>
      <c r="Q79" s="53">
        <v>4.358333342901207</v>
      </c>
      <c r="R79" s="52"/>
      <c r="S79" s="50">
        <v>299.89999999999998</v>
      </c>
      <c r="T79" s="50">
        <v>186.6</v>
      </c>
      <c r="U79" s="50">
        <v>82.86</v>
      </c>
      <c r="V79" s="50">
        <v>192.6</v>
      </c>
      <c r="W79" s="50">
        <v>156.4</v>
      </c>
      <c r="X79" s="50"/>
      <c r="Y79" s="50"/>
      <c r="Z79" s="50"/>
      <c r="AA79" s="50"/>
      <c r="AB79" s="50"/>
      <c r="AC79" s="50"/>
      <c r="AD79" s="51">
        <v>21.3</v>
      </c>
      <c r="AE79" s="61"/>
      <c r="AF79" s="50">
        <v>42.09</v>
      </c>
      <c r="AG79" s="43" t="str">
        <f t="shared" si="126"/>
        <v/>
      </c>
      <c r="AH79" s="42">
        <f t="shared" si="127"/>
        <v>31.744937544501767</v>
      </c>
      <c r="AI79" s="42">
        <f t="shared" si="128"/>
        <v>22.135341559672398</v>
      </c>
      <c r="AJ79" s="42">
        <f t="shared" si="129"/>
        <v>5.4196552797433775</v>
      </c>
      <c r="AK79" s="42">
        <f t="shared" si="130"/>
        <v>30.84016573280109</v>
      </c>
      <c r="AL79" s="42">
        <f t="shared" si="131"/>
        <v>15.672529662123763</v>
      </c>
      <c r="AM79" s="42" t="str">
        <f t="shared" si="132"/>
        <v/>
      </c>
      <c r="AN79" s="42" t="str">
        <f t="shared" si="133"/>
        <v/>
      </c>
      <c r="AO79" s="42" t="str">
        <f t="shared" si="134"/>
        <v/>
      </c>
      <c r="AP79" s="42" t="str">
        <f t="shared" si="135"/>
        <v/>
      </c>
      <c r="AQ79" s="42" t="str">
        <f t="shared" si="136"/>
        <v/>
      </c>
      <c r="AR79" s="42" t="str">
        <f t="shared" si="137"/>
        <v/>
      </c>
      <c r="AS79" s="42">
        <f t="shared" si="138"/>
        <v>1.1074897077391743</v>
      </c>
      <c r="AT79" s="42" t="str">
        <f t="shared" si="139"/>
        <v/>
      </c>
      <c r="AU79" s="42">
        <f t="shared" si="140"/>
        <v>9.6573613554721813</v>
      </c>
      <c r="AV79" s="41" t="str">
        <f t="shared" si="141"/>
        <v/>
      </c>
      <c r="AW79" s="40">
        <f t="shared" si="142"/>
        <v>299.89999999999998</v>
      </c>
      <c r="AX79" s="40">
        <f t="shared" si="143"/>
        <v>186.6</v>
      </c>
      <c r="AY79" s="40">
        <f t="shared" si="144"/>
        <v>82.86</v>
      </c>
      <c r="AZ79" s="40">
        <f t="shared" si="145"/>
        <v>192.6</v>
      </c>
      <c r="BA79" s="40">
        <f t="shared" si="146"/>
        <v>156.4</v>
      </c>
      <c r="BB79" s="40" t="str">
        <f t="shared" si="147"/>
        <v/>
      </c>
      <c r="BC79" s="40" t="str">
        <f t="shared" si="148"/>
        <v/>
      </c>
      <c r="BD79" s="40" t="str">
        <f t="shared" si="149"/>
        <v/>
      </c>
      <c r="BE79" s="40" t="str">
        <f t="shared" si="150"/>
        <v/>
      </c>
      <c r="BF79" s="40" t="str">
        <f t="shared" si="151"/>
        <v/>
      </c>
      <c r="BG79" s="40" t="str">
        <f t="shared" si="152"/>
        <v/>
      </c>
      <c r="BH79" s="40" t="str">
        <f t="shared" si="153"/>
        <v/>
      </c>
      <c r="BI79" s="40" t="str">
        <f t="shared" si="154"/>
        <v/>
      </c>
      <c r="BJ79" s="40">
        <f t="shared" si="155"/>
        <v>42.09</v>
      </c>
      <c r="BK79" s="41" t="str">
        <f t="shared" si="156"/>
        <v/>
      </c>
      <c r="BL79" s="40">
        <f t="shared" si="157"/>
        <v>32.491874322860234</v>
      </c>
      <c r="BM79" s="40">
        <f t="shared" si="158"/>
        <v>27.256792287467132</v>
      </c>
      <c r="BN79" s="40">
        <f t="shared" si="159"/>
        <v>22.274193548387096</v>
      </c>
      <c r="BO79" s="40">
        <f t="shared" si="160"/>
        <v>38.956310679611654</v>
      </c>
      <c r="BP79" s="40">
        <f t="shared" si="161"/>
        <v>45.359628770301626</v>
      </c>
      <c r="BQ79" s="40" t="str">
        <f t="shared" si="162"/>
        <v/>
      </c>
      <c r="BR79" s="40" t="str">
        <f t="shared" si="163"/>
        <v/>
      </c>
      <c r="BS79" s="40" t="str">
        <f t="shared" si="164"/>
        <v/>
      </c>
      <c r="BT79" s="40" t="str">
        <f t="shared" si="165"/>
        <v/>
      </c>
      <c r="BU79" s="40" t="str">
        <f t="shared" si="166"/>
        <v/>
      </c>
      <c r="BV79" s="40" t="str">
        <f t="shared" si="167"/>
        <v/>
      </c>
      <c r="BW79" s="40" t="str">
        <f t="shared" si="168"/>
        <v/>
      </c>
      <c r="BX79" s="40" t="str">
        <f t="shared" si="169"/>
        <v/>
      </c>
      <c r="BY79" s="40">
        <f t="shared" si="170"/>
        <v>1.8412073490813647</v>
      </c>
      <c r="BZ79" s="49"/>
      <c r="CA79" s="47">
        <v>9.4589999999999996</v>
      </c>
      <c r="CB79" s="47">
        <v>9.4260000000000002</v>
      </c>
      <c r="CC79" s="47">
        <v>9.2910000000000004</v>
      </c>
      <c r="CD79" s="47">
        <v>9.5820000000000007</v>
      </c>
      <c r="CE79" s="47">
        <v>10.039999999999999</v>
      </c>
      <c r="CF79" s="47"/>
      <c r="CG79" s="47"/>
      <c r="CH79" s="47"/>
      <c r="CI79" s="47"/>
      <c r="CJ79" s="47"/>
      <c r="CK79" s="47"/>
      <c r="CL79" s="57">
        <v>8.5210000000000008</v>
      </c>
      <c r="CM79" s="60"/>
      <c r="CN79" s="47">
        <v>8.8149999999999995</v>
      </c>
      <c r="CO79" s="37" t="str">
        <f t="shared" si="171"/>
        <v/>
      </c>
      <c r="CP79" s="36">
        <f t="shared" si="172"/>
        <v>9.4589999999999996</v>
      </c>
      <c r="CQ79" s="36">
        <f t="shared" si="173"/>
        <v>9.4260000000000002</v>
      </c>
      <c r="CR79" s="36">
        <f t="shared" si="174"/>
        <v>9.2910000000000004</v>
      </c>
      <c r="CS79" s="36">
        <f t="shared" si="175"/>
        <v>9.5820000000000007</v>
      </c>
      <c r="CT79" s="36">
        <f t="shared" si="176"/>
        <v>10.039999999999999</v>
      </c>
      <c r="CU79" s="36" t="str">
        <f t="shared" si="177"/>
        <v/>
      </c>
      <c r="CV79" s="36" t="str">
        <f t="shared" si="178"/>
        <v/>
      </c>
      <c r="CW79" s="36" t="str">
        <f t="shared" si="179"/>
        <v/>
      </c>
      <c r="CX79" s="36" t="str">
        <f t="shared" si="180"/>
        <v/>
      </c>
      <c r="CY79" s="36" t="str">
        <f t="shared" si="181"/>
        <v/>
      </c>
      <c r="CZ79" s="36" t="str">
        <f t="shared" si="182"/>
        <v/>
      </c>
      <c r="DA79" s="36" t="str">
        <f t="shared" si="183"/>
        <v/>
      </c>
      <c r="DB79" s="36" t="str">
        <f t="shared" si="184"/>
        <v/>
      </c>
      <c r="DC79" s="36">
        <f t="shared" si="185"/>
        <v>8.8149999999999995</v>
      </c>
      <c r="DE79" s="315" t="str">
        <f>_xlfn.IFNA(VLOOKUP(A79,'70commonGPCRs'!A:B,2,FALSE),"")</f>
        <v/>
      </c>
      <c r="DF79" s="316" t="str">
        <f t="shared" si="186"/>
        <v/>
      </c>
      <c r="DG79" s="315">
        <f t="shared" si="187"/>
        <v>1</v>
      </c>
      <c r="DH79" s="315" t="str">
        <f t="shared" si="188"/>
        <v/>
      </c>
      <c r="DI79" s="315" t="str">
        <f t="shared" si="189"/>
        <v/>
      </c>
      <c r="DJ79" s="315" t="str">
        <f t="shared" si="190"/>
        <v/>
      </c>
      <c r="DK79" s="315">
        <f t="shared" si="191"/>
        <v>1</v>
      </c>
    </row>
    <row r="80" spans="1:115" s="35" customFormat="1" ht="10" x14ac:dyDescent="0.2">
      <c r="A80" s="304" t="s">
        <v>405</v>
      </c>
      <c r="B80" s="56" t="s">
        <v>35</v>
      </c>
      <c r="C80" s="53">
        <v>9.5396756446227968</v>
      </c>
      <c r="D80" s="53">
        <v>17.661614183227673</v>
      </c>
      <c r="E80" s="53">
        <v>19.466205499569956</v>
      </c>
      <c r="F80" s="53">
        <v>4.0172454413138468</v>
      </c>
      <c r="G80" s="53">
        <v>6.5480185102093067</v>
      </c>
      <c r="H80" s="53">
        <v>13.311252099229383</v>
      </c>
      <c r="I80" s="53">
        <v>12.394116384057398</v>
      </c>
      <c r="J80" s="53">
        <v>11.032489917878232</v>
      </c>
      <c r="K80" s="53">
        <v>8.6458582599938065</v>
      </c>
      <c r="L80" s="53">
        <v>9.7214310498042824</v>
      </c>
      <c r="M80" s="53">
        <v>5.9061744678686399</v>
      </c>
      <c r="N80" s="53">
        <v>4.3639538560952218</v>
      </c>
      <c r="O80" s="53">
        <v>15.369729971040725</v>
      </c>
      <c r="P80" s="53">
        <v>15.289003741726258</v>
      </c>
      <c r="Q80" s="53">
        <v>15.041468525865426</v>
      </c>
      <c r="R80" s="52">
        <v>44.88</v>
      </c>
      <c r="S80" s="50">
        <v>582</v>
      </c>
      <c r="T80" s="50">
        <v>454.1</v>
      </c>
      <c r="U80" s="50">
        <v>295.89999999999998</v>
      </c>
      <c r="V80" s="50">
        <v>427.5</v>
      </c>
      <c r="W80" s="55"/>
      <c r="X80" s="50">
        <v>748.9</v>
      </c>
      <c r="Y80" s="50">
        <v>849.4</v>
      </c>
      <c r="Z80" s="50">
        <v>870.6</v>
      </c>
      <c r="AA80" s="50">
        <v>446.4</v>
      </c>
      <c r="AB80" s="50">
        <v>63.36</v>
      </c>
      <c r="AC80" s="50">
        <v>65.569999999999993</v>
      </c>
      <c r="AD80" s="50">
        <v>76.180000000000007</v>
      </c>
      <c r="AE80" s="50">
        <v>102.7</v>
      </c>
      <c r="AF80" s="50">
        <v>146.80000000000001</v>
      </c>
      <c r="AG80" s="43">
        <f t="shared" si="126"/>
        <v>4.7045624685675129</v>
      </c>
      <c r="AH80" s="42">
        <f t="shared" si="127"/>
        <v>32.952820391280852</v>
      </c>
      <c r="AI80" s="42">
        <f t="shared" si="128"/>
        <v>23.327607427653628</v>
      </c>
      <c r="AJ80" s="42">
        <f t="shared" si="129"/>
        <v>73.657436251449298</v>
      </c>
      <c r="AK80" s="42">
        <f t="shared" si="130"/>
        <v>65.286926011810408</v>
      </c>
      <c r="AL80" s="42" t="str">
        <f t="shared" si="131"/>
        <v/>
      </c>
      <c r="AM80" s="42">
        <f t="shared" si="132"/>
        <v>60.423831501478645</v>
      </c>
      <c r="AN80" s="42">
        <f t="shared" si="133"/>
        <v>76.990779626595526</v>
      </c>
      <c r="AO80" s="42">
        <f t="shared" si="134"/>
        <v>100.69561330058443</v>
      </c>
      <c r="AP80" s="42">
        <f t="shared" si="135"/>
        <v>45.919165369072608</v>
      </c>
      <c r="AQ80" s="42">
        <f t="shared" si="136"/>
        <v>10.727756239626411</v>
      </c>
      <c r="AR80" s="42">
        <f t="shared" si="137"/>
        <v>15.025365107474054</v>
      </c>
      <c r="AS80" s="42">
        <f t="shared" si="138"/>
        <v>4.9564956667122022</v>
      </c>
      <c r="AT80" s="42">
        <f t="shared" si="139"/>
        <v>6.7172460504875451</v>
      </c>
      <c r="AU80" s="42">
        <f t="shared" si="140"/>
        <v>9.7596853490443163</v>
      </c>
      <c r="AV80" s="41">
        <f t="shared" si="141"/>
        <v>44.88</v>
      </c>
      <c r="AW80" s="40">
        <f t="shared" si="142"/>
        <v>582</v>
      </c>
      <c r="AX80" s="40">
        <f t="shared" si="143"/>
        <v>454.1</v>
      </c>
      <c r="AY80" s="40">
        <f t="shared" si="144"/>
        <v>295.89999999999998</v>
      </c>
      <c r="AZ80" s="40">
        <f t="shared" si="145"/>
        <v>427.5</v>
      </c>
      <c r="BA80" s="40" t="str">
        <f t="shared" si="146"/>
        <v/>
      </c>
      <c r="BB80" s="40">
        <f t="shared" si="147"/>
        <v>748.9</v>
      </c>
      <c r="BC80" s="40">
        <f t="shared" si="148"/>
        <v>849.4</v>
      </c>
      <c r="BD80" s="40">
        <f t="shared" si="149"/>
        <v>870.6</v>
      </c>
      <c r="BE80" s="40">
        <f t="shared" si="150"/>
        <v>446.4</v>
      </c>
      <c r="BF80" s="40">
        <f t="shared" si="151"/>
        <v>63.36</v>
      </c>
      <c r="BG80" s="40">
        <f t="shared" si="152"/>
        <v>65.569999999999993</v>
      </c>
      <c r="BH80" s="40">
        <f t="shared" si="153"/>
        <v>76.180000000000007</v>
      </c>
      <c r="BI80" s="40">
        <f t="shared" si="154"/>
        <v>102.7</v>
      </c>
      <c r="BJ80" s="40">
        <f t="shared" si="155"/>
        <v>146.80000000000001</v>
      </c>
      <c r="BK80" s="41">
        <f t="shared" si="156"/>
        <v>68.707899571341102</v>
      </c>
      <c r="BL80" s="40">
        <f t="shared" si="157"/>
        <v>63.055254604550377</v>
      </c>
      <c r="BM80" s="40">
        <f t="shared" si="158"/>
        <v>66.330704060765413</v>
      </c>
      <c r="BN80" s="40">
        <f t="shared" si="159"/>
        <v>79.543010752688161</v>
      </c>
      <c r="BO80" s="40">
        <f t="shared" si="160"/>
        <v>86.46844660194175</v>
      </c>
      <c r="BP80" s="40" t="str">
        <f t="shared" si="161"/>
        <v/>
      </c>
      <c r="BQ80" s="40">
        <f t="shared" si="162"/>
        <v>100</v>
      </c>
      <c r="BR80" s="40">
        <f t="shared" si="163"/>
        <v>100</v>
      </c>
      <c r="BS80" s="40">
        <f t="shared" si="164"/>
        <v>94.210583270208843</v>
      </c>
      <c r="BT80" s="40">
        <f t="shared" si="165"/>
        <v>41.836925960637302</v>
      </c>
      <c r="BU80" s="40">
        <f t="shared" si="166"/>
        <v>51.934426229508198</v>
      </c>
      <c r="BV80" s="40">
        <f t="shared" si="167"/>
        <v>9.2849051260266187</v>
      </c>
      <c r="BW80" s="40">
        <f t="shared" si="168"/>
        <v>2.5572339711312524</v>
      </c>
      <c r="BX80" s="40">
        <f t="shared" si="169"/>
        <v>7.1767994409503846</v>
      </c>
      <c r="BY80" s="40">
        <f t="shared" si="170"/>
        <v>6.4216972878390211</v>
      </c>
      <c r="BZ80" s="49">
        <v>6.508</v>
      </c>
      <c r="CA80" s="47">
        <v>6.5629999999999997</v>
      </c>
      <c r="CB80" s="47">
        <v>6.633</v>
      </c>
      <c r="CC80" s="47">
        <v>7.173</v>
      </c>
      <c r="CD80" s="47">
        <v>7.41</v>
      </c>
      <c r="CE80" s="54"/>
      <c r="CF80" s="47">
        <v>7.4009999999999998</v>
      </c>
      <c r="CG80" s="47">
        <v>7.3460000000000001</v>
      </c>
      <c r="CH80" s="47">
        <v>7.1989999999999998</v>
      </c>
      <c r="CI80" s="47">
        <v>6.4930000000000003</v>
      </c>
      <c r="CJ80" s="47">
        <v>7.7060000000000004</v>
      </c>
      <c r="CK80" s="47">
        <v>8.24</v>
      </c>
      <c r="CL80" s="47">
        <v>6.2510000000000003</v>
      </c>
      <c r="CM80" s="47">
        <v>5.9989999999999997</v>
      </c>
      <c r="CN80" s="47">
        <v>6.069</v>
      </c>
      <c r="CO80" s="37">
        <f t="shared" si="171"/>
        <v>6.508</v>
      </c>
      <c r="CP80" s="36">
        <f t="shared" si="172"/>
        <v>6.5629999999999997</v>
      </c>
      <c r="CQ80" s="36">
        <f t="shared" si="173"/>
        <v>6.633</v>
      </c>
      <c r="CR80" s="36">
        <f t="shared" si="174"/>
        <v>7.173</v>
      </c>
      <c r="CS80" s="36">
        <f t="shared" si="175"/>
        <v>7.41</v>
      </c>
      <c r="CT80" s="36" t="str">
        <f t="shared" si="176"/>
        <v/>
      </c>
      <c r="CU80" s="36">
        <f t="shared" si="177"/>
        <v>7.4009999999999998</v>
      </c>
      <c r="CV80" s="36">
        <f t="shared" si="178"/>
        <v>7.3460000000000001</v>
      </c>
      <c r="CW80" s="36">
        <f t="shared" si="179"/>
        <v>7.1989999999999998</v>
      </c>
      <c r="CX80" s="36">
        <f t="shared" si="180"/>
        <v>6.4930000000000003</v>
      </c>
      <c r="CY80" s="36">
        <f t="shared" si="181"/>
        <v>7.7060000000000004</v>
      </c>
      <c r="CZ80" s="36">
        <f t="shared" si="182"/>
        <v>8.24</v>
      </c>
      <c r="DA80" s="36">
        <f t="shared" si="183"/>
        <v>6.2510000000000003</v>
      </c>
      <c r="DB80" s="36">
        <f t="shared" si="184"/>
        <v>5.9989999999999997</v>
      </c>
      <c r="DC80" s="36">
        <f t="shared" si="185"/>
        <v>6.069</v>
      </c>
      <c r="DE80" s="315" t="str">
        <f>_xlfn.IFNA(VLOOKUP(A80,'70commonGPCRs'!A:B,2,FALSE),"")</f>
        <v/>
      </c>
      <c r="DF80" s="316">
        <f t="shared" si="186"/>
        <v>1</v>
      </c>
      <c r="DG80" s="315">
        <f t="shared" si="187"/>
        <v>1</v>
      </c>
      <c r="DH80" s="315">
        <f t="shared" si="188"/>
        <v>1</v>
      </c>
      <c r="DI80" s="315">
        <f t="shared" si="189"/>
        <v>1</v>
      </c>
      <c r="DJ80" s="315" t="str">
        <f t="shared" si="190"/>
        <v/>
      </c>
      <c r="DK80" s="315">
        <f t="shared" si="191"/>
        <v>1</v>
      </c>
    </row>
    <row r="81" spans="1:115" s="35" customFormat="1" ht="10" x14ac:dyDescent="0.2">
      <c r="A81" s="304" t="s">
        <v>602</v>
      </c>
      <c r="B81" s="46" t="s">
        <v>1114</v>
      </c>
      <c r="C81" s="53">
        <v>8.3319276785893788</v>
      </c>
      <c r="D81" s="53">
        <v>18.113972661786583</v>
      </c>
      <c r="E81" s="53">
        <v>12.712647138851777</v>
      </c>
      <c r="F81" s="53">
        <v>0.86675891719617204</v>
      </c>
      <c r="G81" s="53">
        <v>6.6066699265058491</v>
      </c>
      <c r="H81" s="53">
        <v>8.980151235329668</v>
      </c>
      <c r="I81" s="53">
        <v>6.5463228824030146</v>
      </c>
      <c r="J81" s="53">
        <v>20.832347739045606</v>
      </c>
      <c r="K81" s="53">
        <v>9.9786358415619762</v>
      </c>
      <c r="L81" s="53">
        <v>20.964960352218611</v>
      </c>
      <c r="M81" s="53">
        <v>16.755258961589945</v>
      </c>
      <c r="N81" s="53">
        <v>18.605460899418055</v>
      </c>
      <c r="O81" s="53">
        <v>16.969527867122778</v>
      </c>
      <c r="P81" s="53">
        <v>22.567237697443016</v>
      </c>
      <c r="Q81" s="53">
        <v>10.575857944703147</v>
      </c>
      <c r="R81" s="52"/>
      <c r="S81" s="50">
        <v>559.9</v>
      </c>
      <c r="T81" s="50">
        <v>276.8</v>
      </c>
      <c r="U81" s="50">
        <v>186.9</v>
      </c>
      <c r="V81" s="50">
        <v>250.3</v>
      </c>
      <c r="W81" s="50">
        <v>97.51</v>
      </c>
      <c r="X81" s="50"/>
      <c r="Y81" s="50"/>
      <c r="Z81" s="50">
        <v>33.39</v>
      </c>
      <c r="AA81" s="50">
        <v>297.2</v>
      </c>
      <c r="AB81" s="50"/>
      <c r="AC81" s="51">
        <v>35</v>
      </c>
      <c r="AD81" s="50">
        <v>779.9</v>
      </c>
      <c r="AE81" s="50">
        <v>486.4</v>
      </c>
      <c r="AF81" s="50">
        <v>976.1</v>
      </c>
      <c r="AG81" s="43" t="str">
        <f t="shared" si="126"/>
        <v/>
      </c>
      <c r="AH81" s="42">
        <f t="shared" si="127"/>
        <v>30.909840179960664</v>
      </c>
      <c r="AI81" s="42">
        <f t="shared" si="128"/>
        <v>21.773592626043811</v>
      </c>
      <c r="AJ81" s="42">
        <f t="shared" si="129"/>
        <v>215.63089377215977</v>
      </c>
      <c r="AK81" s="42">
        <f t="shared" si="130"/>
        <v>37.885955070314715</v>
      </c>
      <c r="AL81" s="42">
        <f t="shared" si="131"/>
        <v>10.858391740261192</v>
      </c>
      <c r="AM81" s="42" t="str">
        <f t="shared" si="132"/>
        <v/>
      </c>
      <c r="AN81" s="42" t="str">
        <f t="shared" si="133"/>
        <v/>
      </c>
      <c r="AO81" s="42">
        <f t="shared" si="134"/>
        <v>3.3461487652377739</v>
      </c>
      <c r="AP81" s="42">
        <f t="shared" si="135"/>
        <v>14.17603444065416</v>
      </c>
      <c r="AQ81" s="42" t="str">
        <f t="shared" si="136"/>
        <v/>
      </c>
      <c r="AR81" s="42">
        <f t="shared" si="137"/>
        <v>1.8811681252730876</v>
      </c>
      <c r="AS81" s="42">
        <f t="shared" si="138"/>
        <v>45.958850835856154</v>
      </c>
      <c r="AT81" s="42">
        <f t="shared" si="139"/>
        <v>21.553368937799224</v>
      </c>
      <c r="AU81" s="42">
        <f t="shared" si="140"/>
        <v>92.295112614374105</v>
      </c>
      <c r="AV81" s="41" t="str">
        <f t="shared" si="141"/>
        <v/>
      </c>
      <c r="AW81" s="40">
        <f t="shared" si="142"/>
        <v>559.9</v>
      </c>
      <c r="AX81" s="40">
        <f t="shared" si="143"/>
        <v>276.8</v>
      </c>
      <c r="AY81" s="40">
        <f t="shared" si="144"/>
        <v>186.9</v>
      </c>
      <c r="AZ81" s="40">
        <f t="shared" si="145"/>
        <v>250.3</v>
      </c>
      <c r="BA81" s="40">
        <f t="shared" si="146"/>
        <v>97.51</v>
      </c>
      <c r="BB81" s="40" t="str">
        <f t="shared" si="147"/>
        <v/>
      </c>
      <c r="BC81" s="40" t="str">
        <f t="shared" si="148"/>
        <v/>
      </c>
      <c r="BD81" s="40">
        <f t="shared" si="149"/>
        <v>33.39</v>
      </c>
      <c r="BE81" s="40">
        <f t="shared" si="150"/>
        <v>297.2</v>
      </c>
      <c r="BF81" s="40" t="str">
        <f t="shared" si="151"/>
        <v/>
      </c>
      <c r="BG81" s="40">
        <f t="shared" si="152"/>
        <v>35</v>
      </c>
      <c r="BH81" s="40">
        <f t="shared" si="153"/>
        <v>779.9</v>
      </c>
      <c r="BI81" s="40">
        <f t="shared" si="154"/>
        <v>486.4</v>
      </c>
      <c r="BJ81" s="40">
        <f t="shared" si="155"/>
        <v>976.1</v>
      </c>
      <c r="BK81" s="41" t="str">
        <f t="shared" si="156"/>
        <v/>
      </c>
      <c r="BL81" s="40">
        <f t="shared" si="157"/>
        <v>60.660888407367281</v>
      </c>
      <c r="BM81" s="40">
        <f t="shared" si="158"/>
        <v>40.432369266725097</v>
      </c>
      <c r="BN81" s="40">
        <f t="shared" si="159"/>
        <v>50.241935483870968</v>
      </c>
      <c r="BO81" s="40">
        <f t="shared" si="160"/>
        <v>50.627022653721689</v>
      </c>
      <c r="BP81" s="40">
        <f t="shared" si="161"/>
        <v>28.28016241299304</v>
      </c>
      <c r="BQ81" s="40" t="str">
        <f t="shared" si="162"/>
        <v/>
      </c>
      <c r="BR81" s="40" t="str">
        <f t="shared" si="163"/>
        <v/>
      </c>
      <c r="BS81" s="40">
        <f t="shared" si="164"/>
        <v>3.6132453197705874</v>
      </c>
      <c r="BT81" s="40">
        <f t="shared" si="165"/>
        <v>27.853795688847235</v>
      </c>
      <c r="BU81" s="40" t="str">
        <f t="shared" si="166"/>
        <v/>
      </c>
      <c r="BV81" s="40">
        <f t="shared" si="167"/>
        <v>4.956103086944208</v>
      </c>
      <c r="BW81" s="40">
        <f t="shared" si="168"/>
        <v>26.179926149714671</v>
      </c>
      <c r="BX81" s="40">
        <f t="shared" si="169"/>
        <v>33.990216631726064</v>
      </c>
      <c r="BY81" s="40">
        <f t="shared" si="170"/>
        <v>42.69903762029746</v>
      </c>
      <c r="BZ81" s="49"/>
      <c r="CA81" s="47">
        <v>9.1709999999999994</v>
      </c>
      <c r="CB81" s="47">
        <v>9.1129999999999995</v>
      </c>
      <c r="CC81" s="47">
        <v>9.5139999999999993</v>
      </c>
      <c r="CD81" s="47">
        <v>9.8409999999999993</v>
      </c>
      <c r="CE81" s="47">
        <v>10.3</v>
      </c>
      <c r="CF81" s="47"/>
      <c r="CG81" s="47"/>
      <c r="CH81" s="47">
        <v>6.85</v>
      </c>
      <c r="CI81" s="47">
        <v>7.24</v>
      </c>
      <c r="CJ81" s="47"/>
      <c r="CK81" s="57">
        <v>6</v>
      </c>
      <c r="CL81" s="47">
        <v>7.0730000000000004</v>
      </c>
      <c r="CM81" s="47">
        <v>6.8869999999999996</v>
      </c>
      <c r="CN81" s="47">
        <v>7.4930000000000003</v>
      </c>
      <c r="CO81" s="37" t="str">
        <f t="shared" si="171"/>
        <v/>
      </c>
      <c r="CP81" s="36">
        <f t="shared" si="172"/>
        <v>9.1709999999999994</v>
      </c>
      <c r="CQ81" s="36">
        <f t="shared" si="173"/>
        <v>9.1129999999999995</v>
      </c>
      <c r="CR81" s="36">
        <f t="shared" si="174"/>
        <v>9.5139999999999993</v>
      </c>
      <c r="CS81" s="36">
        <f t="shared" si="175"/>
        <v>9.8409999999999993</v>
      </c>
      <c r="CT81" s="36">
        <f t="shared" si="176"/>
        <v>10.3</v>
      </c>
      <c r="CU81" s="36" t="str">
        <f t="shared" si="177"/>
        <v/>
      </c>
      <c r="CV81" s="36" t="str">
        <f t="shared" si="178"/>
        <v/>
      </c>
      <c r="CW81" s="36">
        <f t="shared" si="179"/>
        <v>6.85</v>
      </c>
      <c r="CX81" s="36">
        <f t="shared" si="180"/>
        <v>7.24</v>
      </c>
      <c r="CY81" s="36" t="str">
        <f t="shared" si="181"/>
        <v/>
      </c>
      <c r="CZ81" s="36">
        <f t="shared" si="182"/>
        <v>6</v>
      </c>
      <c r="DA81" s="36">
        <f t="shared" si="183"/>
        <v>7.0730000000000004</v>
      </c>
      <c r="DB81" s="36">
        <f t="shared" si="184"/>
        <v>6.8869999999999996</v>
      </c>
      <c r="DC81" s="36">
        <f t="shared" si="185"/>
        <v>7.4930000000000003</v>
      </c>
      <c r="DE81" s="315" t="str">
        <f>_xlfn.IFNA(VLOOKUP(A81,'70commonGPCRs'!A:B,2,FALSE),"")</f>
        <v>Yes</v>
      </c>
      <c r="DF81" s="316" t="str">
        <f t="shared" si="186"/>
        <v/>
      </c>
      <c r="DG81" s="315">
        <f t="shared" si="187"/>
        <v>1</v>
      </c>
      <c r="DH81" s="315">
        <f t="shared" si="188"/>
        <v>1</v>
      </c>
      <c r="DI81" s="315">
        <f t="shared" si="189"/>
        <v>1</v>
      </c>
      <c r="DJ81" s="315">
        <f t="shared" si="190"/>
        <v>3</v>
      </c>
      <c r="DK81" s="315">
        <f t="shared" si="191"/>
        <v>1</v>
      </c>
    </row>
    <row r="82" spans="1:115" s="35" customFormat="1" ht="10" x14ac:dyDescent="0.2">
      <c r="A82" s="304" t="s">
        <v>606</v>
      </c>
      <c r="B82" s="46" t="s">
        <v>1113</v>
      </c>
      <c r="C82" s="40">
        <v>2.8663122959623952</v>
      </c>
      <c r="D82" s="40">
        <v>4.9554653128976369</v>
      </c>
      <c r="E82" s="40">
        <v>8.9625914785619809</v>
      </c>
      <c r="F82" s="40">
        <v>20.519103227154535</v>
      </c>
      <c r="G82" s="40">
        <v>7.4712737344811675</v>
      </c>
      <c r="H82" s="40">
        <v>6.9546827105519524</v>
      </c>
      <c r="I82" s="40">
        <v>7.2134383047218256</v>
      </c>
      <c r="J82" s="40">
        <v>14.525353697565661</v>
      </c>
      <c r="K82" s="40">
        <v>19.360852709298555</v>
      </c>
      <c r="L82" s="40">
        <v>4.8833375266994219</v>
      </c>
      <c r="M82" s="40">
        <v>25.48866689289467</v>
      </c>
      <c r="N82" s="40">
        <v>18.071626253715728</v>
      </c>
      <c r="O82" s="40">
        <v>6.4233490918305174</v>
      </c>
      <c r="P82" s="40">
        <v>16.753785727477133</v>
      </c>
      <c r="Q82" s="40">
        <v>11.288350948703709</v>
      </c>
      <c r="R82" s="45"/>
      <c r="S82" s="44">
        <v>696.6</v>
      </c>
      <c r="T82" s="44">
        <v>299.5</v>
      </c>
      <c r="U82" s="44">
        <v>223.9</v>
      </c>
      <c r="V82" s="44">
        <v>297</v>
      </c>
      <c r="W82" s="44">
        <v>32.72</v>
      </c>
      <c r="X82" s="44"/>
      <c r="Y82" s="44"/>
      <c r="Z82" s="44"/>
      <c r="AA82" s="44">
        <v>175.6</v>
      </c>
      <c r="AB82" s="59">
        <v>31.22</v>
      </c>
      <c r="AC82" s="59"/>
      <c r="AD82" s="44">
        <v>211.4</v>
      </c>
      <c r="AE82" s="44">
        <v>168.4</v>
      </c>
      <c r="AF82" s="44">
        <v>232.8</v>
      </c>
      <c r="AG82" s="43" t="str">
        <f t="shared" si="126"/>
        <v/>
      </c>
      <c r="AH82" s="42">
        <f t="shared" si="127"/>
        <v>140.57206660027515</v>
      </c>
      <c r="AI82" s="42">
        <f t="shared" si="128"/>
        <v>33.416674263954491</v>
      </c>
      <c r="AJ82" s="42">
        <f t="shared" si="129"/>
        <v>10.911782913772548</v>
      </c>
      <c r="AK82" s="42">
        <f t="shared" si="130"/>
        <v>39.752257855216271</v>
      </c>
      <c r="AL82" s="42">
        <f t="shared" si="131"/>
        <v>4.7047437477421887</v>
      </c>
      <c r="AM82" s="42" t="str">
        <f t="shared" si="132"/>
        <v/>
      </c>
      <c r="AN82" s="42" t="str">
        <f t="shared" si="133"/>
        <v/>
      </c>
      <c r="AO82" s="42" t="str">
        <f t="shared" si="134"/>
        <v/>
      </c>
      <c r="AP82" s="42">
        <f t="shared" si="135"/>
        <v>35.959013490244146</v>
      </c>
      <c r="AQ82" s="42">
        <f t="shared" si="136"/>
        <v>1.2248580959996389</v>
      </c>
      <c r="AR82" s="42" t="str">
        <f t="shared" si="137"/>
        <v/>
      </c>
      <c r="AS82" s="42">
        <f t="shared" si="138"/>
        <v>32.911180285821196</v>
      </c>
      <c r="AT82" s="42">
        <f t="shared" si="139"/>
        <v>10.051459576913098</v>
      </c>
      <c r="AU82" s="42">
        <f t="shared" si="140"/>
        <v>20.623029976467329</v>
      </c>
      <c r="AV82" s="41" t="str">
        <f t="shared" si="141"/>
        <v/>
      </c>
      <c r="AW82" s="40">
        <f t="shared" si="142"/>
        <v>696.6</v>
      </c>
      <c r="AX82" s="40">
        <f t="shared" si="143"/>
        <v>299.5</v>
      </c>
      <c r="AY82" s="40">
        <f t="shared" si="144"/>
        <v>223.9</v>
      </c>
      <c r="AZ82" s="40">
        <f t="shared" si="145"/>
        <v>297</v>
      </c>
      <c r="BA82" s="40">
        <f t="shared" si="146"/>
        <v>32.72</v>
      </c>
      <c r="BB82" s="40" t="str">
        <f t="shared" si="147"/>
        <v/>
      </c>
      <c r="BC82" s="40" t="str">
        <f t="shared" si="148"/>
        <v/>
      </c>
      <c r="BD82" s="40" t="str">
        <f t="shared" si="149"/>
        <v/>
      </c>
      <c r="BE82" s="40">
        <f t="shared" si="150"/>
        <v>175.6</v>
      </c>
      <c r="BF82" s="40" t="str">
        <f t="shared" si="151"/>
        <v/>
      </c>
      <c r="BG82" s="40" t="str">
        <f t="shared" si="152"/>
        <v/>
      </c>
      <c r="BH82" s="40">
        <f t="shared" si="153"/>
        <v>211.4</v>
      </c>
      <c r="BI82" s="40">
        <f t="shared" si="154"/>
        <v>168.4</v>
      </c>
      <c r="BJ82" s="40">
        <f t="shared" si="155"/>
        <v>232.8</v>
      </c>
      <c r="BK82" s="41" t="str">
        <f t="shared" si="156"/>
        <v/>
      </c>
      <c r="BL82" s="40">
        <f t="shared" si="157"/>
        <v>75.471289274106169</v>
      </c>
      <c r="BM82" s="40">
        <f t="shared" si="158"/>
        <v>43.748174116272274</v>
      </c>
      <c r="BN82" s="40">
        <f t="shared" si="159"/>
        <v>60.188172043010752</v>
      </c>
      <c r="BO82" s="40">
        <f t="shared" si="160"/>
        <v>60.072815533980588</v>
      </c>
      <c r="BP82" s="40">
        <f t="shared" si="161"/>
        <v>9.4895591647331781</v>
      </c>
      <c r="BQ82" s="40" t="str">
        <f t="shared" si="162"/>
        <v/>
      </c>
      <c r="BR82" s="40" t="str">
        <f t="shared" si="163"/>
        <v/>
      </c>
      <c r="BS82" s="40" t="str">
        <f t="shared" si="164"/>
        <v/>
      </c>
      <c r="BT82" s="40">
        <f t="shared" si="165"/>
        <v>16.457357075913777</v>
      </c>
      <c r="BU82" s="40" t="str">
        <f t="shared" si="166"/>
        <v/>
      </c>
      <c r="BV82" s="40" t="str">
        <f t="shared" si="167"/>
        <v/>
      </c>
      <c r="BW82" s="40">
        <f t="shared" si="168"/>
        <v>7.0963410540449816</v>
      </c>
      <c r="BX82" s="40">
        <f t="shared" si="169"/>
        <v>11.767994409503844</v>
      </c>
      <c r="BY82" s="40">
        <f t="shared" si="170"/>
        <v>10.183727034120736</v>
      </c>
      <c r="BZ82" s="39"/>
      <c r="CA82" s="38">
        <v>10.16</v>
      </c>
      <c r="CB82" s="38">
        <v>10.220000000000001</v>
      </c>
      <c r="CC82" s="38">
        <v>10.36</v>
      </c>
      <c r="CD82" s="38">
        <v>10.65</v>
      </c>
      <c r="CE82" s="38">
        <v>11.25</v>
      </c>
      <c r="CF82" s="38"/>
      <c r="CG82" s="38"/>
      <c r="CH82" s="38"/>
      <c r="CI82" s="38">
        <v>8.2639999999999993</v>
      </c>
      <c r="CJ82" s="58">
        <v>9.2629999999999999</v>
      </c>
      <c r="CK82" s="58"/>
      <c r="CL82" s="38">
        <v>8.3620000000000001</v>
      </c>
      <c r="CM82" s="38">
        <v>8.43</v>
      </c>
      <c r="CN82" s="38">
        <v>8.3940000000000001</v>
      </c>
      <c r="CO82" s="37" t="str">
        <f t="shared" si="171"/>
        <v/>
      </c>
      <c r="CP82" s="36">
        <f t="shared" si="172"/>
        <v>10.16</v>
      </c>
      <c r="CQ82" s="36">
        <f t="shared" si="173"/>
        <v>10.220000000000001</v>
      </c>
      <c r="CR82" s="36">
        <f t="shared" si="174"/>
        <v>10.36</v>
      </c>
      <c r="CS82" s="36">
        <f t="shared" si="175"/>
        <v>10.65</v>
      </c>
      <c r="CT82" s="36">
        <f t="shared" si="176"/>
        <v>11.25</v>
      </c>
      <c r="CU82" s="36" t="str">
        <f t="shared" si="177"/>
        <v/>
      </c>
      <c r="CV82" s="36" t="str">
        <f t="shared" si="178"/>
        <v/>
      </c>
      <c r="CW82" s="36" t="str">
        <f t="shared" si="179"/>
        <v/>
      </c>
      <c r="CX82" s="36">
        <f t="shared" si="180"/>
        <v>8.2639999999999993</v>
      </c>
      <c r="CY82" s="36" t="str">
        <f t="shared" si="181"/>
        <v/>
      </c>
      <c r="CZ82" s="36" t="str">
        <f t="shared" si="182"/>
        <v/>
      </c>
      <c r="DA82" s="36">
        <f t="shared" si="183"/>
        <v>8.3620000000000001</v>
      </c>
      <c r="DB82" s="36">
        <f t="shared" si="184"/>
        <v>8.43</v>
      </c>
      <c r="DC82" s="36">
        <f t="shared" si="185"/>
        <v>8.3940000000000001</v>
      </c>
      <c r="DE82" s="315" t="str">
        <f>_xlfn.IFNA(VLOOKUP(A82,'70commonGPCRs'!A:B,2,FALSE),"")</f>
        <v>Yes</v>
      </c>
      <c r="DF82" s="316" t="str">
        <f t="shared" si="186"/>
        <v/>
      </c>
      <c r="DG82" s="315">
        <f t="shared" si="187"/>
        <v>1</v>
      </c>
      <c r="DH82" s="315">
        <f t="shared" si="188"/>
        <v>1</v>
      </c>
      <c r="DI82" s="315">
        <f t="shared" si="189"/>
        <v>1</v>
      </c>
      <c r="DJ82" s="315">
        <f t="shared" si="190"/>
        <v>3</v>
      </c>
      <c r="DK82" s="315">
        <f t="shared" si="191"/>
        <v>1</v>
      </c>
    </row>
    <row r="83" spans="1:115" s="35" customFormat="1" ht="10" x14ac:dyDescent="0.2">
      <c r="A83" s="304" t="s">
        <v>609</v>
      </c>
      <c r="B83" s="46" t="s">
        <v>1112</v>
      </c>
      <c r="C83" s="40">
        <v>19.817578980714938</v>
      </c>
      <c r="D83" s="40">
        <v>2.0781275362904883</v>
      </c>
      <c r="E83" s="40">
        <v>14.428534690111791</v>
      </c>
      <c r="F83" s="40">
        <v>14.262828609845357</v>
      </c>
      <c r="G83" s="40">
        <v>2.1788990825688073</v>
      </c>
      <c r="H83" s="40">
        <v>4.8323489330900724</v>
      </c>
      <c r="I83" s="40">
        <v>11.166392814775813</v>
      </c>
      <c r="J83" s="40">
        <v>14.525353697565661</v>
      </c>
      <c r="K83" s="40">
        <v>13.03969136317594</v>
      </c>
      <c r="L83" s="40">
        <v>17.433073061714435</v>
      </c>
      <c r="M83" s="40">
        <v>15.638925985466917</v>
      </c>
      <c r="N83" s="40">
        <v>12.714042094816824</v>
      </c>
      <c r="O83" s="40">
        <v>5.9916151145812533</v>
      </c>
      <c r="P83" s="40">
        <v>13.787507752492447</v>
      </c>
      <c r="Q83" s="40">
        <v>12.947831247190249</v>
      </c>
      <c r="R83" s="45"/>
      <c r="S83" s="44">
        <v>672.4</v>
      </c>
      <c r="T83" s="44">
        <v>378.9</v>
      </c>
      <c r="U83" s="44">
        <v>225.8</v>
      </c>
      <c r="V83" s="44">
        <v>332.3</v>
      </c>
      <c r="W83" s="44">
        <v>76.77</v>
      </c>
      <c r="X83" s="44"/>
      <c r="Y83" s="44"/>
      <c r="Z83" s="44"/>
      <c r="AA83" s="44">
        <v>235.1</v>
      </c>
      <c r="AB83" s="44"/>
      <c r="AC83" s="44"/>
      <c r="AD83" s="44">
        <v>1008</v>
      </c>
      <c r="AE83" s="44">
        <v>372.8</v>
      </c>
      <c r="AF83" s="44">
        <v>1198</v>
      </c>
      <c r="AG83" s="43" t="str">
        <f t="shared" si="126"/>
        <v/>
      </c>
      <c r="AH83" s="42">
        <f t="shared" si="127"/>
        <v>323.56050735954898</v>
      </c>
      <c r="AI83" s="42">
        <f t="shared" si="128"/>
        <v>26.26046290477916</v>
      </c>
      <c r="AJ83" s="42">
        <f t="shared" si="129"/>
        <v>15.831361799028743</v>
      </c>
      <c r="AK83" s="42">
        <f t="shared" si="130"/>
        <v>152.50821052631579</v>
      </c>
      <c r="AL83" s="42">
        <f t="shared" si="131"/>
        <v>15.886683901137287</v>
      </c>
      <c r="AM83" s="42" t="str">
        <f t="shared" si="132"/>
        <v/>
      </c>
      <c r="AN83" s="42" t="str">
        <f t="shared" si="133"/>
        <v/>
      </c>
      <c r="AO83" s="42" t="str">
        <f t="shared" si="134"/>
        <v/>
      </c>
      <c r="AP83" s="42">
        <f t="shared" si="135"/>
        <v>13.485860993510881</v>
      </c>
      <c r="AQ83" s="42" t="str">
        <f t="shared" si="136"/>
        <v/>
      </c>
      <c r="AR83" s="42" t="str">
        <f t="shared" si="137"/>
        <v/>
      </c>
      <c r="AS83" s="42">
        <f t="shared" si="138"/>
        <v>168.23510534695751</v>
      </c>
      <c r="AT83" s="42">
        <f t="shared" si="139"/>
        <v>27.038969383905282</v>
      </c>
      <c r="AU83" s="42">
        <f t="shared" si="140"/>
        <v>92.525147812686598</v>
      </c>
      <c r="AV83" s="41" t="str">
        <f t="shared" si="141"/>
        <v/>
      </c>
      <c r="AW83" s="40">
        <f t="shared" si="142"/>
        <v>672.4</v>
      </c>
      <c r="AX83" s="40">
        <f t="shared" si="143"/>
        <v>378.9</v>
      </c>
      <c r="AY83" s="40">
        <f t="shared" si="144"/>
        <v>225.8</v>
      </c>
      <c r="AZ83" s="40">
        <f t="shared" si="145"/>
        <v>332.3</v>
      </c>
      <c r="BA83" s="40">
        <f t="shared" si="146"/>
        <v>76.77</v>
      </c>
      <c r="BB83" s="40" t="str">
        <f t="shared" si="147"/>
        <v/>
      </c>
      <c r="BC83" s="40" t="str">
        <f t="shared" si="148"/>
        <v/>
      </c>
      <c r="BD83" s="40" t="str">
        <f t="shared" si="149"/>
        <v/>
      </c>
      <c r="BE83" s="40">
        <f t="shared" si="150"/>
        <v>235.1</v>
      </c>
      <c r="BF83" s="40" t="str">
        <f t="shared" si="151"/>
        <v/>
      </c>
      <c r="BG83" s="40" t="str">
        <f t="shared" si="152"/>
        <v/>
      </c>
      <c r="BH83" s="40">
        <f t="shared" si="153"/>
        <v>1008</v>
      </c>
      <c r="BI83" s="40">
        <f t="shared" si="154"/>
        <v>372.8</v>
      </c>
      <c r="BJ83" s="40">
        <f t="shared" si="155"/>
        <v>1198</v>
      </c>
      <c r="BK83" s="41" t="str">
        <f t="shared" si="156"/>
        <v/>
      </c>
      <c r="BL83" s="40">
        <f t="shared" si="157"/>
        <v>72.849404117009755</v>
      </c>
      <c r="BM83" s="40">
        <f t="shared" si="158"/>
        <v>55.346187554776513</v>
      </c>
      <c r="BN83" s="40">
        <f t="shared" si="159"/>
        <v>60.698924731182792</v>
      </c>
      <c r="BO83" s="40">
        <f t="shared" si="160"/>
        <v>67.212783171521039</v>
      </c>
      <c r="BP83" s="40">
        <f t="shared" si="161"/>
        <v>22.265081206496518</v>
      </c>
      <c r="BQ83" s="40" t="str">
        <f t="shared" si="162"/>
        <v/>
      </c>
      <c r="BR83" s="40" t="str">
        <f t="shared" si="163"/>
        <v/>
      </c>
      <c r="BS83" s="40" t="str">
        <f t="shared" si="164"/>
        <v/>
      </c>
      <c r="BT83" s="40">
        <f t="shared" si="165"/>
        <v>22.03373945641987</v>
      </c>
      <c r="BU83" s="40" t="str">
        <f t="shared" si="166"/>
        <v/>
      </c>
      <c r="BV83" s="40" t="str">
        <f t="shared" si="167"/>
        <v/>
      </c>
      <c r="BW83" s="40">
        <f t="shared" si="168"/>
        <v>33.836858006042299</v>
      </c>
      <c r="BX83" s="40">
        <f t="shared" si="169"/>
        <v>26.051712089447939</v>
      </c>
      <c r="BY83" s="40">
        <f t="shared" si="170"/>
        <v>52.405949256342957</v>
      </c>
      <c r="BZ83" s="39"/>
      <c r="CA83" s="38">
        <v>8.33</v>
      </c>
      <c r="CB83" s="38">
        <v>8.4429999999999996</v>
      </c>
      <c r="CC83" s="38">
        <v>8.7539999999999996</v>
      </c>
      <c r="CD83" s="38">
        <v>9.0020000000000007</v>
      </c>
      <c r="CE83" s="38">
        <v>9.9870000000000001</v>
      </c>
      <c r="CF83" s="38"/>
      <c r="CG83" s="38"/>
      <c r="CH83" s="38"/>
      <c r="CI83" s="38">
        <v>6.36</v>
      </c>
      <c r="CJ83" s="38"/>
      <c r="CK83" s="38"/>
      <c r="CL83" s="38">
        <v>7.0990000000000002</v>
      </c>
      <c r="CM83" s="38">
        <v>6.0949999999999998</v>
      </c>
      <c r="CN83" s="38">
        <v>7.4240000000000004</v>
      </c>
      <c r="CO83" s="37" t="str">
        <f t="shared" si="171"/>
        <v/>
      </c>
      <c r="CP83" s="36">
        <f t="shared" si="172"/>
        <v>8.33</v>
      </c>
      <c r="CQ83" s="36">
        <f t="shared" si="173"/>
        <v>8.4429999999999996</v>
      </c>
      <c r="CR83" s="36">
        <f t="shared" si="174"/>
        <v>8.7539999999999996</v>
      </c>
      <c r="CS83" s="36">
        <f t="shared" si="175"/>
        <v>9.0020000000000007</v>
      </c>
      <c r="CT83" s="36">
        <f t="shared" si="176"/>
        <v>9.9870000000000001</v>
      </c>
      <c r="CU83" s="36" t="str">
        <f t="shared" si="177"/>
        <v/>
      </c>
      <c r="CV83" s="36" t="str">
        <f t="shared" si="178"/>
        <v/>
      </c>
      <c r="CW83" s="36" t="str">
        <f t="shared" si="179"/>
        <v/>
      </c>
      <c r="CX83" s="36">
        <f t="shared" si="180"/>
        <v>6.36</v>
      </c>
      <c r="CY83" s="36" t="str">
        <f t="shared" si="181"/>
        <v/>
      </c>
      <c r="CZ83" s="36" t="str">
        <f t="shared" si="182"/>
        <v/>
      </c>
      <c r="DA83" s="36">
        <f t="shared" si="183"/>
        <v>7.0990000000000002</v>
      </c>
      <c r="DB83" s="36">
        <f t="shared" si="184"/>
        <v>6.0949999999999998</v>
      </c>
      <c r="DC83" s="36">
        <f t="shared" si="185"/>
        <v>7.4240000000000004</v>
      </c>
      <c r="DE83" s="315" t="str">
        <f>_xlfn.IFNA(VLOOKUP(A83,'70commonGPCRs'!A:B,2,FALSE),"")</f>
        <v>Yes</v>
      </c>
      <c r="DF83" s="316" t="str">
        <f t="shared" si="186"/>
        <v/>
      </c>
      <c r="DG83" s="315">
        <f t="shared" si="187"/>
        <v>1</v>
      </c>
      <c r="DH83" s="315">
        <f t="shared" si="188"/>
        <v>1</v>
      </c>
      <c r="DI83" s="315" t="str">
        <f t="shared" si="189"/>
        <v/>
      </c>
      <c r="DJ83" s="315">
        <f t="shared" si="190"/>
        <v>2</v>
      </c>
      <c r="DK83" s="315">
        <f t="shared" si="191"/>
        <v>1</v>
      </c>
    </row>
    <row r="84" spans="1:115" s="35" customFormat="1" ht="10" x14ac:dyDescent="0.2">
      <c r="A84" s="304" t="s">
        <v>612</v>
      </c>
      <c r="B84" s="46" t="s">
        <v>56</v>
      </c>
      <c r="C84" s="53">
        <v>11.997534210456838</v>
      </c>
      <c r="D84" s="53">
        <v>13.526570048309219</v>
      </c>
      <c r="E84" s="53">
        <v>12.776953859490449</v>
      </c>
      <c r="F84" s="53">
        <v>19.334951048069659</v>
      </c>
      <c r="G84" s="53">
        <v>8.2913115129695178</v>
      </c>
      <c r="H84" s="53">
        <v>3.1895782031091189</v>
      </c>
      <c r="I84" s="53">
        <v>13.568092624977606</v>
      </c>
      <c r="J84" s="53">
        <v>10.286942034485367</v>
      </c>
      <c r="K84" s="53">
        <v>11.734803193480676</v>
      </c>
      <c r="L84" s="53">
        <v>9.5016949347289099</v>
      </c>
      <c r="M84" s="53">
        <v>23.994213650264886</v>
      </c>
      <c r="N84" s="53">
        <v>13.698527859368172</v>
      </c>
      <c r="O84" s="53">
        <v>12.342092701941878</v>
      </c>
      <c r="P84" s="53">
        <v>10.8148215654199</v>
      </c>
      <c r="Q84" s="53">
        <v>12.987669018034209</v>
      </c>
      <c r="R84" s="52"/>
      <c r="S84" s="50">
        <v>639.6</v>
      </c>
      <c r="T84" s="50">
        <v>267.7</v>
      </c>
      <c r="U84" s="50">
        <v>213.3</v>
      </c>
      <c r="V84" s="50">
        <v>310.39999999999998</v>
      </c>
      <c r="W84" s="50">
        <v>240</v>
      </c>
      <c r="X84" s="50"/>
      <c r="Y84" s="50"/>
      <c r="Z84" s="50">
        <v>161.69999999999999</v>
      </c>
      <c r="AA84" s="50">
        <v>733.9</v>
      </c>
      <c r="AB84" s="50"/>
      <c r="AC84" s="50"/>
      <c r="AD84" s="50">
        <v>147.5</v>
      </c>
      <c r="AE84" s="50">
        <v>69.84</v>
      </c>
      <c r="AF84" s="50">
        <v>238.1</v>
      </c>
      <c r="AG84" s="43" t="str">
        <f t="shared" si="126"/>
        <v/>
      </c>
      <c r="AH84" s="42">
        <f t="shared" si="127"/>
        <v>47.284714285714145</v>
      </c>
      <c r="AI84" s="42">
        <f t="shared" si="128"/>
        <v>20.951785765521734</v>
      </c>
      <c r="AJ84" s="42">
        <f t="shared" si="129"/>
        <v>11.031835532952913</v>
      </c>
      <c r="AK84" s="42">
        <f t="shared" si="130"/>
        <v>37.436779394244567</v>
      </c>
      <c r="AL84" s="42">
        <f t="shared" si="131"/>
        <v>75.245058975526661</v>
      </c>
      <c r="AM84" s="42" t="str">
        <f t="shared" si="132"/>
        <v/>
      </c>
      <c r="AN84" s="42" t="str">
        <f t="shared" si="133"/>
        <v/>
      </c>
      <c r="AO84" s="42">
        <f t="shared" si="134"/>
        <v>13.779523809128147</v>
      </c>
      <c r="AP84" s="42">
        <f t="shared" si="135"/>
        <v>77.238851072515374</v>
      </c>
      <c r="AQ84" s="42" t="str">
        <f t="shared" si="136"/>
        <v/>
      </c>
      <c r="AR84" s="42" t="str">
        <f t="shared" si="137"/>
        <v/>
      </c>
      <c r="AS84" s="42">
        <f t="shared" si="138"/>
        <v>11.950971651411487</v>
      </c>
      <c r="AT84" s="42">
        <f t="shared" si="139"/>
        <v>6.4578041882180948</v>
      </c>
      <c r="AU84" s="42">
        <f t="shared" si="140"/>
        <v>18.332773931132902</v>
      </c>
      <c r="AV84" s="41" t="str">
        <f t="shared" si="141"/>
        <v/>
      </c>
      <c r="AW84" s="40">
        <f t="shared" si="142"/>
        <v>639.6</v>
      </c>
      <c r="AX84" s="40">
        <f t="shared" si="143"/>
        <v>267.7</v>
      </c>
      <c r="AY84" s="40">
        <f t="shared" si="144"/>
        <v>213.3</v>
      </c>
      <c r="AZ84" s="40">
        <f t="shared" si="145"/>
        <v>310.39999999999998</v>
      </c>
      <c r="BA84" s="40">
        <f t="shared" si="146"/>
        <v>240</v>
      </c>
      <c r="BB84" s="40" t="str">
        <f t="shared" si="147"/>
        <v/>
      </c>
      <c r="BC84" s="40" t="str">
        <f t="shared" si="148"/>
        <v/>
      </c>
      <c r="BD84" s="40">
        <f t="shared" si="149"/>
        <v>161.69999999999999</v>
      </c>
      <c r="BE84" s="40">
        <f t="shared" si="150"/>
        <v>733.9</v>
      </c>
      <c r="BF84" s="40" t="str">
        <f t="shared" si="151"/>
        <v/>
      </c>
      <c r="BG84" s="40" t="str">
        <f t="shared" si="152"/>
        <v/>
      </c>
      <c r="BH84" s="40">
        <f t="shared" si="153"/>
        <v>147.5</v>
      </c>
      <c r="BI84" s="40">
        <f t="shared" si="154"/>
        <v>69.84</v>
      </c>
      <c r="BJ84" s="40">
        <f t="shared" si="155"/>
        <v>238.1</v>
      </c>
      <c r="BK84" s="41" t="str">
        <f t="shared" si="156"/>
        <v/>
      </c>
      <c r="BL84" s="40">
        <f t="shared" si="157"/>
        <v>69.295774647887328</v>
      </c>
      <c r="BM84" s="40">
        <f t="shared" si="158"/>
        <v>39.103125912941863</v>
      </c>
      <c r="BN84" s="40">
        <f t="shared" si="159"/>
        <v>57.338709677419352</v>
      </c>
      <c r="BO84" s="40">
        <f t="shared" si="160"/>
        <v>62.783171521035591</v>
      </c>
      <c r="BP84" s="40">
        <f t="shared" si="161"/>
        <v>69.60556844547564</v>
      </c>
      <c r="BQ84" s="40" t="str">
        <f t="shared" si="162"/>
        <v/>
      </c>
      <c r="BR84" s="40" t="str">
        <f t="shared" si="163"/>
        <v/>
      </c>
      <c r="BS84" s="40">
        <f t="shared" si="164"/>
        <v>17.498106265555673</v>
      </c>
      <c r="BT84" s="40">
        <f t="shared" si="165"/>
        <v>68.781630740393624</v>
      </c>
      <c r="BU84" s="40" t="str">
        <f t="shared" si="166"/>
        <v/>
      </c>
      <c r="BV84" s="40" t="str">
        <f t="shared" si="167"/>
        <v/>
      </c>
      <c r="BW84" s="40">
        <f t="shared" si="168"/>
        <v>4.9513259483048007</v>
      </c>
      <c r="BX84" s="40">
        <f t="shared" si="169"/>
        <v>4.8805031446540879</v>
      </c>
      <c r="BY84" s="40">
        <f t="shared" si="170"/>
        <v>10.415573053368329</v>
      </c>
      <c r="BZ84" s="49"/>
      <c r="CA84" s="47">
        <v>10.24</v>
      </c>
      <c r="CB84" s="47">
        <v>10.130000000000001</v>
      </c>
      <c r="CC84" s="47">
        <v>10.41</v>
      </c>
      <c r="CD84" s="47">
        <v>10.82</v>
      </c>
      <c r="CE84" s="47">
        <v>11.37</v>
      </c>
      <c r="CF84" s="47"/>
      <c r="CG84" s="47"/>
      <c r="CH84" s="47">
        <v>8.2260000000000009</v>
      </c>
      <c r="CI84" s="47">
        <v>9.2460000000000004</v>
      </c>
      <c r="CJ84" s="47"/>
      <c r="CK84" s="47"/>
      <c r="CL84" s="47">
        <v>8.2490000000000006</v>
      </c>
      <c r="CM84" s="47">
        <v>8.5869999999999997</v>
      </c>
      <c r="CN84" s="47">
        <v>8.7159999999999993</v>
      </c>
      <c r="CO84" s="37" t="str">
        <f t="shared" si="171"/>
        <v/>
      </c>
      <c r="CP84" s="36">
        <f t="shared" si="172"/>
        <v>10.24</v>
      </c>
      <c r="CQ84" s="36">
        <f t="shared" si="173"/>
        <v>10.130000000000001</v>
      </c>
      <c r="CR84" s="36">
        <f t="shared" si="174"/>
        <v>10.41</v>
      </c>
      <c r="CS84" s="36">
        <f t="shared" si="175"/>
        <v>10.82</v>
      </c>
      <c r="CT84" s="36">
        <f t="shared" si="176"/>
        <v>11.37</v>
      </c>
      <c r="CU84" s="36" t="str">
        <f t="shared" si="177"/>
        <v/>
      </c>
      <c r="CV84" s="36" t="str">
        <f t="shared" si="178"/>
        <v/>
      </c>
      <c r="CW84" s="36">
        <f t="shared" si="179"/>
        <v>8.2260000000000009</v>
      </c>
      <c r="CX84" s="36">
        <f t="shared" si="180"/>
        <v>9.2460000000000004</v>
      </c>
      <c r="CY84" s="36" t="str">
        <f t="shared" si="181"/>
        <v/>
      </c>
      <c r="CZ84" s="36" t="str">
        <f t="shared" si="182"/>
        <v/>
      </c>
      <c r="DA84" s="36">
        <f t="shared" si="183"/>
        <v>8.2490000000000006</v>
      </c>
      <c r="DB84" s="36">
        <f t="shared" si="184"/>
        <v>8.5869999999999997</v>
      </c>
      <c r="DC84" s="36">
        <f t="shared" si="185"/>
        <v>8.7159999999999993</v>
      </c>
      <c r="DE84" s="315" t="str">
        <f>_xlfn.IFNA(VLOOKUP(A84,'70commonGPCRs'!A:B,2,FALSE),"")</f>
        <v>Yes</v>
      </c>
      <c r="DF84" s="316" t="str">
        <f t="shared" si="186"/>
        <v/>
      </c>
      <c r="DG84" s="315">
        <f t="shared" si="187"/>
        <v>1</v>
      </c>
      <c r="DH84" s="315">
        <f t="shared" si="188"/>
        <v>1</v>
      </c>
      <c r="DI84" s="315" t="str">
        <f t="shared" si="189"/>
        <v/>
      </c>
      <c r="DJ84" s="315">
        <f t="shared" si="190"/>
        <v>2</v>
      </c>
      <c r="DK84" s="315">
        <f t="shared" si="191"/>
        <v>1</v>
      </c>
    </row>
    <row r="85" spans="1:115" s="35" customFormat="1" ht="10" x14ac:dyDescent="0.2">
      <c r="A85" s="304" t="s">
        <v>627</v>
      </c>
      <c r="B85" s="46" t="s">
        <v>1111</v>
      </c>
      <c r="C85" s="53">
        <v>11.37268881066006</v>
      </c>
      <c r="D85" s="53">
        <v>6.8685341136426734</v>
      </c>
      <c r="E85" s="53">
        <v>1.7443275514931764</v>
      </c>
      <c r="F85" s="53">
        <v>2.9700769484410716</v>
      </c>
      <c r="G85" s="53">
        <v>15.123306222560503</v>
      </c>
      <c r="H85" s="53">
        <v>8.9767978464889566</v>
      </c>
      <c r="I85" s="53">
        <v>2.1975896307443001</v>
      </c>
      <c r="J85" s="53">
        <v>4.3904312605373752</v>
      </c>
      <c r="K85" s="53">
        <v>2.9384298845258741</v>
      </c>
      <c r="L85" s="53">
        <v>6.245069997114153</v>
      </c>
      <c r="M85" s="53">
        <v>4.9880572052116001</v>
      </c>
      <c r="N85" s="53">
        <v>8.9410075509901965</v>
      </c>
      <c r="O85" s="53">
        <v>8.8652193462193978</v>
      </c>
      <c r="P85" s="53">
        <v>5.9441550782757107</v>
      </c>
      <c r="Q85" s="53">
        <v>5.988108197876663</v>
      </c>
      <c r="R85" s="52"/>
      <c r="S85" s="50">
        <v>135.4</v>
      </c>
      <c r="T85" s="50">
        <v>48.06</v>
      </c>
      <c r="U85" s="50">
        <v>120</v>
      </c>
      <c r="V85" s="50">
        <v>168.7</v>
      </c>
      <c r="W85" s="50">
        <v>144.6</v>
      </c>
      <c r="X85" s="50">
        <v>425.5</v>
      </c>
      <c r="Y85" s="50">
        <v>584.70000000000005</v>
      </c>
      <c r="Z85" s="50">
        <v>618</v>
      </c>
      <c r="AA85" s="50">
        <v>395.5</v>
      </c>
      <c r="AB85" s="50">
        <v>72.33</v>
      </c>
      <c r="AC85" s="50">
        <v>302.10000000000002</v>
      </c>
      <c r="AD85" s="50">
        <v>852.9</v>
      </c>
      <c r="AE85" s="50">
        <v>634.4</v>
      </c>
      <c r="AF85" s="50">
        <v>863.9</v>
      </c>
      <c r="AG85" s="43" t="str">
        <f t="shared" si="126"/>
        <v/>
      </c>
      <c r="AH85" s="42">
        <f t="shared" si="127"/>
        <v>19.713085464780733</v>
      </c>
      <c r="AI85" s="42">
        <f t="shared" si="128"/>
        <v>27.552164706026549</v>
      </c>
      <c r="AJ85" s="42">
        <f t="shared" si="129"/>
        <v>40.402993620412893</v>
      </c>
      <c r="AK85" s="42">
        <f t="shared" si="130"/>
        <v>11.154968200560424</v>
      </c>
      <c r="AL85" s="42">
        <f t="shared" si="131"/>
        <v>16.108193865205127</v>
      </c>
      <c r="AM85" s="42">
        <f t="shared" si="132"/>
        <v>193.62122665999644</v>
      </c>
      <c r="AN85" s="42">
        <f t="shared" si="133"/>
        <v>133.17598324690195</v>
      </c>
      <c r="AO85" s="42">
        <f t="shared" si="134"/>
        <v>210.31640171319469</v>
      </c>
      <c r="AP85" s="42">
        <f t="shared" si="135"/>
        <v>63.329954697507084</v>
      </c>
      <c r="AQ85" s="42">
        <f t="shared" si="136"/>
        <v>14.500635623109632</v>
      </c>
      <c r="AR85" s="42">
        <f t="shared" si="137"/>
        <v>33.788138336438728</v>
      </c>
      <c r="AS85" s="42">
        <f t="shared" si="138"/>
        <v>96.207433419424873</v>
      </c>
      <c r="AT85" s="42">
        <f t="shared" si="139"/>
        <v>106.72669061387067</v>
      </c>
      <c r="AU85" s="42">
        <f t="shared" si="140"/>
        <v>144.26927026908635</v>
      </c>
      <c r="AV85" s="41" t="str">
        <f t="shared" si="141"/>
        <v/>
      </c>
      <c r="AW85" s="40">
        <f t="shared" si="142"/>
        <v>135.4</v>
      </c>
      <c r="AX85" s="40">
        <f t="shared" si="143"/>
        <v>48.06</v>
      </c>
      <c r="AY85" s="40">
        <f t="shared" si="144"/>
        <v>120</v>
      </c>
      <c r="AZ85" s="40">
        <f t="shared" si="145"/>
        <v>168.7</v>
      </c>
      <c r="BA85" s="40">
        <f t="shared" si="146"/>
        <v>144.6</v>
      </c>
      <c r="BB85" s="40">
        <f t="shared" si="147"/>
        <v>425.5</v>
      </c>
      <c r="BC85" s="40">
        <f t="shared" si="148"/>
        <v>584.70000000000005</v>
      </c>
      <c r="BD85" s="40">
        <f t="shared" si="149"/>
        <v>618</v>
      </c>
      <c r="BE85" s="40">
        <f t="shared" si="150"/>
        <v>395.5</v>
      </c>
      <c r="BF85" s="40">
        <f t="shared" si="151"/>
        <v>72.33</v>
      </c>
      <c r="BG85" s="40">
        <f t="shared" si="152"/>
        <v>302.10000000000002</v>
      </c>
      <c r="BH85" s="40">
        <f t="shared" si="153"/>
        <v>852.9</v>
      </c>
      <c r="BI85" s="40">
        <f t="shared" si="154"/>
        <v>634.4</v>
      </c>
      <c r="BJ85" s="40">
        <f t="shared" si="155"/>
        <v>863.9</v>
      </c>
      <c r="BK85" s="41" t="str">
        <f t="shared" si="156"/>
        <v/>
      </c>
      <c r="BL85" s="40">
        <f t="shared" si="157"/>
        <v>14.669555796316359</v>
      </c>
      <c r="BM85" s="40">
        <f t="shared" si="158"/>
        <v>7.0201577563540756</v>
      </c>
      <c r="BN85" s="40">
        <f t="shared" si="159"/>
        <v>32.258064516129032</v>
      </c>
      <c r="BO85" s="40">
        <f t="shared" si="160"/>
        <v>34.122168284789645</v>
      </c>
      <c r="BP85" s="40">
        <f t="shared" si="161"/>
        <v>41.937354988399072</v>
      </c>
      <c r="BQ85" s="40">
        <f t="shared" si="162"/>
        <v>56.8166644411804</v>
      </c>
      <c r="BR85" s="40">
        <f t="shared" si="163"/>
        <v>68.83682599481989</v>
      </c>
      <c r="BS85" s="40">
        <f t="shared" si="164"/>
        <v>66.875879233849147</v>
      </c>
      <c r="BT85" s="40">
        <f t="shared" si="165"/>
        <v>37.066541705716965</v>
      </c>
      <c r="BU85" s="40">
        <f t="shared" si="166"/>
        <v>59.286885245901637</v>
      </c>
      <c r="BV85" s="40">
        <f t="shared" si="167"/>
        <v>42.778249787595584</v>
      </c>
      <c r="BW85" s="40">
        <f t="shared" si="168"/>
        <v>28.630412890231622</v>
      </c>
      <c r="BX85" s="40">
        <f t="shared" si="169"/>
        <v>44.332634521313764</v>
      </c>
      <c r="BY85" s="40">
        <f t="shared" si="170"/>
        <v>37.790901137357828</v>
      </c>
      <c r="BZ85" s="49"/>
      <c r="CA85" s="47">
        <v>7.5620000000000003</v>
      </c>
      <c r="CB85" s="47">
        <v>7.601</v>
      </c>
      <c r="CC85" s="47">
        <v>7.9989999999999997</v>
      </c>
      <c r="CD85" s="47">
        <v>8.3409999999999993</v>
      </c>
      <c r="CE85" s="47">
        <v>9.2390000000000008</v>
      </c>
      <c r="CF85" s="47">
        <v>9.5470000000000006</v>
      </c>
      <c r="CG85" s="47">
        <v>9.3789999999999996</v>
      </c>
      <c r="CH85" s="47">
        <v>8.8439999999999994</v>
      </c>
      <c r="CI85" s="47">
        <v>7.6609999999999996</v>
      </c>
      <c r="CJ85" s="47">
        <v>7.6479999999999997</v>
      </c>
      <c r="CK85" s="47">
        <v>6.41</v>
      </c>
      <c r="CL85" s="47">
        <v>8.4710000000000001</v>
      </c>
      <c r="CM85" s="47">
        <v>8.407</v>
      </c>
      <c r="CN85" s="47">
        <v>8.5579999999999998</v>
      </c>
      <c r="CO85" s="37" t="str">
        <f t="shared" si="171"/>
        <v/>
      </c>
      <c r="CP85" s="36">
        <f t="shared" si="172"/>
        <v>7.5620000000000003</v>
      </c>
      <c r="CQ85" s="36">
        <f t="shared" si="173"/>
        <v>7.601</v>
      </c>
      <c r="CR85" s="36">
        <f t="shared" si="174"/>
        <v>7.9989999999999997</v>
      </c>
      <c r="CS85" s="36">
        <f t="shared" si="175"/>
        <v>8.3409999999999993</v>
      </c>
      <c r="CT85" s="36">
        <f t="shared" si="176"/>
        <v>9.2390000000000008</v>
      </c>
      <c r="CU85" s="36">
        <f t="shared" si="177"/>
        <v>9.5470000000000006</v>
      </c>
      <c r="CV85" s="36">
        <f t="shared" si="178"/>
        <v>9.3789999999999996</v>
      </c>
      <c r="CW85" s="36">
        <f t="shared" si="179"/>
        <v>8.8439999999999994</v>
      </c>
      <c r="CX85" s="36">
        <f t="shared" si="180"/>
        <v>7.6609999999999996</v>
      </c>
      <c r="CY85" s="36">
        <f t="shared" si="181"/>
        <v>7.6479999999999997</v>
      </c>
      <c r="CZ85" s="36">
        <f t="shared" si="182"/>
        <v>6.41</v>
      </c>
      <c r="DA85" s="36">
        <f t="shared" si="183"/>
        <v>8.4710000000000001</v>
      </c>
      <c r="DB85" s="36">
        <f t="shared" si="184"/>
        <v>8.407</v>
      </c>
      <c r="DC85" s="36">
        <f t="shared" si="185"/>
        <v>8.5579999999999998</v>
      </c>
      <c r="DE85" s="315" t="str">
        <f>_xlfn.IFNA(VLOOKUP(A85,'70commonGPCRs'!A:B,2,FALSE),"")</f>
        <v>Yes</v>
      </c>
      <c r="DF85" s="316" t="str">
        <f t="shared" si="186"/>
        <v/>
      </c>
      <c r="DG85" s="315">
        <f t="shared" si="187"/>
        <v>1</v>
      </c>
      <c r="DH85" s="315">
        <f t="shared" si="188"/>
        <v>1</v>
      </c>
      <c r="DI85" s="315">
        <f t="shared" si="189"/>
        <v>1</v>
      </c>
      <c r="DJ85" s="315">
        <f t="shared" si="190"/>
        <v>3</v>
      </c>
      <c r="DK85" s="315">
        <f t="shared" si="191"/>
        <v>1</v>
      </c>
    </row>
    <row r="86" spans="1:115" s="35" customFormat="1" ht="10" x14ac:dyDescent="0.2">
      <c r="A86" s="304" t="s">
        <v>760</v>
      </c>
      <c r="B86" s="46" t="s">
        <v>1110</v>
      </c>
      <c r="C86" s="40">
        <v>20.718812724616242</v>
      </c>
      <c r="D86" s="40">
        <v>16.262646900505672</v>
      </c>
      <c r="E86" s="40">
        <v>14.285325989085061</v>
      </c>
      <c r="F86" s="40">
        <v>23.632746533025198</v>
      </c>
      <c r="G86" s="40">
        <v>7.0846922199808198</v>
      </c>
      <c r="H86" s="40">
        <v>4.8804232740718598</v>
      </c>
      <c r="I86" s="40">
        <v>11.08019050553477</v>
      </c>
      <c r="J86" s="40">
        <v>10.964519965065481</v>
      </c>
      <c r="K86" s="40">
        <v>8.8469103421354394</v>
      </c>
      <c r="L86" s="40">
        <v>8.3291418627957139</v>
      </c>
      <c r="M86" s="40">
        <v>11.226969109312662</v>
      </c>
      <c r="N86" s="40">
        <v>3.9999635366517339</v>
      </c>
      <c r="O86" s="40">
        <v>15.921609642611035</v>
      </c>
      <c r="P86" s="40">
        <v>12.934766282115694</v>
      </c>
      <c r="Q86" s="40">
        <v>8.2651094797712119</v>
      </c>
      <c r="R86" s="45"/>
      <c r="S86" s="44"/>
      <c r="T86" s="44"/>
      <c r="U86" s="44"/>
      <c r="V86" s="44"/>
      <c r="W86" s="44"/>
      <c r="X86" s="44">
        <v>173.6</v>
      </c>
      <c r="Y86" s="44">
        <v>263.39999999999998</v>
      </c>
      <c r="Z86" s="44">
        <v>54.66</v>
      </c>
      <c r="AA86" s="44">
        <v>192</v>
      </c>
      <c r="AB86" s="44"/>
      <c r="AC86" s="44"/>
      <c r="AD86" s="44">
        <v>128.30000000000001</v>
      </c>
      <c r="AE86" s="44">
        <v>165.7</v>
      </c>
      <c r="AF86" s="44">
        <v>229.8</v>
      </c>
      <c r="AG86" s="43" t="str">
        <f t="shared" si="126"/>
        <v/>
      </c>
      <c r="AH86" s="42" t="str">
        <f t="shared" si="127"/>
        <v/>
      </c>
      <c r="AI86" s="42" t="str">
        <f t="shared" si="128"/>
        <v/>
      </c>
      <c r="AJ86" s="42" t="str">
        <f t="shared" si="129"/>
        <v/>
      </c>
      <c r="AK86" s="42" t="str">
        <f t="shared" si="130"/>
        <v/>
      </c>
      <c r="AL86" s="42" t="str">
        <f t="shared" si="131"/>
        <v/>
      </c>
      <c r="AM86" s="42">
        <f t="shared" si="132"/>
        <v>15.667600653010743</v>
      </c>
      <c r="AN86" s="42">
        <f t="shared" si="133"/>
        <v>24.022939521222071</v>
      </c>
      <c r="AO86" s="42">
        <f t="shared" si="134"/>
        <v>6.1784281614869787</v>
      </c>
      <c r="AP86" s="42">
        <f t="shared" si="135"/>
        <v>23.051594409457486</v>
      </c>
      <c r="AQ86" s="42" t="str">
        <f t="shared" si="136"/>
        <v/>
      </c>
      <c r="AR86" s="42" t="str">
        <f t="shared" si="137"/>
        <v/>
      </c>
      <c r="AS86" s="42">
        <f t="shared" si="138"/>
        <v>8.0582304729184209</v>
      </c>
      <c r="AT86" s="42">
        <f t="shared" si="139"/>
        <v>12.810436337694462</v>
      </c>
      <c r="AU86" s="42">
        <f t="shared" si="140"/>
        <v>27.8036244483432</v>
      </c>
      <c r="AV86" s="41" t="str">
        <f t="shared" si="141"/>
        <v/>
      </c>
      <c r="AW86" s="40" t="str">
        <f t="shared" si="142"/>
        <v/>
      </c>
      <c r="AX86" s="40" t="str">
        <f t="shared" si="143"/>
        <v/>
      </c>
      <c r="AY86" s="40" t="str">
        <f t="shared" si="144"/>
        <v/>
      </c>
      <c r="AZ86" s="40" t="str">
        <f t="shared" si="145"/>
        <v/>
      </c>
      <c r="BA86" s="40" t="str">
        <f t="shared" si="146"/>
        <v/>
      </c>
      <c r="BB86" s="40">
        <f t="shared" si="147"/>
        <v>173.6</v>
      </c>
      <c r="BC86" s="40">
        <f t="shared" si="148"/>
        <v>263.39999999999998</v>
      </c>
      <c r="BD86" s="40">
        <f t="shared" si="149"/>
        <v>54.66</v>
      </c>
      <c r="BE86" s="40">
        <f t="shared" si="150"/>
        <v>192</v>
      </c>
      <c r="BF86" s="40" t="str">
        <f t="shared" si="151"/>
        <v/>
      </c>
      <c r="BG86" s="40" t="str">
        <f t="shared" si="152"/>
        <v/>
      </c>
      <c r="BH86" s="40">
        <f t="shared" si="153"/>
        <v>128.30000000000001</v>
      </c>
      <c r="BI86" s="40">
        <f t="shared" si="154"/>
        <v>165.7</v>
      </c>
      <c r="BJ86" s="40">
        <f t="shared" si="155"/>
        <v>229.8</v>
      </c>
      <c r="BK86" s="41" t="str">
        <f t="shared" si="156"/>
        <v/>
      </c>
      <c r="BL86" s="40" t="str">
        <f t="shared" si="157"/>
        <v/>
      </c>
      <c r="BM86" s="40" t="str">
        <f t="shared" si="158"/>
        <v/>
      </c>
      <c r="BN86" s="40" t="str">
        <f t="shared" si="159"/>
        <v/>
      </c>
      <c r="BO86" s="40" t="str">
        <f t="shared" si="160"/>
        <v/>
      </c>
      <c r="BP86" s="40" t="str">
        <f t="shared" si="161"/>
        <v/>
      </c>
      <c r="BQ86" s="40">
        <f t="shared" si="162"/>
        <v>23.180664975297102</v>
      </c>
      <c r="BR86" s="40">
        <f t="shared" si="163"/>
        <v>31.010124793972214</v>
      </c>
      <c r="BS86" s="40">
        <f t="shared" si="164"/>
        <v>5.9149442701006381</v>
      </c>
      <c r="BT86" s="40">
        <f t="shared" si="165"/>
        <v>17.994376757263357</v>
      </c>
      <c r="BU86" s="40" t="str">
        <f t="shared" si="166"/>
        <v/>
      </c>
      <c r="BV86" s="40" t="str">
        <f t="shared" si="167"/>
        <v/>
      </c>
      <c r="BW86" s="40">
        <f t="shared" si="168"/>
        <v>4.3068143672373287</v>
      </c>
      <c r="BX86" s="40">
        <f t="shared" si="169"/>
        <v>11.579315164220825</v>
      </c>
      <c r="BY86" s="40">
        <f t="shared" si="170"/>
        <v>10.05249343832021</v>
      </c>
      <c r="BZ86" s="39"/>
      <c r="CA86" s="38"/>
      <c r="CB86" s="38"/>
      <c r="CC86" s="38"/>
      <c r="CD86" s="38"/>
      <c r="CE86" s="38"/>
      <c r="CF86" s="38">
        <v>8.3840000000000003</v>
      </c>
      <c r="CG86" s="38">
        <v>8.1929999999999996</v>
      </c>
      <c r="CH86" s="38">
        <v>8.109</v>
      </c>
      <c r="CI86" s="38">
        <v>8.0210000000000008</v>
      </c>
      <c r="CJ86" s="38"/>
      <c r="CK86" s="38"/>
      <c r="CL86" s="38">
        <v>8.0909999999999993</v>
      </c>
      <c r="CM86" s="38">
        <v>8.2439999999999998</v>
      </c>
      <c r="CN86" s="38">
        <v>8.6</v>
      </c>
      <c r="CO86" s="37" t="str">
        <f t="shared" si="171"/>
        <v/>
      </c>
      <c r="CP86" s="36" t="str">
        <f t="shared" si="172"/>
        <v/>
      </c>
      <c r="CQ86" s="36" t="str">
        <f t="shared" si="173"/>
        <v/>
      </c>
      <c r="CR86" s="36" t="str">
        <f t="shared" si="174"/>
        <v/>
      </c>
      <c r="CS86" s="36" t="str">
        <f t="shared" si="175"/>
        <v/>
      </c>
      <c r="CT86" s="36" t="str">
        <f t="shared" si="176"/>
        <v/>
      </c>
      <c r="CU86" s="36">
        <f t="shared" si="177"/>
        <v>8.3840000000000003</v>
      </c>
      <c r="CV86" s="36">
        <f t="shared" si="178"/>
        <v>8.1929999999999996</v>
      </c>
      <c r="CW86" s="36">
        <f t="shared" si="179"/>
        <v>8.109</v>
      </c>
      <c r="CX86" s="36">
        <f t="shared" si="180"/>
        <v>8.0210000000000008</v>
      </c>
      <c r="CY86" s="36" t="str">
        <f t="shared" si="181"/>
        <v/>
      </c>
      <c r="CZ86" s="36" t="str">
        <f t="shared" si="182"/>
        <v/>
      </c>
      <c r="DA86" s="36">
        <f t="shared" si="183"/>
        <v>8.0909999999999993</v>
      </c>
      <c r="DB86" s="36">
        <f t="shared" si="184"/>
        <v>8.2439999999999998</v>
      </c>
      <c r="DC86" s="36">
        <f t="shared" si="185"/>
        <v>8.6</v>
      </c>
      <c r="DE86" s="315" t="str">
        <f>_xlfn.IFNA(VLOOKUP(A86,'70commonGPCRs'!A:B,2,FALSE),"")</f>
        <v>Yes</v>
      </c>
      <c r="DF86" s="316" t="str">
        <f t="shared" si="186"/>
        <v/>
      </c>
      <c r="DG86" s="315" t="str">
        <f t="shared" si="187"/>
        <v/>
      </c>
      <c r="DH86" s="315">
        <f t="shared" si="188"/>
        <v>1</v>
      </c>
      <c r="DI86" s="315" t="str">
        <f t="shared" si="189"/>
        <v/>
      </c>
      <c r="DJ86" s="315">
        <f t="shared" si="190"/>
        <v>1</v>
      </c>
      <c r="DK86" s="315">
        <f t="shared" si="191"/>
        <v>1</v>
      </c>
    </row>
    <row r="87" spans="1:115" s="35" customFormat="1" ht="10" x14ac:dyDescent="0.2">
      <c r="A87" s="304" t="s">
        <v>641</v>
      </c>
      <c r="B87" s="46" t="s">
        <v>1109</v>
      </c>
      <c r="C87" s="40">
        <v>9.9850762959537551</v>
      </c>
      <c r="D87" s="40">
        <v>11.492962125774026</v>
      </c>
      <c r="E87" s="40">
        <v>7.9594017916138915</v>
      </c>
      <c r="F87" s="40">
        <v>21.255675965501059</v>
      </c>
      <c r="G87" s="40">
        <v>5.413115612247843</v>
      </c>
      <c r="H87" s="40">
        <v>8.7180776087644922</v>
      </c>
      <c r="I87" s="40">
        <v>8.6006331531115645</v>
      </c>
      <c r="J87" s="40">
        <v>5.3857124824955607</v>
      </c>
      <c r="K87" s="40">
        <v>3.400828128734902</v>
      </c>
      <c r="L87" s="40">
        <v>6.9700990867766457</v>
      </c>
      <c r="M87" s="40">
        <v>6.6677738357757317</v>
      </c>
      <c r="N87" s="40">
        <v>7.6536112396806724</v>
      </c>
      <c r="O87" s="40">
        <v>9.0453926673085299</v>
      </c>
      <c r="P87" s="40">
        <v>12.111059164607973</v>
      </c>
      <c r="Q87" s="40">
        <v>7.4251100227170133</v>
      </c>
      <c r="R87" s="45"/>
      <c r="S87" s="44">
        <v>59.2</v>
      </c>
      <c r="T87" s="44">
        <v>25.91</v>
      </c>
      <c r="U87" s="44">
        <v>85.71</v>
      </c>
      <c r="V87" s="44">
        <v>54.52</v>
      </c>
      <c r="W87" s="44">
        <v>91.78</v>
      </c>
      <c r="X87" s="44">
        <v>29.19</v>
      </c>
      <c r="Y87" s="44">
        <v>26.14</v>
      </c>
      <c r="Z87" s="44">
        <v>26.73</v>
      </c>
      <c r="AA87" s="44">
        <v>197.7</v>
      </c>
      <c r="AB87" s="44"/>
      <c r="AC87" s="44"/>
      <c r="AD87" s="44">
        <v>184.7</v>
      </c>
      <c r="AE87" s="44">
        <v>345.5</v>
      </c>
      <c r="AF87" s="44">
        <v>94.68</v>
      </c>
      <c r="AG87" s="43" t="str">
        <f t="shared" si="126"/>
        <v/>
      </c>
      <c r="AH87" s="42">
        <f t="shared" si="127"/>
        <v>5.1509784294197356</v>
      </c>
      <c r="AI87" s="42">
        <f t="shared" si="128"/>
        <v>3.2552697650342322</v>
      </c>
      <c r="AJ87" s="42">
        <f t="shared" si="129"/>
        <v>4.0323347109313898</v>
      </c>
      <c r="AK87" s="42">
        <f t="shared" si="130"/>
        <v>10.071833654659391</v>
      </c>
      <c r="AL87" s="42">
        <f t="shared" si="131"/>
        <v>10.527550237420618</v>
      </c>
      <c r="AM87" s="42">
        <f t="shared" si="132"/>
        <v>3.3939361765987601</v>
      </c>
      <c r="AN87" s="42">
        <f t="shared" si="133"/>
        <v>4.8535825269097153</v>
      </c>
      <c r="AO87" s="42">
        <f t="shared" si="134"/>
        <v>7.8598503035622329</v>
      </c>
      <c r="AP87" s="42">
        <f t="shared" si="135"/>
        <v>28.364015710345843</v>
      </c>
      <c r="AQ87" s="42" t="str">
        <f t="shared" si="136"/>
        <v/>
      </c>
      <c r="AR87" s="42" t="str">
        <f t="shared" si="137"/>
        <v/>
      </c>
      <c r="AS87" s="42">
        <f t="shared" si="138"/>
        <v>20.419235161292093</v>
      </c>
      <c r="AT87" s="42">
        <f t="shared" si="139"/>
        <v>28.527645295438006</v>
      </c>
      <c r="AU87" s="42">
        <f t="shared" si="140"/>
        <v>12.751326203965727</v>
      </c>
      <c r="AV87" s="41" t="str">
        <f t="shared" si="141"/>
        <v/>
      </c>
      <c r="AW87" s="40">
        <f t="shared" si="142"/>
        <v>59.2</v>
      </c>
      <c r="AX87" s="40">
        <f t="shared" si="143"/>
        <v>25.91</v>
      </c>
      <c r="AY87" s="40">
        <f t="shared" si="144"/>
        <v>85.71</v>
      </c>
      <c r="AZ87" s="40">
        <f t="shared" si="145"/>
        <v>54.52</v>
      </c>
      <c r="BA87" s="40">
        <f t="shared" si="146"/>
        <v>91.78</v>
      </c>
      <c r="BB87" s="40">
        <f t="shared" si="147"/>
        <v>29.19</v>
      </c>
      <c r="BC87" s="40">
        <f t="shared" si="148"/>
        <v>26.14</v>
      </c>
      <c r="BD87" s="40">
        <f t="shared" si="149"/>
        <v>26.73</v>
      </c>
      <c r="BE87" s="40">
        <f t="shared" si="150"/>
        <v>197.7</v>
      </c>
      <c r="BF87" s="40" t="str">
        <f t="shared" si="151"/>
        <v/>
      </c>
      <c r="BG87" s="40" t="str">
        <f t="shared" si="152"/>
        <v/>
      </c>
      <c r="BH87" s="40">
        <f t="shared" si="153"/>
        <v>184.7</v>
      </c>
      <c r="BI87" s="40">
        <f t="shared" si="154"/>
        <v>345.5</v>
      </c>
      <c r="BJ87" s="40">
        <f t="shared" si="155"/>
        <v>94.68</v>
      </c>
      <c r="BK87" s="41" t="str">
        <f t="shared" si="156"/>
        <v/>
      </c>
      <c r="BL87" s="40">
        <f t="shared" si="157"/>
        <v>6.4138678223185268</v>
      </c>
      <c r="BM87" s="40">
        <f t="shared" si="158"/>
        <v>3.7846917908267601</v>
      </c>
      <c r="BN87" s="40">
        <f t="shared" si="159"/>
        <v>23.04032258064516</v>
      </c>
      <c r="BO87" s="40">
        <f t="shared" si="160"/>
        <v>11.027508090614887</v>
      </c>
      <c r="BP87" s="40">
        <f t="shared" si="161"/>
        <v>26.618329466357309</v>
      </c>
      <c r="BQ87" s="40">
        <f t="shared" si="162"/>
        <v>3.8977166510882628</v>
      </c>
      <c r="BR87" s="40">
        <f t="shared" si="163"/>
        <v>3.077466446903697</v>
      </c>
      <c r="BS87" s="40">
        <f t="shared" si="164"/>
        <v>2.8925440969592033</v>
      </c>
      <c r="BT87" s="40">
        <f t="shared" si="165"/>
        <v>18.52858481724461</v>
      </c>
      <c r="BU87" s="40" t="str">
        <f t="shared" si="166"/>
        <v/>
      </c>
      <c r="BV87" s="40" t="str">
        <f t="shared" si="167"/>
        <v/>
      </c>
      <c r="BW87" s="40">
        <f t="shared" si="168"/>
        <v>6.2000671366230282</v>
      </c>
      <c r="BX87" s="40">
        <f t="shared" si="169"/>
        <v>24.143955276030749</v>
      </c>
      <c r="BY87" s="40">
        <f t="shared" si="170"/>
        <v>4.1417322834645667</v>
      </c>
      <c r="BZ87" s="39"/>
      <c r="CA87" s="38">
        <v>6.2850000000000001</v>
      </c>
      <c r="CB87" s="38">
        <v>6.5380000000000003</v>
      </c>
      <c r="CC87" s="38">
        <v>5.9429999999999996</v>
      </c>
      <c r="CD87" s="38">
        <v>6.3680000000000003</v>
      </c>
      <c r="CE87" s="38">
        <v>6.0350000000000001</v>
      </c>
      <c r="CF87" s="38">
        <v>6.4020000000000001</v>
      </c>
      <c r="CG87" s="38">
        <v>6.4340000000000002</v>
      </c>
      <c r="CH87" s="38">
        <v>6.2859999999999996</v>
      </c>
      <c r="CI87" s="38">
        <v>6.0759999999999996</v>
      </c>
      <c r="CJ87" s="38"/>
      <c r="CK87" s="38"/>
      <c r="CL87" s="38">
        <v>5.2350000000000003</v>
      </c>
      <c r="CM87" s="38">
        <v>4.9859999999999998</v>
      </c>
      <c r="CN87" s="38">
        <v>5.36</v>
      </c>
      <c r="CO87" s="37" t="str">
        <f t="shared" si="171"/>
        <v/>
      </c>
      <c r="CP87" s="36">
        <f t="shared" si="172"/>
        <v>6.2850000000000001</v>
      </c>
      <c r="CQ87" s="36">
        <f t="shared" si="173"/>
        <v>6.5380000000000003</v>
      </c>
      <c r="CR87" s="36">
        <f t="shared" si="174"/>
        <v>5.9429999999999996</v>
      </c>
      <c r="CS87" s="36">
        <f t="shared" si="175"/>
        <v>6.3680000000000003</v>
      </c>
      <c r="CT87" s="36">
        <f t="shared" si="176"/>
        <v>6.0350000000000001</v>
      </c>
      <c r="CU87" s="36">
        <f t="shared" si="177"/>
        <v>6.4020000000000001</v>
      </c>
      <c r="CV87" s="36">
        <f t="shared" si="178"/>
        <v>6.4340000000000002</v>
      </c>
      <c r="CW87" s="36">
        <f t="shared" si="179"/>
        <v>6.2859999999999996</v>
      </c>
      <c r="CX87" s="36">
        <f t="shared" si="180"/>
        <v>6.0759999999999996</v>
      </c>
      <c r="CY87" s="36" t="str">
        <f t="shared" si="181"/>
        <v/>
      </c>
      <c r="CZ87" s="36" t="str">
        <f t="shared" si="182"/>
        <v/>
      </c>
      <c r="DA87" s="36">
        <f t="shared" si="183"/>
        <v>5.2350000000000003</v>
      </c>
      <c r="DB87" s="36">
        <f t="shared" si="184"/>
        <v>4.9859999999999998</v>
      </c>
      <c r="DC87" s="36">
        <f t="shared" si="185"/>
        <v>5.36</v>
      </c>
      <c r="DE87" s="315" t="str">
        <f>_xlfn.IFNA(VLOOKUP(A87,'70commonGPCRs'!A:B,2,FALSE),"")</f>
        <v>Yes</v>
      </c>
      <c r="DF87" s="316" t="str">
        <f t="shared" si="186"/>
        <v/>
      </c>
      <c r="DG87" s="315">
        <f t="shared" si="187"/>
        <v>1</v>
      </c>
      <c r="DH87" s="315">
        <f t="shared" si="188"/>
        <v>1</v>
      </c>
      <c r="DI87" s="315" t="str">
        <f t="shared" si="189"/>
        <v/>
      </c>
      <c r="DJ87" s="315">
        <f t="shared" si="190"/>
        <v>2</v>
      </c>
      <c r="DK87" s="315">
        <f t="shared" si="191"/>
        <v>1</v>
      </c>
    </row>
    <row r="88" spans="1:115" s="35" customFormat="1" ht="10" x14ac:dyDescent="0.2">
      <c r="A88" s="304" t="s">
        <v>688</v>
      </c>
      <c r="B88" s="46" t="s">
        <v>688</v>
      </c>
      <c r="C88" s="53">
        <v>4.5925538432106787</v>
      </c>
      <c r="D88" s="53">
        <v>8.4048186820969413</v>
      </c>
      <c r="E88" s="53">
        <v>9.5111570703134163</v>
      </c>
      <c r="F88" s="53">
        <v>8.0754477711253703</v>
      </c>
      <c r="G88" s="53">
        <v>2.0313643173668652</v>
      </c>
      <c r="H88" s="53">
        <v>4.6117642594424941</v>
      </c>
      <c r="I88" s="53">
        <v>10.381848075465973</v>
      </c>
      <c r="J88" s="53">
        <v>8.6527060207648798</v>
      </c>
      <c r="K88" s="53">
        <v>4.1998965905920675</v>
      </c>
      <c r="L88" s="53">
        <v>9.9447892606183235</v>
      </c>
      <c r="M88" s="53">
        <v>11.379519513656101</v>
      </c>
      <c r="N88" s="53">
        <v>6.0120071957214325</v>
      </c>
      <c r="O88" s="53">
        <v>12.193311826867324</v>
      </c>
      <c r="P88" s="53">
        <v>2.903652771662482</v>
      </c>
      <c r="Q88" s="53">
        <v>8.990554235939193</v>
      </c>
      <c r="R88" s="52"/>
      <c r="S88" s="50">
        <v>573.70000000000005</v>
      </c>
      <c r="T88" s="50">
        <v>176.7</v>
      </c>
      <c r="U88" s="50">
        <v>73.03</v>
      </c>
      <c r="V88" s="50">
        <v>221.2</v>
      </c>
      <c r="W88" s="50">
        <v>144</v>
      </c>
      <c r="X88" s="50">
        <v>237.6</v>
      </c>
      <c r="Y88" s="50">
        <v>381.6</v>
      </c>
      <c r="Z88" s="50">
        <v>405.3</v>
      </c>
      <c r="AA88" s="50">
        <v>332.5</v>
      </c>
      <c r="AB88" s="50"/>
      <c r="AC88" s="50">
        <v>193.4</v>
      </c>
      <c r="AD88" s="50">
        <v>445.5</v>
      </c>
      <c r="AE88" s="50">
        <v>439.4</v>
      </c>
      <c r="AF88" s="50">
        <v>469.5</v>
      </c>
      <c r="AG88" s="43" t="str">
        <f t="shared" si="126"/>
        <v/>
      </c>
      <c r="AH88" s="42">
        <f t="shared" si="127"/>
        <v>68.258462401102747</v>
      </c>
      <c r="AI88" s="42">
        <f t="shared" si="128"/>
        <v>18.578181255309381</v>
      </c>
      <c r="AJ88" s="42">
        <f t="shared" si="129"/>
        <v>9.0434613745044086</v>
      </c>
      <c r="AK88" s="42">
        <f t="shared" si="130"/>
        <v>108.89233315209957</v>
      </c>
      <c r="AL88" s="42">
        <f t="shared" si="131"/>
        <v>31.224492818591695</v>
      </c>
      <c r="AM88" s="42">
        <f t="shared" si="132"/>
        <v>22.886098724704723</v>
      </c>
      <c r="AN88" s="42">
        <f t="shared" si="133"/>
        <v>44.101810356694337</v>
      </c>
      <c r="AO88" s="42">
        <f t="shared" si="134"/>
        <v>96.502376012754183</v>
      </c>
      <c r="AP88" s="42">
        <f t="shared" si="135"/>
        <v>33.434594870372003</v>
      </c>
      <c r="AQ88" s="42" t="str">
        <f t="shared" si="136"/>
        <v/>
      </c>
      <c r="AR88" s="42">
        <f t="shared" si="137"/>
        <v>32.168956839844945</v>
      </c>
      <c r="AS88" s="42">
        <f t="shared" si="138"/>
        <v>36.536423108475262</v>
      </c>
      <c r="AT88" s="42">
        <f t="shared" si="139"/>
        <v>151.32663391718913</v>
      </c>
      <c r="AU88" s="42">
        <f t="shared" si="140"/>
        <v>52.221474636480401</v>
      </c>
      <c r="AV88" s="41" t="str">
        <f t="shared" si="141"/>
        <v/>
      </c>
      <c r="AW88" s="40">
        <f t="shared" si="142"/>
        <v>573.70000000000005</v>
      </c>
      <c r="AX88" s="40">
        <f t="shared" si="143"/>
        <v>176.7</v>
      </c>
      <c r="AY88" s="40">
        <f t="shared" si="144"/>
        <v>73.03</v>
      </c>
      <c r="AZ88" s="40">
        <f t="shared" si="145"/>
        <v>221.2</v>
      </c>
      <c r="BA88" s="40">
        <f t="shared" si="146"/>
        <v>144</v>
      </c>
      <c r="BB88" s="40">
        <f t="shared" si="147"/>
        <v>237.6</v>
      </c>
      <c r="BC88" s="40">
        <f t="shared" si="148"/>
        <v>381.6</v>
      </c>
      <c r="BD88" s="40">
        <f t="shared" si="149"/>
        <v>405.3</v>
      </c>
      <c r="BE88" s="40">
        <f t="shared" si="150"/>
        <v>332.5</v>
      </c>
      <c r="BF88" s="40" t="str">
        <f t="shared" si="151"/>
        <v/>
      </c>
      <c r="BG88" s="40">
        <f t="shared" si="152"/>
        <v>193.4</v>
      </c>
      <c r="BH88" s="40">
        <f t="shared" si="153"/>
        <v>445.5</v>
      </c>
      <c r="BI88" s="40">
        <f t="shared" si="154"/>
        <v>439.4</v>
      </c>
      <c r="BJ88" s="40">
        <f t="shared" si="155"/>
        <v>469.5</v>
      </c>
      <c r="BK88" s="41" t="str">
        <f t="shared" si="156"/>
        <v/>
      </c>
      <c r="BL88" s="40">
        <f t="shared" si="157"/>
        <v>62.15601300108343</v>
      </c>
      <c r="BM88" s="40">
        <f t="shared" si="158"/>
        <v>25.810692375109554</v>
      </c>
      <c r="BN88" s="40">
        <f t="shared" si="159"/>
        <v>19.631720430107528</v>
      </c>
      <c r="BO88" s="40">
        <f t="shared" si="160"/>
        <v>44.7411003236246</v>
      </c>
      <c r="BP88" s="40">
        <f t="shared" si="161"/>
        <v>41.763341067285381</v>
      </c>
      <c r="BQ88" s="40">
        <f t="shared" si="162"/>
        <v>31.726532247296035</v>
      </c>
      <c r="BR88" s="40">
        <f t="shared" si="163"/>
        <v>44.925829997645401</v>
      </c>
      <c r="BS88" s="40">
        <f t="shared" si="164"/>
        <v>43.85888973054864</v>
      </c>
      <c r="BT88" s="40">
        <f t="shared" si="165"/>
        <v>31.162136832239923</v>
      </c>
      <c r="BU88" s="40" t="str">
        <f t="shared" si="166"/>
        <v/>
      </c>
      <c r="BV88" s="40">
        <f t="shared" si="167"/>
        <v>27.386009629000281</v>
      </c>
      <c r="BW88" s="40">
        <f t="shared" si="168"/>
        <v>14.954682779456194</v>
      </c>
      <c r="BX88" s="40">
        <f t="shared" si="169"/>
        <v>30.705800139762403</v>
      </c>
      <c r="BY88" s="40">
        <f t="shared" si="170"/>
        <v>20.538057742782151</v>
      </c>
      <c r="BZ88" s="49"/>
      <c r="CA88" s="47">
        <v>3.9990000000000001</v>
      </c>
      <c r="CB88" s="47">
        <v>5.04</v>
      </c>
      <c r="CC88" s="47">
        <v>5.8860000000000001</v>
      </c>
      <c r="CD88" s="47">
        <v>6.0030000000000001</v>
      </c>
      <c r="CE88" s="47">
        <v>6.4119999999999999</v>
      </c>
      <c r="CF88" s="47">
        <v>6.7210000000000001</v>
      </c>
      <c r="CG88" s="47">
        <v>6.5469999999999997</v>
      </c>
      <c r="CH88" s="47">
        <v>5.7439999999999998</v>
      </c>
      <c r="CI88" s="47">
        <v>6.2210000000000001</v>
      </c>
      <c r="CJ88" s="47"/>
      <c r="CK88" s="47">
        <v>7.1070000000000002</v>
      </c>
      <c r="CL88" s="47">
        <v>5.0819999999999999</v>
      </c>
      <c r="CM88" s="47">
        <v>5.12</v>
      </c>
      <c r="CN88" s="47">
        <v>5.1769999999999996</v>
      </c>
      <c r="CO88" s="37" t="str">
        <f t="shared" si="171"/>
        <v/>
      </c>
      <c r="CP88" s="36">
        <f t="shared" si="172"/>
        <v>3.9990000000000001</v>
      </c>
      <c r="CQ88" s="36">
        <f t="shared" si="173"/>
        <v>5.04</v>
      </c>
      <c r="CR88" s="36">
        <f t="shared" si="174"/>
        <v>5.8860000000000001</v>
      </c>
      <c r="CS88" s="36">
        <f t="shared" si="175"/>
        <v>6.0030000000000001</v>
      </c>
      <c r="CT88" s="36">
        <f t="shared" si="176"/>
        <v>6.4119999999999999</v>
      </c>
      <c r="CU88" s="36">
        <f t="shared" si="177"/>
        <v>6.7210000000000001</v>
      </c>
      <c r="CV88" s="36">
        <f t="shared" si="178"/>
        <v>6.5469999999999997</v>
      </c>
      <c r="CW88" s="36">
        <f t="shared" si="179"/>
        <v>5.7439999999999998</v>
      </c>
      <c r="CX88" s="36">
        <f t="shared" si="180"/>
        <v>6.2210000000000001</v>
      </c>
      <c r="CY88" s="36" t="str">
        <f t="shared" si="181"/>
        <v/>
      </c>
      <c r="CZ88" s="36">
        <f t="shared" si="182"/>
        <v>7.1070000000000002</v>
      </c>
      <c r="DA88" s="36">
        <f t="shared" si="183"/>
        <v>5.0819999999999999</v>
      </c>
      <c r="DB88" s="36">
        <f t="shared" si="184"/>
        <v>5.12</v>
      </c>
      <c r="DC88" s="36">
        <f t="shared" si="185"/>
        <v>5.1769999999999996</v>
      </c>
      <c r="DE88" s="315" t="str">
        <f>_xlfn.IFNA(VLOOKUP(A88,'70commonGPCRs'!A:B,2,FALSE),"")</f>
        <v/>
      </c>
      <c r="DF88" s="316" t="str">
        <f t="shared" si="186"/>
        <v/>
      </c>
      <c r="DG88" s="315">
        <f t="shared" si="187"/>
        <v>1</v>
      </c>
      <c r="DH88" s="315">
        <f t="shared" si="188"/>
        <v>1</v>
      </c>
      <c r="DI88" s="315">
        <f t="shared" si="189"/>
        <v>1</v>
      </c>
      <c r="DJ88" s="315" t="str">
        <f t="shared" si="190"/>
        <v/>
      </c>
      <c r="DK88" s="315">
        <f t="shared" si="191"/>
        <v>1</v>
      </c>
    </row>
    <row r="89" spans="1:115" s="35" customFormat="1" ht="10" x14ac:dyDescent="0.2">
      <c r="A89" s="304" t="s">
        <v>692</v>
      </c>
      <c r="B89" s="56" t="s">
        <v>692</v>
      </c>
      <c r="C89" s="40">
        <v>10.992364421517573</v>
      </c>
      <c r="D89" s="40">
        <v>16.167303059620213</v>
      </c>
      <c r="E89" s="40">
        <v>6.2408163508978127</v>
      </c>
      <c r="F89" s="40">
        <v>11.335299545738547</v>
      </c>
      <c r="G89" s="40">
        <v>5.6384430070204781</v>
      </c>
      <c r="H89" s="40">
        <v>15.041810640034354</v>
      </c>
      <c r="I89" s="40">
        <v>6.2832981175640938</v>
      </c>
      <c r="J89" s="40">
        <v>10.544098043827068</v>
      </c>
      <c r="K89" s="40">
        <v>9.5031150079889706</v>
      </c>
      <c r="L89" s="40">
        <v>12.563628458439796</v>
      </c>
      <c r="M89" s="40">
        <v>3.868457976464339</v>
      </c>
      <c r="N89" s="40">
        <v>6.7302885561970651</v>
      </c>
      <c r="O89" s="40">
        <v>13.829201474044691</v>
      </c>
      <c r="P89" s="40">
        <v>0.2052559597058182</v>
      </c>
      <c r="Q89" s="40">
        <v>26.242214931939049</v>
      </c>
      <c r="R89" s="45"/>
      <c r="S89" s="44">
        <v>620.6</v>
      </c>
      <c r="T89" s="44">
        <v>326.2</v>
      </c>
      <c r="U89" s="44">
        <v>217.1</v>
      </c>
      <c r="V89" s="44">
        <v>319.7</v>
      </c>
      <c r="W89" s="44">
        <v>187.6</v>
      </c>
      <c r="X89" s="44">
        <v>303.5</v>
      </c>
      <c r="Y89" s="44">
        <v>483.3</v>
      </c>
      <c r="Z89" s="44">
        <v>418.7</v>
      </c>
      <c r="AA89" s="44">
        <v>497.8</v>
      </c>
      <c r="AB89" s="44">
        <v>41.49</v>
      </c>
      <c r="AC89" s="44">
        <v>235.1</v>
      </c>
      <c r="AD89" s="44">
        <v>861.2</v>
      </c>
      <c r="AE89" s="44">
        <v>766.2</v>
      </c>
      <c r="AF89" s="44">
        <v>489</v>
      </c>
      <c r="AG89" s="43" t="str">
        <f t="shared" si="126"/>
        <v/>
      </c>
      <c r="AH89" s="42">
        <f t="shared" si="127"/>
        <v>38.386117815161349</v>
      </c>
      <c r="AI89" s="42">
        <f t="shared" si="128"/>
        <v>52.268802935223754</v>
      </c>
      <c r="AJ89" s="42">
        <f t="shared" si="129"/>
        <v>19.152559588212888</v>
      </c>
      <c r="AK89" s="42">
        <f t="shared" si="130"/>
        <v>56.700049925473849</v>
      </c>
      <c r="AL89" s="42">
        <f t="shared" si="131"/>
        <v>12.471902784143248</v>
      </c>
      <c r="AM89" s="42">
        <f t="shared" si="132"/>
        <v>48.302657986513097</v>
      </c>
      <c r="AN89" s="42">
        <f t="shared" si="133"/>
        <v>45.836068480313777</v>
      </c>
      <c r="AO89" s="42">
        <f t="shared" si="134"/>
        <v>44.059237381428304</v>
      </c>
      <c r="AP89" s="42">
        <f t="shared" si="135"/>
        <v>39.622311472096726</v>
      </c>
      <c r="AQ89" s="42">
        <f t="shared" si="136"/>
        <v>10.725203751061731</v>
      </c>
      <c r="AR89" s="42">
        <f t="shared" si="137"/>
        <v>34.931637482842596</v>
      </c>
      <c r="AS89" s="42">
        <f t="shared" si="138"/>
        <v>62.274022228712305</v>
      </c>
      <c r="AT89" s="42">
        <f t="shared" si="139"/>
        <v>3732.9001364839851</v>
      </c>
      <c r="AU89" s="42">
        <f t="shared" si="140"/>
        <v>18.634097817895874</v>
      </c>
      <c r="AV89" s="41" t="str">
        <f t="shared" si="141"/>
        <v/>
      </c>
      <c r="AW89" s="40">
        <f t="shared" si="142"/>
        <v>620.6</v>
      </c>
      <c r="AX89" s="40">
        <f t="shared" si="143"/>
        <v>326.2</v>
      </c>
      <c r="AY89" s="40">
        <f t="shared" si="144"/>
        <v>217.1</v>
      </c>
      <c r="AZ89" s="40">
        <f t="shared" si="145"/>
        <v>319.7</v>
      </c>
      <c r="BA89" s="40">
        <f t="shared" si="146"/>
        <v>187.6</v>
      </c>
      <c r="BB89" s="40">
        <f t="shared" si="147"/>
        <v>303.5</v>
      </c>
      <c r="BC89" s="40">
        <f t="shared" si="148"/>
        <v>483.3</v>
      </c>
      <c r="BD89" s="40">
        <f t="shared" si="149"/>
        <v>418.7</v>
      </c>
      <c r="BE89" s="40">
        <f t="shared" si="150"/>
        <v>497.8</v>
      </c>
      <c r="BF89" s="40">
        <f t="shared" si="151"/>
        <v>41.49</v>
      </c>
      <c r="BG89" s="40">
        <f t="shared" si="152"/>
        <v>235.1</v>
      </c>
      <c r="BH89" s="40">
        <f t="shared" si="153"/>
        <v>861.2</v>
      </c>
      <c r="BI89" s="40">
        <f t="shared" si="154"/>
        <v>766.2</v>
      </c>
      <c r="BJ89" s="40">
        <f t="shared" si="155"/>
        <v>489</v>
      </c>
      <c r="BK89" s="41" t="str">
        <f t="shared" si="156"/>
        <v/>
      </c>
      <c r="BL89" s="40">
        <f t="shared" si="157"/>
        <v>67.237269772481042</v>
      </c>
      <c r="BM89" s="40">
        <f t="shared" si="158"/>
        <v>47.648261758691206</v>
      </c>
      <c r="BN89" s="40">
        <f t="shared" si="159"/>
        <v>58.36021505376344</v>
      </c>
      <c r="BO89" s="40">
        <f t="shared" si="160"/>
        <v>64.664239482200657</v>
      </c>
      <c r="BP89" s="40">
        <f t="shared" si="161"/>
        <v>54.408352668213453</v>
      </c>
      <c r="BQ89" s="40">
        <f t="shared" si="162"/>
        <v>40.526104953932439</v>
      </c>
      <c r="BR89" s="40">
        <f t="shared" si="163"/>
        <v>56.89898752060278</v>
      </c>
      <c r="BS89" s="40">
        <f t="shared" si="164"/>
        <v>45.308949247916892</v>
      </c>
      <c r="BT89" s="40">
        <f t="shared" si="165"/>
        <v>46.654170571696348</v>
      </c>
      <c r="BU89" s="40">
        <f t="shared" si="166"/>
        <v>34.008196721311478</v>
      </c>
      <c r="BV89" s="40">
        <f t="shared" si="167"/>
        <v>33.290852449730956</v>
      </c>
      <c r="BW89" s="40">
        <f t="shared" si="168"/>
        <v>28.909029875797248</v>
      </c>
      <c r="BX89" s="40">
        <f t="shared" si="169"/>
        <v>53.542976939203356</v>
      </c>
      <c r="BY89" s="40">
        <f t="shared" si="170"/>
        <v>21.391076115485564</v>
      </c>
      <c r="BZ89" s="39"/>
      <c r="CA89" s="38">
        <v>5.3159999999999998</v>
      </c>
      <c r="CB89" s="38">
        <v>5.6459999999999999</v>
      </c>
      <c r="CC89" s="38">
        <v>5.851</v>
      </c>
      <c r="CD89" s="38">
        <v>6.3209999999999997</v>
      </c>
      <c r="CE89" s="38">
        <v>6.226</v>
      </c>
      <c r="CF89" s="38">
        <v>5.1790000000000003</v>
      </c>
      <c r="CG89" s="38">
        <v>5.9569999999999999</v>
      </c>
      <c r="CH89" s="38">
        <v>5.4640000000000004</v>
      </c>
      <c r="CI89" s="38">
        <v>5.8070000000000004</v>
      </c>
      <c r="CJ89" s="38">
        <v>7.7880000000000003</v>
      </c>
      <c r="CK89" s="38">
        <v>6.867</v>
      </c>
      <c r="CL89" s="38">
        <v>4.6470000000000002</v>
      </c>
      <c r="CM89" s="38">
        <v>4.6310000000000002</v>
      </c>
      <c r="CN89" s="38">
        <v>4.7489999999999997</v>
      </c>
      <c r="CO89" s="37" t="str">
        <f t="shared" si="171"/>
        <v/>
      </c>
      <c r="CP89" s="36">
        <f t="shared" si="172"/>
        <v>5.3159999999999998</v>
      </c>
      <c r="CQ89" s="36">
        <f t="shared" si="173"/>
        <v>5.6459999999999999</v>
      </c>
      <c r="CR89" s="36">
        <f t="shared" si="174"/>
        <v>5.851</v>
      </c>
      <c r="CS89" s="36">
        <f t="shared" si="175"/>
        <v>6.3209999999999997</v>
      </c>
      <c r="CT89" s="36">
        <f t="shared" si="176"/>
        <v>6.226</v>
      </c>
      <c r="CU89" s="36">
        <f t="shared" si="177"/>
        <v>5.1790000000000003</v>
      </c>
      <c r="CV89" s="36">
        <f t="shared" si="178"/>
        <v>5.9569999999999999</v>
      </c>
      <c r="CW89" s="36">
        <f t="shared" si="179"/>
        <v>5.4640000000000004</v>
      </c>
      <c r="CX89" s="36">
        <f t="shared" si="180"/>
        <v>5.8070000000000004</v>
      </c>
      <c r="CY89" s="36">
        <f t="shared" si="181"/>
        <v>7.7880000000000003</v>
      </c>
      <c r="CZ89" s="36">
        <f t="shared" si="182"/>
        <v>6.867</v>
      </c>
      <c r="DA89" s="36">
        <f t="shared" si="183"/>
        <v>4.6470000000000002</v>
      </c>
      <c r="DB89" s="36">
        <f t="shared" si="184"/>
        <v>4.6310000000000002</v>
      </c>
      <c r="DC89" s="36">
        <f t="shared" si="185"/>
        <v>4.7489999999999997</v>
      </c>
      <c r="DE89" s="315" t="str">
        <f>_xlfn.IFNA(VLOOKUP(A89,'70commonGPCRs'!A:B,2,FALSE),"")</f>
        <v/>
      </c>
      <c r="DF89" s="316" t="str">
        <f t="shared" si="186"/>
        <v/>
      </c>
      <c r="DG89" s="315">
        <f t="shared" si="187"/>
        <v>1</v>
      </c>
      <c r="DH89" s="315">
        <f t="shared" si="188"/>
        <v>1</v>
      </c>
      <c r="DI89" s="315">
        <f t="shared" si="189"/>
        <v>1</v>
      </c>
      <c r="DJ89" s="315" t="str">
        <f t="shared" si="190"/>
        <v/>
      </c>
      <c r="DK89" s="315">
        <f t="shared" si="191"/>
        <v>1</v>
      </c>
    </row>
    <row r="90" spans="1:115" s="35" customFormat="1" ht="10" x14ac:dyDescent="0.2">
      <c r="A90" s="304" t="s">
        <v>669</v>
      </c>
      <c r="B90" s="46" t="s">
        <v>1108</v>
      </c>
      <c r="C90" s="40">
        <v>12.993481544667182</v>
      </c>
      <c r="D90" s="40">
        <v>25.430387779014051</v>
      </c>
      <c r="E90" s="40">
        <v>7.8388754682445958</v>
      </c>
      <c r="F90" s="40">
        <v>13.473909896107168</v>
      </c>
      <c r="G90" s="40">
        <v>15.692677361006886</v>
      </c>
      <c r="H90" s="40">
        <v>3.8814959416743093</v>
      </c>
      <c r="I90" s="40">
        <v>13.783701369718582</v>
      </c>
      <c r="J90" s="40">
        <v>15.561458638763167</v>
      </c>
      <c r="K90" s="40">
        <v>14.230644419162982</v>
      </c>
      <c r="L90" s="40">
        <v>11.137743962057618</v>
      </c>
      <c r="M90" s="40">
        <v>22.311710399558699</v>
      </c>
      <c r="N90" s="40">
        <v>18.872757948895934</v>
      </c>
      <c r="O90" s="40">
        <v>11.45574829171146</v>
      </c>
      <c r="P90" s="40">
        <v>10.679613028747035</v>
      </c>
      <c r="Q90" s="40">
        <v>20.386430738207537</v>
      </c>
      <c r="R90" s="45"/>
      <c r="S90" s="44">
        <v>55.86</v>
      </c>
      <c r="T90" s="44">
        <v>30.29</v>
      </c>
      <c r="U90" s="44">
        <v>43.18</v>
      </c>
      <c r="V90" s="44">
        <v>49.13</v>
      </c>
      <c r="W90" s="44"/>
      <c r="X90" s="44">
        <v>239.7</v>
      </c>
      <c r="Y90" s="44">
        <v>324.2</v>
      </c>
      <c r="Z90" s="44">
        <v>157.4</v>
      </c>
      <c r="AA90" s="44">
        <v>805.3</v>
      </c>
      <c r="AB90" s="44">
        <v>81.19</v>
      </c>
      <c r="AC90" s="44">
        <v>61.79</v>
      </c>
      <c r="AD90" s="44"/>
      <c r="AE90" s="44">
        <v>33.25</v>
      </c>
      <c r="AF90" s="44"/>
      <c r="AG90" s="43" t="str">
        <f t="shared" si="126"/>
        <v/>
      </c>
      <c r="AH90" s="42">
        <f t="shared" si="127"/>
        <v>2.19658467206298</v>
      </c>
      <c r="AI90" s="42">
        <f t="shared" si="128"/>
        <v>3.8640746523790628</v>
      </c>
      <c r="AJ90" s="42">
        <f t="shared" si="129"/>
        <v>3.204711945748977</v>
      </c>
      <c r="AK90" s="42">
        <f t="shared" si="130"/>
        <v>3.1307595810309632</v>
      </c>
      <c r="AL90" s="42" t="str">
        <f t="shared" si="131"/>
        <v/>
      </c>
      <c r="AM90" s="42">
        <f t="shared" si="132"/>
        <v>17.390103976468687</v>
      </c>
      <c r="AN90" s="42">
        <f t="shared" si="133"/>
        <v>20.833522584600566</v>
      </c>
      <c r="AO90" s="42">
        <f t="shared" si="134"/>
        <v>11.06063754836325</v>
      </c>
      <c r="AP90" s="42">
        <f t="shared" si="135"/>
        <v>72.30369119126587</v>
      </c>
      <c r="AQ90" s="42">
        <f t="shared" si="136"/>
        <v>3.6388962811925816</v>
      </c>
      <c r="AR90" s="42">
        <f t="shared" si="137"/>
        <v>3.2740312871768031</v>
      </c>
      <c r="AS90" s="42" t="str">
        <f t="shared" si="138"/>
        <v/>
      </c>
      <c r="AT90" s="42">
        <f t="shared" si="139"/>
        <v>3.1134086891068744</v>
      </c>
      <c r="AU90" s="42" t="str">
        <f t="shared" si="140"/>
        <v/>
      </c>
      <c r="AV90" s="41" t="str">
        <f t="shared" si="141"/>
        <v/>
      </c>
      <c r="AW90" s="40">
        <f t="shared" si="142"/>
        <v>55.86</v>
      </c>
      <c r="AX90" s="40">
        <f t="shared" si="143"/>
        <v>30.29</v>
      </c>
      <c r="AY90" s="40">
        <f t="shared" si="144"/>
        <v>43.18</v>
      </c>
      <c r="AZ90" s="40">
        <f t="shared" si="145"/>
        <v>49.13</v>
      </c>
      <c r="BA90" s="40" t="str">
        <f t="shared" si="146"/>
        <v/>
      </c>
      <c r="BB90" s="40">
        <f t="shared" si="147"/>
        <v>239.7</v>
      </c>
      <c r="BC90" s="40">
        <f t="shared" si="148"/>
        <v>324.2</v>
      </c>
      <c r="BD90" s="40">
        <f t="shared" si="149"/>
        <v>157.4</v>
      </c>
      <c r="BE90" s="40">
        <f t="shared" si="150"/>
        <v>805.3</v>
      </c>
      <c r="BF90" s="40">
        <f t="shared" si="151"/>
        <v>81.19</v>
      </c>
      <c r="BG90" s="40">
        <f t="shared" si="152"/>
        <v>61.79</v>
      </c>
      <c r="BH90" s="40" t="str">
        <f t="shared" si="153"/>
        <v/>
      </c>
      <c r="BI90" s="40">
        <f t="shared" si="154"/>
        <v>33.25</v>
      </c>
      <c r="BJ90" s="40" t="str">
        <f t="shared" si="155"/>
        <v/>
      </c>
      <c r="BK90" s="41" t="str">
        <f t="shared" si="156"/>
        <v/>
      </c>
      <c r="BL90" s="40">
        <f t="shared" si="157"/>
        <v>6.0520043336944749</v>
      </c>
      <c r="BM90" s="40">
        <f t="shared" si="158"/>
        <v>4.424481449021326</v>
      </c>
      <c r="BN90" s="40">
        <f t="shared" si="159"/>
        <v>11.60752688172043</v>
      </c>
      <c r="BO90" s="40">
        <f t="shared" si="160"/>
        <v>9.9372977346278315</v>
      </c>
      <c r="BP90" s="40" t="str">
        <f t="shared" si="161"/>
        <v/>
      </c>
      <c r="BQ90" s="40">
        <f t="shared" si="162"/>
        <v>32.006943517158497</v>
      </c>
      <c r="BR90" s="40">
        <f t="shared" si="163"/>
        <v>38.168118672003772</v>
      </c>
      <c r="BS90" s="40">
        <f t="shared" si="164"/>
        <v>17.032788659236012</v>
      </c>
      <c r="BT90" s="40">
        <f t="shared" si="165"/>
        <v>75.473289597000942</v>
      </c>
      <c r="BU90" s="40">
        <f t="shared" si="166"/>
        <v>66.549180327868854</v>
      </c>
      <c r="BV90" s="40">
        <f t="shared" si="167"/>
        <v>8.7496459926366459</v>
      </c>
      <c r="BW90" s="40" t="str">
        <f t="shared" si="168"/>
        <v/>
      </c>
      <c r="BX90" s="40">
        <f t="shared" si="169"/>
        <v>2.3235499650593989</v>
      </c>
      <c r="BY90" s="40" t="str">
        <f t="shared" si="170"/>
        <v/>
      </c>
      <c r="BZ90" s="39"/>
      <c r="CA90" s="38">
        <v>6.43</v>
      </c>
      <c r="CB90" s="38">
        <v>7.3659999999999997</v>
      </c>
      <c r="CC90" s="38">
        <v>8</v>
      </c>
      <c r="CD90" s="38">
        <v>7.46</v>
      </c>
      <c r="CE90" s="38"/>
      <c r="CF90" s="38">
        <v>8.3209999999999997</v>
      </c>
      <c r="CG90" s="38">
        <v>8.2739999999999991</v>
      </c>
      <c r="CH90" s="38">
        <v>7.9459999999999997</v>
      </c>
      <c r="CI90" s="38">
        <v>9.2929999999999993</v>
      </c>
      <c r="CJ90" s="38">
        <v>9.5139999999999993</v>
      </c>
      <c r="CK90" s="38">
        <v>8.0370000000000008</v>
      </c>
      <c r="CL90" s="38"/>
      <c r="CM90" s="38">
        <v>7.407</v>
      </c>
      <c r="CN90" s="38"/>
      <c r="CO90" s="37" t="str">
        <f t="shared" si="171"/>
        <v/>
      </c>
      <c r="CP90" s="36">
        <f t="shared" si="172"/>
        <v>6.43</v>
      </c>
      <c r="CQ90" s="36">
        <f t="shared" si="173"/>
        <v>7.3659999999999997</v>
      </c>
      <c r="CR90" s="36">
        <f t="shared" si="174"/>
        <v>8</v>
      </c>
      <c r="CS90" s="36">
        <f t="shared" si="175"/>
        <v>7.46</v>
      </c>
      <c r="CT90" s="36" t="str">
        <f t="shared" si="176"/>
        <v/>
      </c>
      <c r="CU90" s="36">
        <f t="shared" si="177"/>
        <v>8.3209999999999997</v>
      </c>
      <c r="CV90" s="36">
        <f t="shared" si="178"/>
        <v>8.2739999999999991</v>
      </c>
      <c r="CW90" s="36">
        <f t="shared" si="179"/>
        <v>7.9459999999999997</v>
      </c>
      <c r="CX90" s="36">
        <f t="shared" si="180"/>
        <v>9.2929999999999993</v>
      </c>
      <c r="CY90" s="36">
        <f t="shared" si="181"/>
        <v>9.5139999999999993</v>
      </c>
      <c r="CZ90" s="36">
        <f t="shared" si="182"/>
        <v>8.0370000000000008</v>
      </c>
      <c r="DA90" s="36" t="str">
        <f t="shared" si="183"/>
        <v/>
      </c>
      <c r="DB90" s="36">
        <f t="shared" si="184"/>
        <v>7.407</v>
      </c>
      <c r="DC90" s="36" t="str">
        <f t="shared" si="185"/>
        <v/>
      </c>
      <c r="DE90" s="315" t="str">
        <f>_xlfn.IFNA(VLOOKUP(A90,'70commonGPCRs'!A:B,2,FALSE),"")</f>
        <v>Yes</v>
      </c>
      <c r="DF90" s="316" t="str">
        <f t="shared" si="186"/>
        <v/>
      </c>
      <c r="DG90" s="315">
        <f t="shared" si="187"/>
        <v>1</v>
      </c>
      <c r="DH90" s="315">
        <f t="shared" si="188"/>
        <v>1</v>
      </c>
      <c r="DI90" s="315">
        <f t="shared" si="189"/>
        <v>1</v>
      </c>
      <c r="DJ90" s="315">
        <f t="shared" si="190"/>
        <v>3</v>
      </c>
      <c r="DK90" s="315">
        <f t="shared" si="191"/>
        <v>1</v>
      </c>
    </row>
    <row r="91" spans="1:115" s="35" customFormat="1" ht="10" x14ac:dyDescent="0.2">
      <c r="A91" s="304" t="s">
        <v>672</v>
      </c>
      <c r="B91" s="46" t="s">
        <v>1107</v>
      </c>
      <c r="C91" s="53">
        <v>7.4500113288050906</v>
      </c>
      <c r="D91" s="53">
        <v>23.066411905926824</v>
      </c>
      <c r="E91" s="53">
        <v>21.404358882482324</v>
      </c>
      <c r="F91" s="53">
        <v>17.945623585173035</v>
      </c>
      <c r="G91" s="53">
        <v>6.1763139647307721</v>
      </c>
      <c r="H91" s="53">
        <v>8.0772664718050358</v>
      </c>
      <c r="I91" s="53">
        <v>6.2685026299550035</v>
      </c>
      <c r="J91" s="53">
        <v>14.316570078170889</v>
      </c>
      <c r="K91" s="53">
        <v>15.341024636193366</v>
      </c>
      <c r="L91" s="53">
        <v>12.248210494277538</v>
      </c>
      <c r="M91" s="53">
        <v>6.5000700632112984</v>
      </c>
      <c r="N91" s="53">
        <v>9.3888396076829999</v>
      </c>
      <c r="O91" s="53">
        <v>22.188014235428493</v>
      </c>
      <c r="P91" s="53">
        <v>14.562354420132094</v>
      </c>
      <c r="Q91" s="53">
        <v>19.78108128587791</v>
      </c>
      <c r="R91" s="52">
        <v>46.63</v>
      </c>
      <c r="S91" s="50"/>
      <c r="T91" s="50"/>
      <c r="U91" s="50"/>
      <c r="V91" s="50"/>
      <c r="W91" s="50">
        <v>30.19</v>
      </c>
      <c r="X91" s="50"/>
      <c r="Y91" s="50"/>
      <c r="Z91" s="50"/>
      <c r="AA91" s="50">
        <v>93.46</v>
      </c>
      <c r="AB91" s="50">
        <v>47.04</v>
      </c>
      <c r="AC91" s="50"/>
      <c r="AD91" s="50">
        <v>107.8</v>
      </c>
      <c r="AE91" s="50">
        <v>59.47</v>
      </c>
      <c r="AF91" s="50">
        <v>100.5</v>
      </c>
      <c r="AG91" s="43">
        <f t="shared" si="126"/>
        <v>6.2590508848902653</v>
      </c>
      <c r="AH91" s="42" t="str">
        <f t="shared" si="127"/>
        <v/>
      </c>
      <c r="AI91" s="42" t="str">
        <f t="shared" si="128"/>
        <v/>
      </c>
      <c r="AJ91" s="42" t="str">
        <f t="shared" si="129"/>
        <v/>
      </c>
      <c r="AK91" s="42" t="str">
        <f t="shared" si="130"/>
        <v/>
      </c>
      <c r="AL91" s="42">
        <f t="shared" si="131"/>
        <v>3.7376506155124294</v>
      </c>
      <c r="AM91" s="42" t="str">
        <f t="shared" si="132"/>
        <v/>
      </c>
      <c r="AN91" s="42" t="str">
        <f t="shared" si="133"/>
        <v/>
      </c>
      <c r="AO91" s="42" t="str">
        <f t="shared" si="134"/>
        <v/>
      </c>
      <c r="AP91" s="42">
        <f t="shared" si="135"/>
        <v>7.6305024349202073</v>
      </c>
      <c r="AQ91" s="42">
        <f t="shared" si="136"/>
        <v>7.2368450712914827</v>
      </c>
      <c r="AR91" s="42" t="str">
        <f t="shared" si="137"/>
        <v/>
      </c>
      <c r="AS91" s="42">
        <f t="shared" si="138"/>
        <v>4.8584789452618704</v>
      </c>
      <c r="AT91" s="42">
        <f t="shared" si="139"/>
        <v>4.0838176495542644</v>
      </c>
      <c r="AU91" s="42">
        <f t="shared" si="140"/>
        <v>5.0806120528784673</v>
      </c>
      <c r="AV91" s="41">
        <f t="shared" si="141"/>
        <v>46.63</v>
      </c>
      <c r="AW91" s="40" t="str">
        <f t="shared" si="142"/>
        <v/>
      </c>
      <c r="AX91" s="40" t="str">
        <f t="shared" si="143"/>
        <v/>
      </c>
      <c r="AY91" s="40" t="str">
        <f t="shared" si="144"/>
        <v/>
      </c>
      <c r="AZ91" s="40" t="str">
        <f t="shared" si="145"/>
        <v/>
      </c>
      <c r="BA91" s="40">
        <f t="shared" si="146"/>
        <v>30.19</v>
      </c>
      <c r="BB91" s="40" t="str">
        <f t="shared" si="147"/>
        <v/>
      </c>
      <c r="BC91" s="40" t="str">
        <f t="shared" si="148"/>
        <v/>
      </c>
      <c r="BD91" s="40" t="str">
        <f t="shared" si="149"/>
        <v/>
      </c>
      <c r="BE91" s="40">
        <f t="shared" si="150"/>
        <v>93.46</v>
      </c>
      <c r="BF91" s="40">
        <f t="shared" si="151"/>
        <v>47.04</v>
      </c>
      <c r="BG91" s="40" t="str">
        <f t="shared" si="152"/>
        <v/>
      </c>
      <c r="BH91" s="40">
        <f t="shared" si="153"/>
        <v>107.8</v>
      </c>
      <c r="BI91" s="40">
        <f t="shared" si="154"/>
        <v>59.47</v>
      </c>
      <c r="BJ91" s="40">
        <f t="shared" si="155"/>
        <v>100.5</v>
      </c>
      <c r="BK91" s="41">
        <f t="shared" si="156"/>
        <v>71.387017758726273</v>
      </c>
      <c r="BL91" s="40" t="str">
        <f t="shared" si="157"/>
        <v/>
      </c>
      <c r="BM91" s="40" t="str">
        <f t="shared" si="158"/>
        <v/>
      </c>
      <c r="BN91" s="40" t="str">
        <f t="shared" si="159"/>
        <v/>
      </c>
      <c r="BO91" s="40" t="str">
        <f t="shared" si="160"/>
        <v/>
      </c>
      <c r="BP91" s="40">
        <f t="shared" si="161"/>
        <v>8.7558004640371223</v>
      </c>
      <c r="BQ91" s="40" t="str">
        <f t="shared" si="162"/>
        <v/>
      </c>
      <c r="BR91" s="40" t="str">
        <f t="shared" si="163"/>
        <v/>
      </c>
      <c r="BS91" s="40" t="str">
        <f t="shared" si="164"/>
        <v/>
      </c>
      <c r="BT91" s="40">
        <f t="shared" si="165"/>
        <v>8.7591377694470474</v>
      </c>
      <c r="BU91" s="40">
        <f t="shared" si="166"/>
        <v>38.557377049180324</v>
      </c>
      <c r="BV91" s="40" t="str">
        <f t="shared" si="167"/>
        <v/>
      </c>
      <c r="BW91" s="40">
        <f t="shared" si="168"/>
        <v>3.6186639812017454</v>
      </c>
      <c r="BX91" s="40">
        <f t="shared" si="169"/>
        <v>4.1558350803633823</v>
      </c>
      <c r="BY91" s="40">
        <f t="shared" si="170"/>
        <v>4.3963254593175849</v>
      </c>
      <c r="BZ91" s="49">
        <v>9.4550000000000001</v>
      </c>
      <c r="CA91" s="47"/>
      <c r="CB91" s="47"/>
      <c r="CC91" s="47"/>
      <c r="CD91" s="47"/>
      <c r="CE91" s="47">
        <v>6.4279999999999999</v>
      </c>
      <c r="CF91" s="47"/>
      <c r="CG91" s="47"/>
      <c r="CH91" s="47"/>
      <c r="CI91" s="47">
        <v>6.6219999999999999</v>
      </c>
      <c r="CJ91" s="47">
        <v>6.3780000000000001</v>
      </c>
      <c r="CK91" s="47"/>
      <c r="CL91" s="47">
        <v>6.5149999999999997</v>
      </c>
      <c r="CM91" s="47">
        <v>7.2629999999999999</v>
      </c>
      <c r="CN91" s="47">
        <v>6.9249999999999998</v>
      </c>
      <c r="CO91" s="37">
        <f t="shared" si="171"/>
        <v>9.4550000000000001</v>
      </c>
      <c r="CP91" s="36" t="str">
        <f t="shared" si="172"/>
        <v/>
      </c>
      <c r="CQ91" s="36" t="str">
        <f t="shared" si="173"/>
        <v/>
      </c>
      <c r="CR91" s="36" t="str">
        <f t="shared" si="174"/>
        <v/>
      </c>
      <c r="CS91" s="36" t="str">
        <f t="shared" si="175"/>
        <v/>
      </c>
      <c r="CT91" s="36">
        <f t="shared" si="176"/>
        <v>6.4279999999999999</v>
      </c>
      <c r="CU91" s="36" t="str">
        <f t="shared" si="177"/>
        <v/>
      </c>
      <c r="CV91" s="36" t="str">
        <f t="shared" si="178"/>
        <v/>
      </c>
      <c r="CW91" s="36" t="str">
        <f t="shared" si="179"/>
        <v/>
      </c>
      <c r="CX91" s="36">
        <f t="shared" si="180"/>
        <v>6.6219999999999999</v>
      </c>
      <c r="CY91" s="36">
        <f t="shared" si="181"/>
        <v>6.3780000000000001</v>
      </c>
      <c r="CZ91" s="36" t="str">
        <f t="shared" si="182"/>
        <v/>
      </c>
      <c r="DA91" s="36">
        <f t="shared" si="183"/>
        <v>6.5149999999999997</v>
      </c>
      <c r="DB91" s="36">
        <f t="shared" si="184"/>
        <v>7.2629999999999999</v>
      </c>
      <c r="DC91" s="36">
        <f t="shared" si="185"/>
        <v>6.9249999999999998</v>
      </c>
      <c r="DE91" s="315" t="str">
        <f>_xlfn.IFNA(VLOOKUP(A91,'70commonGPCRs'!A:B,2,FALSE),"")</f>
        <v>Yes</v>
      </c>
      <c r="DF91" s="316">
        <f t="shared" si="186"/>
        <v>1</v>
      </c>
      <c r="DG91" s="315">
        <f t="shared" si="187"/>
        <v>1</v>
      </c>
      <c r="DH91" s="315">
        <f t="shared" si="188"/>
        <v>1</v>
      </c>
      <c r="DI91" s="315">
        <f t="shared" si="189"/>
        <v>1</v>
      </c>
      <c r="DJ91" s="315">
        <f t="shared" si="190"/>
        <v>4</v>
      </c>
      <c r="DK91" s="315">
        <f t="shared" si="191"/>
        <v>1</v>
      </c>
    </row>
    <row r="92" spans="1:115" s="35" customFormat="1" ht="10" x14ac:dyDescent="0.2">
      <c r="A92" s="304" t="s">
        <v>675</v>
      </c>
      <c r="B92" s="46" t="s">
        <v>1106</v>
      </c>
      <c r="C92" s="40">
        <v>13.827206462855063</v>
      </c>
      <c r="D92" s="40">
        <v>9.5264200259732554</v>
      </c>
      <c r="E92" s="40">
        <v>13.59273434620733</v>
      </c>
      <c r="F92" s="40">
        <v>31.092853868147191</v>
      </c>
      <c r="G92" s="40">
        <v>15.180980353114334</v>
      </c>
      <c r="H92" s="40">
        <v>15.548506175757179</v>
      </c>
      <c r="I92" s="40">
        <v>7.0792667268289984</v>
      </c>
      <c r="J92" s="40">
        <v>13.407867581868413</v>
      </c>
      <c r="K92" s="40">
        <v>12.248210494277538</v>
      </c>
      <c r="L92" s="40">
        <v>18.260048866338987</v>
      </c>
      <c r="M92" s="40">
        <v>33.829817959761726</v>
      </c>
      <c r="N92" s="40">
        <v>9.6053615206801872</v>
      </c>
      <c r="O92" s="40">
        <v>23.95662318774092</v>
      </c>
      <c r="P92" s="40">
        <v>8.616652531848521</v>
      </c>
      <c r="Q92" s="40">
        <v>10.141107408899277</v>
      </c>
      <c r="R92" s="45"/>
      <c r="S92" s="44">
        <v>493.8</v>
      </c>
      <c r="T92" s="44">
        <v>275.8</v>
      </c>
      <c r="U92" s="44">
        <v>236.2</v>
      </c>
      <c r="V92" s="44">
        <v>305.89999999999998</v>
      </c>
      <c r="W92" s="44">
        <v>95.17</v>
      </c>
      <c r="X92" s="44"/>
      <c r="Y92" s="44"/>
      <c r="Z92" s="51">
        <v>21.58</v>
      </c>
      <c r="AA92" s="44">
        <v>583.79999999999995</v>
      </c>
      <c r="AB92" s="44"/>
      <c r="AC92" s="44">
        <v>379.9</v>
      </c>
      <c r="AD92" s="44"/>
      <c r="AE92" s="44"/>
      <c r="AF92" s="44"/>
      <c r="AG92" s="43" t="str">
        <f t="shared" si="126"/>
        <v/>
      </c>
      <c r="AH92" s="42">
        <f t="shared" si="127"/>
        <v>51.834791942165232</v>
      </c>
      <c r="AI92" s="42">
        <f t="shared" si="128"/>
        <v>20.290251613499255</v>
      </c>
      <c r="AJ92" s="42">
        <f t="shared" si="129"/>
        <v>7.5966008460218273</v>
      </c>
      <c r="AK92" s="42">
        <f t="shared" si="130"/>
        <v>20.150213812591193</v>
      </c>
      <c r="AL92" s="42">
        <f t="shared" si="131"/>
        <v>6.1208452390356678</v>
      </c>
      <c r="AM92" s="42" t="str">
        <f t="shared" si="132"/>
        <v/>
      </c>
      <c r="AN92" s="42" t="str">
        <f t="shared" si="133"/>
        <v/>
      </c>
      <c r="AO92" s="42">
        <f t="shared" si="134"/>
        <v>1.761890033656945</v>
      </c>
      <c r="AP92" s="42">
        <f t="shared" si="135"/>
        <v>31.971436893369486</v>
      </c>
      <c r="AQ92" s="42" t="str">
        <f t="shared" si="136"/>
        <v/>
      </c>
      <c r="AR92" s="42">
        <f t="shared" si="137"/>
        <v>39.55082785609698</v>
      </c>
      <c r="AS92" s="42" t="str">
        <f t="shared" si="138"/>
        <v/>
      </c>
      <c r="AT92" s="42" t="str">
        <f t="shared" si="139"/>
        <v/>
      </c>
      <c r="AU92" s="42" t="str">
        <f t="shared" si="140"/>
        <v/>
      </c>
      <c r="AV92" s="41" t="str">
        <f t="shared" si="141"/>
        <v/>
      </c>
      <c r="AW92" s="40">
        <f t="shared" si="142"/>
        <v>493.8</v>
      </c>
      <c r="AX92" s="40">
        <f t="shared" si="143"/>
        <v>275.8</v>
      </c>
      <c r="AY92" s="40">
        <f t="shared" si="144"/>
        <v>236.2</v>
      </c>
      <c r="AZ92" s="40">
        <f t="shared" si="145"/>
        <v>305.89999999999998</v>
      </c>
      <c r="BA92" s="40">
        <f t="shared" si="146"/>
        <v>95.17</v>
      </c>
      <c r="BB92" s="40" t="str">
        <f t="shared" si="147"/>
        <v/>
      </c>
      <c r="BC92" s="40" t="str">
        <f t="shared" si="148"/>
        <v/>
      </c>
      <c r="BD92" s="40">
        <f t="shared" si="149"/>
        <v>21.58</v>
      </c>
      <c r="BE92" s="40">
        <f t="shared" si="150"/>
        <v>583.79999999999995</v>
      </c>
      <c r="BF92" s="40" t="str">
        <f t="shared" si="151"/>
        <v/>
      </c>
      <c r="BG92" s="40">
        <f t="shared" si="152"/>
        <v>379.9</v>
      </c>
      <c r="BH92" s="40" t="str">
        <f t="shared" si="153"/>
        <v/>
      </c>
      <c r="BI92" s="40" t="str">
        <f t="shared" si="154"/>
        <v/>
      </c>
      <c r="BJ92" s="40" t="str">
        <f t="shared" si="155"/>
        <v/>
      </c>
      <c r="BK92" s="41" t="str">
        <f t="shared" si="156"/>
        <v/>
      </c>
      <c r="BL92" s="40">
        <f t="shared" si="157"/>
        <v>53.499458288190681</v>
      </c>
      <c r="BM92" s="40">
        <f t="shared" si="158"/>
        <v>40.286298568507156</v>
      </c>
      <c r="BN92" s="40">
        <f t="shared" si="159"/>
        <v>63.494623655913976</v>
      </c>
      <c r="BO92" s="40">
        <f t="shared" si="160"/>
        <v>61.872977346278311</v>
      </c>
      <c r="BP92" s="40">
        <f t="shared" si="161"/>
        <v>27.601508120649651</v>
      </c>
      <c r="BQ92" s="40" t="str">
        <f t="shared" si="162"/>
        <v/>
      </c>
      <c r="BR92" s="40" t="str">
        <f t="shared" si="163"/>
        <v/>
      </c>
      <c r="BS92" s="40">
        <f t="shared" si="164"/>
        <v>2.335245103343794</v>
      </c>
      <c r="BT92" s="40">
        <f t="shared" si="165"/>
        <v>54.714151827553884</v>
      </c>
      <c r="BU92" s="40" t="str">
        <f t="shared" si="166"/>
        <v/>
      </c>
      <c r="BV92" s="40">
        <f t="shared" si="167"/>
        <v>53.79495893514585</v>
      </c>
      <c r="BW92" s="40" t="str">
        <f t="shared" si="168"/>
        <v/>
      </c>
      <c r="BX92" s="40" t="str">
        <f t="shared" si="169"/>
        <v/>
      </c>
      <c r="BY92" s="40" t="str">
        <f t="shared" si="170"/>
        <v/>
      </c>
      <c r="BZ92" s="39"/>
      <c r="CA92" s="38">
        <v>9.7080000000000002</v>
      </c>
      <c r="CB92" s="38">
        <v>9.6460000000000008</v>
      </c>
      <c r="CC92" s="38">
        <v>9.7409999999999997</v>
      </c>
      <c r="CD92" s="38">
        <v>9.5980000000000008</v>
      </c>
      <c r="CE92" s="38">
        <v>10.44</v>
      </c>
      <c r="CF92" s="38"/>
      <c r="CG92" s="38"/>
      <c r="CH92" s="57">
        <v>6.9610000000000003</v>
      </c>
      <c r="CI92" s="38">
        <v>7.7130000000000001</v>
      </c>
      <c r="CJ92" s="38"/>
      <c r="CK92" s="38">
        <v>8.2929999999999993</v>
      </c>
      <c r="CL92" s="38"/>
      <c r="CM92" s="38"/>
      <c r="CN92" s="38"/>
      <c r="CO92" s="37" t="str">
        <f t="shared" si="171"/>
        <v/>
      </c>
      <c r="CP92" s="36">
        <f t="shared" si="172"/>
        <v>9.7080000000000002</v>
      </c>
      <c r="CQ92" s="36">
        <f t="shared" si="173"/>
        <v>9.6460000000000008</v>
      </c>
      <c r="CR92" s="36">
        <f t="shared" si="174"/>
        <v>9.7409999999999997</v>
      </c>
      <c r="CS92" s="36">
        <f t="shared" si="175"/>
        <v>9.5980000000000008</v>
      </c>
      <c r="CT92" s="36">
        <f t="shared" si="176"/>
        <v>10.44</v>
      </c>
      <c r="CU92" s="36" t="str">
        <f t="shared" si="177"/>
        <v/>
      </c>
      <c r="CV92" s="36" t="str">
        <f t="shared" si="178"/>
        <v/>
      </c>
      <c r="CW92" s="36">
        <f t="shared" si="179"/>
        <v>6.9610000000000003</v>
      </c>
      <c r="CX92" s="36">
        <f t="shared" si="180"/>
        <v>7.7130000000000001</v>
      </c>
      <c r="CY92" s="36" t="str">
        <f t="shared" si="181"/>
        <v/>
      </c>
      <c r="CZ92" s="36">
        <f t="shared" si="182"/>
        <v>8.2929999999999993</v>
      </c>
      <c r="DA92" s="36" t="str">
        <f t="shared" si="183"/>
        <v/>
      </c>
      <c r="DB92" s="36" t="str">
        <f t="shared" si="184"/>
        <v/>
      </c>
      <c r="DC92" s="36" t="str">
        <f t="shared" si="185"/>
        <v/>
      </c>
      <c r="DE92" s="315" t="str">
        <f>_xlfn.IFNA(VLOOKUP(A92,'70commonGPCRs'!A:B,2,FALSE),"")</f>
        <v>Yes</v>
      </c>
      <c r="DF92" s="316" t="str">
        <f t="shared" si="186"/>
        <v/>
      </c>
      <c r="DG92" s="315">
        <f t="shared" si="187"/>
        <v>1</v>
      </c>
      <c r="DH92" s="315">
        <f t="shared" si="188"/>
        <v>1</v>
      </c>
      <c r="DI92" s="315">
        <f t="shared" si="189"/>
        <v>1</v>
      </c>
      <c r="DJ92" s="315">
        <f t="shared" si="190"/>
        <v>3</v>
      </c>
      <c r="DK92" s="315">
        <f t="shared" si="191"/>
        <v>1</v>
      </c>
    </row>
    <row r="93" spans="1:115" s="35" customFormat="1" ht="10" x14ac:dyDescent="0.2">
      <c r="A93" s="304" t="s">
        <v>678</v>
      </c>
      <c r="B93" s="46" t="s">
        <v>1105</v>
      </c>
      <c r="C93" s="53">
        <v>1.5517816181877149</v>
      </c>
      <c r="D93" s="53">
        <v>25.373448296518283</v>
      </c>
      <c r="E93" s="53">
        <v>9.5122864180634714</v>
      </c>
      <c r="F93" s="53">
        <v>1.2420947222850236</v>
      </c>
      <c r="G93" s="53">
        <v>1.5575039233183805</v>
      </c>
      <c r="H93" s="53">
        <v>6.3143033186503414</v>
      </c>
      <c r="I93" s="53">
        <v>9.3064393341493385</v>
      </c>
      <c r="J93" s="53">
        <v>11.929394735753286</v>
      </c>
      <c r="K93" s="53">
        <v>18.4249446903132</v>
      </c>
      <c r="L93" s="53">
        <v>16.02293665174469</v>
      </c>
      <c r="M93" s="53">
        <v>26.755389748249527</v>
      </c>
      <c r="N93" s="53">
        <v>15.294845720779062</v>
      </c>
      <c r="O93" s="53">
        <v>7.7452553680465179</v>
      </c>
      <c r="P93" s="53">
        <v>11.464682189452164</v>
      </c>
      <c r="Q93" s="53">
        <v>16.005536832699132</v>
      </c>
      <c r="R93" s="52">
        <v>47.12</v>
      </c>
      <c r="S93" s="50">
        <v>513.1</v>
      </c>
      <c r="T93" s="50">
        <v>246.7</v>
      </c>
      <c r="U93" s="50"/>
      <c r="V93" s="50">
        <v>61.21</v>
      </c>
      <c r="W93" s="50">
        <v>88.63</v>
      </c>
      <c r="X93" s="50"/>
      <c r="Y93" s="50"/>
      <c r="Z93" s="50"/>
      <c r="AA93" s="50">
        <v>687</v>
      </c>
      <c r="AB93" s="50">
        <v>75.63</v>
      </c>
      <c r="AC93" s="50">
        <v>96.65</v>
      </c>
      <c r="AD93" s="50">
        <v>251.5</v>
      </c>
      <c r="AE93" s="50">
        <v>400.6</v>
      </c>
      <c r="AF93" s="50">
        <v>146.80000000000001</v>
      </c>
      <c r="AG93" s="43">
        <f t="shared" si="126"/>
        <v>30.365097413017569</v>
      </c>
      <c r="AH93" s="42">
        <f t="shared" si="127"/>
        <v>20.221926243679185</v>
      </c>
      <c r="AI93" s="42">
        <f t="shared" si="128"/>
        <v>25.934879287436722</v>
      </c>
      <c r="AJ93" s="42" t="str">
        <f t="shared" si="129"/>
        <v/>
      </c>
      <c r="AK93" s="42">
        <f t="shared" si="130"/>
        <v>39.300061517397303</v>
      </c>
      <c r="AL93" s="42">
        <f t="shared" si="131"/>
        <v>14.036386205619328</v>
      </c>
      <c r="AM93" s="42" t="str">
        <f t="shared" si="132"/>
        <v/>
      </c>
      <c r="AN93" s="42" t="str">
        <f t="shared" si="133"/>
        <v/>
      </c>
      <c r="AO93" s="42" t="str">
        <f t="shared" si="134"/>
        <v/>
      </c>
      <c r="AP93" s="42">
        <f t="shared" si="135"/>
        <v>42.876035456658606</v>
      </c>
      <c r="AQ93" s="42">
        <f t="shared" si="136"/>
        <v>2.8267201753227345</v>
      </c>
      <c r="AR93" s="42">
        <f t="shared" si="137"/>
        <v>6.31912225624444</v>
      </c>
      <c r="AS93" s="42">
        <f t="shared" si="138"/>
        <v>32.471492294182738</v>
      </c>
      <c r="AT93" s="42">
        <f t="shared" si="139"/>
        <v>34.942093760659453</v>
      </c>
      <c r="AU93" s="42">
        <f t="shared" si="140"/>
        <v>9.171826070843764</v>
      </c>
      <c r="AV93" s="41">
        <f t="shared" si="141"/>
        <v>47.12</v>
      </c>
      <c r="AW93" s="40">
        <f t="shared" si="142"/>
        <v>513.1</v>
      </c>
      <c r="AX93" s="40">
        <f t="shared" si="143"/>
        <v>246.7</v>
      </c>
      <c r="AY93" s="40" t="str">
        <f t="shared" si="144"/>
        <v/>
      </c>
      <c r="AZ93" s="40">
        <f t="shared" si="145"/>
        <v>61.21</v>
      </c>
      <c r="BA93" s="40">
        <f t="shared" si="146"/>
        <v>88.63</v>
      </c>
      <c r="BB93" s="40" t="str">
        <f t="shared" si="147"/>
        <v/>
      </c>
      <c r="BC93" s="40" t="str">
        <f t="shared" si="148"/>
        <v/>
      </c>
      <c r="BD93" s="40" t="str">
        <f t="shared" si="149"/>
        <v/>
      </c>
      <c r="BE93" s="40">
        <f t="shared" si="150"/>
        <v>687</v>
      </c>
      <c r="BF93" s="40">
        <f t="shared" si="151"/>
        <v>75.63</v>
      </c>
      <c r="BG93" s="40">
        <f t="shared" si="152"/>
        <v>96.65</v>
      </c>
      <c r="BH93" s="40">
        <f t="shared" si="153"/>
        <v>251.5</v>
      </c>
      <c r="BI93" s="40">
        <f t="shared" si="154"/>
        <v>400.6</v>
      </c>
      <c r="BJ93" s="40">
        <f t="shared" si="155"/>
        <v>146.80000000000001</v>
      </c>
      <c r="BK93" s="41">
        <f t="shared" si="156"/>
        <v>72.137170851194128</v>
      </c>
      <c r="BL93" s="40">
        <f t="shared" si="157"/>
        <v>55.59046587215601</v>
      </c>
      <c r="BM93" s="40">
        <f t="shared" si="158"/>
        <v>36.035641250365174</v>
      </c>
      <c r="BN93" s="40" t="str">
        <f t="shared" si="159"/>
        <v/>
      </c>
      <c r="BO93" s="40">
        <f t="shared" si="160"/>
        <v>12.380663430420713</v>
      </c>
      <c r="BP93" s="40">
        <f t="shared" si="161"/>
        <v>25.704756380510439</v>
      </c>
      <c r="BQ93" s="40" t="str">
        <f t="shared" si="162"/>
        <v/>
      </c>
      <c r="BR93" s="40" t="str">
        <f t="shared" si="163"/>
        <v/>
      </c>
      <c r="BS93" s="40" t="str">
        <f t="shared" si="164"/>
        <v/>
      </c>
      <c r="BT93" s="40">
        <f t="shared" si="165"/>
        <v>64.386129334582947</v>
      </c>
      <c r="BU93" s="40">
        <f t="shared" si="166"/>
        <v>61.991803278688522</v>
      </c>
      <c r="BV93" s="40">
        <f t="shared" si="167"/>
        <v>13.685924667233078</v>
      </c>
      <c r="BW93" s="40">
        <f t="shared" si="168"/>
        <v>8.4424303457536087</v>
      </c>
      <c r="BX93" s="40">
        <f t="shared" si="169"/>
        <v>27.994409503843467</v>
      </c>
      <c r="BY93" s="40">
        <f t="shared" si="170"/>
        <v>6.4216972878390211</v>
      </c>
      <c r="BZ93" s="49">
        <v>10.61</v>
      </c>
      <c r="CA93" s="47">
        <v>9.1579999999999995</v>
      </c>
      <c r="CB93" s="47">
        <v>8.8849999999999998</v>
      </c>
      <c r="CC93" s="47"/>
      <c r="CD93" s="47">
        <v>8.2170000000000005</v>
      </c>
      <c r="CE93" s="47">
        <v>8.2530000000000001</v>
      </c>
      <c r="CF93" s="47"/>
      <c r="CG93" s="47"/>
      <c r="CH93" s="47"/>
      <c r="CI93" s="47">
        <v>8.8680000000000003</v>
      </c>
      <c r="CJ93" s="47">
        <v>9.6349999999999998</v>
      </c>
      <c r="CK93" s="47">
        <v>8.734</v>
      </c>
      <c r="CL93" s="47">
        <v>8.9209999999999994</v>
      </c>
      <c r="CM93" s="47">
        <v>8.59</v>
      </c>
      <c r="CN93" s="47">
        <v>9.25</v>
      </c>
      <c r="CO93" s="37">
        <f t="shared" si="171"/>
        <v>10.61</v>
      </c>
      <c r="CP93" s="36">
        <f t="shared" si="172"/>
        <v>9.1579999999999995</v>
      </c>
      <c r="CQ93" s="36">
        <f t="shared" si="173"/>
        <v>8.8849999999999998</v>
      </c>
      <c r="CR93" s="36" t="str">
        <f t="shared" si="174"/>
        <v/>
      </c>
      <c r="CS93" s="36">
        <f t="shared" si="175"/>
        <v>8.2170000000000005</v>
      </c>
      <c r="CT93" s="36">
        <f t="shared" si="176"/>
        <v>8.2530000000000001</v>
      </c>
      <c r="CU93" s="36" t="str">
        <f t="shared" si="177"/>
        <v/>
      </c>
      <c r="CV93" s="36" t="str">
        <f t="shared" si="178"/>
        <v/>
      </c>
      <c r="CW93" s="36" t="str">
        <f t="shared" si="179"/>
        <v/>
      </c>
      <c r="CX93" s="36">
        <f t="shared" si="180"/>
        <v>8.8680000000000003</v>
      </c>
      <c r="CY93" s="36">
        <f t="shared" si="181"/>
        <v>9.6349999999999998</v>
      </c>
      <c r="CZ93" s="36">
        <f t="shared" si="182"/>
        <v>8.734</v>
      </c>
      <c r="DA93" s="36">
        <f t="shared" si="183"/>
        <v>8.9209999999999994</v>
      </c>
      <c r="DB93" s="36">
        <f t="shared" si="184"/>
        <v>8.59</v>
      </c>
      <c r="DC93" s="36">
        <f t="shared" si="185"/>
        <v>9.25</v>
      </c>
      <c r="DE93" s="315" t="str">
        <f>_xlfn.IFNA(VLOOKUP(A93,'70commonGPCRs'!A:B,2,FALSE),"")</f>
        <v>Yes</v>
      </c>
      <c r="DF93" s="316">
        <f t="shared" si="186"/>
        <v>1</v>
      </c>
      <c r="DG93" s="315">
        <f t="shared" si="187"/>
        <v>1</v>
      </c>
      <c r="DH93" s="315">
        <f t="shared" si="188"/>
        <v>1</v>
      </c>
      <c r="DI93" s="315">
        <f t="shared" si="189"/>
        <v>1</v>
      </c>
      <c r="DJ93" s="315">
        <f t="shared" si="190"/>
        <v>4</v>
      </c>
      <c r="DK93" s="315">
        <f t="shared" si="191"/>
        <v>1</v>
      </c>
    </row>
    <row r="94" spans="1:115" s="35" customFormat="1" ht="10" x14ac:dyDescent="0.2">
      <c r="A94" s="304" t="s">
        <v>681</v>
      </c>
      <c r="B94" s="46" t="s">
        <v>1104</v>
      </c>
      <c r="C94" s="40">
        <v>9.6047343032843457</v>
      </c>
      <c r="D94" s="40">
        <v>23.859597993804307</v>
      </c>
      <c r="E94" s="40">
        <v>15.32753020675705</v>
      </c>
      <c r="F94" s="40">
        <v>33.028798158136496</v>
      </c>
      <c r="G94" s="40">
        <v>10.510953883209005</v>
      </c>
      <c r="H94" s="40">
        <v>16.140825630122229</v>
      </c>
      <c r="I94" s="40">
        <v>12.738969254926522</v>
      </c>
      <c r="J94" s="40">
        <v>13.205399343916611</v>
      </c>
      <c r="K94" s="40">
        <v>12.815636985642829</v>
      </c>
      <c r="L94" s="40">
        <v>12.181717339750156</v>
      </c>
      <c r="M94" s="40">
        <v>17.963817510002631</v>
      </c>
      <c r="N94" s="40">
        <v>0.85852886674713502</v>
      </c>
      <c r="O94" s="40">
        <v>15.38096466656344</v>
      </c>
      <c r="P94" s="40">
        <v>9.629801575603949</v>
      </c>
      <c r="Q94" s="40">
        <v>10.544511681688174</v>
      </c>
      <c r="R94" s="45"/>
      <c r="S94" s="51">
        <v>28.89</v>
      </c>
      <c r="T94" s="44"/>
      <c r="U94" s="44">
        <v>84.82</v>
      </c>
      <c r="V94" s="44">
        <v>114.5</v>
      </c>
      <c r="W94" s="44">
        <v>122.5</v>
      </c>
      <c r="X94" s="44">
        <v>306.10000000000002</v>
      </c>
      <c r="Y94" s="44">
        <v>459.1</v>
      </c>
      <c r="Z94" s="44">
        <v>577.5</v>
      </c>
      <c r="AA94" s="44">
        <v>437</v>
      </c>
      <c r="AB94" s="44">
        <v>103.9</v>
      </c>
      <c r="AC94" s="44">
        <v>183.3</v>
      </c>
      <c r="AD94" s="44"/>
      <c r="AE94" s="44"/>
      <c r="AF94" s="44"/>
      <c r="AG94" s="43" t="str">
        <f t="shared" si="126"/>
        <v/>
      </c>
      <c r="AH94" s="42">
        <f t="shared" si="127"/>
        <v>1.2108334770561495</v>
      </c>
      <c r="AI94" s="42" t="str">
        <f t="shared" si="128"/>
        <v/>
      </c>
      <c r="AJ94" s="42">
        <f t="shared" si="129"/>
        <v>2.5680619559299638</v>
      </c>
      <c r="AK94" s="42">
        <f t="shared" si="130"/>
        <v>10.893397618546398</v>
      </c>
      <c r="AL94" s="42">
        <f t="shared" si="131"/>
        <v>7.5894506766363197</v>
      </c>
      <c r="AM94" s="42">
        <f t="shared" si="132"/>
        <v>24.028631663556489</v>
      </c>
      <c r="AN94" s="42">
        <f t="shared" si="133"/>
        <v>34.766082270090202</v>
      </c>
      <c r="AO94" s="42">
        <f t="shared" si="134"/>
        <v>45.062137812343217</v>
      </c>
      <c r="AP94" s="42">
        <f t="shared" si="135"/>
        <v>35.873431291499884</v>
      </c>
      <c r="AQ94" s="42">
        <f t="shared" si="136"/>
        <v>5.7838485579218508</v>
      </c>
      <c r="AR94" s="42">
        <f t="shared" si="137"/>
        <v>213.50476041009799</v>
      </c>
      <c r="AS94" s="42" t="str">
        <f t="shared" si="138"/>
        <v/>
      </c>
      <c r="AT94" s="42" t="str">
        <f t="shared" si="139"/>
        <v/>
      </c>
      <c r="AU94" s="42" t="str">
        <f t="shared" si="140"/>
        <v/>
      </c>
      <c r="AV94" s="41" t="str">
        <f t="shared" si="141"/>
        <v/>
      </c>
      <c r="AW94" s="40" t="str">
        <f t="shared" si="142"/>
        <v/>
      </c>
      <c r="AX94" s="40" t="str">
        <f t="shared" si="143"/>
        <v/>
      </c>
      <c r="AY94" s="40">
        <f t="shared" si="144"/>
        <v>84.82</v>
      </c>
      <c r="AZ94" s="40">
        <f t="shared" si="145"/>
        <v>114.5</v>
      </c>
      <c r="BA94" s="40">
        <f t="shared" si="146"/>
        <v>122.5</v>
      </c>
      <c r="BB94" s="40">
        <f t="shared" si="147"/>
        <v>306.10000000000002</v>
      </c>
      <c r="BC94" s="40">
        <f t="shared" si="148"/>
        <v>459.1</v>
      </c>
      <c r="BD94" s="40">
        <f t="shared" si="149"/>
        <v>577.5</v>
      </c>
      <c r="BE94" s="40">
        <f t="shared" si="150"/>
        <v>437</v>
      </c>
      <c r="BF94" s="40">
        <f t="shared" si="151"/>
        <v>103.9</v>
      </c>
      <c r="BG94" s="40">
        <f t="shared" si="152"/>
        <v>183.3</v>
      </c>
      <c r="BH94" s="40" t="str">
        <f t="shared" si="153"/>
        <v/>
      </c>
      <c r="BI94" s="40" t="str">
        <f t="shared" si="154"/>
        <v/>
      </c>
      <c r="BJ94" s="40" t="str">
        <f t="shared" si="155"/>
        <v/>
      </c>
      <c r="BK94" s="41" t="str">
        <f t="shared" si="156"/>
        <v/>
      </c>
      <c r="BL94" s="40" t="str">
        <f t="shared" si="157"/>
        <v/>
      </c>
      <c r="BM94" s="40" t="str">
        <f t="shared" si="158"/>
        <v/>
      </c>
      <c r="BN94" s="40">
        <f t="shared" si="159"/>
        <v>22.801075268817204</v>
      </c>
      <c r="BO94" s="40">
        <f t="shared" si="160"/>
        <v>23.159385113268609</v>
      </c>
      <c r="BP94" s="40">
        <f t="shared" si="161"/>
        <v>35.527842227378187</v>
      </c>
      <c r="BQ94" s="40">
        <f t="shared" si="162"/>
        <v>40.873280811857398</v>
      </c>
      <c r="BR94" s="40">
        <f t="shared" si="163"/>
        <v>54.049917588886274</v>
      </c>
      <c r="BS94" s="40">
        <f t="shared" si="164"/>
        <v>62.493236662698841</v>
      </c>
      <c r="BT94" s="40">
        <f t="shared" si="165"/>
        <v>40.955951265229615</v>
      </c>
      <c r="BU94" s="40">
        <f t="shared" si="166"/>
        <v>85.163934426229503</v>
      </c>
      <c r="BV94" s="40">
        <f t="shared" si="167"/>
        <v>25.955819881053525</v>
      </c>
      <c r="BW94" s="40" t="str">
        <f t="shared" si="168"/>
        <v/>
      </c>
      <c r="BX94" s="40" t="str">
        <f t="shared" si="169"/>
        <v/>
      </c>
      <c r="BY94" s="40" t="str">
        <f t="shared" si="170"/>
        <v/>
      </c>
      <c r="BZ94" s="39"/>
      <c r="CA94" s="57">
        <v>6.8289999999999997</v>
      </c>
      <c r="CB94" s="38"/>
      <c r="CC94" s="38">
        <v>6.92</v>
      </c>
      <c r="CD94" s="38">
        <v>6.9909999999999997</v>
      </c>
      <c r="CE94" s="38">
        <v>7.4640000000000004</v>
      </c>
      <c r="CF94" s="38">
        <v>8.734</v>
      </c>
      <c r="CG94" s="38">
        <v>8.6639999999999997</v>
      </c>
      <c r="CH94" s="38">
        <v>8.1739999999999995</v>
      </c>
      <c r="CI94" s="38">
        <v>8.8770000000000007</v>
      </c>
      <c r="CJ94" s="38">
        <v>8.3789999999999996</v>
      </c>
      <c r="CK94" s="38">
        <v>8.7769999999999992</v>
      </c>
      <c r="CL94" s="38"/>
      <c r="CM94" s="38"/>
      <c r="CN94" s="38"/>
      <c r="CO94" s="37" t="str">
        <f t="shared" si="171"/>
        <v/>
      </c>
      <c r="CP94" s="36" t="str">
        <f t="shared" si="172"/>
        <v/>
      </c>
      <c r="CQ94" s="36" t="str">
        <f t="shared" si="173"/>
        <v/>
      </c>
      <c r="CR94" s="36">
        <f t="shared" si="174"/>
        <v>6.92</v>
      </c>
      <c r="CS94" s="36">
        <f t="shared" si="175"/>
        <v>6.9909999999999997</v>
      </c>
      <c r="CT94" s="36">
        <f t="shared" si="176"/>
        <v>7.4640000000000004</v>
      </c>
      <c r="CU94" s="36">
        <f t="shared" si="177"/>
        <v>8.734</v>
      </c>
      <c r="CV94" s="36">
        <f t="shared" si="178"/>
        <v>8.6639999999999997</v>
      </c>
      <c r="CW94" s="36">
        <f t="shared" si="179"/>
        <v>8.1739999999999995</v>
      </c>
      <c r="CX94" s="36">
        <f t="shared" si="180"/>
        <v>8.8770000000000007</v>
      </c>
      <c r="CY94" s="36">
        <f t="shared" si="181"/>
        <v>8.3789999999999996</v>
      </c>
      <c r="CZ94" s="36">
        <f t="shared" si="182"/>
        <v>8.7769999999999992</v>
      </c>
      <c r="DA94" s="36" t="str">
        <f t="shared" si="183"/>
        <v/>
      </c>
      <c r="DB94" s="36" t="str">
        <f t="shared" si="184"/>
        <v/>
      </c>
      <c r="DC94" s="36" t="str">
        <f t="shared" si="185"/>
        <v/>
      </c>
      <c r="DE94" s="315" t="str">
        <f>_xlfn.IFNA(VLOOKUP(A94,'70commonGPCRs'!A:B,2,FALSE),"")</f>
        <v>Yes</v>
      </c>
      <c r="DF94" s="316" t="str">
        <f t="shared" si="186"/>
        <v/>
      </c>
      <c r="DG94" s="315">
        <f t="shared" si="187"/>
        <v>1</v>
      </c>
      <c r="DH94" s="315">
        <f t="shared" si="188"/>
        <v>1</v>
      </c>
      <c r="DI94" s="315">
        <f t="shared" si="189"/>
        <v>1</v>
      </c>
      <c r="DJ94" s="315">
        <f t="shared" si="190"/>
        <v>3</v>
      </c>
      <c r="DK94" s="315">
        <f t="shared" si="191"/>
        <v>1</v>
      </c>
    </row>
    <row r="95" spans="1:115" s="35" customFormat="1" ht="10" x14ac:dyDescent="0.2">
      <c r="A95" s="304" t="s">
        <v>410</v>
      </c>
      <c r="B95" s="56" t="s">
        <v>34</v>
      </c>
      <c r="C95" s="40">
        <v>9.448258995989157</v>
      </c>
      <c r="D95" s="40">
        <v>14.507999213248752</v>
      </c>
      <c r="E95" s="40">
        <v>23.877755045154533</v>
      </c>
      <c r="F95" s="40">
        <v>21.486262793616348</v>
      </c>
      <c r="G95" s="40">
        <v>5.4131600918494254</v>
      </c>
      <c r="H95" s="40">
        <v>8.4076019263569695</v>
      </c>
      <c r="I95" s="40">
        <v>22.437029394263654</v>
      </c>
      <c r="J95" s="40">
        <v>14.093858851625425</v>
      </c>
      <c r="K95" s="40">
        <v>16.079995855789733</v>
      </c>
      <c r="L95" s="40">
        <v>12.621107752147328</v>
      </c>
      <c r="M95" s="40">
        <v>10.685358714716713</v>
      </c>
      <c r="N95" s="40">
        <v>4.8039058136836523</v>
      </c>
      <c r="O95" s="40">
        <v>22.590174537216456</v>
      </c>
      <c r="P95" s="40">
        <v>3.6902362451215875</v>
      </c>
      <c r="Q95" s="40">
        <v>22.745251668815044</v>
      </c>
      <c r="R95" s="45">
        <v>32.299999999999997</v>
      </c>
      <c r="S95" s="44"/>
      <c r="T95" s="44"/>
      <c r="U95" s="44"/>
      <c r="V95" s="44">
        <v>86.79</v>
      </c>
      <c r="W95" s="55"/>
      <c r="X95" s="44"/>
      <c r="Y95" s="44"/>
      <c r="Z95" s="44"/>
      <c r="AA95" s="44"/>
      <c r="AB95" s="44"/>
      <c r="AC95" s="44">
        <v>117.1</v>
      </c>
      <c r="AD95" s="44">
        <v>57.62</v>
      </c>
      <c r="AE95" s="44">
        <v>68.83</v>
      </c>
      <c r="AF95" s="55"/>
      <c r="AG95" s="43">
        <f t="shared" si="126"/>
        <v>3.4186192412497944</v>
      </c>
      <c r="AH95" s="42" t="str">
        <f t="shared" si="127"/>
        <v/>
      </c>
      <c r="AI95" s="42" t="str">
        <f t="shared" si="128"/>
        <v/>
      </c>
      <c r="AJ95" s="42" t="str">
        <f t="shared" si="129"/>
        <v/>
      </c>
      <c r="AK95" s="42">
        <f t="shared" si="130"/>
        <v>16.033148572620156</v>
      </c>
      <c r="AL95" s="42" t="str">
        <f t="shared" si="131"/>
        <v/>
      </c>
      <c r="AM95" s="42" t="str">
        <f t="shared" si="132"/>
        <v/>
      </c>
      <c r="AN95" s="42" t="str">
        <f t="shared" si="133"/>
        <v/>
      </c>
      <c r="AO95" s="42" t="str">
        <f t="shared" si="134"/>
        <v/>
      </c>
      <c r="AP95" s="42" t="str">
        <f t="shared" si="135"/>
        <v/>
      </c>
      <c r="AQ95" s="42" t="str">
        <f t="shared" si="136"/>
        <v/>
      </c>
      <c r="AR95" s="42">
        <f t="shared" si="137"/>
        <v>24.375998310884302</v>
      </c>
      <c r="AS95" s="42">
        <f t="shared" si="138"/>
        <v>2.5506664370863197</v>
      </c>
      <c r="AT95" s="42">
        <f t="shared" si="139"/>
        <v>18.651922377867209</v>
      </c>
      <c r="AU95" s="42" t="str">
        <f t="shared" si="140"/>
        <v/>
      </c>
      <c r="AV95" s="41">
        <f t="shared" si="141"/>
        <v>32.299999999999997</v>
      </c>
      <c r="AW95" s="40" t="str">
        <f t="shared" si="142"/>
        <v/>
      </c>
      <c r="AX95" s="40" t="str">
        <f t="shared" si="143"/>
        <v/>
      </c>
      <c r="AY95" s="40" t="str">
        <f t="shared" si="144"/>
        <v/>
      </c>
      <c r="AZ95" s="40">
        <f t="shared" si="145"/>
        <v>86.79</v>
      </c>
      <c r="BA95" s="40" t="str">
        <f t="shared" si="146"/>
        <v/>
      </c>
      <c r="BB95" s="40" t="str">
        <f t="shared" si="147"/>
        <v/>
      </c>
      <c r="BC95" s="40" t="str">
        <f t="shared" si="148"/>
        <v/>
      </c>
      <c r="BD95" s="40" t="str">
        <f t="shared" si="149"/>
        <v/>
      </c>
      <c r="BE95" s="40" t="str">
        <f t="shared" si="150"/>
        <v/>
      </c>
      <c r="BF95" s="40" t="str">
        <f t="shared" si="151"/>
        <v/>
      </c>
      <c r="BG95" s="40">
        <f t="shared" si="152"/>
        <v>117.1</v>
      </c>
      <c r="BH95" s="40">
        <f t="shared" si="153"/>
        <v>57.62</v>
      </c>
      <c r="BI95" s="40">
        <f t="shared" si="154"/>
        <v>68.83</v>
      </c>
      <c r="BJ95" s="40" t="str">
        <f t="shared" si="155"/>
        <v/>
      </c>
      <c r="BK95" s="41">
        <f t="shared" si="156"/>
        <v>49.448867115737904</v>
      </c>
      <c r="BL95" s="40" t="str">
        <f t="shared" si="157"/>
        <v/>
      </c>
      <c r="BM95" s="40" t="str">
        <f t="shared" si="158"/>
        <v/>
      </c>
      <c r="BN95" s="40" t="str">
        <f t="shared" si="159"/>
        <v/>
      </c>
      <c r="BO95" s="40">
        <f t="shared" si="160"/>
        <v>17.554611650485437</v>
      </c>
      <c r="BP95" s="40" t="str">
        <f t="shared" si="161"/>
        <v/>
      </c>
      <c r="BQ95" s="40" t="str">
        <f t="shared" si="162"/>
        <v/>
      </c>
      <c r="BR95" s="40" t="str">
        <f t="shared" si="163"/>
        <v/>
      </c>
      <c r="BS95" s="40" t="str">
        <f t="shared" si="164"/>
        <v/>
      </c>
      <c r="BT95" s="40" t="str">
        <f t="shared" si="165"/>
        <v/>
      </c>
      <c r="BU95" s="40" t="str">
        <f t="shared" si="166"/>
        <v/>
      </c>
      <c r="BV95" s="40">
        <f t="shared" si="167"/>
        <v>16.581704899461908</v>
      </c>
      <c r="BW95" s="40">
        <f t="shared" si="168"/>
        <v>1.9342061094326954</v>
      </c>
      <c r="BX95" s="40">
        <f t="shared" si="169"/>
        <v>4.8099231306778476</v>
      </c>
      <c r="BY95" s="40" t="str">
        <f t="shared" si="170"/>
        <v/>
      </c>
      <c r="BZ95" s="39">
        <v>6.9980000000000002</v>
      </c>
      <c r="CA95" s="38"/>
      <c r="CB95" s="38"/>
      <c r="CC95" s="38"/>
      <c r="CD95" s="38">
        <v>6.3049999999999997</v>
      </c>
      <c r="CE95" s="54"/>
      <c r="CF95" s="38"/>
      <c r="CG95" s="38"/>
      <c r="CH95" s="38"/>
      <c r="CI95" s="38"/>
      <c r="CJ95" s="38"/>
      <c r="CK95" s="38">
        <v>7.8959999999999999</v>
      </c>
      <c r="CL95" s="38">
        <v>5.976</v>
      </c>
      <c r="CM95" s="38">
        <v>6.306</v>
      </c>
      <c r="CN95" s="54"/>
      <c r="CO95" s="37">
        <f t="shared" si="171"/>
        <v>6.9980000000000002</v>
      </c>
      <c r="CP95" s="36" t="str">
        <f t="shared" si="172"/>
        <v/>
      </c>
      <c r="CQ95" s="36" t="str">
        <f t="shared" si="173"/>
        <v/>
      </c>
      <c r="CR95" s="36" t="str">
        <f t="shared" si="174"/>
        <v/>
      </c>
      <c r="CS95" s="36">
        <f t="shared" si="175"/>
        <v>6.3049999999999997</v>
      </c>
      <c r="CT95" s="36" t="str">
        <f t="shared" si="176"/>
        <v/>
      </c>
      <c r="CU95" s="36" t="str">
        <f t="shared" si="177"/>
        <v/>
      </c>
      <c r="CV95" s="36" t="str">
        <f t="shared" si="178"/>
        <v/>
      </c>
      <c r="CW95" s="36" t="str">
        <f t="shared" si="179"/>
        <v/>
      </c>
      <c r="CX95" s="36" t="str">
        <f t="shared" si="180"/>
        <v/>
      </c>
      <c r="CY95" s="36" t="str">
        <f t="shared" si="181"/>
        <v/>
      </c>
      <c r="CZ95" s="36">
        <f t="shared" si="182"/>
        <v>7.8959999999999999</v>
      </c>
      <c r="DA95" s="36">
        <f t="shared" si="183"/>
        <v>5.976</v>
      </c>
      <c r="DB95" s="36">
        <f t="shared" si="184"/>
        <v>6.306</v>
      </c>
      <c r="DC95" s="36" t="str">
        <f t="shared" si="185"/>
        <v/>
      </c>
      <c r="DE95" s="315" t="str">
        <f>_xlfn.IFNA(VLOOKUP(A95,'70commonGPCRs'!A:B,2,FALSE),"")</f>
        <v/>
      </c>
      <c r="DF95" s="316">
        <f t="shared" si="186"/>
        <v>1</v>
      </c>
      <c r="DG95" s="315">
        <f t="shared" si="187"/>
        <v>1</v>
      </c>
      <c r="DH95" s="315" t="str">
        <f t="shared" si="188"/>
        <v/>
      </c>
      <c r="DI95" s="315">
        <f t="shared" si="189"/>
        <v>1</v>
      </c>
      <c r="DJ95" s="315" t="str">
        <f t="shared" si="190"/>
        <v/>
      </c>
      <c r="DK95" s="315">
        <f t="shared" si="191"/>
        <v>1</v>
      </c>
    </row>
    <row r="96" spans="1:115" s="35" customFormat="1" ht="10" x14ac:dyDescent="0.2">
      <c r="A96" s="304" t="s">
        <v>152</v>
      </c>
      <c r="B96" s="46" t="s">
        <v>1103</v>
      </c>
      <c r="C96" s="53">
        <v>6.6364041793493618</v>
      </c>
      <c r="D96" s="53">
        <v>7.2583923235628918</v>
      </c>
      <c r="E96" s="53">
        <v>10.433217325822842</v>
      </c>
      <c r="F96" s="53">
        <v>8.7027740874202486</v>
      </c>
      <c r="G96" s="53">
        <v>6.1337301727849667</v>
      </c>
      <c r="H96" s="53">
        <v>1.8595631865391751</v>
      </c>
      <c r="I96" s="53">
        <v>5.0472893322737464</v>
      </c>
      <c r="J96" s="53">
        <v>1.5965572005400377</v>
      </c>
      <c r="K96" s="53">
        <v>8.8679108936717963</v>
      </c>
      <c r="L96" s="53">
        <v>11.490367159295229</v>
      </c>
      <c r="M96" s="53">
        <v>4.712058443317078</v>
      </c>
      <c r="N96" s="53">
        <v>19.629596643305728</v>
      </c>
      <c r="O96" s="53">
        <v>12.478354962115551</v>
      </c>
      <c r="P96" s="53">
        <v>13.266477742302339</v>
      </c>
      <c r="Q96" s="53">
        <v>11.682425098374587</v>
      </c>
      <c r="R96" s="52">
        <v>39.299999999999997</v>
      </c>
      <c r="S96" s="50">
        <v>313</v>
      </c>
      <c r="T96" s="50">
        <v>148.1</v>
      </c>
      <c r="U96" s="50">
        <v>134.1</v>
      </c>
      <c r="V96" s="50">
        <v>300.5</v>
      </c>
      <c r="W96" s="50">
        <v>141.19999999999999</v>
      </c>
      <c r="X96" s="50">
        <v>324.39999999999998</v>
      </c>
      <c r="Y96" s="50">
        <v>132.80000000000001</v>
      </c>
      <c r="Z96" s="50">
        <v>104</v>
      </c>
      <c r="AA96" s="50">
        <v>613.79999999999995</v>
      </c>
      <c r="AB96" s="50">
        <v>56.68</v>
      </c>
      <c r="AC96" s="50">
        <v>357.7</v>
      </c>
      <c r="AD96" s="50">
        <v>2713</v>
      </c>
      <c r="AE96" s="50">
        <v>921.9</v>
      </c>
      <c r="AF96" s="50">
        <v>1585</v>
      </c>
      <c r="AG96" s="43">
        <f t="shared" si="126"/>
        <v>5.9218816301590902</v>
      </c>
      <c r="AH96" s="42">
        <f t="shared" si="127"/>
        <v>43.122496834995992</v>
      </c>
      <c r="AI96" s="42">
        <f t="shared" si="128"/>
        <v>14.195046012646891</v>
      </c>
      <c r="AJ96" s="42">
        <f t="shared" si="129"/>
        <v>15.408879818429375</v>
      </c>
      <c r="AK96" s="42">
        <f t="shared" si="130"/>
        <v>48.991395371987906</v>
      </c>
      <c r="AL96" s="42">
        <f t="shared" si="131"/>
        <v>75.931810772607676</v>
      </c>
      <c r="AM96" s="42">
        <f t="shared" si="132"/>
        <v>64.272122845365288</v>
      </c>
      <c r="AN96" s="42">
        <f t="shared" si="133"/>
        <v>83.178980342877935</v>
      </c>
      <c r="AO96" s="42">
        <f t="shared" si="134"/>
        <v>11.727677606031781</v>
      </c>
      <c r="AP96" s="42">
        <f t="shared" si="135"/>
        <v>53.418658559005344</v>
      </c>
      <c r="AQ96" s="42">
        <f t="shared" si="136"/>
        <v>12.028713285673897</v>
      </c>
      <c r="AR96" s="42">
        <f t="shared" si="137"/>
        <v>18.222483451894373</v>
      </c>
      <c r="AS96" s="42">
        <f t="shared" si="138"/>
        <v>217.4164790340316</v>
      </c>
      <c r="AT96" s="42">
        <f t="shared" si="139"/>
        <v>69.490939336548294</v>
      </c>
      <c r="AU96" s="42">
        <f t="shared" si="140"/>
        <v>135.67388505837937</v>
      </c>
      <c r="AV96" s="41">
        <f t="shared" si="141"/>
        <v>39.299999999999997</v>
      </c>
      <c r="AW96" s="40">
        <f t="shared" si="142"/>
        <v>313</v>
      </c>
      <c r="AX96" s="40">
        <f t="shared" si="143"/>
        <v>148.1</v>
      </c>
      <c r="AY96" s="40">
        <f t="shared" si="144"/>
        <v>134.1</v>
      </c>
      <c r="AZ96" s="40">
        <f t="shared" si="145"/>
        <v>300.5</v>
      </c>
      <c r="BA96" s="40">
        <f t="shared" si="146"/>
        <v>141.19999999999999</v>
      </c>
      <c r="BB96" s="40">
        <f t="shared" si="147"/>
        <v>324.39999999999998</v>
      </c>
      <c r="BC96" s="40">
        <f t="shared" si="148"/>
        <v>132.80000000000001</v>
      </c>
      <c r="BD96" s="40">
        <f t="shared" si="149"/>
        <v>104</v>
      </c>
      <c r="BE96" s="40">
        <f t="shared" si="150"/>
        <v>613.79999999999995</v>
      </c>
      <c r="BF96" s="40">
        <f t="shared" si="151"/>
        <v>56.68</v>
      </c>
      <c r="BG96" s="40">
        <f t="shared" si="152"/>
        <v>357.7</v>
      </c>
      <c r="BH96" s="40">
        <f t="shared" si="153"/>
        <v>2713</v>
      </c>
      <c r="BI96" s="40">
        <f t="shared" si="154"/>
        <v>921.9</v>
      </c>
      <c r="BJ96" s="40">
        <f t="shared" si="155"/>
        <v>1585</v>
      </c>
      <c r="BK96" s="41">
        <f t="shared" si="156"/>
        <v>60.165339865278625</v>
      </c>
      <c r="BL96" s="40">
        <f t="shared" si="157"/>
        <v>33.911159263271941</v>
      </c>
      <c r="BM96" s="40">
        <f t="shared" si="158"/>
        <v>21.633070406076541</v>
      </c>
      <c r="BN96" s="40">
        <f t="shared" si="159"/>
        <v>36.048387096774192</v>
      </c>
      <c r="BO96" s="40">
        <f t="shared" si="160"/>
        <v>60.780744336569583</v>
      </c>
      <c r="BP96" s="40">
        <f t="shared" si="161"/>
        <v>40.951276102088158</v>
      </c>
      <c r="BQ96" s="40">
        <f t="shared" si="162"/>
        <v>43.316864734944581</v>
      </c>
      <c r="BR96" s="40">
        <f t="shared" si="163"/>
        <v>15.634565575700497</v>
      </c>
      <c r="BS96" s="40">
        <f t="shared" si="164"/>
        <v>11.254193269126718</v>
      </c>
      <c r="BT96" s="40">
        <f t="shared" si="165"/>
        <v>57.525773195876283</v>
      </c>
      <c r="BU96" s="40">
        <f t="shared" si="166"/>
        <v>46.459016393442624</v>
      </c>
      <c r="BV96" s="40">
        <f t="shared" si="167"/>
        <v>50.651373548569808</v>
      </c>
      <c r="BW96" s="40">
        <f t="shared" si="168"/>
        <v>91.070829137294396</v>
      </c>
      <c r="BX96" s="40">
        <f t="shared" si="169"/>
        <v>64.423480083857442</v>
      </c>
      <c r="BY96" s="40">
        <f t="shared" si="170"/>
        <v>69.335083114610669</v>
      </c>
      <c r="BZ96" s="49">
        <v>11.18</v>
      </c>
      <c r="CA96" s="47">
        <v>8.0820000000000007</v>
      </c>
      <c r="CB96" s="47">
        <v>8.0079999999999991</v>
      </c>
      <c r="CC96" s="47">
        <v>8.2040000000000006</v>
      </c>
      <c r="CD96" s="47">
        <v>8.2850000000000001</v>
      </c>
      <c r="CE96" s="47">
        <v>7.0970000000000004</v>
      </c>
      <c r="CF96" s="47">
        <v>8.2729999999999997</v>
      </c>
      <c r="CG96" s="47">
        <v>8.0009999999999994</v>
      </c>
      <c r="CH96" s="47">
        <v>7.9630000000000001</v>
      </c>
      <c r="CI96" s="47">
        <v>9.2789999999999999</v>
      </c>
      <c r="CJ96" s="47">
        <v>7.1280000000000001</v>
      </c>
      <c r="CK96" s="47">
        <v>7.6950000000000003</v>
      </c>
      <c r="CL96" s="47">
        <v>8.7390000000000008</v>
      </c>
      <c r="CM96" s="47">
        <v>8.5500000000000007</v>
      </c>
      <c r="CN96" s="47">
        <v>8.7550000000000008</v>
      </c>
      <c r="CO96" s="37">
        <f t="shared" si="171"/>
        <v>11.18</v>
      </c>
      <c r="CP96" s="36">
        <f t="shared" si="172"/>
        <v>8.0820000000000007</v>
      </c>
      <c r="CQ96" s="36">
        <f t="shared" si="173"/>
        <v>8.0079999999999991</v>
      </c>
      <c r="CR96" s="36">
        <f t="shared" si="174"/>
        <v>8.2040000000000006</v>
      </c>
      <c r="CS96" s="36">
        <f t="shared" si="175"/>
        <v>8.2850000000000001</v>
      </c>
      <c r="CT96" s="36">
        <f t="shared" si="176"/>
        <v>7.0970000000000004</v>
      </c>
      <c r="CU96" s="36">
        <f t="shared" si="177"/>
        <v>8.2729999999999997</v>
      </c>
      <c r="CV96" s="36">
        <f t="shared" si="178"/>
        <v>8.0009999999999994</v>
      </c>
      <c r="CW96" s="36">
        <f t="shared" si="179"/>
        <v>7.9630000000000001</v>
      </c>
      <c r="CX96" s="36">
        <f t="shared" si="180"/>
        <v>9.2789999999999999</v>
      </c>
      <c r="CY96" s="36">
        <f t="shared" si="181"/>
        <v>7.1280000000000001</v>
      </c>
      <c r="CZ96" s="36">
        <f t="shared" si="182"/>
        <v>7.6950000000000003</v>
      </c>
      <c r="DA96" s="36">
        <f t="shared" si="183"/>
        <v>8.7390000000000008</v>
      </c>
      <c r="DB96" s="36">
        <f t="shared" si="184"/>
        <v>8.5500000000000007</v>
      </c>
      <c r="DC96" s="36">
        <f t="shared" si="185"/>
        <v>8.7550000000000008</v>
      </c>
      <c r="DE96" s="315" t="str">
        <f>_xlfn.IFNA(VLOOKUP(A96,'70commonGPCRs'!A:B,2,FALSE),"")</f>
        <v>Yes</v>
      </c>
      <c r="DF96" s="316">
        <f t="shared" si="186"/>
        <v>1</v>
      </c>
      <c r="DG96" s="315">
        <f t="shared" si="187"/>
        <v>1</v>
      </c>
      <c r="DH96" s="315">
        <f t="shared" si="188"/>
        <v>1</v>
      </c>
      <c r="DI96" s="315">
        <f t="shared" si="189"/>
        <v>1</v>
      </c>
      <c r="DJ96" s="315">
        <f t="shared" si="190"/>
        <v>4</v>
      </c>
      <c r="DK96" s="315">
        <f t="shared" si="191"/>
        <v>1</v>
      </c>
    </row>
    <row r="97" spans="1:115" s="35" customFormat="1" ht="10" x14ac:dyDescent="0.2">
      <c r="A97" s="304" t="s">
        <v>62</v>
      </c>
      <c r="B97" s="46" t="s">
        <v>1102</v>
      </c>
      <c r="C97" s="40">
        <v>4.3360321487854243</v>
      </c>
      <c r="D97" s="40">
        <v>11.62940357936464</v>
      </c>
      <c r="E97" s="40">
        <v>9.3605555524655752</v>
      </c>
      <c r="F97" s="40">
        <v>4.6367657782724452</v>
      </c>
      <c r="G97" s="40">
        <v>6.8283920362670001</v>
      </c>
      <c r="H97" s="40">
        <v>3.3362449383749433</v>
      </c>
      <c r="I97" s="40">
        <v>6.1882802490544977</v>
      </c>
      <c r="J97" s="40">
        <v>3.331731199575704</v>
      </c>
      <c r="K97" s="40">
        <v>3.5464921682503681</v>
      </c>
      <c r="L97" s="40">
        <v>3.7910153769908201</v>
      </c>
      <c r="M97" s="40">
        <v>3.7747036099705551</v>
      </c>
      <c r="N97" s="40">
        <v>6.3640154107174345</v>
      </c>
      <c r="O97" s="40">
        <v>2.6575065753787719</v>
      </c>
      <c r="P97" s="40">
        <v>2.9550731154064596</v>
      </c>
      <c r="Q97" s="40">
        <v>9.9612986141446775</v>
      </c>
      <c r="R97" s="45"/>
      <c r="S97" s="44">
        <v>131.69999999999999</v>
      </c>
      <c r="T97" s="44">
        <v>99.81</v>
      </c>
      <c r="U97" s="44">
        <v>68.45</v>
      </c>
      <c r="V97" s="44">
        <v>59.24</v>
      </c>
      <c r="W97" s="44"/>
      <c r="X97" s="44"/>
      <c r="Y97" s="44"/>
      <c r="Z97" s="44"/>
      <c r="AA97" s="44">
        <v>375.1</v>
      </c>
      <c r="AB97" s="44">
        <v>91.98</v>
      </c>
      <c r="AC97" s="44">
        <v>175.2</v>
      </c>
      <c r="AD97" s="44">
        <v>477</v>
      </c>
      <c r="AE97" s="44">
        <v>227.4</v>
      </c>
      <c r="AF97" s="44">
        <v>557.1</v>
      </c>
      <c r="AG97" s="43" t="str">
        <f t="shared" si="126"/>
        <v/>
      </c>
      <c r="AH97" s="42">
        <f t="shared" si="127"/>
        <v>11.324742417030752</v>
      </c>
      <c r="AI97" s="42">
        <f t="shared" si="128"/>
        <v>10.662828658039425</v>
      </c>
      <c r="AJ97" s="42">
        <f t="shared" si="129"/>
        <v>14.762445047526843</v>
      </c>
      <c r="AK97" s="42">
        <f t="shared" si="130"/>
        <v>8.6755417212960424</v>
      </c>
      <c r="AL97" s="42" t="str">
        <f t="shared" si="131"/>
        <v/>
      </c>
      <c r="AM97" s="42" t="str">
        <f t="shared" si="132"/>
        <v/>
      </c>
      <c r="AN97" s="42" t="str">
        <f t="shared" si="133"/>
        <v/>
      </c>
      <c r="AO97" s="42" t="str">
        <f t="shared" si="134"/>
        <v/>
      </c>
      <c r="AP97" s="42">
        <f t="shared" si="135"/>
        <v>98.9444680906944</v>
      </c>
      <c r="AQ97" s="42">
        <f t="shared" si="136"/>
        <v>24.367476099856621</v>
      </c>
      <c r="AR97" s="42">
        <f t="shared" si="137"/>
        <v>27.529788772187963</v>
      </c>
      <c r="AS97" s="42">
        <f t="shared" si="138"/>
        <v>179.49155965193185</v>
      </c>
      <c r="AT97" s="42">
        <f t="shared" si="139"/>
        <v>76.952410691443063</v>
      </c>
      <c r="AU97" s="42">
        <f t="shared" si="140"/>
        <v>55.926443085336132</v>
      </c>
      <c r="AV97" s="41" t="str">
        <f t="shared" si="141"/>
        <v/>
      </c>
      <c r="AW97" s="40">
        <f t="shared" si="142"/>
        <v>131.69999999999999</v>
      </c>
      <c r="AX97" s="40">
        <f t="shared" si="143"/>
        <v>99.81</v>
      </c>
      <c r="AY97" s="40">
        <f t="shared" si="144"/>
        <v>68.45</v>
      </c>
      <c r="AZ97" s="40">
        <f t="shared" si="145"/>
        <v>59.24</v>
      </c>
      <c r="BA97" s="40" t="str">
        <f t="shared" si="146"/>
        <v/>
      </c>
      <c r="BB97" s="40" t="str">
        <f t="shared" si="147"/>
        <v/>
      </c>
      <c r="BC97" s="40" t="str">
        <f t="shared" si="148"/>
        <v/>
      </c>
      <c r="BD97" s="40" t="str">
        <f t="shared" si="149"/>
        <v/>
      </c>
      <c r="BE97" s="40">
        <f t="shared" si="150"/>
        <v>375.1</v>
      </c>
      <c r="BF97" s="40">
        <f t="shared" si="151"/>
        <v>91.98</v>
      </c>
      <c r="BG97" s="40">
        <f t="shared" si="152"/>
        <v>175.2</v>
      </c>
      <c r="BH97" s="40">
        <f t="shared" si="153"/>
        <v>477</v>
      </c>
      <c r="BI97" s="40">
        <f t="shared" si="154"/>
        <v>227.4</v>
      </c>
      <c r="BJ97" s="40">
        <f t="shared" si="155"/>
        <v>557.1</v>
      </c>
      <c r="BK97" s="41" t="str">
        <f t="shared" si="156"/>
        <v/>
      </c>
      <c r="BL97" s="40">
        <f t="shared" si="157"/>
        <v>14.268689057421449</v>
      </c>
      <c r="BM97" s="40">
        <f t="shared" si="158"/>
        <v>14.579316389132339</v>
      </c>
      <c r="BN97" s="40">
        <f t="shared" si="159"/>
        <v>18.400537634408604</v>
      </c>
      <c r="BO97" s="40">
        <f t="shared" si="160"/>
        <v>11.982200647249192</v>
      </c>
      <c r="BP97" s="40" t="str">
        <f t="shared" si="161"/>
        <v/>
      </c>
      <c r="BQ97" s="40" t="str">
        <f t="shared" si="162"/>
        <v/>
      </c>
      <c r="BR97" s="40" t="str">
        <f t="shared" si="163"/>
        <v/>
      </c>
      <c r="BS97" s="40" t="str">
        <f t="shared" si="164"/>
        <v/>
      </c>
      <c r="BT97" s="40">
        <f t="shared" si="165"/>
        <v>35.154639175257735</v>
      </c>
      <c r="BU97" s="40">
        <f t="shared" si="166"/>
        <v>75.393442622950815</v>
      </c>
      <c r="BV97" s="40">
        <f t="shared" si="167"/>
        <v>24.808836023789294</v>
      </c>
      <c r="BW97" s="40">
        <f t="shared" si="168"/>
        <v>16.012084592145015</v>
      </c>
      <c r="BX97" s="40">
        <f t="shared" si="169"/>
        <v>15.890985324947589</v>
      </c>
      <c r="BY97" s="40">
        <f t="shared" si="170"/>
        <v>24.370078740157481</v>
      </c>
      <c r="BZ97" s="39"/>
      <c r="CA97" s="38">
        <v>8.1509999999999998</v>
      </c>
      <c r="CB97" s="38">
        <v>7.9489999999999998</v>
      </c>
      <c r="CC97" s="38">
        <v>7.7480000000000002</v>
      </c>
      <c r="CD97" s="38">
        <v>8.1639999999999997</v>
      </c>
      <c r="CE97" s="38"/>
      <c r="CF97" s="38"/>
      <c r="CG97" s="38"/>
      <c r="CH97" s="38"/>
      <c r="CI97" s="38">
        <v>6.2080000000000002</v>
      </c>
      <c r="CJ97" s="38">
        <v>7.1820000000000004</v>
      </c>
      <c r="CK97" s="38">
        <v>6.8609999999999998</v>
      </c>
      <c r="CL97" s="38">
        <v>7.2690000000000001</v>
      </c>
      <c r="CM97" s="38">
        <v>6.8330000000000002</v>
      </c>
      <c r="CN97" s="38">
        <v>7.4589999999999996</v>
      </c>
      <c r="CO97" s="37" t="str">
        <f t="shared" si="171"/>
        <v/>
      </c>
      <c r="CP97" s="36">
        <f t="shared" si="172"/>
        <v>8.1509999999999998</v>
      </c>
      <c r="CQ97" s="36">
        <f t="shared" si="173"/>
        <v>7.9489999999999998</v>
      </c>
      <c r="CR97" s="36">
        <f t="shared" si="174"/>
        <v>7.7480000000000002</v>
      </c>
      <c r="CS97" s="36">
        <f t="shared" si="175"/>
        <v>8.1639999999999997</v>
      </c>
      <c r="CT97" s="36" t="str">
        <f t="shared" si="176"/>
        <v/>
      </c>
      <c r="CU97" s="36" t="str">
        <f t="shared" si="177"/>
        <v/>
      </c>
      <c r="CV97" s="36" t="str">
        <f t="shared" si="178"/>
        <v/>
      </c>
      <c r="CW97" s="36" t="str">
        <f t="shared" si="179"/>
        <v/>
      </c>
      <c r="CX97" s="36">
        <f t="shared" si="180"/>
        <v>6.2080000000000002</v>
      </c>
      <c r="CY97" s="36">
        <f t="shared" si="181"/>
        <v>7.1820000000000004</v>
      </c>
      <c r="CZ97" s="36">
        <f t="shared" si="182"/>
        <v>6.8609999999999998</v>
      </c>
      <c r="DA97" s="36">
        <f t="shared" si="183"/>
        <v>7.2690000000000001</v>
      </c>
      <c r="DB97" s="36">
        <f t="shared" si="184"/>
        <v>6.8330000000000002</v>
      </c>
      <c r="DC97" s="36">
        <f t="shared" si="185"/>
        <v>7.4589999999999996</v>
      </c>
      <c r="DE97" s="315" t="str">
        <f>_xlfn.IFNA(VLOOKUP(A97,'70commonGPCRs'!A:B,2,FALSE),"")</f>
        <v>Yes</v>
      </c>
      <c r="DF97" s="316" t="str">
        <f t="shared" si="186"/>
        <v/>
      </c>
      <c r="DG97" s="315">
        <f t="shared" si="187"/>
        <v>1</v>
      </c>
      <c r="DH97" s="315">
        <f t="shared" si="188"/>
        <v>1</v>
      </c>
      <c r="DI97" s="315">
        <f t="shared" si="189"/>
        <v>1</v>
      </c>
      <c r="DJ97" s="315">
        <f t="shared" si="190"/>
        <v>3</v>
      </c>
      <c r="DK97" s="315">
        <f t="shared" si="191"/>
        <v>1</v>
      </c>
    </row>
    <row r="98" spans="1:115" s="35" customFormat="1" ht="10" x14ac:dyDescent="0.2">
      <c r="A98" s="304" t="s">
        <v>705</v>
      </c>
      <c r="B98" s="46" t="s">
        <v>1101</v>
      </c>
      <c r="C98" s="53">
        <v>7.8726377185998553</v>
      </c>
      <c r="D98" s="53">
        <v>10.095305640802957</v>
      </c>
      <c r="E98" s="53">
        <v>7.7833436099451099</v>
      </c>
      <c r="F98" s="53">
        <v>5.548481815517448</v>
      </c>
      <c r="G98" s="53">
        <v>6.3299077296019535</v>
      </c>
      <c r="H98" s="53">
        <v>6.9406643013734177</v>
      </c>
      <c r="I98" s="53">
        <v>9.2582770678642934</v>
      </c>
      <c r="J98" s="53">
        <v>8.7449808041809067</v>
      </c>
      <c r="K98" s="53">
        <v>4.2377838894013271</v>
      </c>
      <c r="L98" s="53">
        <v>5.1298995320018967</v>
      </c>
      <c r="M98" s="53">
        <v>13.520364600089351</v>
      </c>
      <c r="N98" s="53">
        <v>24.757775098382531</v>
      </c>
      <c r="O98" s="53">
        <v>2.4986105342280807</v>
      </c>
      <c r="P98" s="53">
        <v>7.312855318239964</v>
      </c>
      <c r="Q98" s="53">
        <v>16.149482397569471</v>
      </c>
      <c r="R98" s="52"/>
      <c r="S98" s="50">
        <v>880.1</v>
      </c>
      <c r="T98" s="50">
        <v>322.60000000000002</v>
      </c>
      <c r="U98" s="50">
        <v>265.8</v>
      </c>
      <c r="V98" s="50">
        <v>449.4</v>
      </c>
      <c r="W98" s="50">
        <v>233.5</v>
      </c>
      <c r="X98" s="50">
        <v>130.9</v>
      </c>
      <c r="Y98" s="50"/>
      <c r="Z98" s="50">
        <v>486.3</v>
      </c>
      <c r="AA98" s="50">
        <v>636.70000000000005</v>
      </c>
      <c r="AB98" s="50">
        <v>47.84</v>
      </c>
      <c r="AC98" s="50"/>
      <c r="AD98" s="50">
        <v>2867</v>
      </c>
      <c r="AE98" s="50">
        <v>1431</v>
      </c>
      <c r="AF98" s="50">
        <v>1820</v>
      </c>
      <c r="AG98" s="43" t="str">
        <f t="shared" si="126"/>
        <v/>
      </c>
      <c r="AH98" s="42">
        <f t="shared" si="127"/>
        <v>87.179133679998117</v>
      </c>
      <c r="AI98" s="42">
        <f t="shared" si="128"/>
        <v>41.447482748648056</v>
      </c>
      <c r="AJ98" s="42">
        <f t="shared" si="129"/>
        <v>47.90499614807004</v>
      </c>
      <c r="AK98" s="42">
        <f t="shared" si="130"/>
        <v>70.996295553941636</v>
      </c>
      <c r="AL98" s="42">
        <f t="shared" si="131"/>
        <v>33.642312876851726</v>
      </c>
      <c r="AM98" s="42">
        <f t="shared" si="132"/>
        <v>14.13869978620073</v>
      </c>
      <c r="AN98" s="42" t="str">
        <f t="shared" si="133"/>
        <v/>
      </c>
      <c r="AO98" s="42">
        <f t="shared" si="134"/>
        <v>114.75337409636047</v>
      </c>
      <c r="AP98" s="42">
        <f t="shared" si="135"/>
        <v>124.11549115690647</v>
      </c>
      <c r="AQ98" s="42">
        <f t="shared" si="136"/>
        <v>3.5383661177069032</v>
      </c>
      <c r="AR98" s="42" t="str">
        <f t="shared" si="137"/>
        <v/>
      </c>
      <c r="AS98" s="42">
        <f t="shared" si="138"/>
        <v>1147.437730180598</v>
      </c>
      <c r="AT98" s="42">
        <f t="shared" si="139"/>
        <v>195.6827993616601</v>
      </c>
      <c r="AU98" s="42">
        <f t="shared" si="140"/>
        <v>112.69711035902387</v>
      </c>
      <c r="AV98" s="41" t="str">
        <f t="shared" si="141"/>
        <v/>
      </c>
      <c r="AW98" s="40">
        <f t="shared" si="142"/>
        <v>880.1</v>
      </c>
      <c r="AX98" s="40">
        <f t="shared" si="143"/>
        <v>322.60000000000002</v>
      </c>
      <c r="AY98" s="40">
        <f t="shared" si="144"/>
        <v>265.8</v>
      </c>
      <c r="AZ98" s="40">
        <f t="shared" si="145"/>
        <v>449.4</v>
      </c>
      <c r="BA98" s="40">
        <f t="shared" si="146"/>
        <v>233.5</v>
      </c>
      <c r="BB98" s="40">
        <f t="shared" si="147"/>
        <v>130.9</v>
      </c>
      <c r="BC98" s="40" t="str">
        <f t="shared" si="148"/>
        <v/>
      </c>
      <c r="BD98" s="40">
        <f t="shared" si="149"/>
        <v>486.3</v>
      </c>
      <c r="BE98" s="40">
        <f t="shared" si="150"/>
        <v>636.70000000000005</v>
      </c>
      <c r="BF98" s="40">
        <f t="shared" si="151"/>
        <v>47.84</v>
      </c>
      <c r="BG98" s="40" t="str">
        <f t="shared" si="152"/>
        <v/>
      </c>
      <c r="BH98" s="40">
        <f t="shared" si="153"/>
        <v>2867</v>
      </c>
      <c r="BI98" s="40">
        <f t="shared" si="154"/>
        <v>1431</v>
      </c>
      <c r="BJ98" s="40">
        <f t="shared" si="155"/>
        <v>1820</v>
      </c>
      <c r="BK98" s="41" t="str">
        <f t="shared" si="156"/>
        <v/>
      </c>
      <c r="BL98" s="40">
        <f t="shared" si="157"/>
        <v>95.352112676056336</v>
      </c>
      <c r="BM98" s="40">
        <f t="shared" si="158"/>
        <v>47.122407245106636</v>
      </c>
      <c r="BN98" s="40">
        <f t="shared" si="159"/>
        <v>71.451612903225808</v>
      </c>
      <c r="BO98" s="40">
        <f t="shared" si="160"/>
        <v>90.898058252427191</v>
      </c>
      <c r="BP98" s="40">
        <f t="shared" si="161"/>
        <v>67.720417633410676</v>
      </c>
      <c r="BQ98" s="40">
        <f t="shared" si="162"/>
        <v>17.478969154760314</v>
      </c>
      <c r="BR98" s="40" t="str">
        <f t="shared" si="163"/>
        <v/>
      </c>
      <c r="BS98" s="40">
        <f t="shared" si="164"/>
        <v>52.62417487284926</v>
      </c>
      <c r="BT98" s="40">
        <f t="shared" si="165"/>
        <v>59.671977507029062</v>
      </c>
      <c r="BU98" s="40">
        <f t="shared" si="166"/>
        <v>39.213114754098363</v>
      </c>
      <c r="BV98" s="40" t="str">
        <f t="shared" si="167"/>
        <v/>
      </c>
      <c r="BW98" s="40">
        <f t="shared" si="168"/>
        <v>96.240349110439752</v>
      </c>
      <c r="BX98" s="40">
        <f t="shared" si="169"/>
        <v>100</v>
      </c>
      <c r="BY98" s="40">
        <f t="shared" si="170"/>
        <v>79.615048118985129</v>
      </c>
      <c r="BZ98" s="49"/>
      <c r="CA98" s="47">
        <v>10.210000000000001</v>
      </c>
      <c r="CB98" s="47">
        <v>10.41</v>
      </c>
      <c r="CC98" s="47">
        <v>10.1</v>
      </c>
      <c r="CD98" s="47">
        <v>10.52</v>
      </c>
      <c r="CE98" s="47">
        <v>11.26</v>
      </c>
      <c r="CF98" s="47">
        <v>7.5</v>
      </c>
      <c r="CG98" s="47"/>
      <c r="CH98" s="47">
        <v>7.8330000000000002</v>
      </c>
      <c r="CI98" s="47">
        <v>8.1760000000000002</v>
      </c>
      <c r="CJ98" s="47">
        <v>8.2669999999999995</v>
      </c>
      <c r="CK98" s="47"/>
      <c r="CL98" s="47">
        <v>8.8149999999999995</v>
      </c>
      <c r="CM98" s="47">
        <v>8.4450000000000003</v>
      </c>
      <c r="CN98" s="47">
        <v>8.9179999999999993</v>
      </c>
      <c r="CO98" s="37" t="str">
        <f t="shared" si="171"/>
        <v/>
      </c>
      <c r="CP98" s="36">
        <f t="shared" si="172"/>
        <v>10.210000000000001</v>
      </c>
      <c r="CQ98" s="36">
        <f t="shared" si="173"/>
        <v>10.41</v>
      </c>
      <c r="CR98" s="36">
        <f t="shared" si="174"/>
        <v>10.1</v>
      </c>
      <c r="CS98" s="36">
        <f t="shared" si="175"/>
        <v>10.52</v>
      </c>
      <c r="CT98" s="36">
        <f t="shared" si="176"/>
        <v>11.26</v>
      </c>
      <c r="CU98" s="36">
        <f t="shared" si="177"/>
        <v>7.5</v>
      </c>
      <c r="CV98" s="36" t="str">
        <f t="shared" si="178"/>
        <v/>
      </c>
      <c r="CW98" s="36">
        <f t="shared" si="179"/>
        <v>7.8330000000000002</v>
      </c>
      <c r="CX98" s="36">
        <f t="shared" si="180"/>
        <v>8.1760000000000002</v>
      </c>
      <c r="CY98" s="36">
        <f t="shared" si="181"/>
        <v>8.2669999999999995</v>
      </c>
      <c r="CZ98" s="36" t="str">
        <f t="shared" si="182"/>
        <v/>
      </c>
      <c r="DA98" s="36">
        <f t="shared" si="183"/>
        <v>8.8149999999999995</v>
      </c>
      <c r="DB98" s="36">
        <f t="shared" si="184"/>
        <v>8.4450000000000003</v>
      </c>
      <c r="DC98" s="36">
        <f t="shared" si="185"/>
        <v>8.9179999999999993</v>
      </c>
      <c r="DE98" s="315" t="str">
        <f>_xlfn.IFNA(VLOOKUP(A98,'70commonGPCRs'!A:B,2,FALSE),"")</f>
        <v>Yes</v>
      </c>
      <c r="DF98" s="316" t="str">
        <f t="shared" si="186"/>
        <v/>
      </c>
      <c r="DG98" s="315">
        <f t="shared" si="187"/>
        <v>1</v>
      </c>
      <c r="DH98" s="315">
        <f t="shared" si="188"/>
        <v>1</v>
      </c>
      <c r="DI98" s="315">
        <f t="shared" si="189"/>
        <v>1</v>
      </c>
      <c r="DJ98" s="315">
        <f t="shared" si="190"/>
        <v>3</v>
      </c>
      <c r="DK98" s="315">
        <f t="shared" si="191"/>
        <v>1</v>
      </c>
    </row>
    <row r="99" spans="1:115" s="35" customFormat="1" ht="10" x14ac:dyDescent="0.2">
      <c r="A99" s="304" t="s">
        <v>153</v>
      </c>
      <c r="B99" s="46" t="s">
        <v>1100</v>
      </c>
      <c r="C99" s="40">
        <v>9.6057439053672198</v>
      </c>
      <c r="D99" s="40">
        <v>2.9288446558022723</v>
      </c>
      <c r="E99" s="40">
        <v>8.1434844224241587</v>
      </c>
      <c r="F99" s="40">
        <v>6.0507239285647278</v>
      </c>
      <c r="G99" s="40">
        <v>3.9350629692104322</v>
      </c>
      <c r="H99" s="40">
        <v>1.0479131938618993</v>
      </c>
      <c r="I99" s="40">
        <v>8.5510395021570371</v>
      </c>
      <c r="J99" s="40">
        <v>4.1177830420362316</v>
      </c>
      <c r="K99" s="40">
        <v>6.1085796309559495</v>
      </c>
      <c r="L99" s="40">
        <v>5.6743723440698499</v>
      </c>
      <c r="M99" s="40">
        <v>17.86762818716301</v>
      </c>
      <c r="N99" s="40">
        <v>12.702030801876456</v>
      </c>
      <c r="O99" s="40">
        <v>9.0882481206327785</v>
      </c>
      <c r="P99" s="40">
        <v>3.8338979417510246</v>
      </c>
      <c r="Q99" s="40">
        <v>5.6784865793183545</v>
      </c>
      <c r="R99" s="45"/>
      <c r="S99" s="44">
        <v>97.88</v>
      </c>
      <c r="T99" s="44">
        <v>58.26</v>
      </c>
      <c r="U99" s="44">
        <v>57.07</v>
      </c>
      <c r="V99" s="44">
        <v>52.44</v>
      </c>
      <c r="W99" s="44">
        <v>92.98</v>
      </c>
      <c r="X99" s="44">
        <v>615.6</v>
      </c>
      <c r="Y99" s="44">
        <v>817.5</v>
      </c>
      <c r="Z99" s="44">
        <v>831.8</v>
      </c>
      <c r="AA99" s="44">
        <v>851.3</v>
      </c>
      <c r="AB99" s="44"/>
      <c r="AC99" s="44"/>
      <c r="AD99" s="44">
        <v>890.1</v>
      </c>
      <c r="AE99" s="44">
        <v>680.3</v>
      </c>
      <c r="AF99" s="44">
        <v>934.7</v>
      </c>
      <c r="AG99" s="43" t="str">
        <f t="shared" si="126"/>
        <v/>
      </c>
      <c r="AH99" s="42">
        <f t="shared" si="127"/>
        <v>33.419321098540337</v>
      </c>
      <c r="AI99" s="42">
        <f t="shared" si="128"/>
        <v>7.1541857241813345</v>
      </c>
      <c r="AJ99" s="42">
        <f t="shared" si="129"/>
        <v>9.4319292490902633</v>
      </c>
      <c r="AK99" s="42">
        <f t="shared" si="130"/>
        <v>13.32634329115248</v>
      </c>
      <c r="AL99" s="42">
        <f t="shared" si="131"/>
        <v>88.728723471205285</v>
      </c>
      <c r="AM99" s="42">
        <f t="shared" si="132"/>
        <v>71.991247361763712</v>
      </c>
      <c r="AN99" s="42">
        <f t="shared" si="133"/>
        <v>198.52915796062646</v>
      </c>
      <c r="AO99" s="42">
        <f t="shared" si="134"/>
        <v>136.16913427546316</v>
      </c>
      <c r="AP99" s="42">
        <f t="shared" si="135"/>
        <v>150.02540340689364</v>
      </c>
      <c r="AQ99" s="42" t="str">
        <f t="shared" si="136"/>
        <v/>
      </c>
      <c r="AR99" s="42" t="str">
        <f t="shared" si="137"/>
        <v/>
      </c>
      <c r="AS99" s="42">
        <f t="shared" si="138"/>
        <v>97.939667599879073</v>
      </c>
      <c r="AT99" s="42">
        <f t="shared" si="139"/>
        <v>177.44342972502082</v>
      </c>
      <c r="AU99" s="42">
        <f t="shared" si="140"/>
        <v>164.60371737150453</v>
      </c>
      <c r="AV99" s="41" t="str">
        <f t="shared" si="141"/>
        <v/>
      </c>
      <c r="AW99" s="40">
        <f t="shared" si="142"/>
        <v>97.88</v>
      </c>
      <c r="AX99" s="40">
        <f t="shared" si="143"/>
        <v>58.26</v>
      </c>
      <c r="AY99" s="40">
        <f t="shared" si="144"/>
        <v>57.07</v>
      </c>
      <c r="AZ99" s="40">
        <f t="shared" si="145"/>
        <v>52.44</v>
      </c>
      <c r="BA99" s="40">
        <f t="shared" si="146"/>
        <v>92.98</v>
      </c>
      <c r="BB99" s="40">
        <f t="shared" si="147"/>
        <v>615.6</v>
      </c>
      <c r="BC99" s="40">
        <f t="shared" si="148"/>
        <v>817.5</v>
      </c>
      <c r="BD99" s="40">
        <f t="shared" si="149"/>
        <v>831.8</v>
      </c>
      <c r="BE99" s="40">
        <f t="shared" si="150"/>
        <v>851.3</v>
      </c>
      <c r="BF99" s="40" t="str">
        <f t="shared" si="151"/>
        <v/>
      </c>
      <c r="BG99" s="40" t="str">
        <f t="shared" si="152"/>
        <v/>
      </c>
      <c r="BH99" s="40">
        <f t="shared" si="153"/>
        <v>890.1</v>
      </c>
      <c r="BI99" s="40">
        <f t="shared" si="154"/>
        <v>680.3</v>
      </c>
      <c r="BJ99" s="40">
        <f t="shared" si="155"/>
        <v>934.7</v>
      </c>
      <c r="BK99" s="41" t="str">
        <f t="shared" si="156"/>
        <v/>
      </c>
      <c r="BL99" s="40">
        <f t="shared" si="157"/>
        <v>10.604550379198267</v>
      </c>
      <c r="BM99" s="40">
        <f t="shared" si="158"/>
        <v>8.5100788781770369</v>
      </c>
      <c r="BN99" s="40">
        <f t="shared" si="159"/>
        <v>15.341397849462366</v>
      </c>
      <c r="BO99" s="40">
        <f t="shared" si="160"/>
        <v>10.606796116504855</v>
      </c>
      <c r="BP99" s="40">
        <f t="shared" si="161"/>
        <v>26.966357308584687</v>
      </c>
      <c r="BQ99" s="40">
        <f t="shared" si="162"/>
        <v>82.200560822539728</v>
      </c>
      <c r="BR99" s="40">
        <f t="shared" si="163"/>
        <v>96.244407817282791</v>
      </c>
      <c r="BS99" s="40">
        <f t="shared" si="164"/>
        <v>90.011903473650037</v>
      </c>
      <c r="BT99" s="40">
        <f t="shared" si="165"/>
        <v>79.784442361761947</v>
      </c>
      <c r="BU99" s="40" t="str">
        <f t="shared" si="166"/>
        <v/>
      </c>
      <c r="BV99" s="40" t="str">
        <f t="shared" si="167"/>
        <v/>
      </c>
      <c r="BW99" s="40">
        <f t="shared" si="168"/>
        <v>29.879154078549849</v>
      </c>
      <c r="BX99" s="40">
        <f t="shared" si="169"/>
        <v>47.540181691125085</v>
      </c>
      <c r="BY99" s="40">
        <f t="shared" si="170"/>
        <v>40.888013998250216</v>
      </c>
      <c r="BZ99" s="39"/>
      <c r="CA99" s="38">
        <v>7.8049999999999997</v>
      </c>
      <c r="CB99" s="38">
        <v>7.907</v>
      </c>
      <c r="CC99" s="38">
        <v>8.1310000000000002</v>
      </c>
      <c r="CD99" s="38">
        <v>8.0530000000000008</v>
      </c>
      <c r="CE99" s="38">
        <v>7.9960000000000004</v>
      </c>
      <c r="CF99" s="38">
        <v>8.7789999999999999</v>
      </c>
      <c r="CG99" s="38">
        <v>8.8260000000000005</v>
      </c>
      <c r="CH99" s="38">
        <v>8.1869999999999994</v>
      </c>
      <c r="CI99" s="38">
        <v>8.01</v>
      </c>
      <c r="CJ99" s="38"/>
      <c r="CK99" s="38"/>
      <c r="CL99" s="38">
        <v>7.7430000000000003</v>
      </c>
      <c r="CM99" s="38">
        <v>7.8410000000000002</v>
      </c>
      <c r="CN99" s="38">
        <v>7.8239999999999998</v>
      </c>
      <c r="CO99" s="37" t="str">
        <f t="shared" si="171"/>
        <v/>
      </c>
      <c r="CP99" s="36">
        <f t="shared" si="172"/>
        <v>7.8049999999999997</v>
      </c>
      <c r="CQ99" s="36">
        <f t="shared" si="173"/>
        <v>7.907</v>
      </c>
      <c r="CR99" s="36">
        <f t="shared" si="174"/>
        <v>8.1310000000000002</v>
      </c>
      <c r="CS99" s="36">
        <f t="shared" si="175"/>
        <v>8.0530000000000008</v>
      </c>
      <c r="CT99" s="36">
        <f t="shared" si="176"/>
        <v>7.9960000000000004</v>
      </c>
      <c r="CU99" s="36">
        <f t="shared" si="177"/>
        <v>8.7789999999999999</v>
      </c>
      <c r="CV99" s="36">
        <f t="shared" si="178"/>
        <v>8.8260000000000005</v>
      </c>
      <c r="CW99" s="36">
        <f t="shared" si="179"/>
        <v>8.1869999999999994</v>
      </c>
      <c r="CX99" s="36">
        <f t="shared" si="180"/>
        <v>8.01</v>
      </c>
      <c r="CY99" s="36" t="str">
        <f t="shared" si="181"/>
        <v/>
      </c>
      <c r="CZ99" s="36" t="str">
        <f t="shared" si="182"/>
        <v/>
      </c>
      <c r="DA99" s="36">
        <f t="shared" si="183"/>
        <v>7.7430000000000003</v>
      </c>
      <c r="DB99" s="36">
        <f t="shared" si="184"/>
        <v>7.8410000000000002</v>
      </c>
      <c r="DC99" s="36">
        <f t="shared" si="185"/>
        <v>7.8239999999999998</v>
      </c>
      <c r="DE99" s="315" t="str">
        <f>_xlfn.IFNA(VLOOKUP(A99,'70commonGPCRs'!A:B,2,FALSE),"")</f>
        <v>Yes</v>
      </c>
      <c r="DF99" s="316" t="str">
        <f t="shared" si="186"/>
        <v/>
      </c>
      <c r="DG99" s="315">
        <f t="shared" si="187"/>
        <v>1</v>
      </c>
      <c r="DH99" s="315">
        <f t="shared" si="188"/>
        <v>1</v>
      </c>
      <c r="DI99" s="315" t="str">
        <f t="shared" si="189"/>
        <v/>
      </c>
      <c r="DJ99" s="315">
        <f t="shared" si="190"/>
        <v>2</v>
      </c>
      <c r="DK99" s="315">
        <f t="shared" si="191"/>
        <v>1</v>
      </c>
    </row>
    <row r="100" spans="1:115" s="35" customFormat="1" ht="10" x14ac:dyDescent="0.2">
      <c r="A100" s="304" t="s">
        <v>74</v>
      </c>
      <c r="B100" s="46" t="s">
        <v>1099</v>
      </c>
      <c r="C100" s="53">
        <v>5.5803829960602416</v>
      </c>
      <c r="D100" s="53">
        <v>17.365131254059197</v>
      </c>
      <c r="E100" s="53">
        <v>11.00660107881211</v>
      </c>
      <c r="F100" s="53">
        <v>7.751118801010767</v>
      </c>
      <c r="G100" s="53">
        <v>12.446111150843924</v>
      </c>
      <c r="H100" s="53">
        <v>7.8153128180618632</v>
      </c>
      <c r="I100" s="53">
        <v>2.568371809459284</v>
      </c>
      <c r="J100" s="53">
        <v>3.7470500419976474</v>
      </c>
      <c r="K100" s="53">
        <v>7.5589646190981794</v>
      </c>
      <c r="L100" s="53">
        <v>9.6180771244517764</v>
      </c>
      <c r="M100" s="53">
        <v>8.6561149215592383</v>
      </c>
      <c r="N100" s="53">
        <v>8.3242851396900317</v>
      </c>
      <c r="O100" s="53">
        <v>5.6047207223783495</v>
      </c>
      <c r="P100" s="53">
        <v>16.587633359659375</v>
      </c>
      <c r="Q100" s="53">
        <v>4.1010870377517268</v>
      </c>
      <c r="R100" s="52">
        <v>42.78</v>
      </c>
      <c r="S100" s="51">
        <v>31</v>
      </c>
      <c r="T100" s="51">
        <v>20</v>
      </c>
      <c r="U100" s="51">
        <v>10</v>
      </c>
      <c r="V100" s="50"/>
      <c r="W100" s="50"/>
      <c r="X100" s="50">
        <v>122.3</v>
      </c>
      <c r="Y100" s="50">
        <v>208.6</v>
      </c>
      <c r="Z100" s="50">
        <v>73.540000000000006</v>
      </c>
      <c r="AA100" s="50">
        <v>767.6</v>
      </c>
      <c r="AB100" s="50"/>
      <c r="AC100" s="50">
        <v>161.1</v>
      </c>
      <c r="AD100" s="50">
        <v>353.3</v>
      </c>
      <c r="AE100" s="50">
        <v>705.2</v>
      </c>
      <c r="AF100" s="50">
        <v>334.2</v>
      </c>
      <c r="AG100" s="43">
        <f t="shared" si="126"/>
        <v>7.6661404835837867</v>
      </c>
      <c r="AH100" s="42">
        <f t="shared" si="127"/>
        <v>1.7851866217684693</v>
      </c>
      <c r="AI100" s="42">
        <f t="shared" si="128"/>
        <v>1.8170913851416248</v>
      </c>
      <c r="AJ100" s="42">
        <f t="shared" si="129"/>
        <v>1.2901363347309258</v>
      </c>
      <c r="AK100" s="42" t="str">
        <f t="shared" si="130"/>
        <v/>
      </c>
      <c r="AL100" s="42" t="str">
        <f t="shared" si="131"/>
        <v/>
      </c>
      <c r="AM100" s="42">
        <f t="shared" si="132"/>
        <v>47.617716231571492</v>
      </c>
      <c r="AN100" s="42">
        <f t="shared" si="133"/>
        <v>55.67046013850139</v>
      </c>
      <c r="AO100" s="42">
        <f t="shared" si="134"/>
        <v>9.7288456429861796</v>
      </c>
      <c r="AP100" s="42">
        <f t="shared" si="135"/>
        <v>79.808052074000472</v>
      </c>
      <c r="AQ100" s="42" t="str">
        <f t="shared" si="136"/>
        <v/>
      </c>
      <c r="AR100" s="42">
        <f t="shared" si="137"/>
        <v>19.353013177297147</v>
      </c>
      <c r="AS100" s="42">
        <f t="shared" si="138"/>
        <v>63.03614711601152</v>
      </c>
      <c r="AT100" s="42">
        <f t="shared" si="139"/>
        <v>42.513599421302935</v>
      </c>
      <c r="AU100" s="42">
        <f t="shared" si="140"/>
        <v>81.490589427532143</v>
      </c>
      <c r="AV100" s="41">
        <f t="shared" si="141"/>
        <v>42.78</v>
      </c>
      <c r="AW100" s="40">
        <f t="shared" si="142"/>
        <v>31</v>
      </c>
      <c r="AX100" s="40">
        <f t="shared" si="143"/>
        <v>20</v>
      </c>
      <c r="AY100" s="40" t="str">
        <f t="shared" si="144"/>
        <v/>
      </c>
      <c r="AZ100" s="40" t="str">
        <f t="shared" si="145"/>
        <v/>
      </c>
      <c r="BA100" s="40" t="str">
        <f t="shared" si="146"/>
        <v/>
      </c>
      <c r="BB100" s="40">
        <f t="shared" si="147"/>
        <v>122.3</v>
      </c>
      <c r="BC100" s="40">
        <f t="shared" si="148"/>
        <v>208.6</v>
      </c>
      <c r="BD100" s="40">
        <f t="shared" si="149"/>
        <v>73.540000000000006</v>
      </c>
      <c r="BE100" s="40">
        <f t="shared" si="150"/>
        <v>767.6</v>
      </c>
      <c r="BF100" s="40" t="str">
        <f t="shared" si="151"/>
        <v/>
      </c>
      <c r="BG100" s="40">
        <f t="shared" si="152"/>
        <v>161.1</v>
      </c>
      <c r="BH100" s="40">
        <f t="shared" si="153"/>
        <v>353.3</v>
      </c>
      <c r="BI100" s="40">
        <f t="shared" si="154"/>
        <v>705.2</v>
      </c>
      <c r="BJ100" s="40">
        <f t="shared" si="155"/>
        <v>334.2</v>
      </c>
      <c r="BK100" s="41">
        <f t="shared" si="156"/>
        <v>65.492957746478879</v>
      </c>
      <c r="BL100" s="40">
        <f t="shared" si="157"/>
        <v>3.3586132177681471</v>
      </c>
      <c r="BM100" s="40">
        <f t="shared" si="158"/>
        <v>2.9214139643587496</v>
      </c>
      <c r="BN100" s="40" t="str">
        <f t="shared" si="159"/>
        <v/>
      </c>
      <c r="BO100" s="40" t="str">
        <f t="shared" si="160"/>
        <v/>
      </c>
      <c r="BP100" s="40" t="str">
        <f t="shared" si="161"/>
        <v/>
      </c>
      <c r="BQ100" s="40">
        <f t="shared" si="162"/>
        <v>16.33061824008546</v>
      </c>
      <c r="BR100" s="40">
        <f t="shared" si="163"/>
        <v>24.558511890746409</v>
      </c>
      <c r="BS100" s="40">
        <f t="shared" si="164"/>
        <v>7.9580132020344125</v>
      </c>
      <c r="BT100" s="40">
        <f t="shared" si="165"/>
        <v>71.940018744142449</v>
      </c>
      <c r="BU100" s="40" t="str">
        <f t="shared" si="166"/>
        <v/>
      </c>
      <c r="BV100" s="40">
        <f t="shared" si="167"/>
        <v>22.812234494477483</v>
      </c>
      <c r="BW100" s="40">
        <f t="shared" si="168"/>
        <v>11.859684457871769</v>
      </c>
      <c r="BX100" s="40">
        <f t="shared" si="169"/>
        <v>49.280223619846261</v>
      </c>
      <c r="BY100" s="40">
        <f t="shared" si="170"/>
        <v>14.619422572178477</v>
      </c>
      <c r="BZ100" s="49">
        <v>10.24</v>
      </c>
      <c r="CA100" s="48">
        <v>7.5449999999999999</v>
      </c>
      <c r="CB100" s="48">
        <v>6.7880000000000003</v>
      </c>
      <c r="CC100" s="48">
        <v>7.5119999999999996</v>
      </c>
      <c r="CD100" s="47"/>
      <c r="CE100" s="47"/>
      <c r="CF100" s="47">
        <v>7.87</v>
      </c>
      <c r="CG100" s="47">
        <v>7.7759999999999998</v>
      </c>
      <c r="CH100" s="47">
        <v>7.694</v>
      </c>
      <c r="CI100" s="47">
        <v>9.0280000000000005</v>
      </c>
      <c r="CJ100" s="47"/>
      <c r="CK100" s="47">
        <v>8.4090000000000007</v>
      </c>
      <c r="CL100" s="47">
        <v>7.6029999999999998</v>
      </c>
      <c r="CM100" s="47">
        <v>7.5650000000000004</v>
      </c>
      <c r="CN100" s="47">
        <v>7.8460000000000001</v>
      </c>
      <c r="CO100" s="37">
        <f t="shared" si="171"/>
        <v>10.24</v>
      </c>
      <c r="CP100" s="36">
        <f t="shared" si="172"/>
        <v>7.5449999999999999</v>
      </c>
      <c r="CQ100" s="36">
        <f t="shared" si="173"/>
        <v>6.7880000000000003</v>
      </c>
      <c r="CR100" s="36" t="str">
        <f t="shared" si="174"/>
        <v/>
      </c>
      <c r="CS100" s="36" t="str">
        <f t="shared" si="175"/>
        <v/>
      </c>
      <c r="CT100" s="36" t="str">
        <f t="shared" si="176"/>
        <v/>
      </c>
      <c r="CU100" s="36">
        <f t="shared" si="177"/>
        <v>7.87</v>
      </c>
      <c r="CV100" s="36">
        <f t="shared" si="178"/>
        <v>7.7759999999999998</v>
      </c>
      <c r="CW100" s="36">
        <f t="shared" si="179"/>
        <v>7.694</v>
      </c>
      <c r="CX100" s="36">
        <f t="shared" si="180"/>
        <v>9.0280000000000005</v>
      </c>
      <c r="CY100" s="36" t="str">
        <f t="shared" si="181"/>
        <v/>
      </c>
      <c r="CZ100" s="36">
        <f t="shared" si="182"/>
        <v>8.4090000000000007</v>
      </c>
      <c r="DA100" s="36">
        <f t="shared" si="183"/>
        <v>7.6029999999999998</v>
      </c>
      <c r="DB100" s="36">
        <f t="shared" si="184"/>
        <v>7.5650000000000004</v>
      </c>
      <c r="DC100" s="36">
        <f t="shared" si="185"/>
        <v>7.8460000000000001</v>
      </c>
      <c r="DE100" s="315" t="str">
        <f>_xlfn.IFNA(VLOOKUP(A100,'70commonGPCRs'!A:B,2,FALSE),"")</f>
        <v>Yes</v>
      </c>
      <c r="DF100" s="316">
        <f t="shared" si="186"/>
        <v>1</v>
      </c>
      <c r="DG100" s="315">
        <f t="shared" si="187"/>
        <v>1</v>
      </c>
      <c r="DH100" s="315">
        <f t="shared" si="188"/>
        <v>1</v>
      </c>
      <c r="DI100" s="315">
        <f t="shared" si="189"/>
        <v>1</v>
      </c>
      <c r="DJ100" s="315">
        <f t="shared" si="190"/>
        <v>4</v>
      </c>
      <c r="DK100" s="315">
        <f t="shared" si="191"/>
        <v>1</v>
      </c>
    </row>
    <row r="101" spans="1:115" s="35" customFormat="1" ht="10" x14ac:dyDescent="0.2">
      <c r="A101" s="304" t="s">
        <v>87</v>
      </c>
      <c r="B101" s="46" t="s">
        <v>1115</v>
      </c>
      <c r="C101" s="40">
        <v>3.4652763793406041</v>
      </c>
      <c r="D101" s="40">
        <v>1.2496732509924213</v>
      </c>
      <c r="E101" s="40">
        <v>8.9515295072511609</v>
      </c>
      <c r="F101" s="40">
        <v>9.9994898349612811</v>
      </c>
      <c r="G101" s="40">
        <v>8.0812203564176777</v>
      </c>
      <c r="H101" s="40">
        <v>4.8134976384569388</v>
      </c>
      <c r="I101" s="40">
        <v>9.3049874642420694</v>
      </c>
      <c r="J101" s="40">
        <v>5.1277247434139612</v>
      </c>
      <c r="K101" s="40">
        <v>2.4062411734112996</v>
      </c>
      <c r="L101" s="40">
        <v>6.2777841751832266</v>
      </c>
      <c r="M101" s="40">
        <v>4.1247269598598217</v>
      </c>
      <c r="N101" s="40">
        <v>6.1265788320013987</v>
      </c>
      <c r="O101" s="40">
        <v>13.144933752826846</v>
      </c>
      <c r="P101" s="40">
        <v>13.526386072985236</v>
      </c>
      <c r="Q101" s="40">
        <v>8.0692195835470972</v>
      </c>
      <c r="R101" s="45"/>
      <c r="S101" s="44"/>
      <c r="T101" s="44"/>
      <c r="U101" s="44">
        <v>58.16</v>
      </c>
      <c r="V101" s="44">
        <v>55.68</v>
      </c>
      <c r="W101" s="44">
        <v>32.299999999999997</v>
      </c>
      <c r="X101" s="44"/>
      <c r="Y101" s="44"/>
      <c r="Z101" s="44"/>
      <c r="AA101" s="44"/>
      <c r="AB101" s="44"/>
      <c r="AC101" s="44"/>
      <c r="AD101" s="44"/>
      <c r="AE101" s="44"/>
      <c r="AF101" s="44"/>
      <c r="AG101" s="43" t="str">
        <f t="shared" si="126"/>
        <v/>
      </c>
      <c r="AH101" s="42" t="str">
        <f t="shared" si="127"/>
        <v/>
      </c>
      <c r="AI101" s="42" t="str">
        <f t="shared" si="128"/>
        <v/>
      </c>
      <c r="AJ101" s="42">
        <f t="shared" si="129"/>
        <v>5.8162967271244987</v>
      </c>
      <c r="AK101" s="42">
        <f t="shared" si="130"/>
        <v>6.8900484758817262</v>
      </c>
      <c r="AL101" s="42">
        <f t="shared" si="131"/>
        <v>6.7102972570179542</v>
      </c>
      <c r="AM101" s="42" t="str">
        <f t="shared" si="132"/>
        <v/>
      </c>
      <c r="AN101" s="42" t="str">
        <f t="shared" si="133"/>
        <v/>
      </c>
      <c r="AO101" s="42" t="str">
        <f t="shared" si="134"/>
        <v/>
      </c>
      <c r="AP101" s="42" t="str">
        <f t="shared" si="135"/>
        <v/>
      </c>
      <c r="AQ101" s="42" t="str">
        <f t="shared" si="136"/>
        <v/>
      </c>
      <c r="AR101" s="42" t="str">
        <f t="shared" si="137"/>
        <v/>
      </c>
      <c r="AS101" s="42" t="str">
        <f t="shared" si="138"/>
        <v/>
      </c>
      <c r="AT101" s="42" t="str">
        <f t="shared" si="139"/>
        <v/>
      </c>
      <c r="AU101" s="42" t="str">
        <f t="shared" si="140"/>
        <v/>
      </c>
      <c r="AV101" s="41" t="str">
        <f t="shared" si="141"/>
        <v/>
      </c>
      <c r="AW101" s="40" t="str">
        <f t="shared" si="142"/>
        <v/>
      </c>
      <c r="AX101" s="40" t="str">
        <f t="shared" si="143"/>
        <v/>
      </c>
      <c r="AY101" s="40">
        <f t="shared" si="144"/>
        <v>58.16</v>
      </c>
      <c r="AZ101" s="40">
        <f t="shared" si="145"/>
        <v>55.68</v>
      </c>
      <c r="BA101" s="40">
        <f t="shared" si="146"/>
        <v>32.299999999999997</v>
      </c>
      <c r="BB101" s="40" t="str">
        <f t="shared" si="147"/>
        <v/>
      </c>
      <c r="BC101" s="40" t="str">
        <f t="shared" si="148"/>
        <v/>
      </c>
      <c r="BD101" s="40" t="str">
        <f t="shared" si="149"/>
        <v/>
      </c>
      <c r="BE101" s="40" t="str">
        <f t="shared" si="150"/>
        <v/>
      </c>
      <c r="BF101" s="40" t="str">
        <f t="shared" si="151"/>
        <v/>
      </c>
      <c r="BG101" s="40" t="str">
        <f t="shared" si="152"/>
        <v/>
      </c>
      <c r="BH101" s="40" t="str">
        <f t="shared" si="153"/>
        <v/>
      </c>
      <c r="BI101" s="40" t="str">
        <f t="shared" si="154"/>
        <v/>
      </c>
      <c r="BJ101" s="40" t="str">
        <f t="shared" si="155"/>
        <v/>
      </c>
      <c r="BK101" s="41" t="str">
        <f t="shared" si="156"/>
        <v/>
      </c>
      <c r="BL101" s="40" t="str">
        <f t="shared" si="157"/>
        <v/>
      </c>
      <c r="BM101" s="40" t="str">
        <f t="shared" si="158"/>
        <v/>
      </c>
      <c r="BN101" s="40">
        <f t="shared" si="159"/>
        <v>15.634408602150538</v>
      </c>
      <c r="BO101" s="40">
        <f t="shared" si="160"/>
        <v>11.262135922330097</v>
      </c>
      <c r="BP101" s="40">
        <f t="shared" si="161"/>
        <v>9.3677494199535953</v>
      </c>
      <c r="BQ101" s="40" t="str">
        <f t="shared" si="162"/>
        <v/>
      </c>
      <c r="BR101" s="40" t="str">
        <f t="shared" si="163"/>
        <v/>
      </c>
      <c r="BS101" s="40" t="str">
        <f t="shared" si="164"/>
        <v/>
      </c>
      <c r="BT101" s="40" t="str">
        <f t="shared" si="165"/>
        <v/>
      </c>
      <c r="BU101" s="40" t="str">
        <f t="shared" si="166"/>
        <v/>
      </c>
      <c r="BV101" s="40" t="str">
        <f t="shared" si="167"/>
        <v/>
      </c>
      <c r="BW101" s="40" t="str">
        <f t="shared" si="168"/>
        <v/>
      </c>
      <c r="BX101" s="40" t="str">
        <f t="shared" si="169"/>
        <v/>
      </c>
      <c r="BY101" s="40" t="str">
        <f t="shared" si="170"/>
        <v/>
      </c>
      <c r="BZ101" s="39"/>
      <c r="CA101" s="38"/>
      <c r="CB101" s="38"/>
      <c r="CC101" s="38">
        <v>8.1289999999999996</v>
      </c>
      <c r="CD101" s="38">
        <v>8.0779999999999994</v>
      </c>
      <c r="CE101" s="38">
        <v>7.8170000000000002</v>
      </c>
      <c r="CF101" s="38"/>
      <c r="CG101" s="38"/>
      <c r="CH101" s="38"/>
      <c r="CI101" s="38"/>
      <c r="CJ101" s="38"/>
      <c r="CK101" s="38"/>
      <c r="CL101" s="38"/>
      <c r="CM101" s="38"/>
      <c r="CN101" s="38"/>
      <c r="CO101" s="37" t="str">
        <f t="shared" si="171"/>
        <v/>
      </c>
      <c r="CP101" s="36" t="str">
        <f t="shared" si="172"/>
        <v/>
      </c>
      <c r="CQ101" s="36" t="str">
        <f t="shared" si="173"/>
        <v/>
      </c>
      <c r="CR101" s="36">
        <f t="shared" si="174"/>
        <v>8.1289999999999996</v>
      </c>
      <c r="CS101" s="36">
        <f t="shared" si="175"/>
        <v>8.0779999999999994</v>
      </c>
      <c r="CT101" s="36">
        <f t="shared" si="176"/>
        <v>7.8170000000000002</v>
      </c>
      <c r="CU101" s="36" t="str">
        <f t="shared" si="177"/>
        <v/>
      </c>
      <c r="CV101" s="36" t="str">
        <f t="shared" si="178"/>
        <v/>
      </c>
      <c r="CW101" s="36" t="str">
        <f t="shared" si="179"/>
        <v/>
      </c>
      <c r="CX101" s="36" t="str">
        <f t="shared" si="180"/>
        <v/>
      </c>
      <c r="CY101" s="36" t="str">
        <f t="shared" si="181"/>
        <v/>
      </c>
      <c r="CZ101" s="36" t="str">
        <f t="shared" si="182"/>
        <v/>
      </c>
      <c r="DA101" s="36" t="str">
        <f t="shared" si="183"/>
        <v/>
      </c>
      <c r="DB101" s="36" t="str">
        <f t="shared" si="184"/>
        <v/>
      </c>
      <c r="DC101" s="36" t="str">
        <f t="shared" si="185"/>
        <v/>
      </c>
      <c r="DE101" s="315" t="str">
        <f>_xlfn.IFNA(VLOOKUP(A101,'70commonGPCRs'!A:B,2,FALSE),"")</f>
        <v/>
      </c>
      <c r="DF101" s="316" t="str">
        <f>IF(COUNT(R101)&gt;0,1,"")</f>
        <v/>
      </c>
      <c r="DG101" s="315">
        <f>IF(COUNT(S101:W101)&gt;0,1,"")</f>
        <v>1</v>
      </c>
      <c r="DH101" s="315" t="str">
        <f>IF(COUNT(X101:AA101)&gt;0,1,"")</f>
        <v/>
      </c>
      <c r="DI101" s="315" t="str">
        <f>IF(COUNT(AB101:AC101)&gt;0,1,"")</f>
        <v/>
      </c>
      <c r="DJ101" s="315" t="str">
        <f>IF(DE101&lt;&gt;"",SUM(DF101:DI101),"")</f>
        <v/>
      </c>
      <c r="DK101" s="315" t="str">
        <f>IF(COUNT(AD101:AF102)&gt;0,1,"")</f>
        <v/>
      </c>
    </row>
    <row r="103" spans="1:115" x14ac:dyDescent="0.15">
      <c r="DF103" s="26">
        <f>SUM(DF2:DF101)</f>
        <v>33</v>
      </c>
      <c r="DG103" s="26">
        <f t="shared" ref="DG103:DK103" si="192">SUM(DG2:DG101)</f>
        <v>93</v>
      </c>
      <c r="DH103" s="26">
        <f t="shared" si="192"/>
        <v>84</v>
      </c>
      <c r="DI103" s="26">
        <f t="shared" si="192"/>
        <v>51</v>
      </c>
      <c r="DJ103" s="26">
        <f t="shared" si="192"/>
        <v>188</v>
      </c>
      <c r="DK103" s="26">
        <f t="shared" si="192"/>
        <v>94</v>
      </c>
    </row>
  </sheetData>
  <sortState xmlns:xlrd2="http://schemas.microsoft.com/office/spreadsheetml/2017/richdata2" ref="A2:DC101">
    <sortCondition ref="A2:A101"/>
  </sortState>
  <conditionalFormatting sqref="AG1:AU1048576">
    <cfRule type="cellIs" dxfId="15" priority="2" operator="lessThan">
      <formula>1.35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72DB0-5BA3-064F-8203-5A76CC796786}">
  <sheetPr>
    <tabColor theme="4" tint="0.79998168889431442"/>
  </sheetPr>
  <dimension ref="A1:CV151"/>
  <sheetViews>
    <sheetView zoomScale="170" zoomScaleNormal="170" workbookViewId="0">
      <pane xSplit="1" ySplit="1" topLeftCell="B2" activePane="bottomRight" state="frozen"/>
      <selection activeCell="BO31" sqref="BO31"/>
      <selection pane="topRight" activeCell="BO31" sqref="BO31"/>
      <selection pane="bottomLeft" activeCell="BO31" sqref="BO31"/>
      <selection pane="bottomRight"/>
    </sheetView>
  </sheetViews>
  <sheetFormatPr baseColWidth="10" defaultColWidth="5" defaultRowHeight="10" x14ac:dyDescent="0.15"/>
  <cols>
    <col min="1" max="1" width="5.33203125" style="80" bestFit="1" customWidth="1"/>
    <col min="2" max="2" width="7.83203125" style="75" customWidth="1"/>
    <col min="3" max="3" width="4.1640625" style="77" customWidth="1"/>
    <col min="4" max="16" width="4.1640625" style="76" customWidth="1"/>
    <col min="17" max="17" width="3.83203125" style="79" customWidth="1"/>
    <col min="18" max="30" width="3.83203125" style="78" customWidth="1"/>
    <col min="31" max="31" width="3.5" style="77" customWidth="1"/>
    <col min="32" max="44" width="3.5" style="76" customWidth="1"/>
    <col min="45" max="45" width="4.83203125" style="79" bestFit="1" customWidth="1"/>
    <col min="46" max="58" width="4.83203125" style="78" bestFit="1" customWidth="1"/>
    <col min="59" max="59" width="4.83203125" style="79" customWidth="1"/>
    <col min="60" max="72" width="4.83203125" style="78" customWidth="1"/>
    <col min="73" max="73" width="3.33203125" style="77" bestFit="1" customWidth="1"/>
    <col min="74" max="77" width="3.33203125" style="76" bestFit="1" customWidth="1"/>
    <col min="78" max="79" width="3.5" style="76" bestFit="1" customWidth="1"/>
    <col min="80" max="86" width="3.33203125" style="76" bestFit="1" customWidth="1"/>
    <col min="87" max="87" width="4.83203125" style="77" bestFit="1" customWidth="1"/>
    <col min="88" max="100" width="4.83203125" style="76" bestFit="1" customWidth="1"/>
    <col min="101" max="16384" width="5" style="75"/>
  </cols>
  <sheetData>
    <row r="1" spans="1:100" s="82" customFormat="1" ht="44" x14ac:dyDescent="0.15">
      <c r="A1" s="89" t="s">
        <v>161</v>
      </c>
      <c r="B1" s="82" t="s">
        <v>167</v>
      </c>
      <c r="C1" s="84" t="s">
        <v>1452</v>
      </c>
      <c r="D1" s="83" t="s">
        <v>1453</v>
      </c>
      <c r="E1" s="83" t="s">
        <v>1454</v>
      </c>
      <c r="F1" s="83" t="s">
        <v>1455</v>
      </c>
      <c r="G1" s="83" t="s">
        <v>1456</v>
      </c>
      <c r="H1" s="83" t="s">
        <v>1457</v>
      </c>
      <c r="I1" s="83" t="s">
        <v>1458</v>
      </c>
      <c r="J1" s="83" t="s">
        <v>1459</v>
      </c>
      <c r="K1" s="83" t="s">
        <v>1460</v>
      </c>
      <c r="L1" s="83" t="s">
        <v>1461</v>
      </c>
      <c r="M1" s="83" t="s">
        <v>1462</v>
      </c>
      <c r="N1" s="83" t="s">
        <v>1463</v>
      </c>
      <c r="O1" s="83" t="s">
        <v>1464</v>
      </c>
      <c r="P1" s="83" t="s">
        <v>1465</v>
      </c>
      <c r="Q1" s="86" t="s">
        <v>1382</v>
      </c>
      <c r="R1" s="85" t="s">
        <v>1383</v>
      </c>
      <c r="S1" s="85" t="s">
        <v>1384</v>
      </c>
      <c r="T1" s="85" t="s">
        <v>1385</v>
      </c>
      <c r="U1" s="85" t="s">
        <v>1386</v>
      </c>
      <c r="V1" s="85" t="s">
        <v>1387</v>
      </c>
      <c r="W1" s="85" t="s">
        <v>1388</v>
      </c>
      <c r="X1" s="85" t="s">
        <v>1389</v>
      </c>
      <c r="Y1" s="85" t="s">
        <v>1390</v>
      </c>
      <c r="Z1" s="85" t="s">
        <v>1391</v>
      </c>
      <c r="AA1" s="85" t="s">
        <v>1392</v>
      </c>
      <c r="AB1" s="85" t="s">
        <v>1393</v>
      </c>
      <c r="AC1" s="85" t="s">
        <v>1394</v>
      </c>
      <c r="AD1" s="85" t="s">
        <v>1395</v>
      </c>
      <c r="AE1" s="88" t="s">
        <v>1194</v>
      </c>
      <c r="AF1" s="87" t="s">
        <v>1259</v>
      </c>
      <c r="AG1" s="87" t="s">
        <v>1193</v>
      </c>
      <c r="AH1" s="87" t="s">
        <v>1192</v>
      </c>
      <c r="AI1" s="87" t="s">
        <v>1258</v>
      </c>
      <c r="AJ1" s="87" t="s">
        <v>1191</v>
      </c>
      <c r="AK1" s="87" t="s">
        <v>1190</v>
      </c>
      <c r="AL1" s="87" t="s">
        <v>1189</v>
      </c>
      <c r="AM1" s="87" t="s">
        <v>1188</v>
      </c>
      <c r="AN1" s="87" t="s">
        <v>1187</v>
      </c>
      <c r="AO1" s="87" t="s">
        <v>1186</v>
      </c>
      <c r="AP1" s="87" t="s">
        <v>1185</v>
      </c>
      <c r="AQ1" s="87" t="s">
        <v>1184</v>
      </c>
      <c r="AR1" s="87" t="s">
        <v>1183</v>
      </c>
      <c r="AS1" s="86" t="s">
        <v>1396</v>
      </c>
      <c r="AT1" s="85" t="s">
        <v>1397</v>
      </c>
      <c r="AU1" s="85" t="s">
        <v>1398</v>
      </c>
      <c r="AV1" s="85" t="s">
        <v>1399</v>
      </c>
      <c r="AW1" s="85" t="s">
        <v>1400</v>
      </c>
      <c r="AX1" s="85" t="s">
        <v>1401</v>
      </c>
      <c r="AY1" s="85" t="s">
        <v>1402</v>
      </c>
      <c r="AZ1" s="85" t="s">
        <v>1403</v>
      </c>
      <c r="BA1" s="85" t="s">
        <v>1404</v>
      </c>
      <c r="BB1" s="85" t="s">
        <v>1405</v>
      </c>
      <c r="BC1" s="85" t="s">
        <v>1406</v>
      </c>
      <c r="BD1" s="85" t="s">
        <v>1407</v>
      </c>
      <c r="BE1" s="85" t="s">
        <v>1408</v>
      </c>
      <c r="BF1" s="85" t="s">
        <v>1409</v>
      </c>
      <c r="BG1" s="86" t="s">
        <v>1410</v>
      </c>
      <c r="BH1" s="85" t="s">
        <v>1411</v>
      </c>
      <c r="BI1" s="85" t="s">
        <v>1412</v>
      </c>
      <c r="BJ1" s="85" t="s">
        <v>1413</v>
      </c>
      <c r="BK1" s="85" t="s">
        <v>1414</v>
      </c>
      <c r="BL1" s="85" t="s">
        <v>1415</v>
      </c>
      <c r="BM1" s="85" t="s">
        <v>1416</v>
      </c>
      <c r="BN1" s="85" t="s">
        <v>1417</v>
      </c>
      <c r="BO1" s="85" t="s">
        <v>1418</v>
      </c>
      <c r="BP1" s="85" t="s">
        <v>1419</v>
      </c>
      <c r="BQ1" s="85" t="s">
        <v>1420</v>
      </c>
      <c r="BR1" s="85" t="s">
        <v>1421</v>
      </c>
      <c r="BS1" s="85" t="s">
        <v>1422</v>
      </c>
      <c r="BT1" s="85" t="s">
        <v>1423</v>
      </c>
      <c r="BU1" s="84" t="s">
        <v>1424</v>
      </c>
      <c r="BV1" s="83" t="s">
        <v>1425</v>
      </c>
      <c r="BW1" s="83" t="s">
        <v>1426</v>
      </c>
      <c r="BX1" s="83" t="s">
        <v>1427</v>
      </c>
      <c r="BY1" s="83" t="s">
        <v>1428</v>
      </c>
      <c r="BZ1" s="83" t="s">
        <v>1429</v>
      </c>
      <c r="CA1" s="83" t="s">
        <v>1430</v>
      </c>
      <c r="CB1" s="83" t="s">
        <v>1431</v>
      </c>
      <c r="CC1" s="83" t="s">
        <v>1432</v>
      </c>
      <c r="CD1" s="83" t="s">
        <v>1433</v>
      </c>
      <c r="CE1" s="83" t="s">
        <v>1434</v>
      </c>
      <c r="CF1" s="83" t="s">
        <v>1435</v>
      </c>
      <c r="CG1" s="83" t="s">
        <v>1436</v>
      </c>
      <c r="CH1" s="83" t="s">
        <v>1437</v>
      </c>
      <c r="CI1" s="84" t="s">
        <v>1438</v>
      </c>
      <c r="CJ1" s="83" t="s">
        <v>1439</v>
      </c>
      <c r="CK1" s="83" t="s">
        <v>1440</v>
      </c>
      <c r="CL1" s="83" t="s">
        <v>1441</v>
      </c>
      <c r="CM1" s="83" t="s">
        <v>1442</v>
      </c>
      <c r="CN1" s="83" t="s">
        <v>1443</v>
      </c>
      <c r="CO1" s="83" t="s">
        <v>1444</v>
      </c>
      <c r="CP1" s="83" t="s">
        <v>1445</v>
      </c>
      <c r="CQ1" s="83" t="s">
        <v>1446</v>
      </c>
      <c r="CR1" s="83" t="s">
        <v>1447</v>
      </c>
      <c r="CS1" s="83" t="s">
        <v>1448</v>
      </c>
      <c r="CT1" s="83" t="s">
        <v>1449</v>
      </c>
      <c r="CU1" s="83" t="s">
        <v>1450</v>
      </c>
      <c r="CV1" s="83" t="s">
        <v>1451</v>
      </c>
    </row>
    <row r="2" spans="1:100" x14ac:dyDescent="0.15">
      <c r="A2" s="80" t="s">
        <v>170</v>
      </c>
      <c r="B2" s="81" t="s">
        <v>1179</v>
      </c>
      <c r="C2" s="77">
        <v>6.18</v>
      </c>
      <c r="D2" s="76">
        <v>5.13</v>
      </c>
      <c r="E2" s="76">
        <v>3.01</v>
      </c>
      <c r="F2" s="76">
        <v>3.01</v>
      </c>
      <c r="G2" s="76">
        <v>4.25</v>
      </c>
      <c r="H2" s="76">
        <v>7.11</v>
      </c>
      <c r="I2" s="76">
        <v>7.11</v>
      </c>
      <c r="J2" s="76">
        <v>3.62</v>
      </c>
      <c r="K2" s="76">
        <v>3.99</v>
      </c>
      <c r="L2" s="76">
        <v>3.99</v>
      </c>
      <c r="M2" s="76">
        <v>3.58</v>
      </c>
      <c r="N2" s="76">
        <v>4.91</v>
      </c>
      <c r="O2" s="76">
        <v>3.55</v>
      </c>
      <c r="P2" s="76">
        <v>3.43</v>
      </c>
      <c r="Q2" s="79">
        <v>12.9</v>
      </c>
      <c r="R2" s="78">
        <v>10.8</v>
      </c>
      <c r="S2" s="78">
        <v>24.2</v>
      </c>
      <c r="T2" s="78">
        <v>24.2</v>
      </c>
      <c r="U2" s="78">
        <v>19.899999999999999</v>
      </c>
      <c r="V2" s="78">
        <v>24.2</v>
      </c>
      <c r="W2" s="78">
        <v>24.2</v>
      </c>
      <c r="X2" s="78">
        <v>13</v>
      </c>
      <c r="Y2" s="78">
        <v>21.2</v>
      </c>
      <c r="Z2" s="78">
        <v>21.2</v>
      </c>
      <c r="AA2" s="78">
        <v>19.600000000000001</v>
      </c>
      <c r="AB2" s="78">
        <v>14.9</v>
      </c>
      <c r="AC2" s="78">
        <v>14.5</v>
      </c>
      <c r="AD2" s="78">
        <v>11.6</v>
      </c>
      <c r="AE2" s="77">
        <f t="shared" ref="AE2:AE33" si="0">IF(Q2="","",IFERROR(Q2/C2,""))</f>
        <v>2.087378640776699</v>
      </c>
      <c r="AF2" s="76">
        <f t="shared" ref="AF2:AF33" si="1">IF(R2="","",IFERROR(R2/D2,""))</f>
        <v>2.1052631578947372</v>
      </c>
      <c r="AG2" s="76">
        <f t="shared" ref="AG2:AG33" si="2">IF(S2="","",IFERROR(S2/E2,""))</f>
        <v>8.0398671096345513</v>
      </c>
      <c r="AH2" s="76">
        <f t="shared" ref="AH2:AH33" si="3">IF(T2="","",IFERROR(T2/F2,""))</f>
        <v>8.0398671096345513</v>
      </c>
      <c r="AI2" s="76">
        <f t="shared" ref="AI2:AI33" si="4">IF(U2="","",IFERROR(U2/G2,""))</f>
        <v>4.6823529411764699</v>
      </c>
      <c r="AJ2" s="76">
        <f t="shared" ref="AJ2:AJ33" si="5">IF(V2="","",IFERROR(V2/H2,""))</f>
        <v>3.4036568213783402</v>
      </c>
      <c r="AK2" s="76">
        <f t="shared" ref="AK2:AK33" si="6">IF(W2="","",IFERROR(W2/I2,""))</f>
        <v>3.4036568213783402</v>
      </c>
      <c r="AL2" s="76">
        <f t="shared" ref="AL2:AL33" si="7">IF(X2="","",IFERROR(X2/J2,""))</f>
        <v>3.5911602209944751</v>
      </c>
      <c r="AM2" s="76">
        <f t="shared" ref="AM2:AM33" si="8">IF(Y2="","",IFERROR(Y2/K2,""))</f>
        <v>5.3132832080200494</v>
      </c>
      <c r="AN2" s="76">
        <f t="shared" ref="AN2:AN33" si="9">IF(Z2="","",IFERROR(Z2/L2,""))</f>
        <v>5.3132832080200494</v>
      </c>
      <c r="AO2" s="76">
        <f t="shared" ref="AO2:AO33" si="10">IF(AA2="","",IFERROR(AA2/M2,""))</f>
        <v>5.4748603351955314</v>
      </c>
      <c r="AP2" s="76">
        <f t="shared" ref="AP2:AP33" si="11">IF(AB2="","",IFERROR(AB2/N2,""))</f>
        <v>3.0346232179226069</v>
      </c>
      <c r="AQ2" s="76">
        <f t="shared" ref="AQ2:AQ33" si="12">IF(AC2="","",IFERROR(AC2/O2,""))</f>
        <v>4.084507042253521</v>
      </c>
      <c r="AR2" s="76">
        <f t="shared" ref="AR2:AR33" si="13">IF(AD2="","",IFERROR(AD2/P2,""))</f>
        <v>3.3819241982507284</v>
      </c>
      <c r="AS2" s="79">
        <f t="shared" ref="AS2:AS33" si="14">IF(Q2="","",IF(AE2&lt;1.35,"",Q2))</f>
        <v>12.9</v>
      </c>
      <c r="AT2" s="78">
        <f t="shared" ref="AT2:AT33" si="15">IF(R2="","",IF(AF2&lt;1.35,"",R2))</f>
        <v>10.8</v>
      </c>
      <c r="AU2" s="78">
        <f t="shared" ref="AU2:AU33" si="16">IF(S2="","",IF(AG2&lt;1.35,"",S2))</f>
        <v>24.2</v>
      </c>
      <c r="AV2" s="78">
        <f t="shared" ref="AV2:AV33" si="17">IF(T2="","",IF(AH2&lt;1.35,"",T2))</f>
        <v>24.2</v>
      </c>
      <c r="AW2" s="78">
        <f t="shared" ref="AW2:AW33" si="18">IF(U2="","",IF(AI2&lt;1.35,"",U2))</f>
        <v>19.899999999999999</v>
      </c>
      <c r="AX2" s="78">
        <f t="shared" ref="AX2:AX33" si="19">IF(V2="","",IF(AJ2&lt;1.35,"",V2))</f>
        <v>24.2</v>
      </c>
      <c r="AY2" s="78">
        <f t="shared" ref="AY2:AY33" si="20">IF(W2="","",IF(AK2&lt;1.35,"",W2))</f>
        <v>24.2</v>
      </c>
      <c r="AZ2" s="78">
        <f t="shared" ref="AZ2:AZ33" si="21">IF(X2="","",IF(AL2&lt;1.35,"",X2))</f>
        <v>13</v>
      </c>
      <c r="BA2" s="78">
        <f t="shared" ref="BA2:BA33" si="22">IF(Y2="","",IF(AM2&lt;1.35,"",Y2))</f>
        <v>21.2</v>
      </c>
      <c r="BB2" s="78">
        <f t="shared" ref="BB2:BB33" si="23">IF(Z2="","",IF(AN2&lt;1.35,"",Z2))</f>
        <v>21.2</v>
      </c>
      <c r="BC2" s="78">
        <f t="shared" ref="BC2:BC33" si="24">IF(AA2="","",IF(AO2&lt;1.35,"",AA2))</f>
        <v>19.600000000000001</v>
      </c>
      <c r="BD2" s="78">
        <f t="shared" ref="BD2:BD33" si="25">IF(AB2="","",IF(AP2&lt;1.35,"",AB2))</f>
        <v>14.9</v>
      </c>
      <c r="BE2" s="78">
        <f t="shared" ref="BE2:BE33" si="26">IF(AC2="","",IF(AQ2&lt;1.35,"",AC2))</f>
        <v>14.5</v>
      </c>
      <c r="BF2" s="78">
        <f t="shared" ref="BF2:BF33" si="27">IF(AD2="","",IF(AR2&lt;1.35,"",AD2))</f>
        <v>11.6</v>
      </c>
      <c r="BG2" s="79">
        <f t="shared" ref="BG2:BG33" si="28">IF(AS2="","",100*(AS2)/MAX(AS:AS))</f>
        <v>23.713235294117649</v>
      </c>
      <c r="BH2" s="78">
        <f t="shared" ref="BH2:BH33" si="29">IF(AT2="","",100*(AT2)/MAX(AT:AT))</f>
        <v>20.074349442379184</v>
      </c>
      <c r="BI2" s="78">
        <f t="shared" ref="BI2:BI33" si="30">IF(AU2="","",100*(AU2)/MAX(AU:AU))</f>
        <v>46.808510638297868</v>
      </c>
      <c r="BJ2" s="78">
        <f t="shared" ref="BJ2:BJ33" si="31">IF(AV2="","",100*(AV2)/MAX(AV:AV))</f>
        <v>46.808510638297868</v>
      </c>
      <c r="BK2" s="78">
        <f t="shared" ref="BK2:BK33" si="32">IF(AW2="","",100*(AW2)/MAX(AW:AW))</f>
        <v>40.862422997946602</v>
      </c>
      <c r="BL2" s="78">
        <f t="shared" ref="BL2:BL33" si="33">IF(AX2="","",100*(AX2)/MAX(AX:AX))</f>
        <v>50.103519668737064</v>
      </c>
      <c r="BM2" s="78">
        <f t="shared" ref="BM2:BM33" si="34">IF(AY2="","",100*(AY2)/MAX(AY:AY))</f>
        <v>50.103519668737064</v>
      </c>
      <c r="BN2" s="78">
        <f t="shared" ref="BN2:BN33" si="35">IF(AZ2="","",100*(AZ2)/MAX(AZ:AZ))</f>
        <v>37.681159420289852</v>
      </c>
      <c r="BO2" s="78">
        <f t="shared" ref="BO2:BO33" si="36">IF(BA2="","",100*(BA2)/MAX(BA:BA))</f>
        <v>43.531827515400408</v>
      </c>
      <c r="BP2" s="78">
        <f t="shared" ref="BP2:BP33" si="37">IF(BB2="","",100*(BB2)/MAX(BB:BB))</f>
        <v>43.531827515400408</v>
      </c>
      <c r="BQ2" s="78">
        <f t="shared" ref="BQ2:BQ33" si="38">IF(BC2="","",100*(BC2)/MAX(BC:BC))</f>
        <v>44.044943820224724</v>
      </c>
      <c r="BR2" s="78">
        <f t="shared" ref="BR2:BR33" si="39">IF(BD2="","",100*(BD2)/MAX(BD:BD))</f>
        <v>29.388560157790927</v>
      </c>
      <c r="BS2" s="78">
        <f t="shared" ref="BS2:BS33" si="40">IF(BE2="","",100*(BE2)/MAX(BE:BE))</f>
        <v>27.61904761904762</v>
      </c>
      <c r="BT2" s="78">
        <f t="shared" ref="BT2:BT33" si="41">IF(BF2="","",100*(BF2)/MAX(BF:BF))</f>
        <v>22.92490118577075</v>
      </c>
      <c r="BU2" s="77">
        <v>5.88</v>
      </c>
      <c r="BV2" s="76">
        <v>5.9</v>
      </c>
      <c r="BW2" s="76">
        <v>6.35</v>
      </c>
      <c r="BX2" s="76">
        <v>6.35</v>
      </c>
      <c r="BY2" s="76">
        <v>6.96</v>
      </c>
      <c r="BZ2" s="76">
        <v>6.5</v>
      </c>
      <c r="CA2" s="76">
        <v>6.5</v>
      </c>
      <c r="CB2" s="76">
        <v>6.19</v>
      </c>
      <c r="CC2" s="76">
        <v>6.08</v>
      </c>
      <c r="CD2" s="76">
        <v>6.08</v>
      </c>
      <c r="CE2" s="76">
        <v>7.07</v>
      </c>
      <c r="CF2" s="76">
        <v>5.92</v>
      </c>
      <c r="CG2" s="76">
        <v>5.88</v>
      </c>
      <c r="CH2" s="76">
        <v>5.83</v>
      </c>
      <c r="CI2" s="77">
        <f t="shared" ref="CI2:CI33" si="42">IF(BU2="","",IF(AE2&lt;1.35,"",BU2))</f>
        <v>5.88</v>
      </c>
      <c r="CJ2" s="76">
        <f t="shared" ref="CJ2:CJ33" si="43">IF(BV2="","",IF(AF2&lt;1.35,"",BV2))</f>
        <v>5.9</v>
      </c>
      <c r="CK2" s="76">
        <f t="shared" ref="CK2:CK33" si="44">IF(BW2="","",IF(AG2&lt;1.35,"",BW2))</f>
        <v>6.35</v>
      </c>
      <c r="CL2" s="76">
        <f t="shared" ref="CL2:CL33" si="45">IF(BX2="","",IF(AH2&lt;1.35,"",BX2))</f>
        <v>6.35</v>
      </c>
      <c r="CM2" s="76">
        <f t="shared" ref="CM2:CM33" si="46">IF(BY2="","",IF(AI2&lt;1.35,"",BY2))</f>
        <v>6.96</v>
      </c>
      <c r="CN2" s="76">
        <f t="shared" ref="CN2:CN33" si="47">IF(BZ2="","",IF(AJ2&lt;1.35,"",BZ2))</f>
        <v>6.5</v>
      </c>
      <c r="CO2" s="76">
        <f t="shared" ref="CO2:CO33" si="48">IF(CA2="","",IF(AK2&lt;1.35,"",CA2))</f>
        <v>6.5</v>
      </c>
      <c r="CP2" s="76">
        <f t="shared" ref="CP2:CP33" si="49">IF(CB2="","",IF(AL2&lt;1.35,"",CB2))</f>
        <v>6.19</v>
      </c>
      <c r="CQ2" s="76">
        <f t="shared" ref="CQ2:CQ33" si="50">IF(CC2="","",IF(AM2&lt;1.35,"",CC2))</f>
        <v>6.08</v>
      </c>
      <c r="CR2" s="76">
        <f t="shared" ref="CR2:CR33" si="51">IF(CD2="","",IF(AN2&lt;1.35,"",CD2))</f>
        <v>6.08</v>
      </c>
      <c r="CS2" s="76">
        <f t="shared" ref="CS2:CS33" si="52">IF(CE2="","",IF(AO2&lt;1.35,"",CE2))</f>
        <v>7.07</v>
      </c>
      <c r="CT2" s="76">
        <f t="shared" ref="CT2:CT33" si="53">IF(CF2="","",IF(AP2&lt;1.35,"",CF2))</f>
        <v>5.92</v>
      </c>
      <c r="CU2" s="76">
        <f t="shared" ref="CU2:CU33" si="54">IF(CG2="","",IF(AQ2&lt;1.35,"",CG2))</f>
        <v>5.88</v>
      </c>
      <c r="CV2" s="76">
        <f t="shared" ref="CV2:CV33" si="55">IF(CH2="","",IF(AR2&lt;1.35,"",CH2))</f>
        <v>5.83</v>
      </c>
    </row>
    <row r="3" spans="1:100" x14ac:dyDescent="0.15">
      <c r="A3" s="80" t="s">
        <v>175</v>
      </c>
      <c r="B3" s="81" t="s">
        <v>1178</v>
      </c>
      <c r="C3" s="77">
        <v>4</v>
      </c>
      <c r="D3" s="76">
        <v>3.34</v>
      </c>
      <c r="E3" s="76">
        <v>2.1800000000000002</v>
      </c>
      <c r="F3" s="76">
        <v>2.1800000000000002</v>
      </c>
      <c r="G3" s="76">
        <v>2.97</v>
      </c>
      <c r="H3" s="76">
        <v>1.51</v>
      </c>
      <c r="I3" s="76">
        <v>1.51</v>
      </c>
      <c r="J3" s="76">
        <v>1.63</v>
      </c>
      <c r="K3" s="76">
        <v>2.79</v>
      </c>
      <c r="L3" s="76">
        <v>2.79</v>
      </c>
      <c r="M3" s="76">
        <v>1.82</v>
      </c>
      <c r="N3" s="76">
        <v>4.66</v>
      </c>
      <c r="O3" s="76">
        <v>0.3</v>
      </c>
      <c r="P3" s="76">
        <v>2.65</v>
      </c>
      <c r="S3" s="78">
        <v>14.3</v>
      </c>
      <c r="T3" s="78">
        <v>14.3</v>
      </c>
      <c r="U3" s="78">
        <v>13.4</v>
      </c>
      <c r="V3" s="78">
        <v>11.3</v>
      </c>
      <c r="W3" s="78">
        <v>11.3</v>
      </c>
      <c r="X3" s="78">
        <v>10.4</v>
      </c>
      <c r="Y3" s="78">
        <v>6.3</v>
      </c>
      <c r="Z3" s="78">
        <v>6.3</v>
      </c>
      <c r="AA3" s="78">
        <v>11.9</v>
      </c>
      <c r="AC3" s="78">
        <v>5.8</v>
      </c>
      <c r="AE3" s="77" t="str">
        <f t="shared" si="0"/>
        <v/>
      </c>
      <c r="AF3" s="76" t="str">
        <f t="shared" si="1"/>
        <v/>
      </c>
      <c r="AG3" s="76">
        <f t="shared" si="2"/>
        <v>6.5596330275229358</v>
      </c>
      <c r="AH3" s="76">
        <f t="shared" si="3"/>
        <v>6.5596330275229358</v>
      </c>
      <c r="AI3" s="76">
        <f t="shared" si="4"/>
        <v>4.5117845117845112</v>
      </c>
      <c r="AJ3" s="76">
        <f t="shared" si="5"/>
        <v>7.483443708609272</v>
      </c>
      <c r="AK3" s="76">
        <f t="shared" si="6"/>
        <v>7.483443708609272</v>
      </c>
      <c r="AL3" s="76">
        <f t="shared" si="7"/>
        <v>6.3803680981595097</v>
      </c>
      <c r="AM3" s="76">
        <f t="shared" si="8"/>
        <v>2.258064516129032</v>
      </c>
      <c r="AN3" s="76">
        <f t="shared" si="9"/>
        <v>2.258064516129032</v>
      </c>
      <c r="AO3" s="76">
        <f t="shared" si="10"/>
        <v>6.5384615384615383</v>
      </c>
      <c r="AP3" s="76" t="str">
        <f t="shared" si="11"/>
        <v/>
      </c>
      <c r="AQ3" s="76">
        <f t="shared" si="12"/>
        <v>19.333333333333332</v>
      </c>
      <c r="AR3" s="76" t="str">
        <f t="shared" si="13"/>
        <v/>
      </c>
      <c r="AS3" s="79" t="str">
        <f t="shared" si="14"/>
        <v/>
      </c>
      <c r="AT3" s="78" t="str">
        <f t="shared" si="15"/>
        <v/>
      </c>
      <c r="AU3" s="78">
        <f t="shared" si="16"/>
        <v>14.3</v>
      </c>
      <c r="AV3" s="78">
        <f t="shared" si="17"/>
        <v>14.3</v>
      </c>
      <c r="AW3" s="78">
        <f t="shared" si="18"/>
        <v>13.4</v>
      </c>
      <c r="AX3" s="78">
        <f t="shared" si="19"/>
        <v>11.3</v>
      </c>
      <c r="AY3" s="78">
        <f t="shared" si="20"/>
        <v>11.3</v>
      </c>
      <c r="AZ3" s="78">
        <f t="shared" si="21"/>
        <v>10.4</v>
      </c>
      <c r="BA3" s="78">
        <f t="shared" si="22"/>
        <v>6.3</v>
      </c>
      <c r="BB3" s="78">
        <f t="shared" si="23"/>
        <v>6.3</v>
      </c>
      <c r="BC3" s="78">
        <f t="shared" si="24"/>
        <v>11.9</v>
      </c>
      <c r="BD3" s="78" t="str">
        <f t="shared" si="25"/>
        <v/>
      </c>
      <c r="BE3" s="78">
        <f t="shared" si="26"/>
        <v>5.8</v>
      </c>
      <c r="BF3" s="78" t="str">
        <f t="shared" si="27"/>
        <v/>
      </c>
      <c r="BG3" s="79" t="str">
        <f t="shared" si="28"/>
        <v/>
      </c>
      <c r="BH3" s="78" t="str">
        <f t="shared" si="29"/>
        <v/>
      </c>
      <c r="BI3" s="78">
        <f t="shared" si="30"/>
        <v>27.659574468085104</v>
      </c>
      <c r="BJ3" s="78">
        <f t="shared" si="31"/>
        <v>27.659574468085104</v>
      </c>
      <c r="BK3" s="78">
        <f t="shared" si="32"/>
        <v>27.515400410677618</v>
      </c>
      <c r="BL3" s="78">
        <f t="shared" si="33"/>
        <v>23.395445134575571</v>
      </c>
      <c r="BM3" s="78">
        <f t="shared" si="34"/>
        <v>23.395445134575571</v>
      </c>
      <c r="BN3" s="78">
        <f t="shared" si="35"/>
        <v>30.144927536231883</v>
      </c>
      <c r="BO3" s="78">
        <f t="shared" si="36"/>
        <v>12.936344969199178</v>
      </c>
      <c r="BP3" s="78">
        <f t="shared" si="37"/>
        <v>12.936344969199178</v>
      </c>
      <c r="BQ3" s="78">
        <f t="shared" si="38"/>
        <v>26.741573033707866</v>
      </c>
      <c r="BR3" s="78" t="str">
        <f t="shared" si="39"/>
        <v/>
      </c>
      <c r="BS3" s="78">
        <f t="shared" si="40"/>
        <v>11.047619047619047</v>
      </c>
      <c r="BT3" s="78" t="str">
        <f t="shared" si="41"/>
        <v/>
      </c>
      <c r="BW3" s="76">
        <v>7.55</v>
      </c>
      <c r="BX3" s="76">
        <v>7.55</v>
      </c>
      <c r="BY3" s="76">
        <v>7.95</v>
      </c>
      <c r="BZ3" s="76">
        <v>7.23</v>
      </c>
      <c r="CA3" s="76">
        <v>7.23</v>
      </c>
      <c r="CB3" s="76">
        <v>7.44</v>
      </c>
      <c r="CC3" s="76">
        <v>7.1</v>
      </c>
      <c r="CD3" s="76">
        <v>7.1</v>
      </c>
      <c r="CE3" s="76">
        <v>7.39</v>
      </c>
      <c r="CG3" s="76">
        <v>7.08</v>
      </c>
      <c r="CI3" s="77" t="str">
        <f t="shared" si="42"/>
        <v/>
      </c>
      <c r="CJ3" s="76" t="str">
        <f t="shared" si="43"/>
        <v/>
      </c>
      <c r="CK3" s="76">
        <f t="shared" si="44"/>
        <v>7.55</v>
      </c>
      <c r="CL3" s="76">
        <f t="shared" si="45"/>
        <v>7.55</v>
      </c>
      <c r="CM3" s="76">
        <f t="shared" si="46"/>
        <v>7.95</v>
      </c>
      <c r="CN3" s="76">
        <f t="shared" si="47"/>
        <v>7.23</v>
      </c>
      <c r="CO3" s="76">
        <f t="shared" si="48"/>
        <v>7.23</v>
      </c>
      <c r="CP3" s="76">
        <f t="shared" si="49"/>
        <v>7.44</v>
      </c>
      <c r="CQ3" s="76">
        <f t="shared" si="50"/>
        <v>7.1</v>
      </c>
      <c r="CR3" s="76">
        <f t="shared" si="51"/>
        <v>7.1</v>
      </c>
      <c r="CS3" s="76">
        <f t="shared" si="52"/>
        <v>7.39</v>
      </c>
      <c r="CT3" s="76" t="str">
        <f t="shared" si="53"/>
        <v/>
      </c>
      <c r="CU3" s="76">
        <f t="shared" si="54"/>
        <v>7.08</v>
      </c>
      <c r="CV3" s="76" t="str">
        <f t="shared" si="55"/>
        <v/>
      </c>
    </row>
    <row r="4" spans="1:100" x14ac:dyDescent="0.15">
      <c r="A4" s="80" t="s">
        <v>178</v>
      </c>
      <c r="B4" s="81" t="s">
        <v>1177</v>
      </c>
      <c r="C4" s="77">
        <v>5.92</v>
      </c>
      <c r="D4" s="76">
        <v>4.18</v>
      </c>
      <c r="E4" s="76">
        <v>5.14</v>
      </c>
      <c r="F4" s="76">
        <v>5.14</v>
      </c>
      <c r="G4" s="76">
        <v>6.81</v>
      </c>
      <c r="H4" s="76">
        <v>4.32</v>
      </c>
      <c r="I4" s="76">
        <v>4.32</v>
      </c>
      <c r="J4" s="76">
        <v>6.84</v>
      </c>
      <c r="K4" s="76">
        <v>6.77</v>
      </c>
      <c r="L4" s="76">
        <v>6.77</v>
      </c>
      <c r="M4" s="76">
        <v>5.84</v>
      </c>
      <c r="N4" s="76">
        <v>5.57</v>
      </c>
      <c r="O4" s="76">
        <v>4.54</v>
      </c>
      <c r="P4" s="76">
        <v>5.21</v>
      </c>
      <c r="S4" s="78">
        <v>14</v>
      </c>
      <c r="T4" s="78">
        <v>14</v>
      </c>
      <c r="U4" s="78">
        <v>9.4</v>
      </c>
      <c r="V4" s="78">
        <v>18.7</v>
      </c>
      <c r="W4" s="78">
        <v>18.7</v>
      </c>
      <c r="X4" s="78">
        <v>12.5</v>
      </c>
      <c r="Y4" s="78">
        <v>9.1999999999999993</v>
      </c>
      <c r="Z4" s="78">
        <v>9.1999999999999993</v>
      </c>
      <c r="AA4" s="78">
        <v>16.2</v>
      </c>
      <c r="AB4" s="78">
        <v>2</v>
      </c>
      <c r="AC4" s="78">
        <v>3.4</v>
      </c>
      <c r="AD4" s="78">
        <v>6.9</v>
      </c>
      <c r="AE4" s="77" t="str">
        <f t="shared" si="0"/>
        <v/>
      </c>
      <c r="AF4" s="76" t="str">
        <f t="shared" si="1"/>
        <v/>
      </c>
      <c r="AG4" s="76">
        <f t="shared" si="2"/>
        <v>2.7237354085603114</v>
      </c>
      <c r="AH4" s="76">
        <f t="shared" si="3"/>
        <v>2.7237354085603114</v>
      </c>
      <c r="AI4" s="76">
        <f t="shared" si="4"/>
        <v>1.380323054331865</v>
      </c>
      <c r="AJ4" s="76">
        <f t="shared" si="5"/>
        <v>4.3287037037037033</v>
      </c>
      <c r="AK4" s="76">
        <f t="shared" si="6"/>
        <v>4.3287037037037033</v>
      </c>
      <c r="AL4" s="76">
        <f t="shared" si="7"/>
        <v>1.827485380116959</v>
      </c>
      <c r="AM4" s="76">
        <f t="shared" si="8"/>
        <v>1.3589364844903988</v>
      </c>
      <c r="AN4" s="76">
        <f t="shared" si="9"/>
        <v>1.3589364844903988</v>
      </c>
      <c r="AO4" s="76">
        <f t="shared" si="10"/>
        <v>2.7739726027397258</v>
      </c>
      <c r="AP4" s="76">
        <f t="shared" si="11"/>
        <v>0.35906642728904847</v>
      </c>
      <c r="AQ4" s="76">
        <f t="shared" si="12"/>
        <v>0.74889867841409685</v>
      </c>
      <c r="AR4" s="76">
        <f t="shared" si="13"/>
        <v>1.324376199616123</v>
      </c>
      <c r="AS4" s="79" t="str">
        <f t="shared" si="14"/>
        <v/>
      </c>
      <c r="AT4" s="78" t="str">
        <f t="shared" si="15"/>
        <v/>
      </c>
      <c r="AU4" s="78">
        <f t="shared" si="16"/>
        <v>14</v>
      </c>
      <c r="AV4" s="78">
        <f t="shared" si="17"/>
        <v>14</v>
      </c>
      <c r="AW4" s="78">
        <f t="shared" si="18"/>
        <v>9.4</v>
      </c>
      <c r="AX4" s="78">
        <f t="shared" si="19"/>
        <v>18.7</v>
      </c>
      <c r="AY4" s="78">
        <f t="shared" si="20"/>
        <v>18.7</v>
      </c>
      <c r="AZ4" s="78">
        <f t="shared" si="21"/>
        <v>12.5</v>
      </c>
      <c r="BA4" s="78">
        <f t="shared" si="22"/>
        <v>9.1999999999999993</v>
      </c>
      <c r="BB4" s="78">
        <f t="shared" si="23"/>
        <v>9.1999999999999993</v>
      </c>
      <c r="BC4" s="78">
        <f t="shared" si="24"/>
        <v>16.2</v>
      </c>
      <c r="BD4" s="78" t="str">
        <f t="shared" si="25"/>
        <v/>
      </c>
      <c r="BE4" s="78" t="str">
        <f t="shared" si="26"/>
        <v/>
      </c>
      <c r="BF4" s="78" t="str">
        <f t="shared" si="27"/>
        <v/>
      </c>
      <c r="BG4" s="79" t="str">
        <f t="shared" si="28"/>
        <v/>
      </c>
      <c r="BH4" s="78" t="str">
        <f t="shared" si="29"/>
        <v/>
      </c>
      <c r="BI4" s="78">
        <f t="shared" si="30"/>
        <v>27.079303675048354</v>
      </c>
      <c r="BJ4" s="78">
        <f t="shared" si="31"/>
        <v>27.079303675048354</v>
      </c>
      <c r="BK4" s="78">
        <f t="shared" si="32"/>
        <v>19.301848049281315</v>
      </c>
      <c r="BL4" s="78">
        <f t="shared" si="33"/>
        <v>38.716356107660459</v>
      </c>
      <c r="BM4" s="78">
        <f t="shared" si="34"/>
        <v>38.716356107660459</v>
      </c>
      <c r="BN4" s="78">
        <f t="shared" si="35"/>
        <v>36.231884057971016</v>
      </c>
      <c r="BO4" s="78">
        <f t="shared" si="36"/>
        <v>18.891170431211496</v>
      </c>
      <c r="BP4" s="78">
        <f t="shared" si="37"/>
        <v>18.891170431211496</v>
      </c>
      <c r="BQ4" s="78">
        <f t="shared" si="38"/>
        <v>36.40449438202247</v>
      </c>
      <c r="BR4" s="78" t="str">
        <f t="shared" si="39"/>
        <v/>
      </c>
      <c r="BS4" s="78" t="str">
        <f t="shared" si="40"/>
        <v/>
      </c>
      <c r="BT4" s="78" t="str">
        <f t="shared" si="41"/>
        <v/>
      </c>
      <c r="BW4" s="76">
        <v>8.84</v>
      </c>
      <c r="BX4" s="76">
        <v>8.84</v>
      </c>
      <c r="BY4" s="76">
        <v>8.98</v>
      </c>
      <c r="BZ4" s="76">
        <v>8.65</v>
      </c>
      <c r="CA4" s="76">
        <v>8.65</v>
      </c>
      <c r="CB4" s="76">
        <v>8.64</v>
      </c>
      <c r="CC4" s="76">
        <v>7.8</v>
      </c>
      <c r="CD4" s="76">
        <v>7.8</v>
      </c>
      <c r="CE4" s="76">
        <v>8.27</v>
      </c>
      <c r="CF4" s="76">
        <v>7.93</v>
      </c>
      <c r="CG4" s="76">
        <v>7.81</v>
      </c>
      <c r="CH4" s="76">
        <v>7.72</v>
      </c>
      <c r="CI4" s="77" t="str">
        <f t="shared" si="42"/>
        <v/>
      </c>
      <c r="CJ4" s="76" t="str">
        <f t="shared" si="43"/>
        <v/>
      </c>
      <c r="CK4" s="76">
        <f t="shared" si="44"/>
        <v>8.84</v>
      </c>
      <c r="CL4" s="76">
        <f t="shared" si="45"/>
        <v>8.84</v>
      </c>
      <c r="CM4" s="76">
        <f t="shared" si="46"/>
        <v>8.98</v>
      </c>
      <c r="CN4" s="76">
        <f t="shared" si="47"/>
        <v>8.65</v>
      </c>
      <c r="CO4" s="76">
        <f t="shared" si="48"/>
        <v>8.65</v>
      </c>
      <c r="CP4" s="76">
        <f t="shared" si="49"/>
        <v>8.64</v>
      </c>
      <c r="CQ4" s="76">
        <f t="shared" si="50"/>
        <v>7.8</v>
      </c>
      <c r="CR4" s="76">
        <f t="shared" si="51"/>
        <v>7.8</v>
      </c>
      <c r="CS4" s="76">
        <f t="shared" si="52"/>
        <v>8.27</v>
      </c>
      <c r="CT4" s="76" t="str">
        <f t="shared" si="53"/>
        <v/>
      </c>
      <c r="CU4" s="76" t="str">
        <f t="shared" si="54"/>
        <v/>
      </c>
      <c r="CV4" s="76" t="str">
        <f t="shared" si="55"/>
        <v/>
      </c>
    </row>
    <row r="5" spans="1:100" x14ac:dyDescent="0.15">
      <c r="A5" s="80" t="s">
        <v>181</v>
      </c>
      <c r="B5" s="81" t="s">
        <v>1257</v>
      </c>
      <c r="C5" s="77">
        <v>1.1000000000000001</v>
      </c>
      <c r="D5" s="76">
        <v>1.86</v>
      </c>
      <c r="E5" s="76">
        <v>1.71</v>
      </c>
      <c r="F5" s="76">
        <v>1.71</v>
      </c>
      <c r="G5" s="76">
        <v>0.98</v>
      </c>
      <c r="H5" s="76">
        <v>0.83</v>
      </c>
      <c r="I5" s="76">
        <v>0.83</v>
      </c>
      <c r="J5" s="76">
        <v>2.1</v>
      </c>
      <c r="K5" s="76">
        <v>0.45</v>
      </c>
      <c r="L5" s="76">
        <v>0.45</v>
      </c>
      <c r="M5" s="76">
        <v>2.42</v>
      </c>
      <c r="N5" s="76">
        <v>2.89</v>
      </c>
      <c r="O5" s="76">
        <v>2.52</v>
      </c>
      <c r="P5" s="76">
        <v>2.06</v>
      </c>
      <c r="S5" s="78">
        <v>9.6999999999999993</v>
      </c>
      <c r="T5" s="78">
        <v>9.6999999999999993</v>
      </c>
      <c r="U5" s="78">
        <v>12.9</v>
      </c>
      <c r="V5" s="78">
        <v>8.4</v>
      </c>
      <c r="W5" s="78">
        <v>8.4</v>
      </c>
      <c r="X5" s="78">
        <v>6.4</v>
      </c>
      <c r="AE5" s="77" t="str">
        <f t="shared" si="0"/>
        <v/>
      </c>
      <c r="AF5" s="76" t="str">
        <f t="shared" si="1"/>
        <v/>
      </c>
      <c r="AG5" s="76">
        <f t="shared" si="2"/>
        <v>5.6725146198830405</v>
      </c>
      <c r="AH5" s="76">
        <f t="shared" si="3"/>
        <v>5.6725146198830405</v>
      </c>
      <c r="AI5" s="76">
        <f t="shared" si="4"/>
        <v>13.163265306122449</v>
      </c>
      <c r="AJ5" s="76">
        <f t="shared" si="5"/>
        <v>10.120481927710845</v>
      </c>
      <c r="AK5" s="76">
        <f t="shared" si="6"/>
        <v>10.120481927710845</v>
      </c>
      <c r="AL5" s="76">
        <f t="shared" si="7"/>
        <v>3.0476190476190474</v>
      </c>
      <c r="AM5" s="76" t="str">
        <f t="shared" si="8"/>
        <v/>
      </c>
      <c r="AN5" s="76" t="str">
        <f t="shared" si="9"/>
        <v/>
      </c>
      <c r="AO5" s="76" t="str">
        <f t="shared" si="10"/>
        <v/>
      </c>
      <c r="AP5" s="76" t="str">
        <f t="shared" si="11"/>
        <v/>
      </c>
      <c r="AQ5" s="76" t="str">
        <f t="shared" si="12"/>
        <v/>
      </c>
      <c r="AR5" s="76" t="str">
        <f t="shared" si="13"/>
        <v/>
      </c>
      <c r="AS5" s="79" t="str">
        <f t="shared" si="14"/>
        <v/>
      </c>
      <c r="AT5" s="78" t="str">
        <f t="shared" si="15"/>
        <v/>
      </c>
      <c r="AU5" s="78">
        <f t="shared" si="16"/>
        <v>9.6999999999999993</v>
      </c>
      <c r="AV5" s="78">
        <f t="shared" si="17"/>
        <v>9.6999999999999993</v>
      </c>
      <c r="AW5" s="78">
        <f t="shared" si="18"/>
        <v>12.9</v>
      </c>
      <c r="AX5" s="78">
        <f t="shared" si="19"/>
        <v>8.4</v>
      </c>
      <c r="AY5" s="78">
        <f t="shared" si="20"/>
        <v>8.4</v>
      </c>
      <c r="AZ5" s="78">
        <f t="shared" si="21"/>
        <v>6.4</v>
      </c>
      <c r="BA5" s="78" t="str">
        <f t="shared" si="22"/>
        <v/>
      </c>
      <c r="BB5" s="78" t="str">
        <f t="shared" si="23"/>
        <v/>
      </c>
      <c r="BC5" s="78" t="str">
        <f t="shared" si="24"/>
        <v/>
      </c>
      <c r="BD5" s="78" t="str">
        <f t="shared" si="25"/>
        <v/>
      </c>
      <c r="BE5" s="78" t="str">
        <f t="shared" si="26"/>
        <v/>
      </c>
      <c r="BF5" s="78" t="str">
        <f t="shared" si="27"/>
        <v/>
      </c>
      <c r="BG5" s="79" t="str">
        <f t="shared" si="28"/>
        <v/>
      </c>
      <c r="BH5" s="78" t="str">
        <f t="shared" si="29"/>
        <v/>
      </c>
      <c r="BI5" s="78">
        <f t="shared" si="30"/>
        <v>18.76208897485493</v>
      </c>
      <c r="BJ5" s="78">
        <f t="shared" si="31"/>
        <v>18.76208897485493</v>
      </c>
      <c r="BK5" s="78">
        <f t="shared" si="32"/>
        <v>26.488706365503077</v>
      </c>
      <c r="BL5" s="78">
        <f t="shared" si="33"/>
        <v>17.39130434782609</v>
      </c>
      <c r="BM5" s="78">
        <f t="shared" si="34"/>
        <v>17.39130434782609</v>
      </c>
      <c r="BN5" s="78">
        <f t="shared" si="35"/>
        <v>18.55072463768116</v>
      </c>
      <c r="BO5" s="78" t="str">
        <f t="shared" si="36"/>
        <v/>
      </c>
      <c r="BP5" s="78" t="str">
        <f t="shared" si="37"/>
        <v/>
      </c>
      <c r="BQ5" s="78" t="str">
        <f t="shared" si="38"/>
        <v/>
      </c>
      <c r="BR5" s="78" t="str">
        <f t="shared" si="39"/>
        <v/>
      </c>
      <c r="BS5" s="78" t="str">
        <f t="shared" si="40"/>
        <v/>
      </c>
      <c r="BT5" s="78" t="str">
        <f t="shared" si="41"/>
        <v/>
      </c>
      <c r="BW5" s="76">
        <v>7.36</v>
      </c>
      <c r="BX5" s="76">
        <v>7.36</v>
      </c>
      <c r="BY5" s="76">
        <v>7.63</v>
      </c>
      <c r="BZ5" s="76">
        <v>7.47</v>
      </c>
      <c r="CA5" s="76">
        <v>7.47</v>
      </c>
      <c r="CB5" s="76">
        <v>7.26</v>
      </c>
      <c r="CI5" s="77" t="str">
        <f t="shared" si="42"/>
        <v/>
      </c>
      <c r="CJ5" s="76" t="str">
        <f t="shared" si="43"/>
        <v/>
      </c>
      <c r="CK5" s="76">
        <f t="shared" si="44"/>
        <v>7.36</v>
      </c>
      <c r="CL5" s="76">
        <f t="shared" si="45"/>
        <v>7.36</v>
      </c>
      <c r="CM5" s="76">
        <f t="shared" si="46"/>
        <v>7.63</v>
      </c>
      <c r="CN5" s="76">
        <f t="shared" si="47"/>
        <v>7.47</v>
      </c>
      <c r="CO5" s="76">
        <f t="shared" si="48"/>
        <v>7.47</v>
      </c>
      <c r="CP5" s="76">
        <f t="shared" si="49"/>
        <v>7.26</v>
      </c>
      <c r="CQ5" s="76" t="str">
        <f t="shared" si="50"/>
        <v/>
      </c>
      <c r="CR5" s="76" t="str">
        <f t="shared" si="51"/>
        <v/>
      </c>
      <c r="CS5" s="76" t="str">
        <f t="shared" si="52"/>
        <v/>
      </c>
      <c r="CT5" s="76" t="str">
        <f t="shared" si="53"/>
        <v/>
      </c>
      <c r="CU5" s="76" t="str">
        <f t="shared" si="54"/>
        <v/>
      </c>
      <c r="CV5" s="76" t="str">
        <f t="shared" si="55"/>
        <v/>
      </c>
    </row>
    <row r="6" spans="1:100" x14ac:dyDescent="0.15">
      <c r="A6" s="80" t="s">
        <v>184</v>
      </c>
      <c r="B6" s="81" t="s">
        <v>1256</v>
      </c>
      <c r="C6" s="77">
        <v>2.5</v>
      </c>
      <c r="D6" s="76">
        <v>0.91</v>
      </c>
      <c r="E6" s="76">
        <v>4.45</v>
      </c>
      <c r="F6" s="76">
        <v>4.45</v>
      </c>
      <c r="G6" s="76">
        <v>4.79</v>
      </c>
      <c r="H6" s="76">
        <v>5.37</v>
      </c>
      <c r="I6" s="76">
        <v>5.37</v>
      </c>
      <c r="J6" s="76">
        <v>4.1100000000000003</v>
      </c>
      <c r="K6" s="76">
        <v>2.33</v>
      </c>
      <c r="L6" s="76">
        <v>2.33</v>
      </c>
      <c r="M6" s="76">
        <v>4.34</v>
      </c>
      <c r="N6" s="76">
        <v>0.84</v>
      </c>
      <c r="O6" s="76">
        <v>0.28999999999999998</v>
      </c>
      <c r="P6" s="76">
        <v>2.11</v>
      </c>
      <c r="S6" s="78">
        <v>9.4</v>
      </c>
      <c r="T6" s="78">
        <v>9.4</v>
      </c>
      <c r="U6" s="78">
        <v>14.5</v>
      </c>
      <c r="V6" s="78">
        <v>3.3</v>
      </c>
      <c r="W6" s="78">
        <v>3.3</v>
      </c>
      <c r="AE6" s="77" t="str">
        <f t="shared" si="0"/>
        <v/>
      </c>
      <c r="AF6" s="76" t="str">
        <f t="shared" si="1"/>
        <v/>
      </c>
      <c r="AG6" s="76">
        <f t="shared" si="2"/>
        <v>2.1123595505617976</v>
      </c>
      <c r="AH6" s="76">
        <f t="shared" si="3"/>
        <v>2.1123595505617976</v>
      </c>
      <c r="AI6" s="76">
        <f t="shared" si="4"/>
        <v>3.0271398747390394</v>
      </c>
      <c r="AJ6" s="76">
        <f t="shared" si="5"/>
        <v>0.61452513966480438</v>
      </c>
      <c r="AK6" s="76">
        <f t="shared" si="6"/>
        <v>0.61452513966480438</v>
      </c>
      <c r="AL6" s="76" t="str">
        <f t="shared" si="7"/>
        <v/>
      </c>
      <c r="AM6" s="76" t="str">
        <f t="shared" si="8"/>
        <v/>
      </c>
      <c r="AN6" s="76" t="str">
        <f t="shared" si="9"/>
        <v/>
      </c>
      <c r="AO6" s="76" t="str">
        <f t="shared" si="10"/>
        <v/>
      </c>
      <c r="AP6" s="76" t="str">
        <f t="shared" si="11"/>
        <v/>
      </c>
      <c r="AQ6" s="76" t="str">
        <f t="shared" si="12"/>
        <v/>
      </c>
      <c r="AR6" s="76" t="str">
        <f t="shared" si="13"/>
        <v/>
      </c>
      <c r="AS6" s="79" t="str">
        <f t="shared" si="14"/>
        <v/>
      </c>
      <c r="AT6" s="78" t="str">
        <f t="shared" si="15"/>
        <v/>
      </c>
      <c r="AU6" s="78">
        <f t="shared" si="16"/>
        <v>9.4</v>
      </c>
      <c r="AV6" s="78">
        <f t="shared" si="17"/>
        <v>9.4</v>
      </c>
      <c r="AW6" s="78">
        <f t="shared" si="18"/>
        <v>14.5</v>
      </c>
      <c r="AX6" s="78" t="str">
        <f t="shared" si="19"/>
        <v/>
      </c>
      <c r="AY6" s="78" t="str">
        <f t="shared" si="20"/>
        <v/>
      </c>
      <c r="AZ6" s="78" t="str">
        <f t="shared" si="21"/>
        <v/>
      </c>
      <c r="BA6" s="78" t="str">
        <f t="shared" si="22"/>
        <v/>
      </c>
      <c r="BB6" s="78" t="str">
        <f t="shared" si="23"/>
        <v/>
      </c>
      <c r="BC6" s="78" t="str">
        <f t="shared" si="24"/>
        <v/>
      </c>
      <c r="BD6" s="78" t="str">
        <f t="shared" si="25"/>
        <v/>
      </c>
      <c r="BE6" s="78" t="str">
        <f t="shared" si="26"/>
        <v/>
      </c>
      <c r="BF6" s="78" t="str">
        <f t="shared" si="27"/>
        <v/>
      </c>
      <c r="BG6" s="79" t="str">
        <f t="shared" si="28"/>
        <v/>
      </c>
      <c r="BH6" s="78" t="str">
        <f t="shared" si="29"/>
        <v/>
      </c>
      <c r="BI6" s="78">
        <f t="shared" si="30"/>
        <v>18.18181818181818</v>
      </c>
      <c r="BJ6" s="78">
        <f t="shared" si="31"/>
        <v>18.18181818181818</v>
      </c>
      <c r="BK6" s="78">
        <f t="shared" si="32"/>
        <v>29.774127310061601</v>
      </c>
      <c r="BL6" s="78" t="str">
        <f t="shared" si="33"/>
        <v/>
      </c>
      <c r="BM6" s="78" t="str">
        <f t="shared" si="34"/>
        <v/>
      </c>
      <c r="BN6" s="78" t="str">
        <f t="shared" si="35"/>
        <v/>
      </c>
      <c r="BO6" s="78" t="str">
        <f t="shared" si="36"/>
        <v/>
      </c>
      <c r="BP6" s="78" t="str">
        <f t="shared" si="37"/>
        <v/>
      </c>
      <c r="BQ6" s="78" t="str">
        <f t="shared" si="38"/>
        <v/>
      </c>
      <c r="BR6" s="78" t="str">
        <f t="shared" si="39"/>
        <v/>
      </c>
      <c r="BS6" s="78" t="str">
        <f t="shared" si="40"/>
        <v/>
      </c>
      <c r="BT6" s="78" t="str">
        <f t="shared" si="41"/>
        <v/>
      </c>
      <c r="BW6" s="76">
        <v>7.2</v>
      </c>
      <c r="BX6" s="76">
        <v>7.2</v>
      </c>
      <c r="BY6" s="76">
        <v>7.38</v>
      </c>
      <c r="BZ6" s="76">
        <v>7.34</v>
      </c>
      <c r="CA6" s="76">
        <v>7.34</v>
      </c>
      <c r="CI6" s="77" t="str">
        <f t="shared" si="42"/>
        <v/>
      </c>
      <c r="CJ6" s="76" t="str">
        <f t="shared" si="43"/>
        <v/>
      </c>
      <c r="CK6" s="76">
        <f t="shared" si="44"/>
        <v>7.2</v>
      </c>
      <c r="CL6" s="76">
        <f t="shared" si="45"/>
        <v>7.2</v>
      </c>
      <c r="CM6" s="76">
        <f t="shared" si="46"/>
        <v>7.38</v>
      </c>
      <c r="CN6" s="76" t="str">
        <f t="shared" si="47"/>
        <v/>
      </c>
      <c r="CO6" s="76" t="str">
        <f t="shared" si="48"/>
        <v/>
      </c>
      <c r="CP6" s="76" t="str">
        <f t="shared" si="49"/>
        <v/>
      </c>
      <c r="CQ6" s="76" t="str">
        <f t="shared" si="50"/>
        <v/>
      </c>
      <c r="CR6" s="76" t="str">
        <f t="shared" si="51"/>
        <v/>
      </c>
      <c r="CS6" s="76" t="str">
        <f t="shared" si="52"/>
        <v/>
      </c>
      <c r="CT6" s="76" t="str">
        <f t="shared" si="53"/>
        <v/>
      </c>
      <c r="CU6" s="76" t="str">
        <f t="shared" si="54"/>
        <v/>
      </c>
      <c r="CV6" s="76" t="str">
        <f t="shared" si="55"/>
        <v/>
      </c>
    </row>
    <row r="7" spans="1:100" x14ac:dyDescent="0.15">
      <c r="A7" s="80" t="s">
        <v>186</v>
      </c>
      <c r="B7" s="81" t="s">
        <v>1176</v>
      </c>
      <c r="C7" s="77">
        <v>0.81</v>
      </c>
      <c r="D7" s="76">
        <v>1.1100000000000001</v>
      </c>
      <c r="E7" s="76">
        <v>2.5</v>
      </c>
      <c r="F7" s="76">
        <v>2.5</v>
      </c>
      <c r="G7" s="76">
        <v>4.88</v>
      </c>
      <c r="H7" s="76">
        <v>2.76</v>
      </c>
      <c r="I7" s="76">
        <v>2.76</v>
      </c>
      <c r="J7" s="76">
        <v>4.09</v>
      </c>
      <c r="K7" s="76">
        <v>4.91</v>
      </c>
      <c r="L7" s="76">
        <v>4.91</v>
      </c>
      <c r="M7" s="76">
        <v>3.63</v>
      </c>
      <c r="N7" s="76">
        <v>1.02</v>
      </c>
      <c r="O7" s="76">
        <v>2.56</v>
      </c>
      <c r="P7" s="76">
        <v>2.25</v>
      </c>
      <c r="Q7" s="79">
        <v>12.7</v>
      </c>
      <c r="R7" s="78">
        <v>13.4</v>
      </c>
      <c r="S7" s="78">
        <v>17.7</v>
      </c>
      <c r="T7" s="78">
        <v>17.7</v>
      </c>
      <c r="U7" s="78">
        <v>12.2</v>
      </c>
      <c r="V7" s="78">
        <v>21.2</v>
      </c>
      <c r="W7" s="78">
        <v>21.2</v>
      </c>
      <c r="X7" s="78">
        <v>13.8</v>
      </c>
      <c r="Y7" s="78">
        <v>10</v>
      </c>
      <c r="Z7" s="78">
        <v>10</v>
      </c>
      <c r="AA7" s="78">
        <v>10</v>
      </c>
      <c r="AB7" s="78">
        <v>22.2</v>
      </c>
      <c r="AC7" s="78">
        <v>20</v>
      </c>
      <c r="AD7" s="78">
        <v>19.899999999999999</v>
      </c>
      <c r="AE7" s="77">
        <f t="shared" si="0"/>
        <v>15.679012345679011</v>
      </c>
      <c r="AF7" s="76">
        <f t="shared" si="1"/>
        <v>12.072072072072071</v>
      </c>
      <c r="AG7" s="76">
        <f t="shared" si="2"/>
        <v>7.08</v>
      </c>
      <c r="AH7" s="76">
        <f t="shared" si="3"/>
        <v>7.08</v>
      </c>
      <c r="AI7" s="76">
        <f t="shared" si="4"/>
        <v>2.5</v>
      </c>
      <c r="AJ7" s="76">
        <f t="shared" si="5"/>
        <v>7.6811594202898554</v>
      </c>
      <c r="AK7" s="76">
        <f t="shared" si="6"/>
        <v>7.6811594202898554</v>
      </c>
      <c r="AL7" s="76">
        <f t="shared" si="7"/>
        <v>3.3740831295843523</v>
      </c>
      <c r="AM7" s="76">
        <f t="shared" si="8"/>
        <v>2.0366598778004072</v>
      </c>
      <c r="AN7" s="76">
        <f t="shared" si="9"/>
        <v>2.0366598778004072</v>
      </c>
      <c r="AO7" s="76">
        <f t="shared" si="10"/>
        <v>2.7548209366391188</v>
      </c>
      <c r="AP7" s="76">
        <f t="shared" si="11"/>
        <v>21.764705882352938</v>
      </c>
      <c r="AQ7" s="76">
        <f t="shared" si="12"/>
        <v>7.8125</v>
      </c>
      <c r="AR7" s="76">
        <f t="shared" si="13"/>
        <v>8.8444444444444432</v>
      </c>
      <c r="AS7" s="79">
        <f t="shared" si="14"/>
        <v>12.7</v>
      </c>
      <c r="AT7" s="78">
        <f t="shared" si="15"/>
        <v>13.4</v>
      </c>
      <c r="AU7" s="78">
        <f t="shared" si="16"/>
        <v>17.7</v>
      </c>
      <c r="AV7" s="78">
        <f t="shared" si="17"/>
        <v>17.7</v>
      </c>
      <c r="AW7" s="78">
        <f t="shared" si="18"/>
        <v>12.2</v>
      </c>
      <c r="AX7" s="78">
        <f t="shared" si="19"/>
        <v>21.2</v>
      </c>
      <c r="AY7" s="78">
        <f t="shared" si="20"/>
        <v>21.2</v>
      </c>
      <c r="AZ7" s="78">
        <f t="shared" si="21"/>
        <v>13.8</v>
      </c>
      <c r="BA7" s="78">
        <f t="shared" si="22"/>
        <v>10</v>
      </c>
      <c r="BB7" s="78">
        <f t="shared" si="23"/>
        <v>10</v>
      </c>
      <c r="BC7" s="78">
        <f t="shared" si="24"/>
        <v>10</v>
      </c>
      <c r="BD7" s="78">
        <f t="shared" si="25"/>
        <v>22.2</v>
      </c>
      <c r="BE7" s="78">
        <f t="shared" si="26"/>
        <v>20</v>
      </c>
      <c r="BF7" s="78">
        <f t="shared" si="27"/>
        <v>19.899999999999999</v>
      </c>
      <c r="BG7" s="79">
        <f t="shared" si="28"/>
        <v>23.34558823529412</v>
      </c>
      <c r="BH7" s="78">
        <f t="shared" si="29"/>
        <v>24.907063197026023</v>
      </c>
      <c r="BI7" s="78">
        <f t="shared" si="30"/>
        <v>34.235976789168276</v>
      </c>
      <c r="BJ7" s="78">
        <f t="shared" si="31"/>
        <v>34.235976789168276</v>
      </c>
      <c r="BK7" s="78">
        <f t="shared" si="32"/>
        <v>25.051334702258725</v>
      </c>
      <c r="BL7" s="78">
        <f t="shared" si="33"/>
        <v>43.892339544513462</v>
      </c>
      <c r="BM7" s="78">
        <f t="shared" si="34"/>
        <v>43.892339544513462</v>
      </c>
      <c r="BN7" s="78">
        <f t="shared" si="35"/>
        <v>40</v>
      </c>
      <c r="BO7" s="78">
        <f t="shared" si="36"/>
        <v>20.533880903490758</v>
      </c>
      <c r="BP7" s="78">
        <f t="shared" si="37"/>
        <v>20.533880903490758</v>
      </c>
      <c r="BQ7" s="78">
        <f t="shared" si="38"/>
        <v>22.471910112359552</v>
      </c>
      <c r="BR7" s="78">
        <f t="shared" si="39"/>
        <v>43.786982248520708</v>
      </c>
      <c r="BS7" s="78">
        <f t="shared" si="40"/>
        <v>38.095238095238095</v>
      </c>
      <c r="BT7" s="78">
        <f t="shared" si="41"/>
        <v>39.328063241106712</v>
      </c>
      <c r="BU7" s="77">
        <v>6.16</v>
      </c>
      <c r="BV7" s="76">
        <v>6.14</v>
      </c>
      <c r="BW7" s="76">
        <v>7.56</v>
      </c>
      <c r="BX7" s="76">
        <v>7.56</v>
      </c>
      <c r="BY7" s="76">
        <v>8.19</v>
      </c>
      <c r="BZ7" s="76">
        <v>6.89</v>
      </c>
      <c r="CA7" s="76">
        <v>6.89</v>
      </c>
      <c r="CB7" s="76">
        <v>7.87</v>
      </c>
      <c r="CC7" s="76">
        <v>8.17</v>
      </c>
      <c r="CD7" s="76">
        <v>8.17</v>
      </c>
      <c r="CE7" s="76">
        <v>8.49</v>
      </c>
      <c r="CF7" s="76">
        <v>7.01</v>
      </c>
      <c r="CG7" s="76">
        <v>6.3</v>
      </c>
      <c r="CH7" s="76">
        <v>6.37</v>
      </c>
      <c r="CI7" s="77">
        <f t="shared" si="42"/>
        <v>6.16</v>
      </c>
      <c r="CJ7" s="76">
        <f t="shared" si="43"/>
        <v>6.14</v>
      </c>
      <c r="CK7" s="76">
        <f t="shared" si="44"/>
        <v>7.56</v>
      </c>
      <c r="CL7" s="76">
        <f t="shared" si="45"/>
        <v>7.56</v>
      </c>
      <c r="CM7" s="76">
        <f t="shared" si="46"/>
        <v>8.19</v>
      </c>
      <c r="CN7" s="76">
        <f t="shared" si="47"/>
        <v>6.89</v>
      </c>
      <c r="CO7" s="76">
        <f t="shared" si="48"/>
        <v>6.89</v>
      </c>
      <c r="CP7" s="76">
        <f t="shared" si="49"/>
        <v>7.87</v>
      </c>
      <c r="CQ7" s="76">
        <f t="shared" si="50"/>
        <v>8.17</v>
      </c>
      <c r="CR7" s="76">
        <f t="shared" si="51"/>
        <v>8.17</v>
      </c>
      <c r="CS7" s="76">
        <f t="shared" si="52"/>
        <v>8.49</v>
      </c>
      <c r="CT7" s="76">
        <f t="shared" si="53"/>
        <v>7.01</v>
      </c>
      <c r="CU7" s="76">
        <f t="shared" si="54"/>
        <v>6.3</v>
      </c>
      <c r="CV7" s="76">
        <f t="shared" si="55"/>
        <v>6.37</v>
      </c>
    </row>
    <row r="8" spans="1:100" x14ac:dyDescent="0.15">
      <c r="A8" s="80" t="s">
        <v>189</v>
      </c>
      <c r="B8" s="81" t="s">
        <v>1175</v>
      </c>
      <c r="C8" s="77">
        <v>0.61</v>
      </c>
      <c r="D8" s="76">
        <v>2.61</v>
      </c>
      <c r="E8" s="76">
        <v>1.22</v>
      </c>
      <c r="F8" s="76">
        <v>1.22</v>
      </c>
      <c r="G8" s="76">
        <v>1.63</v>
      </c>
      <c r="H8" s="76">
        <v>0.6</v>
      </c>
      <c r="I8" s="76">
        <v>0.6</v>
      </c>
      <c r="J8" s="76">
        <v>0.94</v>
      </c>
      <c r="K8" s="76">
        <v>1.69</v>
      </c>
      <c r="L8" s="76">
        <v>1.69</v>
      </c>
      <c r="M8" s="76">
        <v>0.47</v>
      </c>
      <c r="N8" s="76">
        <v>1.23</v>
      </c>
      <c r="O8" s="76">
        <v>2.35</v>
      </c>
      <c r="P8" s="76">
        <v>1.1499999999999999</v>
      </c>
      <c r="Q8" s="79">
        <v>5.8</v>
      </c>
      <c r="R8" s="78">
        <v>2.8</v>
      </c>
      <c r="S8" s="78">
        <v>12.2</v>
      </c>
      <c r="T8" s="78">
        <v>12.2</v>
      </c>
      <c r="U8" s="78">
        <v>14.5</v>
      </c>
      <c r="V8" s="78">
        <v>11.4</v>
      </c>
      <c r="W8" s="78">
        <v>11.4</v>
      </c>
      <c r="X8" s="78">
        <v>12.4</v>
      </c>
      <c r="Y8" s="78">
        <v>11.3</v>
      </c>
      <c r="Z8" s="78">
        <v>11.3</v>
      </c>
      <c r="AA8" s="78">
        <v>11.6</v>
      </c>
      <c r="AB8" s="78">
        <v>3.5</v>
      </c>
      <c r="AC8" s="78">
        <v>2</v>
      </c>
      <c r="AD8" s="78">
        <v>4.2</v>
      </c>
      <c r="AE8" s="77">
        <f t="shared" si="0"/>
        <v>9.5081967213114762</v>
      </c>
      <c r="AF8" s="76">
        <f t="shared" si="1"/>
        <v>1.0727969348659003</v>
      </c>
      <c r="AG8" s="76">
        <f t="shared" si="2"/>
        <v>10</v>
      </c>
      <c r="AH8" s="76">
        <f t="shared" si="3"/>
        <v>10</v>
      </c>
      <c r="AI8" s="76">
        <f t="shared" si="4"/>
        <v>8.8957055214723937</v>
      </c>
      <c r="AJ8" s="76">
        <f t="shared" si="5"/>
        <v>19</v>
      </c>
      <c r="AK8" s="76">
        <f t="shared" si="6"/>
        <v>19</v>
      </c>
      <c r="AL8" s="76">
        <f t="shared" si="7"/>
        <v>13.191489361702128</v>
      </c>
      <c r="AM8" s="76">
        <f t="shared" si="8"/>
        <v>6.6863905325443795</v>
      </c>
      <c r="AN8" s="76">
        <f t="shared" si="9"/>
        <v>6.6863905325443795</v>
      </c>
      <c r="AO8" s="76">
        <f t="shared" si="10"/>
        <v>24.680851063829788</v>
      </c>
      <c r="AP8" s="76">
        <f t="shared" si="11"/>
        <v>2.845528455284553</v>
      </c>
      <c r="AQ8" s="76">
        <f t="shared" si="12"/>
        <v>0.85106382978723405</v>
      </c>
      <c r="AR8" s="76">
        <f t="shared" si="13"/>
        <v>3.6521739130434785</v>
      </c>
      <c r="AS8" s="79">
        <f t="shared" si="14"/>
        <v>5.8</v>
      </c>
      <c r="AT8" s="78" t="str">
        <f t="shared" si="15"/>
        <v/>
      </c>
      <c r="AU8" s="78">
        <f t="shared" si="16"/>
        <v>12.2</v>
      </c>
      <c r="AV8" s="78">
        <f t="shared" si="17"/>
        <v>12.2</v>
      </c>
      <c r="AW8" s="78">
        <f t="shared" si="18"/>
        <v>14.5</v>
      </c>
      <c r="AX8" s="78">
        <f t="shared" si="19"/>
        <v>11.4</v>
      </c>
      <c r="AY8" s="78">
        <f t="shared" si="20"/>
        <v>11.4</v>
      </c>
      <c r="AZ8" s="78">
        <f t="shared" si="21"/>
        <v>12.4</v>
      </c>
      <c r="BA8" s="78">
        <f t="shared" si="22"/>
        <v>11.3</v>
      </c>
      <c r="BB8" s="78">
        <f t="shared" si="23"/>
        <v>11.3</v>
      </c>
      <c r="BC8" s="78">
        <f t="shared" si="24"/>
        <v>11.6</v>
      </c>
      <c r="BD8" s="78">
        <f t="shared" si="25"/>
        <v>3.5</v>
      </c>
      <c r="BE8" s="78" t="str">
        <f t="shared" si="26"/>
        <v/>
      </c>
      <c r="BF8" s="78">
        <f t="shared" si="27"/>
        <v>4.2</v>
      </c>
      <c r="BG8" s="79">
        <f t="shared" si="28"/>
        <v>10.661764705882353</v>
      </c>
      <c r="BH8" s="78" t="str">
        <f t="shared" si="29"/>
        <v/>
      </c>
      <c r="BI8" s="78">
        <f t="shared" si="30"/>
        <v>23.597678916827853</v>
      </c>
      <c r="BJ8" s="78">
        <f t="shared" si="31"/>
        <v>23.597678916827853</v>
      </c>
      <c r="BK8" s="78">
        <f t="shared" si="32"/>
        <v>29.774127310061601</v>
      </c>
      <c r="BL8" s="78">
        <f t="shared" si="33"/>
        <v>23.602484472049692</v>
      </c>
      <c r="BM8" s="78">
        <f t="shared" si="34"/>
        <v>23.602484472049692</v>
      </c>
      <c r="BN8" s="78">
        <f t="shared" si="35"/>
        <v>35.94202898550725</v>
      </c>
      <c r="BO8" s="78">
        <f t="shared" si="36"/>
        <v>23.203285420944557</v>
      </c>
      <c r="BP8" s="78">
        <f t="shared" si="37"/>
        <v>23.203285420944557</v>
      </c>
      <c r="BQ8" s="78">
        <f t="shared" si="38"/>
        <v>26.067415730337078</v>
      </c>
      <c r="BR8" s="78">
        <f t="shared" si="39"/>
        <v>6.9033530571992108</v>
      </c>
      <c r="BS8" s="78" t="str">
        <f t="shared" si="40"/>
        <v/>
      </c>
      <c r="BT8" s="78">
        <f t="shared" si="41"/>
        <v>8.3003952569169961</v>
      </c>
      <c r="BU8" s="77">
        <v>7.17</v>
      </c>
      <c r="BV8" s="76">
        <v>7.51</v>
      </c>
      <c r="BW8" s="76">
        <v>7.68</v>
      </c>
      <c r="BX8" s="76">
        <v>7.68</v>
      </c>
      <c r="BY8" s="76">
        <v>7.76</v>
      </c>
      <c r="BZ8" s="76">
        <v>7.45</v>
      </c>
      <c r="CA8" s="76">
        <v>7.45</v>
      </c>
      <c r="CB8" s="76">
        <v>8.35</v>
      </c>
      <c r="CC8" s="76">
        <v>8.58</v>
      </c>
      <c r="CD8" s="76">
        <v>8.58</v>
      </c>
      <c r="CE8" s="76">
        <v>8.51</v>
      </c>
      <c r="CF8" s="76">
        <v>7.61</v>
      </c>
      <c r="CG8" s="76">
        <v>7.51</v>
      </c>
      <c r="CH8" s="76">
        <v>7.34</v>
      </c>
      <c r="CI8" s="77">
        <f t="shared" si="42"/>
        <v>7.17</v>
      </c>
      <c r="CJ8" s="76" t="str">
        <f t="shared" si="43"/>
        <v/>
      </c>
      <c r="CK8" s="76">
        <f t="shared" si="44"/>
        <v>7.68</v>
      </c>
      <c r="CL8" s="76">
        <f t="shared" si="45"/>
        <v>7.68</v>
      </c>
      <c r="CM8" s="76">
        <f t="shared" si="46"/>
        <v>7.76</v>
      </c>
      <c r="CN8" s="76">
        <f t="shared" si="47"/>
        <v>7.45</v>
      </c>
      <c r="CO8" s="76">
        <f t="shared" si="48"/>
        <v>7.45</v>
      </c>
      <c r="CP8" s="76">
        <f t="shared" si="49"/>
        <v>8.35</v>
      </c>
      <c r="CQ8" s="76">
        <f t="shared" si="50"/>
        <v>8.58</v>
      </c>
      <c r="CR8" s="76">
        <f t="shared" si="51"/>
        <v>8.58</v>
      </c>
      <c r="CS8" s="76">
        <f t="shared" si="52"/>
        <v>8.51</v>
      </c>
      <c r="CT8" s="76">
        <f t="shared" si="53"/>
        <v>7.61</v>
      </c>
      <c r="CU8" s="76" t="str">
        <f t="shared" si="54"/>
        <v/>
      </c>
      <c r="CV8" s="76">
        <f t="shared" si="55"/>
        <v>7.34</v>
      </c>
    </row>
    <row r="9" spans="1:100" x14ac:dyDescent="0.15">
      <c r="A9" s="80" t="s">
        <v>192</v>
      </c>
      <c r="B9" s="81" t="s">
        <v>1174</v>
      </c>
      <c r="C9" s="77">
        <v>1.18</v>
      </c>
      <c r="D9" s="76">
        <v>1.18</v>
      </c>
      <c r="E9" s="76">
        <v>1.97</v>
      </c>
      <c r="F9" s="76">
        <v>1.97</v>
      </c>
      <c r="G9" s="76">
        <v>3.17</v>
      </c>
      <c r="H9" s="76">
        <v>1.48</v>
      </c>
      <c r="I9" s="76">
        <v>1.48</v>
      </c>
      <c r="J9" s="76">
        <v>1.84</v>
      </c>
      <c r="K9" s="76">
        <v>1.78</v>
      </c>
      <c r="L9" s="76">
        <v>1.78</v>
      </c>
      <c r="M9" s="76">
        <v>2.0299999999999998</v>
      </c>
      <c r="N9" s="76">
        <v>1.96</v>
      </c>
      <c r="O9" s="76">
        <v>1.28</v>
      </c>
      <c r="P9" s="76">
        <v>1.45</v>
      </c>
      <c r="Q9" s="79">
        <v>17.7</v>
      </c>
      <c r="R9" s="78">
        <v>15.8</v>
      </c>
      <c r="S9" s="78">
        <v>7.3</v>
      </c>
      <c r="T9" s="78">
        <v>7.3</v>
      </c>
      <c r="U9" s="78">
        <v>4.2</v>
      </c>
      <c r="V9" s="78">
        <v>11.5</v>
      </c>
      <c r="W9" s="78">
        <v>11.5</v>
      </c>
      <c r="X9" s="78">
        <v>5.5</v>
      </c>
      <c r="Y9" s="78">
        <v>5.3</v>
      </c>
      <c r="Z9" s="78">
        <v>5.3</v>
      </c>
      <c r="AA9" s="78">
        <v>4.5</v>
      </c>
      <c r="AB9" s="78">
        <v>18.600000000000001</v>
      </c>
      <c r="AC9" s="78">
        <v>18.2</v>
      </c>
      <c r="AD9" s="78">
        <v>19</v>
      </c>
      <c r="AE9" s="77">
        <f t="shared" si="0"/>
        <v>15</v>
      </c>
      <c r="AF9" s="76">
        <f t="shared" si="1"/>
        <v>13.389830508474578</v>
      </c>
      <c r="AG9" s="76">
        <f t="shared" si="2"/>
        <v>3.7055837563451774</v>
      </c>
      <c r="AH9" s="76">
        <f t="shared" si="3"/>
        <v>3.7055837563451774</v>
      </c>
      <c r="AI9" s="76">
        <f t="shared" si="4"/>
        <v>1.3249211356466877</v>
      </c>
      <c r="AJ9" s="76">
        <f t="shared" si="5"/>
        <v>7.7702702702702702</v>
      </c>
      <c r="AK9" s="76">
        <f t="shared" si="6"/>
        <v>7.7702702702702702</v>
      </c>
      <c r="AL9" s="76">
        <f t="shared" si="7"/>
        <v>2.9891304347826084</v>
      </c>
      <c r="AM9" s="76">
        <f t="shared" si="8"/>
        <v>2.9775280898876404</v>
      </c>
      <c r="AN9" s="76">
        <f t="shared" si="9"/>
        <v>2.9775280898876404</v>
      </c>
      <c r="AO9" s="76">
        <f t="shared" si="10"/>
        <v>2.2167487684729066</v>
      </c>
      <c r="AP9" s="76">
        <f t="shared" si="11"/>
        <v>9.4897959183673475</v>
      </c>
      <c r="AQ9" s="76">
        <f t="shared" si="12"/>
        <v>14.21875</v>
      </c>
      <c r="AR9" s="76">
        <f t="shared" si="13"/>
        <v>13.103448275862069</v>
      </c>
      <c r="AS9" s="79">
        <f t="shared" si="14"/>
        <v>17.7</v>
      </c>
      <c r="AT9" s="78">
        <f t="shared" si="15"/>
        <v>15.8</v>
      </c>
      <c r="AU9" s="78">
        <f t="shared" si="16"/>
        <v>7.3</v>
      </c>
      <c r="AV9" s="78">
        <f t="shared" si="17"/>
        <v>7.3</v>
      </c>
      <c r="AW9" s="78" t="str">
        <f t="shared" si="18"/>
        <v/>
      </c>
      <c r="AX9" s="78">
        <f t="shared" si="19"/>
        <v>11.5</v>
      </c>
      <c r="AY9" s="78">
        <f t="shared" si="20"/>
        <v>11.5</v>
      </c>
      <c r="AZ9" s="78">
        <f t="shared" si="21"/>
        <v>5.5</v>
      </c>
      <c r="BA9" s="78">
        <f t="shared" si="22"/>
        <v>5.3</v>
      </c>
      <c r="BB9" s="78">
        <f t="shared" si="23"/>
        <v>5.3</v>
      </c>
      <c r="BC9" s="78">
        <f t="shared" si="24"/>
        <v>4.5</v>
      </c>
      <c r="BD9" s="78">
        <f t="shared" si="25"/>
        <v>18.600000000000001</v>
      </c>
      <c r="BE9" s="78">
        <f t="shared" si="26"/>
        <v>18.2</v>
      </c>
      <c r="BF9" s="78">
        <f t="shared" si="27"/>
        <v>19</v>
      </c>
      <c r="BG9" s="79">
        <f t="shared" si="28"/>
        <v>32.536764705882355</v>
      </c>
      <c r="BH9" s="78">
        <f t="shared" si="29"/>
        <v>29.368029739776954</v>
      </c>
      <c r="BI9" s="78">
        <f t="shared" si="30"/>
        <v>14.119922630560927</v>
      </c>
      <c r="BJ9" s="78">
        <f t="shared" si="31"/>
        <v>14.119922630560927</v>
      </c>
      <c r="BK9" s="78" t="str">
        <f t="shared" si="32"/>
        <v/>
      </c>
      <c r="BL9" s="78">
        <f t="shared" si="33"/>
        <v>23.80952380952381</v>
      </c>
      <c r="BM9" s="78">
        <f t="shared" si="34"/>
        <v>23.80952380952381</v>
      </c>
      <c r="BN9" s="78">
        <f t="shared" si="35"/>
        <v>15.942028985507246</v>
      </c>
      <c r="BO9" s="78">
        <f t="shared" si="36"/>
        <v>10.882956878850102</v>
      </c>
      <c r="BP9" s="78">
        <f t="shared" si="37"/>
        <v>10.882956878850102</v>
      </c>
      <c r="BQ9" s="78">
        <f t="shared" si="38"/>
        <v>10.112359550561798</v>
      </c>
      <c r="BR9" s="78">
        <f t="shared" si="39"/>
        <v>36.68639053254438</v>
      </c>
      <c r="BS9" s="78">
        <f t="shared" si="40"/>
        <v>34.666666666666664</v>
      </c>
      <c r="BT9" s="78">
        <f t="shared" si="41"/>
        <v>37.549407114624508</v>
      </c>
      <c r="BU9" s="77">
        <v>6.84</v>
      </c>
      <c r="BV9" s="76">
        <v>6.74</v>
      </c>
      <c r="BW9" s="76">
        <v>8.75</v>
      </c>
      <c r="BX9" s="76">
        <v>8.75</v>
      </c>
      <c r="BY9" s="76">
        <v>8.59</v>
      </c>
      <c r="BZ9" s="76">
        <v>8.57</v>
      </c>
      <c r="CA9" s="76">
        <v>8.57</v>
      </c>
      <c r="CB9" s="76">
        <v>8.9700000000000006</v>
      </c>
      <c r="CC9" s="76">
        <v>8.64</v>
      </c>
      <c r="CD9" s="76">
        <v>8.64</v>
      </c>
      <c r="CE9" s="76">
        <v>8.85</v>
      </c>
      <c r="CF9" s="76">
        <v>8.31</v>
      </c>
      <c r="CG9" s="76">
        <v>7.85</v>
      </c>
      <c r="CH9" s="76">
        <v>7.81</v>
      </c>
      <c r="CI9" s="77">
        <f t="shared" si="42"/>
        <v>6.84</v>
      </c>
      <c r="CJ9" s="76">
        <f t="shared" si="43"/>
        <v>6.74</v>
      </c>
      <c r="CK9" s="76">
        <f t="shared" si="44"/>
        <v>8.75</v>
      </c>
      <c r="CL9" s="76">
        <f t="shared" si="45"/>
        <v>8.75</v>
      </c>
      <c r="CM9" s="76" t="str">
        <f t="shared" si="46"/>
        <v/>
      </c>
      <c r="CN9" s="76">
        <f t="shared" si="47"/>
        <v>8.57</v>
      </c>
      <c r="CO9" s="76">
        <f t="shared" si="48"/>
        <v>8.57</v>
      </c>
      <c r="CP9" s="76">
        <f t="shared" si="49"/>
        <v>8.9700000000000006</v>
      </c>
      <c r="CQ9" s="76">
        <f t="shared" si="50"/>
        <v>8.64</v>
      </c>
      <c r="CR9" s="76">
        <f t="shared" si="51"/>
        <v>8.64</v>
      </c>
      <c r="CS9" s="76">
        <f t="shared" si="52"/>
        <v>8.85</v>
      </c>
      <c r="CT9" s="76">
        <f t="shared" si="53"/>
        <v>8.31</v>
      </c>
      <c r="CU9" s="76">
        <f t="shared" si="54"/>
        <v>7.85</v>
      </c>
      <c r="CV9" s="76">
        <f t="shared" si="55"/>
        <v>7.81</v>
      </c>
    </row>
    <row r="10" spans="1:100" x14ac:dyDescent="0.15">
      <c r="A10" s="80" t="s">
        <v>195</v>
      </c>
      <c r="B10" s="81" t="s">
        <v>1255</v>
      </c>
      <c r="C10" s="77">
        <v>2.5099999999999998</v>
      </c>
      <c r="D10" s="76">
        <v>2</v>
      </c>
      <c r="E10" s="76">
        <v>1.7</v>
      </c>
      <c r="F10" s="76">
        <v>1.7</v>
      </c>
      <c r="G10" s="76">
        <v>2.54</v>
      </c>
      <c r="H10" s="76">
        <v>1.85</v>
      </c>
      <c r="I10" s="76">
        <v>1.85</v>
      </c>
      <c r="J10" s="76">
        <v>1.99</v>
      </c>
      <c r="K10" s="76">
        <v>1.6</v>
      </c>
      <c r="L10" s="76">
        <v>1.6</v>
      </c>
      <c r="M10" s="76">
        <v>1.06</v>
      </c>
      <c r="N10" s="76">
        <v>2.93</v>
      </c>
      <c r="O10" s="76">
        <v>1.19</v>
      </c>
      <c r="P10" s="76">
        <v>1.48</v>
      </c>
      <c r="Q10" s="79">
        <v>24.3</v>
      </c>
      <c r="R10" s="78">
        <v>23.4</v>
      </c>
      <c r="S10" s="78">
        <v>21.6</v>
      </c>
      <c r="T10" s="78">
        <v>21.6</v>
      </c>
      <c r="U10" s="78">
        <v>19.2</v>
      </c>
      <c r="V10" s="78">
        <v>20.7</v>
      </c>
      <c r="W10" s="78">
        <v>20.7</v>
      </c>
      <c r="X10" s="78">
        <v>13</v>
      </c>
      <c r="Y10" s="78">
        <v>19.5</v>
      </c>
      <c r="Z10" s="78">
        <v>19.5</v>
      </c>
      <c r="AA10" s="78">
        <v>17.3</v>
      </c>
      <c r="AB10" s="78">
        <v>16.600000000000001</v>
      </c>
      <c r="AC10" s="78">
        <v>19.399999999999999</v>
      </c>
      <c r="AD10" s="78">
        <v>16.8</v>
      </c>
      <c r="AE10" s="77">
        <f t="shared" si="0"/>
        <v>9.6812749003984067</v>
      </c>
      <c r="AF10" s="76">
        <f t="shared" si="1"/>
        <v>11.7</v>
      </c>
      <c r="AG10" s="76">
        <f t="shared" si="2"/>
        <v>12.705882352941178</v>
      </c>
      <c r="AH10" s="76">
        <f t="shared" si="3"/>
        <v>12.705882352941178</v>
      </c>
      <c r="AI10" s="76">
        <f t="shared" si="4"/>
        <v>7.5590551181102361</v>
      </c>
      <c r="AJ10" s="76">
        <f t="shared" si="5"/>
        <v>11.189189189189188</v>
      </c>
      <c r="AK10" s="76">
        <f t="shared" si="6"/>
        <v>11.189189189189188</v>
      </c>
      <c r="AL10" s="76">
        <f t="shared" si="7"/>
        <v>6.5326633165829149</v>
      </c>
      <c r="AM10" s="76">
        <f t="shared" si="8"/>
        <v>12.1875</v>
      </c>
      <c r="AN10" s="76">
        <f t="shared" si="9"/>
        <v>12.1875</v>
      </c>
      <c r="AO10" s="76">
        <f t="shared" si="10"/>
        <v>16.320754716981131</v>
      </c>
      <c r="AP10" s="76">
        <f t="shared" si="11"/>
        <v>5.6655290102389078</v>
      </c>
      <c r="AQ10" s="76">
        <f t="shared" si="12"/>
        <v>16.30252100840336</v>
      </c>
      <c r="AR10" s="76">
        <f t="shared" si="13"/>
        <v>11.351351351351353</v>
      </c>
      <c r="AS10" s="79">
        <f t="shared" si="14"/>
        <v>24.3</v>
      </c>
      <c r="AT10" s="78">
        <f t="shared" si="15"/>
        <v>23.4</v>
      </c>
      <c r="AU10" s="78">
        <f t="shared" si="16"/>
        <v>21.6</v>
      </c>
      <c r="AV10" s="78">
        <f t="shared" si="17"/>
        <v>21.6</v>
      </c>
      <c r="AW10" s="78">
        <f t="shared" si="18"/>
        <v>19.2</v>
      </c>
      <c r="AX10" s="78">
        <f t="shared" si="19"/>
        <v>20.7</v>
      </c>
      <c r="AY10" s="78">
        <f t="shared" si="20"/>
        <v>20.7</v>
      </c>
      <c r="AZ10" s="78">
        <f t="shared" si="21"/>
        <v>13</v>
      </c>
      <c r="BA10" s="78">
        <f t="shared" si="22"/>
        <v>19.5</v>
      </c>
      <c r="BB10" s="78">
        <f t="shared" si="23"/>
        <v>19.5</v>
      </c>
      <c r="BC10" s="78">
        <f t="shared" si="24"/>
        <v>17.3</v>
      </c>
      <c r="BD10" s="78">
        <f t="shared" si="25"/>
        <v>16.600000000000001</v>
      </c>
      <c r="BE10" s="78">
        <f t="shared" si="26"/>
        <v>19.399999999999999</v>
      </c>
      <c r="BF10" s="78">
        <f t="shared" si="27"/>
        <v>16.8</v>
      </c>
      <c r="BG10" s="79">
        <f t="shared" si="28"/>
        <v>44.669117647058826</v>
      </c>
      <c r="BH10" s="78">
        <f t="shared" si="29"/>
        <v>43.494423791821561</v>
      </c>
      <c r="BI10" s="78">
        <f t="shared" si="30"/>
        <v>41.779497098646033</v>
      </c>
      <c r="BJ10" s="78">
        <f t="shared" si="31"/>
        <v>41.779497098646033</v>
      </c>
      <c r="BK10" s="78">
        <f t="shared" si="32"/>
        <v>39.425051334702253</v>
      </c>
      <c r="BL10" s="78">
        <f t="shared" si="33"/>
        <v>42.857142857142861</v>
      </c>
      <c r="BM10" s="78">
        <f t="shared" si="34"/>
        <v>42.857142857142861</v>
      </c>
      <c r="BN10" s="78">
        <f t="shared" si="35"/>
        <v>37.681159420289852</v>
      </c>
      <c r="BO10" s="78">
        <f t="shared" si="36"/>
        <v>40.041067761806978</v>
      </c>
      <c r="BP10" s="78">
        <f t="shared" si="37"/>
        <v>40.041067761806978</v>
      </c>
      <c r="BQ10" s="78">
        <f t="shared" si="38"/>
        <v>38.876404494382022</v>
      </c>
      <c r="BR10" s="78">
        <f t="shared" si="39"/>
        <v>32.741617357001978</v>
      </c>
      <c r="BS10" s="78">
        <f t="shared" si="40"/>
        <v>36.952380952380949</v>
      </c>
      <c r="BT10" s="78">
        <f t="shared" si="41"/>
        <v>33.201581027667984</v>
      </c>
      <c r="BU10" s="77">
        <v>6.98</v>
      </c>
      <c r="BV10" s="76">
        <v>6.91</v>
      </c>
      <c r="BW10" s="76">
        <v>7.63</v>
      </c>
      <c r="BX10" s="76">
        <v>7.63</v>
      </c>
      <c r="BY10" s="76">
        <v>7.69</v>
      </c>
      <c r="BZ10" s="76">
        <v>7.32</v>
      </c>
      <c r="CA10" s="76">
        <v>7.32</v>
      </c>
      <c r="CB10" s="76">
        <v>7.7</v>
      </c>
      <c r="CC10" s="76">
        <v>7.21</v>
      </c>
      <c r="CD10" s="76">
        <v>7.21</v>
      </c>
      <c r="CE10" s="76">
        <v>7.48</v>
      </c>
      <c r="CF10" s="76">
        <v>6.62</v>
      </c>
      <c r="CG10" s="76">
        <v>6.69</v>
      </c>
      <c r="CH10" s="76">
        <v>6.7</v>
      </c>
      <c r="CI10" s="77">
        <f t="shared" si="42"/>
        <v>6.98</v>
      </c>
      <c r="CJ10" s="76">
        <f t="shared" si="43"/>
        <v>6.91</v>
      </c>
      <c r="CK10" s="76">
        <f t="shared" si="44"/>
        <v>7.63</v>
      </c>
      <c r="CL10" s="76">
        <f t="shared" si="45"/>
        <v>7.63</v>
      </c>
      <c r="CM10" s="76">
        <f t="shared" si="46"/>
        <v>7.69</v>
      </c>
      <c r="CN10" s="76">
        <f t="shared" si="47"/>
        <v>7.32</v>
      </c>
      <c r="CO10" s="76">
        <f t="shared" si="48"/>
        <v>7.32</v>
      </c>
      <c r="CP10" s="76">
        <f t="shared" si="49"/>
        <v>7.7</v>
      </c>
      <c r="CQ10" s="76">
        <f t="shared" si="50"/>
        <v>7.21</v>
      </c>
      <c r="CR10" s="76">
        <f t="shared" si="51"/>
        <v>7.21</v>
      </c>
      <c r="CS10" s="76">
        <f t="shared" si="52"/>
        <v>7.48</v>
      </c>
      <c r="CT10" s="76">
        <f t="shared" si="53"/>
        <v>6.62</v>
      </c>
      <c r="CU10" s="76">
        <f t="shared" si="54"/>
        <v>6.69</v>
      </c>
      <c r="CV10" s="76">
        <f t="shared" si="55"/>
        <v>6.7</v>
      </c>
    </row>
    <row r="11" spans="1:100" x14ac:dyDescent="0.15">
      <c r="A11" s="80" t="s">
        <v>198</v>
      </c>
      <c r="B11" s="81" t="s">
        <v>1254</v>
      </c>
      <c r="C11" s="77">
        <v>3.13</v>
      </c>
      <c r="D11" s="76">
        <v>2.77</v>
      </c>
      <c r="E11" s="76">
        <v>5.24</v>
      </c>
      <c r="F11" s="76">
        <v>5.24</v>
      </c>
      <c r="G11" s="76">
        <v>5.68</v>
      </c>
      <c r="H11" s="76">
        <v>5.08</v>
      </c>
      <c r="I11" s="76">
        <v>5.08</v>
      </c>
      <c r="J11" s="76">
        <v>3.22</v>
      </c>
      <c r="K11" s="76">
        <v>9.17</v>
      </c>
      <c r="L11" s="76">
        <v>9.17</v>
      </c>
      <c r="M11" s="76">
        <v>6.98</v>
      </c>
      <c r="N11" s="76">
        <v>5.51</v>
      </c>
      <c r="O11" s="76">
        <v>4.55</v>
      </c>
      <c r="P11" s="76">
        <v>4.58</v>
      </c>
      <c r="Q11" s="79">
        <v>22.6</v>
      </c>
      <c r="R11" s="78">
        <v>23.7</v>
      </c>
      <c r="X11" s="78">
        <v>13.9</v>
      </c>
      <c r="Y11" s="78">
        <v>7.2</v>
      </c>
      <c r="Z11" s="78">
        <v>7.2</v>
      </c>
      <c r="AA11" s="78">
        <v>9</v>
      </c>
      <c r="AC11" s="78">
        <v>4.8</v>
      </c>
      <c r="AD11" s="78">
        <v>18.5</v>
      </c>
      <c r="AE11" s="77">
        <f t="shared" si="0"/>
        <v>7.2204472843450489</v>
      </c>
      <c r="AF11" s="76">
        <f t="shared" si="1"/>
        <v>8.55595667870036</v>
      </c>
      <c r="AG11" s="76" t="str">
        <f t="shared" si="2"/>
        <v/>
      </c>
      <c r="AH11" s="76" t="str">
        <f t="shared" si="3"/>
        <v/>
      </c>
      <c r="AI11" s="76" t="str">
        <f t="shared" si="4"/>
        <v/>
      </c>
      <c r="AJ11" s="76" t="str">
        <f t="shared" si="5"/>
        <v/>
      </c>
      <c r="AK11" s="76" t="str">
        <f t="shared" si="6"/>
        <v/>
      </c>
      <c r="AL11" s="76">
        <f t="shared" si="7"/>
        <v>4.316770186335404</v>
      </c>
      <c r="AM11" s="76">
        <f t="shared" si="8"/>
        <v>0.7851690294438386</v>
      </c>
      <c r="AN11" s="76">
        <f t="shared" si="9"/>
        <v>0.7851690294438386</v>
      </c>
      <c r="AO11" s="76">
        <f t="shared" si="10"/>
        <v>1.2893982808022921</v>
      </c>
      <c r="AP11" s="76" t="str">
        <f t="shared" si="11"/>
        <v/>
      </c>
      <c r="AQ11" s="76">
        <f t="shared" si="12"/>
        <v>1.054945054945055</v>
      </c>
      <c r="AR11" s="76">
        <f t="shared" si="13"/>
        <v>4.0393013100436681</v>
      </c>
      <c r="AS11" s="79">
        <f t="shared" si="14"/>
        <v>22.6</v>
      </c>
      <c r="AT11" s="78">
        <f t="shared" si="15"/>
        <v>23.7</v>
      </c>
      <c r="AU11" s="78" t="str">
        <f t="shared" si="16"/>
        <v/>
      </c>
      <c r="AV11" s="78" t="str">
        <f t="shared" si="17"/>
        <v/>
      </c>
      <c r="AW11" s="78" t="str">
        <f t="shared" si="18"/>
        <v/>
      </c>
      <c r="AX11" s="78" t="str">
        <f t="shared" si="19"/>
        <v/>
      </c>
      <c r="AY11" s="78" t="str">
        <f t="shared" si="20"/>
        <v/>
      </c>
      <c r="AZ11" s="78">
        <f t="shared" si="21"/>
        <v>13.9</v>
      </c>
      <c r="BA11" s="78" t="str">
        <f t="shared" si="22"/>
        <v/>
      </c>
      <c r="BB11" s="78" t="str">
        <f t="shared" si="23"/>
        <v/>
      </c>
      <c r="BC11" s="78" t="str">
        <f t="shared" si="24"/>
        <v/>
      </c>
      <c r="BD11" s="78" t="str">
        <f t="shared" si="25"/>
        <v/>
      </c>
      <c r="BE11" s="78" t="str">
        <f t="shared" si="26"/>
        <v/>
      </c>
      <c r="BF11" s="78">
        <f t="shared" si="27"/>
        <v>18.5</v>
      </c>
      <c r="BG11" s="79">
        <f t="shared" si="28"/>
        <v>41.544117647058826</v>
      </c>
      <c r="BH11" s="78">
        <f t="shared" si="29"/>
        <v>44.05204460966543</v>
      </c>
      <c r="BI11" s="78" t="str">
        <f t="shared" si="30"/>
        <v/>
      </c>
      <c r="BJ11" s="78" t="str">
        <f t="shared" si="31"/>
        <v/>
      </c>
      <c r="BK11" s="78" t="str">
        <f t="shared" si="32"/>
        <v/>
      </c>
      <c r="BL11" s="78" t="str">
        <f t="shared" si="33"/>
        <v/>
      </c>
      <c r="BM11" s="78" t="str">
        <f t="shared" si="34"/>
        <v/>
      </c>
      <c r="BN11" s="78">
        <f t="shared" si="35"/>
        <v>40.289855072463766</v>
      </c>
      <c r="BO11" s="78" t="str">
        <f t="shared" si="36"/>
        <v/>
      </c>
      <c r="BP11" s="78" t="str">
        <f t="shared" si="37"/>
        <v/>
      </c>
      <c r="BQ11" s="78" t="str">
        <f t="shared" si="38"/>
        <v/>
      </c>
      <c r="BR11" s="78" t="str">
        <f t="shared" si="39"/>
        <v/>
      </c>
      <c r="BS11" s="78" t="str">
        <f t="shared" si="40"/>
        <v/>
      </c>
      <c r="BT11" s="78">
        <f t="shared" si="41"/>
        <v>36.561264822134383</v>
      </c>
      <c r="BU11" s="77">
        <v>6.79</v>
      </c>
      <c r="BV11" s="76">
        <v>6.72</v>
      </c>
      <c r="CB11" s="76">
        <v>6.63</v>
      </c>
      <c r="CC11" s="76">
        <v>6.77</v>
      </c>
      <c r="CD11" s="76">
        <v>6.77</v>
      </c>
      <c r="CE11" s="76">
        <v>6.42</v>
      </c>
      <c r="CG11" s="76">
        <v>5.9</v>
      </c>
      <c r="CH11" s="76">
        <v>6.51</v>
      </c>
      <c r="CI11" s="77">
        <f t="shared" si="42"/>
        <v>6.79</v>
      </c>
      <c r="CJ11" s="76">
        <f t="shared" si="43"/>
        <v>6.72</v>
      </c>
      <c r="CK11" s="76" t="str">
        <f t="shared" si="44"/>
        <v/>
      </c>
      <c r="CL11" s="76" t="str">
        <f t="shared" si="45"/>
        <v/>
      </c>
      <c r="CM11" s="76" t="str">
        <f t="shared" si="46"/>
        <v/>
      </c>
      <c r="CN11" s="76" t="str">
        <f t="shared" si="47"/>
        <v/>
      </c>
      <c r="CO11" s="76" t="str">
        <f t="shared" si="48"/>
        <v/>
      </c>
      <c r="CP11" s="76">
        <f t="shared" si="49"/>
        <v>6.63</v>
      </c>
      <c r="CQ11" s="76" t="str">
        <f t="shared" si="50"/>
        <v/>
      </c>
      <c r="CR11" s="76" t="str">
        <f t="shared" si="51"/>
        <v/>
      </c>
      <c r="CS11" s="76" t="str">
        <f t="shared" si="52"/>
        <v/>
      </c>
      <c r="CT11" s="76" t="str">
        <f t="shared" si="53"/>
        <v/>
      </c>
      <c r="CU11" s="76" t="str">
        <f t="shared" si="54"/>
        <v/>
      </c>
      <c r="CV11" s="76">
        <f t="shared" si="55"/>
        <v>6.51</v>
      </c>
    </row>
    <row r="12" spans="1:100" x14ac:dyDescent="0.15">
      <c r="A12" s="80" t="s">
        <v>200</v>
      </c>
      <c r="B12" s="81" t="s">
        <v>1253</v>
      </c>
      <c r="C12" s="77">
        <v>2.0099999999999998</v>
      </c>
      <c r="D12" s="76">
        <v>1.94</v>
      </c>
      <c r="E12" s="76">
        <v>1.67</v>
      </c>
      <c r="F12" s="76">
        <v>1.67</v>
      </c>
      <c r="G12" s="76">
        <v>1.0900000000000001</v>
      </c>
      <c r="H12" s="76">
        <v>2.29</v>
      </c>
      <c r="I12" s="76">
        <v>2.29</v>
      </c>
      <c r="J12" s="76">
        <v>3.49</v>
      </c>
      <c r="K12" s="76">
        <v>5.31</v>
      </c>
      <c r="L12" s="76">
        <v>5.31</v>
      </c>
      <c r="M12" s="76">
        <v>2.04</v>
      </c>
      <c r="N12" s="76">
        <v>1.87</v>
      </c>
      <c r="O12" s="76">
        <v>2</v>
      </c>
      <c r="P12" s="76">
        <v>2.35</v>
      </c>
      <c r="Q12" s="79">
        <v>19</v>
      </c>
      <c r="R12" s="78">
        <v>17.2</v>
      </c>
      <c r="S12" s="78">
        <v>6.4</v>
      </c>
      <c r="T12" s="78">
        <v>6.4</v>
      </c>
      <c r="U12" s="78">
        <v>8</v>
      </c>
      <c r="V12" s="78">
        <v>10.199999999999999</v>
      </c>
      <c r="W12" s="78">
        <v>10.199999999999999</v>
      </c>
      <c r="X12" s="78">
        <v>8.3000000000000007</v>
      </c>
      <c r="Y12" s="78">
        <v>12.4</v>
      </c>
      <c r="Z12" s="78">
        <v>12.4</v>
      </c>
      <c r="AA12" s="78">
        <v>14</v>
      </c>
      <c r="AB12" s="78">
        <v>7.3</v>
      </c>
      <c r="AC12" s="78">
        <v>7.6</v>
      </c>
      <c r="AD12" s="78">
        <v>11.5</v>
      </c>
      <c r="AE12" s="77">
        <f t="shared" si="0"/>
        <v>9.4527363184079611</v>
      </c>
      <c r="AF12" s="76">
        <f t="shared" si="1"/>
        <v>8.8659793814432994</v>
      </c>
      <c r="AG12" s="76">
        <f t="shared" si="2"/>
        <v>3.8323353293413178</v>
      </c>
      <c r="AH12" s="76">
        <f t="shared" si="3"/>
        <v>3.8323353293413178</v>
      </c>
      <c r="AI12" s="76">
        <f t="shared" si="4"/>
        <v>7.3394495412844032</v>
      </c>
      <c r="AJ12" s="76">
        <f t="shared" si="5"/>
        <v>4.4541484716157198</v>
      </c>
      <c r="AK12" s="76">
        <f t="shared" si="6"/>
        <v>4.4541484716157198</v>
      </c>
      <c r="AL12" s="76">
        <f t="shared" si="7"/>
        <v>2.3782234957020059</v>
      </c>
      <c r="AM12" s="76">
        <f t="shared" si="8"/>
        <v>2.3352165725047085</v>
      </c>
      <c r="AN12" s="76">
        <f t="shared" si="9"/>
        <v>2.3352165725047085</v>
      </c>
      <c r="AO12" s="76">
        <f t="shared" si="10"/>
        <v>6.8627450980392153</v>
      </c>
      <c r="AP12" s="76">
        <f t="shared" si="11"/>
        <v>3.903743315508021</v>
      </c>
      <c r="AQ12" s="76">
        <f t="shared" si="12"/>
        <v>3.8</v>
      </c>
      <c r="AR12" s="76">
        <f t="shared" si="13"/>
        <v>4.8936170212765955</v>
      </c>
      <c r="AS12" s="79">
        <f t="shared" si="14"/>
        <v>19</v>
      </c>
      <c r="AT12" s="78">
        <f t="shared" si="15"/>
        <v>17.2</v>
      </c>
      <c r="AU12" s="78">
        <f t="shared" si="16"/>
        <v>6.4</v>
      </c>
      <c r="AV12" s="78">
        <f t="shared" si="17"/>
        <v>6.4</v>
      </c>
      <c r="AW12" s="78">
        <f t="shared" si="18"/>
        <v>8</v>
      </c>
      <c r="AX12" s="78">
        <f t="shared" si="19"/>
        <v>10.199999999999999</v>
      </c>
      <c r="AY12" s="78">
        <f t="shared" si="20"/>
        <v>10.199999999999999</v>
      </c>
      <c r="AZ12" s="78">
        <f t="shared" si="21"/>
        <v>8.3000000000000007</v>
      </c>
      <c r="BA12" s="78">
        <f t="shared" si="22"/>
        <v>12.4</v>
      </c>
      <c r="BB12" s="78">
        <f t="shared" si="23"/>
        <v>12.4</v>
      </c>
      <c r="BC12" s="78">
        <f t="shared" si="24"/>
        <v>14</v>
      </c>
      <c r="BD12" s="78">
        <f t="shared" si="25"/>
        <v>7.3</v>
      </c>
      <c r="BE12" s="78">
        <f t="shared" si="26"/>
        <v>7.6</v>
      </c>
      <c r="BF12" s="78">
        <f t="shared" si="27"/>
        <v>11.5</v>
      </c>
      <c r="BG12" s="79">
        <f t="shared" si="28"/>
        <v>34.926470588235297</v>
      </c>
      <c r="BH12" s="78">
        <f t="shared" si="29"/>
        <v>31.970260223048328</v>
      </c>
      <c r="BI12" s="78">
        <f t="shared" si="30"/>
        <v>12.379110251450676</v>
      </c>
      <c r="BJ12" s="78">
        <f t="shared" si="31"/>
        <v>12.379110251450676</v>
      </c>
      <c r="BK12" s="78">
        <f t="shared" si="32"/>
        <v>16.427104722792606</v>
      </c>
      <c r="BL12" s="78">
        <f t="shared" si="33"/>
        <v>21.118012422360248</v>
      </c>
      <c r="BM12" s="78">
        <f t="shared" si="34"/>
        <v>21.118012422360248</v>
      </c>
      <c r="BN12" s="78">
        <f t="shared" si="35"/>
        <v>24.057971014492757</v>
      </c>
      <c r="BO12" s="78">
        <f t="shared" si="36"/>
        <v>25.46201232032854</v>
      </c>
      <c r="BP12" s="78">
        <f t="shared" si="37"/>
        <v>25.46201232032854</v>
      </c>
      <c r="BQ12" s="78">
        <f t="shared" si="38"/>
        <v>31.460674157303369</v>
      </c>
      <c r="BR12" s="78">
        <f t="shared" si="39"/>
        <v>14.398422090729783</v>
      </c>
      <c r="BS12" s="78">
        <f t="shared" si="40"/>
        <v>14.476190476190476</v>
      </c>
      <c r="BT12" s="78">
        <f t="shared" si="41"/>
        <v>22.727272727272727</v>
      </c>
      <c r="BU12" s="77">
        <v>8.74</v>
      </c>
      <c r="BV12" s="76">
        <v>8.7899999999999991</v>
      </c>
      <c r="BW12" s="76">
        <v>8.8699999999999992</v>
      </c>
      <c r="BX12" s="76">
        <v>8.8699999999999992</v>
      </c>
      <c r="BY12" s="76">
        <v>8.89</v>
      </c>
      <c r="BZ12" s="76">
        <v>8.8699999999999992</v>
      </c>
      <c r="CA12" s="76">
        <v>8.8699999999999992</v>
      </c>
      <c r="CB12" s="76">
        <v>8.98</v>
      </c>
      <c r="CC12" s="76">
        <v>8.74</v>
      </c>
      <c r="CD12" s="76">
        <v>8.74</v>
      </c>
      <c r="CE12" s="76">
        <v>8.94</v>
      </c>
      <c r="CF12" s="76">
        <v>8.83</v>
      </c>
      <c r="CG12" s="76">
        <v>8.98</v>
      </c>
      <c r="CH12" s="76">
        <v>8.9499999999999993</v>
      </c>
      <c r="CI12" s="77">
        <f t="shared" si="42"/>
        <v>8.74</v>
      </c>
      <c r="CJ12" s="76">
        <f t="shared" si="43"/>
        <v>8.7899999999999991</v>
      </c>
      <c r="CK12" s="76">
        <f t="shared" si="44"/>
        <v>8.8699999999999992</v>
      </c>
      <c r="CL12" s="76">
        <f t="shared" si="45"/>
        <v>8.8699999999999992</v>
      </c>
      <c r="CM12" s="76">
        <f t="shared" si="46"/>
        <v>8.89</v>
      </c>
      <c r="CN12" s="76">
        <f t="shared" si="47"/>
        <v>8.8699999999999992</v>
      </c>
      <c r="CO12" s="76">
        <f t="shared" si="48"/>
        <v>8.8699999999999992</v>
      </c>
      <c r="CP12" s="76">
        <f t="shared" si="49"/>
        <v>8.98</v>
      </c>
      <c r="CQ12" s="76">
        <f t="shared" si="50"/>
        <v>8.74</v>
      </c>
      <c r="CR12" s="76">
        <f t="shared" si="51"/>
        <v>8.74</v>
      </c>
      <c r="CS12" s="76">
        <f t="shared" si="52"/>
        <v>8.94</v>
      </c>
      <c r="CT12" s="76">
        <f t="shared" si="53"/>
        <v>8.83</v>
      </c>
      <c r="CU12" s="76">
        <f t="shared" si="54"/>
        <v>8.98</v>
      </c>
      <c r="CV12" s="76">
        <f t="shared" si="55"/>
        <v>8.9499999999999993</v>
      </c>
    </row>
    <row r="13" spans="1:100" x14ac:dyDescent="0.15">
      <c r="A13" s="80" t="s">
        <v>217</v>
      </c>
      <c r="B13" s="81" t="s">
        <v>1173</v>
      </c>
      <c r="C13" s="77">
        <v>5.6</v>
      </c>
      <c r="D13" s="76">
        <v>5.14</v>
      </c>
      <c r="E13" s="76">
        <v>9.93</v>
      </c>
      <c r="F13" s="76">
        <v>9.93</v>
      </c>
      <c r="G13" s="76">
        <v>7.01</v>
      </c>
      <c r="H13" s="76">
        <v>10.85</v>
      </c>
      <c r="I13" s="76">
        <v>10.85</v>
      </c>
      <c r="J13" s="76">
        <v>7.89</v>
      </c>
      <c r="K13" s="76">
        <v>11.38</v>
      </c>
      <c r="L13" s="76">
        <v>11.38</v>
      </c>
      <c r="M13" s="76">
        <v>9.23</v>
      </c>
      <c r="N13" s="76">
        <v>4.8600000000000003</v>
      </c>
      <c r="O13" s="76">
        <v>3.42</v>
      </c>
      <c r="P13" s="76">
        <v>3.99</v>
      </c>
      <c r="Q13" s="79">
        <v>13.6</v>
      </c>
      <c r="R13" s="78">
        <v>8.9</v>
      </c>
      <c r="S13" s="78">
        <v>6.1</v>
      </c>
      <c r="T13" s="78">
        <v>6.1</v>
      </c>
      <c r="U13" s="78">
        <v>4.7</v>
      </c>
      <c r="V13" s="78">
        <v>16.899999999999999</v>
      </c>
      <c r="W13" s="78">
        <v>16.899999999999999</v>
      </c>
      <c r="X13" s="78">
        <v>16.399999999999999</v>
      </c>
      <c r="Y13" s="78">
        <v>18.7</v>
      </c>
      <c r="Z13" s="78">
        <v>18.7</v>
      </c>
      <c r="AA13" s="78">
        <v>22.5</v>
      </c>
      <c r="AB13" s="78">
        <v>27.1</v>
      </c>
      <c r="AC13" s="78">
        <v>23.1</v>
      </c>
      <c r="AE13" s="77">
        <f t="shared" si="0"/>
        <v>2.4285714285714288</v>
      </c>
      <c r="AF13" s="76">
        <f t="shared" si="1"/>
        <v>1.7315175097276267</v>
      </c>
      <c r="AG13" s="76">
        <f t="shared" si="2"/>
        <v>0.61430010070493457</v>
      </c>
      <c r="AH13" s="76">
        <f t="shared" si="3"/>
        <v>0.61430010070493457</v>
      </c>
      <c r="AI13" s="76">
        <f t="shared" si="4"/>
        <v>0.67047075606276751</v>
      </c>
      <c r="AJ13" s="76">
        <f t="shared" si="5"/>
        <v>1.5576036866359446</v>
      </c>
      <c r="AK13" s="76">
        <f t="shared" si="6"/>
        <v>1.5576036866359446</v>
      </c>
      <c r="AL13" s="76">
        <f t="shared" si="7"/>
        <v>2.0785804816223066</v>
      </c>
      <c r="AM13" s="76">
        <f t="shared" si="8"/>
        <v>1.6432337434094901</v>
      </c>
      <c r="AN13" s="76">
        <f t="shared" si="9"/>
        <v>1.6432337434094901</v>
      </c>
      <c r="AO13" s="76">
        <f t="shared" si="10"/>
        <v>2.4377031419284938</v>
      </c>
      <c r="AP13" s="76">
        <f t="shared" si="11"/>
        <v>5.576131687242798</v>
      </c>
      <c r="AQ13" s="76">
        <f t="shared" si="12"/>
        <v>6.7543859649122808</v>
      </c>
      <c r="AR13" s="76" t="str">
        <f t="shared" si="13"/>
        <v/>
      </c>
      <c r="AS13" s="79">
        <f t="shared" si="14"/>
        <v>13.6</v>
      </c>
      <c r="AT13" s="78">
        <f t="shared" si="15"/>
        <v>8.9</v>
      </c>
      <c r="AU13" s="78" t="str">
        <f t="shared" si="16"/>
        <v/>
      </c>
      <c r="AV13" s="78" t="str">
        <f t="shared" si="17"/>
        <v/>
      </c>
      <c r="AW13" s="78" t="str">
        <f t="shared" si="18"/>
        <v/>
      </c>
      <c r="AX13" s="78">
        <f t="shared" si="19"/>
        <v>16.899999999999999</v>
      </c>
      <c r="AY13" s="78">
        <f t="shared" si="20"/>
        <v>16.899999999999999</v>
      </c>
      <c r="AZ13" s="78">
        <f t="shared" si="21"/>
        <v>16.399999999999999</v>
      </c>
      <c r="BA13" s="78">
        <f t="shared" si="22"/>
        <v>18.7</v>
      </c>
      <c r="BB13" s="78">
        <f t="shared" si="23"/>
        <v>18.7</v>
      </c>
      <c r="BC13" s="78">
        <f t="shared" si="24"/>
        <v>22.5</v>
      </c>
      <c r="BD13" s="78">
        <f t="shared" si="25"/>
        <v>27.1</v>
      </c>
      <c r="BE13" s="78">
        <f t="shared" si="26"/>
        <v>23.1</v>
      </c>
      <c r="BF13" s="78" t="str">
        <f t="shared" si="27"/>
        <v/>
      </c>
      <c r="BG13" s="79">
        <f t="shared" si="28"/>
        <v>25</v>
      </c>
      <c r="BH13" s="78">
        <f t="shared" si="29"/>
        <v>16.542750929368029</v>
      </c>
      <c r="BI13" s="78" t="str">
        <f t="shared" si="30"/>
        <v/>
      </c>
      <c r="BJ13" s="78" t="str">
        <f t="shared" si="31"/>
        <v/>
      </c>
      <c r="BK13" s="78" t="str">
        <f t="shared" si="32"/>
        <v/>
      </c>
      <c r="BL13" s="78">
        <f t="shared" si="33"/>
        <v>34.989648033126294</v>
      </c>
      <c r="BM13" s="78">
        <f t="shared" si="34"/>
        <v>34.989648033126294</v>
      </c>
      <c r="BN13" s="78">
        <f t="shared" si="35"/>
        <v>47.536231884057962</v>
      </c>
      <c r="BO13" s="78">
        <f t="shared" si="36"/>
        <v>38.398357289527716</v>
      </c>
      <c r="BP13" s="78">
        <f t="shared" si="37"/>
        <v>38.398357289527716</v>
      </c>
      <c r="BQ13" s="78">
        <f t="shared" si="38"/>
        <v>50.561797752808985</v>
      </c>
      <c r="BR13" s="78">
        <f t="shared" si="39"/>
        <v>53.451676528599606</v>
      </c>
      <c r="BS13" s="78">
        <f t="shared" si="40"/>
        <v>44</v>
      </c>
      <c r="BT13" s="78" t="str">
        <f t="shared" si="41"/>
        <v/>
      </c>
      <c r="BU13" s="77">
        <v>5.33</v>
      </c>
      <c r="BV13" s="76">
        <v>5.33</v>
      </c>
      <c r="BW13" s="76">
        <v>7.09</v>
      </c>
      <c r="BX13" s="76">
        <v>7.09</v>
      </c>
      <c r="BY13" s="76">
        <v>6.71</v>
      </c>
      <c r="BZ13" s="76">
        <v>7.54</v>
      </c>
      <c r="CA13" s="76">
        <v>7.54</v>
      </c>
      <c r="CB13" s="76">
        <v>7.44</v>
      </c>
      <c r="CC13" s="76">
        <v>5.74</v>
      </c>
      <c r="CD13" s="76">
        <v>5.74</v>
      </c>
      <c r="CE13" s="76">
        <v>6.06</v>
      </c>
      <c r="CF13" s="76">
        <v>6.2</v>
      </c>
      <c r="CG13" s="76">
        <v>5.7</v>
      </c>
      <c r="CI13" s="77">
        <f t="shared" si="42"/>
        <v>5.33</v>
      </c>
      <c r="CJ13" s="76">
        <f t="shared" si="43"/>
        <v>5.33</v>
      </c>
      <c r="CK13" s="76" t="str">
        <f t="shared" si="44"/>
        <v/>
      </c>
      <c r="CL13" s="76" t="str">
        <f t="shared" si="45"/>
        <v/>
      </c>
      <c r="CM13" s="76" t="str">
        <f t="shared" si="46"/>
        <v/>
      </c>
      <c r="CN13" s="76">
        <f t="shared" si="47"/>
        <v>7.54</v>
      </c>
      <c r="CO13" s="76">
        <f t="shared" si="48"/>
        <v>7.54</v>
      </c>
      <c r="CP13" s="76">
        <f t="shared" si="49"/>
        <v>7.44</v>
      </c>
      <c r="CQ13" s="76">
        <f t="shared" si="50"/>
        <v>5.74</v>
      </c>
      <c r="CR13" s="76">
        <f t="shared" si="51"/>
        <v>5.74</v>
      </c>
      <c r="CS13" s="76">
        <f t="shared" si="52"/>
        <v>6.06</v>
      </c>
      <c r="CT13" s="76">
        <f t="shared" si="53"/>
        <v>6.2</v>
      </c>
      <c r="CU13" s="76">
        <f t="shared" si="54"/>
        <v>5.7</v>
      </c>
      <c r="CV13" s="76" t="str">
        <f t="shared" si="55"/>
        <v/>
      </c>
    </row>
    <row r="14" spans="1:100" x14ac:dyDescent="0.15">
      <c r="A14" s="80" t="s">
        <v>221</v>
      </c>
      <c r="B14" s="81" t="s">
        <v>1172</v>
      </c>
      <c r="C14" s="77">
        <v>2.72</v>
      </c>
      <c r="D14" s="76">
        <v>1.91</v>
      </c>
      <c r="E14" s="76">
        <v>0.82</v>
      </c>
      <c r="F14" s="76">
        <v>0.82</v>
      </c>
      <c r="G14" s="76">
        <v>2.27</v>
      </c>
      <c r="H14" s="76">
        <v>1.41</v>
      </c>
      <c r="I14" s="76">
        <v>1.41</v>
      </c>
      <c r="J14" s="76">
        <v>1.98</v>
      </c>
      <c r="K14" s="76">
        <v>4.62</v>
      </c>
      <c r="L14" s="76">
        <v>4.62</v>
      </c>
      <c r="M14" s="76">
        <v>3.25</v>
      </c>
      <c r="N14" s="76">
        <v>4.3600000000000003</v>
      </c>
      <c r="O14" s="76">
        <v>3.01</v>
      </c>
      <c r="P14" s="76">
        <v>4.6500000000000004</v>
      </c>
      <c r="Q14" s="79">
        <v>14</v>
      </c>
      <c r="R14" s="78">
        <v>9.1999999999999993</v>
      </c>
      <c r="S14" s="78">
        <v>9.1999999999999993</v>
      </c>
      <c r="T14" s="78">
        <v>9.1999999999999993</v>
      </c>
      <c r="U14" s="78">
        <v>7.7</v>
      </c>
      <c r="V14" s="78">
        <v>12.6</v>
      </c>
      <c r="W14" s="78">
        <v>12.6</v>
      </c>
      <c r="X14" s="78">
        <v>9.4</v>
      </c>
      <c r="Y14" s="78">
        <v>7.1</v>
      </c>
      <c r="Z14" s="78">
        <v>7.1</v>
      </c>
      <c r="AA14" s="78">
        <v>6.4</v>
      </c>
      <c r="AE14" s="77">
        <f t="shared" si="0"/>
        <v>5.1470588235294112</v>
      </c>
      <c r="AF14" s="76">
        <f t="shared" si="1"/>
        <v>4.8167539267015709</v>
      </c>
      <c r="AG14" s="76">
        <f t="shared" si="2"/>
        <v>11.219512195121951</v>
      </c>
      <c r="AH14" s="76">
        <f t="shared" si="3"/>
        <v>11.219512195121951</v>
      </c>
      <c r="AI14" s="76">
        <f t="shared" si="4"/>
        <v>3.392070484581498</v>
      </c>
      <c r="AJ14" s="76">
        <f t="shared" si="5"/>
        <v>8.9361702127659584</v>
      </c>
      <c r="AK14" s="76">
        <f t="shared" si="6"/>
        <v>8.9361702127659584</v>
      </c>
      <c r="AL14" s="76">
        <f t="shared" si="7"/>
        <v>4.7474747474747474</v>
      </c>
      <c r="AM14" s="76">
        <f t="shared" si="8"/>
        <v>1.5367965367965366</v>
      </c>
      <c r="AN14" s="76">
        <f t="shared" si="9"/>
        <v>1.5367965367965366</v>
      </c>
      <c r="AO14" s="76">
        <f t="shared" si="10"/>
        <v>1.9692307692307693</v>
      </c>
      <c r="AP14" s="76" t="str">
        <f t="shared" si="11"/>
        <v/>
      </c>
      <c r="AQ14" s="76" t="str">
        <f t="shared" si="12"/>
        <v/>
      </c>
      <c r="AR14" s="76" t="str">
        <f t="shared" si="13"/>
        <v/>
      </c>
      <c r="AS14" s="79">
        <f t="shared" si="14"/>
        <v>14</v>
      </c>
      <c r="AT14" s="78">
        <f t="shared" si="15"/>
        <v>9.1999999999999993</v>
      </c>
      <c r="AU14" s="78">
        <f t="shared" si="16"/>
        <v>9.1999999999999993</v>
      </c>
      <c r="AV14" s="78">
        <f t="shared" si="17"/>
        <v>9.1999999999999993</v>
      </c>
      <c r="AW14" s="78">
        <f t="shared" si="18"/>
        <v>7.7</v>
      </c>
      <c r="AX14" s="78">
        <f t="shared" si="19"/>
        <v>12.6</v>
      </c>
      <c r="AY14" s="78">
        <f t="shared" si="20"/>
        <v>12.6</v>
      </c>
      <c r="AZ14" s="78">
        <f t="shared" si="21"/>
        <v>9.4</v>
      </c>
      <c r="BA14" s="78">
        <f t="shared" si="22"/>
        <v>7.1</v>
      </c>
      <c r="BB14" s="78">
        <f t="shared" si="23"/>
        <v>7.1</v>
      </c>
      <c r="BC14" s="78">
        <f t="shared" si="24"/>
        <v>6.4</v>
      </c>
      <c r="BD14" s="78" t="str">
        <f t="shared" si="25"/>
        <v/>
      </c>
      <c r="BE14" s="78" t="str">
        <f t="shared" si="26"/>
        <v/>
      </c>
      <c r="BF14" s="78" t="str">
        <f t="shared" si="27"/>
        <v/>
      </c>
      <c r="BG14" s="79">
        <f t="shared" si="28"/>
        <v>25.735294117647058</v>
      </c>
      <c r="BH14" s="78">
        <f t="shared" si="29"/>
        <v>17.100371747211895</v>
      </c>
      <c r="BI14" s="78">
        <f t="shared" si="30"/>
        <v>17.794970986460346</v>
      </c>
      <c r="BJ14" s="78">
        <f t="shared" si="31"/>
        <v>17.794970986460346</v>
      </c>
      <c r="BK14" s="78">
        <f t="shared" si="32"/>
        <v>15.811088295687885</v>
      </c>
      <c r="BL14" s="78">
        <f t="shared" si="33"/>
        <v>26.086956521739133</v>
      </c>
      <c r="BM14" s="78">
        <f t="shared" si="34"/>
        <v>26.086956521739133</v>
      </c>
      <c r="BN14" s="78">
        <f t="shared" si="35"/>
        <v>27.246376811594203</v>
      </c>
      <c r="BO14" s="78">
        <f t="shared" si="36"/>
        <v>14.579055441478438</v>
      </c>
      <c r="BP14" s="78">
        <f t="shared" si="37"/>
        <v>14.579055441478438</v>
      </c>
      <c r="BQ14" s="78">
        <f t="shared" si="38"/>
        <v>14.382022471910112</v>
      </c>
      <c r="BR14" s="78" t="str">
        <f t="shared" si="39"/>
        <v/>
      </c>
      <c r="BS14" s="78" t="str">
        <f t="shared" si="40"/>
        <v/>
      </c>
      <c r="BT14" s="78" t="str">
        <f t="shared" si="41"/>
        <v/>
      </c>
      <c r="BU14" s="77">
        <v>6.34</v>
      </c>
      <c r="BV14" s="76">
        <v>6.55</v>
      </c>
      <c r="BW14" s="76">
        <v>6.33</v>
      </c>
      <c r="BX14" s="76">
        <v>6.33</v>
      </c>
      <c r="BY14" s="76">
        <v>6.49</v>
      </c>
      <c r="BZ14" s="76">
        <v>6.44</v>
      </c>
      <c r="CA14" s="76">
        <v>6.44</v>
      </c>
      <c r="CB14" s="76">
        <v>6.45</v>
      </c>
      <c r="CC14" s="76">
        <v>6.49</v>
      </c>
      <c r="CD14" s="76">
        <v>6.49</v>
      </c>
      <c r="CE14" s="76">
        <v>6.64</v>
      </c>
      <c r="CI14" s="77">
        <f t="shared" si="42"/>
        <v>6.34</v>
      </c>
      <c r="CJ14" s="76">
        <f t="shared" si="43"/>
        <v>6.55</v>
      </c>
      <c r="CK14" s="76">
        <f t="shared" si="44"/>
        <v>6.33</v>
      </c>
      <c r="CL14" s="76">
        <f t="shared" si="45"/>
        <v>6.33</v>
      </c>
      <c r="CM14" s="76">
        <f t="shared" si="46"/>
        <v>6.49</v>
      </c>
      <c r="CN14" s="76">
        <f t="shared" si="47"/>
        <v>6.44</v>
      </c>
      <c r="CO14" s="76">
        <f t="shared" si="48"/>
        <v>6.44</v>
      </c>
      <c r="CP14" s="76">
        <f t="shared" si="49"/>
        <v>6.45</v>
      </c>
      <c r="CQ14" s="76">
        <f t="shared" si="50"/>
        <v>6.49</v>
      </c>
      <c r="CR14" s="76">
        <f t="shared" si="51"/>
        <v>6.49</v>
      </c>
      <c r="CS14" s="76">
        <f t="shared" si="52"/>
        <v>6.64</v>
      </c>
      <c r="CT14" s="76" t="str">
        <f t="shared" si="53"/>
        <v/>
      </c>
      <c r="CU14" s="76" t="str">
        <f t="shared" si="54"/>
        <v/>
      </c>
      <c r="CV14" s="76" t="str">
        <f t="shared" si="55"/>
        <v/>
      </c>
    </row>
    <row r="15" spans="1:100" x14ac:dyDescent="0.15">
      <c r="A15" s="80" t="s">
        <v>224</v>
      </c>
      <c r="B15" s="81" t="s">
        <v>1171</v>
      </c>
      <c r="C15" s="77">
        <v>8.36</v>
      </c>
      <c r="D15" s="76">
        <v>8.84</v>
      </c>
      <c r="E15" s="76">
        <v>5.66</v>
      </c>
      <c r="F15" s="76">
        <v>5.66</v>
      </c>
      <c r="G15" s="76">
        <v>5.86</v>
      </c>
      <c r="H15" s="76">
        <v>4.5999999999999996</v>
      </c>
      <c r="I15" s="76">
        <v>4.5999999999999996</v>
      </c>
      <c r="J15" s="76">
        <v>4.54</v>
      </c>
      <c r="K15" s="76">
        <v>8.0299999999999994</v>
      </c>
      <c r="L15" s="76">
        <v>8.0299999999999994</v>
      </c>
      <c r="M15" s="76">
        <v>9.1300000000000008</v>
      </c>
      <c r="N15" s="76">
        <v>5.21</v>
      </c>
      <c r="O15" s="76">
        <v>5.99</v>
      </c>
      <c r="P15" s="76">
        <v>6.38</v>
      </c>
      <c r="Q15" s="79">
        <v>34.5</v>
      </c>
      <c r="R15" s="78">
        <v>30.8</v>
      </c>
      <c r="S15" s="78">
        <v>30.8</v>
      </c>
      <c r="T15" s="78">
        <v>30.8</v>
      </c>
      <c r="U15" s="78">
        <v>31.1</v>
      </c>
      <c r="V15" s="78">
        <v>33.200000000000003</v>
      </c>
      <c r="W15" s="78">
        <v>33.200000000000003</v>
      </c>
      <c r="X15" s="78">
        <v>20.6</v>
      </c>
      <c r="Y15" s="78">
        <v>22.5</v>
      </c>
      <c r="Z15" s="78">
        <v>22.5</v>
      </c>
      <c r="AA15" s="78">
        <v>27.4</v>
      </c>
      <c r="AB15" s="78">
        <v>5</v>
      </c>
      <c r="AC15" s="78">
        <v>15.9</v>
      </c>
      <c r="AD15" s="78">
        <v>20.8</v>
      </c>
      <c r="AE15" s="77">
        <f t="shared" si="0"/>
        <v>4.1267942583732058</v>
      </c>
      <c r="AF15" s="76">
        <f t="shared" si="1"/>
        <v>3.4841628959276019</v>
      </c>
      <c r="AG15" s="76">
        <f t="shared" si="2"/>
        <v>5.4416961130742045</v>
      </c>
      <c r="AH15" s="76">
        <f t="shared" si="3"/>
        <v>5.4416961130742045</v>
      </c>
      <c r="AI15" s="76">
        <f t="shared" si="4"/>
        <v>5.3071672354948802</v>
      </c>
      <c r="AJ15" s="76">
        <f t="shared" si="5"/>
        <v>7.2173913043478271</v>
      </c>
      <c r="AK15" s="76">
        <f t="shared" si="6"/>
        <v>7.2173913043478271</v>
      </c>
      <c r="AL15" s="76">
        <f t="shared" si="7"/>
        <v>4.537444933920705</v>
      </c>
      <c r="AM15" s="76">
        <f t="shared" si="8"/>
        <v>2.8019925280199254</v>
      </c>
      <c r="AN15" s="76">
        <f t="shared" si="9"/>
        <v>2.8019925280199254</v>
      </c>
      <c r="AO15" s="76">
        <f t="shared" si="10"/>
        <v>3.0010952902519161</v>
      </c>
      <c r="AP15" s="76">
        <f t="shared" si="11"/>
        <v>0.95969289827255277</v>
      </c>
      <c r="AQ15" s="76">
        <f t="shared" si="12"/>
        <v>2.654424040066778</v>
      </c>
      <c r="AR15" s="76">
        <f t="shared" si="13"/>
        <v>3.2601880877742948</v>
      </c>
      <c r="AS15" s="79">
        <f t="shared" si="14"/>
        <v>34.5</v>
      </c>
      <c r="AT15" s="78">
        <f t="shared" si="15"/>
        <v>30.8</v>
      </c>
      <c r="AU15" s="78">
        <f t="shared" si="16"/>
        <v>30.8</v>
      </c>
      <c r="AV15" s="78">
        <f t="shared" si="17"/>
        <v>30.8</v>
      </c>
      <c r="AW15" s="78">
        <f t="shared" si="18"/>
        <v>31.1</v>
      </c>
      <c r="AX15" s="78">
        <f t="shared" si="19"/>
        <v>33.200000000000003</v>
      </c>
      <c r="AY15" s="78">
        <f t="shared" si="20"/>
        <v>33.200000000000003</v>
      </c>
      <c r="AZ15" s="78">
        <f t="shared" si="21"/>
        <v>20.6</v>
      </c>
      <c r="BA15" s="78">
        <f t="shared" si="22"/>
        <v>22.5</v>
      </c>
      <c r="BB15" s="78">
        <f t="shared" si="23"/>
        <v>22.5</v>
      </c>
      <c r="BC15" s="78">
        <f t="shared" si="24"/>
        <v>27.4</v>
      </c>
      <c r="BD15" s="78" t="str">
        <f t="shared" si="25"/>
        <v/>
      </c>
      <c r="BE15" s="78">
        <f t="shared" si="26"/>
        <v>15.9</v>
      </c>
      <c r="BF15" s="78">
        <f t="shared" si="27"/>
        <v>20.8</v>
      </c>
      <c r="BG15" s="79">
        <f t="shared" si="28"/>
        <v>63.419117647058826</v>
      </c>
      <c r="BH15" s="78">
        <f t="shared" si="29"/>
        <v>57.249070631970262</v>
      </c>
      <c r="BI15" s="78">
        <f t="shared" si="30"/>
        <v>59.574468085106382</v>
      </c>
      <c r="BJ15" s="78">
        <f t="shared" si="31"/>
        <v>59.574468085106382</v>
      </c>
      <c r="BK15" s="78">
        <f t="shared" si="32"/>
        <v>63.860369609856257</v>
      </c>
      <c r="BL15" s="78">
        <f t="shared" si="33"/>
        <v>68.737060041407887</v>
      </c>
      <c r="BM15" s="78">
        <f t="shared" si="34"/>
        <v>68.737060041407887</v>
      </c>
      <c r="BN15" s="78">
        <f t="shared" si="35"/>
        <v>59.710144927536234</v>
      </c>
      <c r="BO15" s="78">
        <f t="shared" si="36"/>
        <v>46.201232032854207</v>
      </c>
      <c r="BP15" s="78">
        <f t="shared" si="37"/>
        <v>46.201232032854207</v>
      </c>
      <c r="BQ15" s="78">
        <f t="shared" si="38"/>
        <v>61.573033707865171</v>
      </c>
      <c r="BR15" s="78" t="str">
        <f t="shared" si="39"/>
        <v/>
      </c>
      <c r="BS15" s="78">
        <f t="shared" si="40"/>
        <v>30.285714285714285</v>
      </c>
      <c r="BT15" s="78">
        <f t="shared" si="41"/>
        <v>41.10671936758893</v>
      </c>
      <c r="BU15" s="77">
        <v>5.77</v>
      </c>
      <c r="BV15" s="76">
        <v>5.55</v>
      </c>
      <c r="BW15" s="76">
        <v>5.71</v>
      </c>
      <c r="BX15" s="76">
        <v>5.71</v>
      </c>
      <c r="BY15" s="76">
        <v>5.81</v>
      </c>
      <c r="BZ15" s="76">
        <v>5.92</v>
      </c>
      <c r="CA15" s="76">
        <v>5.92</v>
      </c>
      <c r="CB15" s="76">
        <v>5.65</v>
      </c>
      <c r="CC15" s="76">
        <v>5.36</v>
      </c>
      <c r="CD15" s="76">
        <v>5.36</v>
      </c>
      <c r="CE15" s="76">
        <v>5.87</v>
      </c>
      <c r="CF15" s="76">
        <v>4.63</v>
      </c>
      <c r="CG15" s="76">
        <v>4.84</v>
      </c>
      <c r="CH15" s="76">
        <v>5.04</v>
      </c>
      <c r="CI15" s="77">
        <f t="shared" si="42"/>
        <v>5.77</v>
      </c>
      <c r="CJ15" s="76">
        <f t="shared" si="43"/>
        <v>5.55</v>
      </c>
      <c r="CK15" s="76">
        <f t="shared" si="44"/>
        <v>5.71</v>
      </c>
      <c r="CL15" s="76">
        <f t="shared" si="45"/>
        <v>5.71</v>
      </c>
      <c r="CM15" s="76">
        <f t="shared" si="46"/>
        <v>5.81</v>
      </c>
      <c r="CN15" s="76">
        <f t="shared" si="47"/>
        <v>5.92</v>
      </c>
      <c r="CO15" s="76">
        <f t="shared" si="48"/>
        <v>5.92</v>
      </c>
      <c r="CP15" s="76">
        <f t="shared" si="49"/>
        <v>5.65</v>
      </c>
      <c r="CQ15" s="76">
        <f t="shared" si="50"/>
        <v>5.36</v>
      </c>
      <c r="CR15" s="76">
        <f t="shared" si="51"/>
        <v>5.36</v>
      </c>
      <c r="CS15" s="76">
        <f t="shared" si="52"/>
        <v>5.87</v>
      </c>
      <c r="CT15" s="76" t="str">
        <f t="shared" si="53"/>
        <v/>
      </c>
      <c r="CU15" s="76">
        <f t="shared" si="54"/>
        <v>4.84</v>
      </c>
      <c r="CV15" s="76">
        <f t="shared" si="55"/>
        <v>5.04</v>
      </c>
    </row>
    <row r="16" spans="1:100" x14ac:dyDescent="0.15">
      <c r="A16" s="80" t="s">
        <v>227</v>
      </c>
      <c r="B16" s="81" t="s">
        <v>1170</v>
      </c>
      <c r="C16" s="77">
        <v>1.57</v>
      </c>
      <c r="D16" s="76">
        <v>3.07</v>
      </c>
      <c r="E16" s="76">
        <v>2.94</v>
      </c>
      <c r="F16" s="76">
        <v>2.94</v>
      </c>
      <c r="G16" s="76">
        <v>3.15</v>
      </c>
      <c r="H16" s="76">
        <v>2.12</v>
      </c>
      <c r="I16" s="76">
        <v>2.12</v>
      </c>
      <c r="J16" s="76">
        <v>1.51</v>
      </c>
      <c r="K16" s="76">
        <v>4.1399999999999997</v>
      </c>
      <c r="L16" s="76">
        <v>4.1399999999999997</v>
      </c>
      <c r="M16" s="76">
        <v>7.75</v>
      </c>
      <c r="N16" s="76">
        <v>2.76</v>
      </c>
      <c r="O16" s="76">
        <v>0.71</v>
      </c>
      <c r="P16" s="76">
        <v>0.9</v>
      </c>
      <c r="S16" s="78">
        <v>31.1</v>
      </c>
      <c r="T16" s="78">
        <v>31.1</v>
      </c>
      <c r="U16" s="78">
        <v>28.3</v>
      </c>
      <c r="V16" s="78">
        <v>16.100000000000001</v>
      </c>
      <c r="W16" s="78">
        <v>16.100000000000001</v>
      </c>
      <c r="X16" s="78">
        <v>5</v>
      </c>
      <c r="AE16" s="77" t="str">
        <f t="shared" si="0"/>
        <v/>
      </c>
      <c r="AF16" s="76" t="str">
        <f t="shared" si="1"/>
        <v/>
      </c>
      <c r="AG16" s="76">
        <f t="shared" si="2"/>
        <v>10.578231292517007</v>
      </c>
      <c r="AH16" s="76">
        <f t="shared" si="3"/>
        <v>10.578231292517007</v>
      </c>
      <c r="AI16" s="76">
        <f t="shared" si="4"/>
        <v>8.9841269841269842</v>
      </c>
      <c r="AJ16" s="76">
        <f t="shared" si="5"/>
        <v>7.5943396226415096</v>
      </c>
      <c r="AK16" s="76">
        <f t="shared" si="6"/>
        <v>7.5943396226415096</v>
      </c>
      <c r="AL16" s="76">
        <f t="shared" si="7"/>
        <v>3.3112582781456954</v>
      </c>
      <c r="AM16" s="76" t="str">
        <f t="shared" si="8"/>
        <v/>
      </c>
      <c r="AN16" s="76" t="str">
        <f t="shared" si="9"/>
        <v/>
      </c>
      <c r="AO16" s="76" t="str">
        <f t="shared" si="10"/>
        <v/>
      </c>
      <c r="AP16" s="76" t="str">
        <f t="shared" si="11"/>
        <v/>
      </c>
      <c r="AQ16" s="76" t="str">
        <f t="shared" si="12"/>
        <v/>
      </c>
      <c r="AR16" s="76" t="str">
        <f t="shared" si="13"/>
        <v/>
      </c>
      <c r="AS16" s="79" t="str">
        <f t="shared" si="14"/>
        <v/>
      </c>
      <c r="AT16" s="78" t="str">
        <f t="shared" si="15"/>
        <v/>
      </c>
      <c r="AU16" s="78">
        <f t="shared" si="16"/>
        <v>31.1</v>
      </c>
      <c r="AV16" s="78">
        <f t="shared" si="17"/>
        <v>31.1</v>
      </c>
      <c r="AW16" s="78">
        <f t="shared" si="18"/>
        <v>28.3</v>
      </c>
      <c r="AX16" s="78">
        <f t="shared" si="19"/>
        <v>16.100000000000001</v>
      </c>
      <c r="AY16" s="78">
        <f t="shared" si="20"/>
        <v>16.100000000000001</v>
      </c>
      <c r="AZ16" s="78">
        <f t="shared" si="21"/>
        <v>5</v>
      </c>
      <c r="BA16" s="78" t="str">
        <f t="shared" si="22"/>
        <v/>
      </c>
      <c r="BB16" s="78" t="str">
        <f t="shared" si="23"/>
        <v/>
      </c>
      <c r="BC16" s="78" t="str">
        <f t="shared" si="24"/>
        <v/>
      </c>
      <c r="BD16" s="78" t="str">
        <f t="shared" si="25"/>
        <v/>
      </c>
      <c r="BE16" s="78" t="str">
        <f t="shared" si="26"/>
        <v/>
      </c>
      <c r="BF16" s="78" t="str">
        <f t="shared" si="27"/>
        <v/>
      </c>
      <c r="BG16" s="79" t="str">
        <f t="shared" si="28"/>
        <v/>
      </c>
      <c r="BH16" s="78" t="str">
        <f t="shared" si="29"/>
        <v/>
      </c>
      <c r="BI16" s="78">
        <f t="shared" si="30"/>
        <v>60.154738878143128</v>
      </c>
      <c r="BJ16" s="78">
        <f t="shared" si="31"/>
        <v>60.154738878143128</v>
      </c>
      <c r="BK16" s="78">
        <f t="shared" si="32"/>
        <v>58.110882956878847</v>
      </c>
      <c r="BL16" s="78">
        <f t="shared" si="33"/>
        <v>33.333333333333343</v>
      </c>
      <c r="BM16" s="78">
        <f t="shared" si="34"/>
        <v>33.333333333333343</v>
      </c>
      <c r="BN16" s="78">
        <f t="shared" si="35"/>
        <v>14.492753623188406</v>
      </c>
      <c r="BO16" s="78" t="str">
        <f t="shared" si="36"/>
        <v/>
      </c>
      <c r="BP16" s="78" t="str">
        <f t="shared" si="37"/>
        <v/>
      </c>
      <c r="BQ16" s="78" t="str">
        <f t="shared" si="38"/>
        <v/>
      </c>
      <c r="BR16" s="78" t="str">
        <f t="shared" si="39"/>
        <v/>
      </c>
      <c r="BS16" s="78" t="str">
        <f t="shared" si="40"/>
        <v/>
      </c>
      <c r="BT16" s="78" t="str">
        <f t="shared" si="41"/>
        <v/>
      </c>
      <c r="BW16" s="76">
        <v>6.61</v>
      </c>
      <c r="BX16" s="76">
        <v>6.61</v>
      </c>
      <c r="BY16" s="76">
        <v>6.81</v>
      </c>
      <c r="BZ16" s="76">
        <v>5.54</v>
      </c>
      <c r="CA16" s="76">
        <v>5.54</v>
      </c>
      <c r="CB16" s="76">
        <v>5.28</v>
      </c>
      <c r="CI16" s="77" t="str">
        <f t="shared" si="42"/>
        <v/>
      </c>
      <c r="CJ16" s="76" t="str">
        <f t="shared" si="43"/>
        <v/>
      </c>
      <c r="CK16" s="76">
        <f t="shared" si="44"/>
        <v>6.61</v>
      </c>
      <c r="CL16" s="76">
        <f t="shared" si="45"/>
        <v>6.61</v>
      </c>
      <c r="CM16" s="76">
        <f t="shared" si="46"/>
        <v>6.81</v>
      </c>
      <c r="CN16" s="76">
        <f t="shared" si="47"/>
        <v>5.54</v>
      </c>
      <c r="CO16" s="76">
        <f t="shared" si="48"/>
        <v>5.54</v>
      </c>
      <c r="CP16" s="76">
        <f t="shared" si="49"/>
        <v>5.28</v>
      </c>
      <c r="CQ16" s="76" t="str">
        <f t="shared" si="50"/>
        <v/>
      </c>
      <c r="CR16" s="76" t="str">
        <f t="shared" si="51"/>
        <v/>
      </c>
      <c r="CS16" s="76" t="str">
        <f t="shared" si="52"/>
        <v/>
      </c>
      <c r="CT16" s="76" t="str">
        <f t="shared" si="53"/>
        <v/>
      </c>
      <c r="CU16" s="76" t="str">
        <f t="shared" si="54"/>
        <v/>
      </c>
      <c r="CV16" s="76" t="str">
        <f t="shared" si="55"/>
        <v/>
      </c>
    </row>
    <row r="17" spans="1:100" x14ac:dyDescent="0.15">
      <c r="A17" s="80" t="s">
        <v>202</v>
      </c>
      <c r="B17" s="81" t="s">
        <v>1169</v>
      </c>
      <c r="C17" s="77">
        <v>7.89</v>
      </c>
      <c r="D17" s="76">
        <v>7.02</v>
      </c>
      <c r="E17" s="76">
        <v>9.27</v>
      </c>
      <c r="F17" s="76">
        <v>9.27</v>
      </c>
      <c r="G17" s="76">
        <v>9.56</v>
      </c>
      <c r="H17" s="76">
        <v>7.81</v>
      </c>
      <c r="I17" s="76">
        <v>7.81</v>
      </c>
      <c r="J17" s="76">
        <v>7.99</v>
      </c>
      <c r="K17" s="76">
        <v>10.19</v>
      </c>
      <c r="L17" s="76">
        <v>10.19</v>
      </c>
      <c r="M17" s="76">
        <v>10.11</v>
      </c>
      <c r="N17" s="76">
        <v>9.5299999999999994</v>
      </c>
      <c r="O17" s="76">
        <v>9.25</v>
      </c>
      <c r="P17" s="76">
        <v>8.6</v>
      </c>
      <c r="Q17" s="79">
        <v>52.6</v>
      </c>
      <c r="R17" s="78">
        <v>49.2</v>
      </c>
      <c r="S17" s="78">
        <v>46.2</v>
      </c>
      <c r="T17" s="78">
        <v>46.2</v>
      </c>
      <c r="U17" s="78">
        <v>39.700000000000003</v>
      </c>
      <c r="V17" s="78">
        <v>43.6</v>
      </c>
      <c r="W17" s="78">
        <v>43.6</v>
      </c>
      <c r="X17" s="78">
        <v>29.9</v>
      </c>
      <c r="Y17" s="78">
        <v>38.700000000000003</v>
      </c>
      <c r="Z17" s="78">
        <v>38.700000000000003</v>
      </c>
      <c r="AA17" s="78">
        <v>34.6</v>
      </c>
      <c r="AB17" s="78">
        <v>47.3</v>
      </c>
      <c r="AC17" s="78">
        <v>43.9</v>
      </c>
      <c r="AD17" s="78">
        <v>34.799999999999997</v>
      </c>
      <c r="AE17" s="77">
        <f t="shared" si="0"/>
        <v>6.666666666666667</v>
      </c>
      <c r="AF17" s="76">
        <f t="shared" si="1"/>
        <v>7.0085470085470094</v>
      </c>
      <c r="AG17" s="76">
        <f t="shared" si="2"/>
        <v>4.983818770226538</v>
      </c>
      <c r="AH17" s="76">
        <f t="shared" si="3"/>
        <v>4.983818770226538</v>
      </c>
      <c r="AI17" s="76">
        <f t="shared" si="4"/>
        <v>4.1527196652719667</v>
      </c>
      <c r="AJ17" s="76">
        <f t="shared" si="5"/>
        <v>5.5825864276568504</v>
      </c>
      <c r="AK17" s="76">
        <f t="shared" si="6"/>
        <v>5.5825864276568504</v>
      </c>
      <c r="AL17" s="76">
        <f t="shared" si="7"/>
        <v>3.7421777221526904</v>
      </c>
      <c r="AM17" s="76">
        <f t="shared" si="8"/>
        <v>3.7978410206084403</v>
      </c>
      <c r="AN17" s="76">
        <f t="shared" si="9"/>
        <v>3.7978410206084403</v>
      </c>
      <c r="AO17" s="76">
        <f t="shared" si="10"/>
        <v>3.4223541048466868</v>
      </c>
      <c r="AP17" s="76">
        <f t="shared" si="11"/>
        <v>4.963273871983211</v>
      </c>
      <c r="AQ17" s="76">
        <f t="shared" si="12"/>
        <v>4.7459459459459454</v>
      </c>
      <c r="AR17" s="76">
        <f t="shared" si="13"/>
        <v>4.0465116279069768</v>
      </c>
      <c r="AS17" s="79">
        <f t="shared" si="14"/>
        <v>52.6</v>
      </c>
      <c r="AT17" s="78">
        <f t="shared" si="15"/>
        <v>49.2</v>
      </c>
      <c r="AU17" s="78">
        <f t="shared" si="16"/>
        <v>46.2</v>
      </c>
      <c r="AV17" s="78">
        <f t="shared" si="17"/>
        <v>46.2</v>
      </c>
      <c r="AW17" s="78">
        <f t="shared" si="18"/>
        <v>39.700000000000003</v>
      </c>
      <c r="AX17" s="78">
        <f t="shared" si="19"/>
        <v>43.6</v>
      </c>
      <c r="AY17" s="78">
        <f t="shared" si="20"/>
        <v>43.6</v>
      </c>
      <c r="AZ17" s="78">
        <f t="shared" si="21"/>
        <v>29.9</v>
      </c>
      <c r="BA17" s="78">
        <f t="shared" si="22"/>
        <v>38.700000000000003</v>
      </c>
      <c r="BB17" s="78">
        <f t="shared" si="23"/>
        <v>38.700000000000003</v>
      </c>
      <c r="BC17" s="78">
        <f t="shared" si="24"/>
        <v>34.6</v>
      </c>
      <c r="BD17" s="78">
        <f t="shared" si="25"/>
        <v>47.3</v>
      </c>
      <c r="BE17" s="78">
        <f t="shared" si="26"/>
        <v>43.9</v>
      </c>
      <c r="BF17" s="78">
        <f t="shared" si="27"/>
        <v>34.799999999999997</v>
      </c>
      <c r="BG17" s="79">
        <f t="shared" si="28"/>
        <v>96.691176470588232</v>
      </c>
      <c r="BH17" s="78">
        <f t="shared" si="29"/>
        <v>91.44981412639406</v>
      </c>
      <c r="BI17" s="78">
        <f t="shared" si="30"/>
        <v>89.361702127659569</v>
      </c>
      <c r="BJ17" s="78">
        <f t="shared" si="31"/>
        <v>89.361702127659569</v>
      </c>
      <c r="BK17" s="78">
        <f t="shared" si="32"/>
        <v>81.51950718685832</v>
      </c>
      <c r="BL17" s="78">
        <f t="shared" si="33"/>
        <v>90.269151138716367</v>
      </c>
      <c r="BM17" s="78">
        <f t="shared" si="34"/>
        <v>90.269151138716367</v>
      </c>
      <c r="BN17" s="78">
        <f t="shared" si="35"/>
        <v>86.666666666666671</v>
      </c>
      <c r="BO17" s="78">
        <f t="shared" si="36"/>
        <v>79.466119096509246</v>
      </c>
      <c r="BP17" s="78">
        <f t="shared" si="37"/>
        <v>79.466119096509246</v>
      </c>
      <c r="BQ17" s="78">
        <f t="shared" si="38"/>
        <v>77.752808988764045</v>
      </c>
      <c r="BR17" s="78">
        <f t="shared" si="39"/>
        <v>93.293885601577898</v>
      </c>
      <c r="BS17" s="78">
        <f t="shared" si="40"/>
        <v>83.61904761904762</v>
      </c>
      <c r="BT17" s="78">
        <f t="shared" si="41"/>
        <v>68.774703557312236</v>
      </c>
      <c r="BU17" s="77">
        <v>6.5</v>
      </c>
      <c r="BV17" s="76">
        <v>6.4</v>
      </c>
      <c r="BW17" s="76">
        <v>7.25</v>
      </c>
      <c r="BX17" s="76">
        <v>7.25</v>
      </c>
      <c r="BY17" s="76">
        <v>7.59</v>
      </c>
      <c r="BZ17" s="76">
        <v>6.66</v>
      </c>
      <c r="CA17" s="76">
        <v>6.66</v>
      </c>
      <c r="CB17" s="76">
        <v>6.97</v>
      </c>
      <c r="CC17" s="76">
        <v>7.93</v>
      </c>
      <c r="CD17" s="76">
        <v>7.93</v>
      </c>
      <c r="CE17" s="76">
        <v>7.8</v>
      </c>
      <c r="CF17" s="76">
        <v>6.42</v>
      </c>
      <c r="CG17" s="76">
        <v>5.86</v>
      </c>
      <c r="CH17" s="76">
        <v>5.41</v>
      </c>
      <c r="CI17" s="77">
        <f t="shared" si="42"/>
        <v>6.5</v>
      </c>
      <c r="CJ17" s="76">
        <f t="shared" si="43"/>
        <v>6.4</v>
      </c>
      <c r="CK17" s="76">
        <f t="shared" si="44"/>
        <v>7.25</v>
      </c>
      <c r="CL17" s="76">
        <f t="shared" si="45"/>
        <v>7.25</v>
      </c>
      <c r="CM17" s="76">
        <f t="shared" si="46"/>
        <v>7.59</v>
      </c>
      <c r="CN17" s="76">
        <f t="shared" si="47"/>
        <v>6.66</v>
      </c>
      <c r="CO17" s="76">
        <f t="shared" si="48"/>
        <v>6.66</v>
      </c>
      <c r="CP17" s="76">
        <f t="shared" si="49"/>
        <v>6.97</v>
      </c>
      <c r="CQ17" s="76">
        <f t="shared" si="50"/>
        <v>7.93</v>
      </c>
      <c r="CR17" s="76">
        <f t="shared" si="51"/>
        <v>7.93</v>
      </c>
      <c r="CS17" s="76">
        <f t="shared" si="52"/>
        <v>7.8</v>
      </c>
      <c r="CT17" s="76">
        <f t="shared" si="53"/>
        <v>6.42</v>
      </c>
      <c r="CU17" s="76">
        <f t="shared" si="54"/>
        <v>5.86</v>
      </c>
      <c r="CV17" s="76">
        <f t="shared" si="55"/>
        <v>5.41</v>
      </c>
    </row>
    <row r="18" spans="1:100" x14ac:dyDescent="0.15">
      <c r="A18" s="80" t="s">
        <v>206</v>
      </c>
      <c r="B18" s="81" t="s">
        <v>1168</v>
      </c>
      <c r="C18" s="77">
        <v>8.27</v>
      </c>
      <c r="D18" s="76">
        <v>12.16</v>
      </c>
      <c r="E18" s="76">
        <v>10.7</v>
      </c>
      <c r="F18" s="76">
        <v>10.7</v>
      </c>
      <c r="G18" s="76">
        <v>10.85</v>
      </c>
      <c r="H18" s="76">
        <v>9.01</v>
      </c>
      <c r="I18" s="76">
        <v>9.01</v>
      </c>
      <c r="J18" s="76">
        <v>11.9</v>
      </c>
      <c r="K18" s="76">
        <v>9.42</v>
      </c>
      <c r="L18" s="76">
        <v>9.42</v>
      </c>
      <c r="M18" s="76">
        <v>13.13</v>
      </c>
      <c r="N18" s="76">
        <v>8.36</v>
      </c>
      <c r="O18" s="76">
        <v>10.050000000000001</v>
      </c>
      <c r="P18" s="76">
        <v>11.36</v>
      </c>
      <c r="Q18" s="79">
        <v>25.2</v>
      </c>
      <c r="R18" s="78">
        <v>21.3</v>
      </c>
      <c r="S18" s="78">
        <v>43.8</v>
      </c>
      <c r="T18" s="78">
        <v>43.8</v>
      </c>
      <c r="U18" s="78">
        <v>35.700000000000003</v>
      </c>
      <c r="V18" s="78">
        <v>39.299999999999997</v>
      </c>
      <c r="W18" s="78">
        <v>39.299999999999997</v>
      </c>
      <c r="X18" s="78">
        <v>26.3</v>
      </c>
      <c r="Y18" s="78">
        <v>36.9</v>
      </c>
      <c r="Z18" s="78">
        <v>36.9</v>
      </c>
      <c r="AA18" s="78">
        <v>33.4</v>
      </c>
      <c r="AB18" s="78">
        <v>26.4</v>
      </c>
      <c r="AC18" s="78">
        <v>21.9</v>
      </c>
      <c r="AD18" s="78">
        <v>15.8</v>
      </c>
      <c r="AE18" s="77">
        <f t="shared" si="0"/>
        <v>3.0471584038694077</v>
      </c>
      <c r="AF18" s="76">
        <f t="shared" si="1"/>
        <v>1.7516447368421053</v>
      </c>
      <c r="AG18" s="76">
        <f t="shared" si="2"/>
        <v>4.0934579439252339</v>
      </c>
      <c r="AH18" s="76">
        <f t="shared" si="3"/>
        <v>4.0934579439252339</v>
      </c>
      <c r="AI18" s="76">
        <f t="shared" si="4"/>
        <v>3.2903225806451615</v>
      </c>
      <c r="AJ18" s="76">
        <f t="shared" si="5"/>
        <v>4.3618201997780242</v>
      </c>
      <c r="AK18" s="76">
        <f t="shared" si="6"/>
        <v>4.3618201997780242</v>
      </c>
      <c r="AL18" s="76">
        <f t="shared" si="7"/>
        <v>2.2100840336134455</v>
      </c>
      <c r="AM18" s="76">
        <f t="shared" si="8"/>
        <v>3.9171974522292992</v>
      </c>
      <c r="AN18" s="76">
        <f t="shared" si="9"/>
        <v>3.9171974522292992</v>
      </c>
      <c r="AO18" s="76">
        <f t="shared" si="10"/>
        <v>2.5437928408225434</v>
      </c>
      <c r="AP18" s="76">
        <f t="shared" si="11"/>
        <v>3.1578947368421053</v>
      </c>
      <c r="AQ18" s="76">
        <f t="shared" si="12"/>
        <v>2.1791044776119399</v>
      </c>
      <c r="AR18" s="76">
        <f t="shared" si="13"/>
        <v>1.3908450704225352</v>
      </c>
      <c r="AS18" s="79">
        <f t="shared" si="14"/>
        <v>25.2</v>
      </c>
      <c r="AT18" s="78">
        <f t="shared" si="15"/>
        <v>21.3</v>
      </c>
      <c r="AU18" s="78">
        <f t="shared" si="16"/>
        <v>43.8</v>
      </c>
      <c r="AV18" s="78">
        <f t="shared" si="17"/>
        <v>43.8</v>
      </c>
      <c r="AW18" s="78">
        <f t="shared" si="18"/>
        <v>35.700000000000003</v>
      </c>
      <c r="AX18" s="78">
        <f t="shared" si="19"/>
        <v>39.299999999999997</v>
      </c>
      <c r="AY18" s="78">
        <f t="shared" si="20"/>
        <v>39.299999999999997</v>
      </c>
      <c r="AZ18" s="78">
        <f t="shared" si="21"/>
        <v>26.3</v>
      </c>
      <c r="BA18" s="78">
        <f t="shared" si="22"/>
        <v>36.9</v>
      </c>
      <c r="BB18" s="78">
        <f t="shared" si="23"/>
        <v>36.9</v>
      </c>
      <c r="BC18" s="78">
        <f t="shared" si="24"/>
        <v>33.4</v>
      </c>
      <c r="BD18" s="78">
        <f t="shared" si="25"/>
        <v>26.4</v>
      </c>
      <c r="BE18" s="78">
        <f t="shared" si="26"/>
        <v>21.9</v>
      </c>
      <c r="BF18" s="78">
        <f t="shared" si="27"/>
        <v>15.8</v>
      </c>
      <c r="BG18" s="79">
        <f t="shared" si="28"/>
        <v>46.32352941176471</v>
      </c>
      <c r="BH18" s="78">
        <f t="shared" si="29"/>
        <v>39.591078066914498</v>
      </c>
      <c r="BI18" s="78">
        <f t="shared" si="30"/>
        <v>84.719535783365572</v>
      </c>
      <c r="BJ18" s="78">
        <f t="shared" si="31"/>
        <v>84.719535783365572</v>
      </c>
      <c r="BK18" s="78">
        <f t="shared" si="32"/>
        <v>73.305954825462024</v>
      </c>
      <c r="BL18" s="78">
        <f t="shared" si="33"/>
        <v>81.366459627329192</v>
      </c>
      <c r="BM18" s="78">
        <f t="shared" si="34"/>
        <v>81.366459627329192</v>
      </c>
      <c r="BN18" s="78">
        <f t="shared" si="35"/>
        <v>76.231884057971016</v>
      </c>
      <c r="BO18" s="78">
        <f t="shared" si="36"/>
        <v>75.770020533880896</v>
      </c>
      <c r="BP18" s="78">
        <f t="shared" si="37"/>
        <v>75.770020533880896</v>
      </c>
      <c r="BQ18" s="78">
        <f t="shared" si="38"/>
        <v>75.056179775280896</v>
      </c>
      <c r="BR18" s="78">
        <f t="shared" si="39"/>
        <v>52.071005917159759</v>
      </c>
      <c r="BS18" s="78">
        <f t="shared" si="40"/>
        <v>41.714285714285715</v>
      </c>
      <c r="BT18" s="78">
        <f t="shared" si="41"/>
        <v>31.225296442687746</v>
      </c>
      <c r="BU18" s="77">
        <v>5.26</v>
      </c>
      <c r="BV18" s="76">
        <v>5.2</v>
      </c>
      <c r="BW18" s="76">
        <v>7.66</v>
      </c>
      <c r="BX18" s="76">
        <v>7.66</v>
      </c>
      <c r="BY18" s="76">
        <v>7.93</v>
      </c>
      <c r="BZ18" s="76">
        <v>7.26</v>
      </c>
      <c r="CA18" s="76">
        <v>7.26</v>
      </c>
      <c r="CB18" s="76">
        <v>6.49</v>
      </c>
      <c r="CC18" s="76">
        <v>6.18</v>
      </c>
      <c r="CD18" s="76">
        <v>6.18</v>
      </c>
      <c r="CE18" s="76">
        <v>6.13</v>
      </c>
      <c r="CF18" s="76">
        <v>5.38</v>
      </c>
      <c r="CG18" s="76">
        <v>5.29</v>
      </c>
      <c r="CH18" s="76">
        <v>5.24</v>
      </c>
      <c r="CI18" s="77">
        <f t="shared" si="42"/>
        <v>5.26</v>
      </c>
      <c r="CJ18" s="76">
        <f t="shared" si="43"/>
        <v>5.2</v>
      </c>
      <c r="CK18" s="76">
        <f t="shared" si="44"/>
        <v>7.66</v>
      </c>
      <c r="CL18" s="76">
        <f t="shared" si="45"/>
        <v>7.66</v>
      </c>
      <c r="CM18" s="76">
        <f t="shared" si="46"/>
        <v>7.93</v>
      </c>
      <c r="CN18" s="76">
        <f t="shared" si="47"/>
        <v>7.26</v>
      </c>
      <c r="CO18" s="76">
        <f t="shared" si="48"/>
        <v>7.26</v>
      </c>
      <c r="CP18" s="76">
        <f t="shared" si="49"/>
        <v>6.49</v>
      </c>
      <c r="CQ18" s="76">
        <f t="shared" si="50"/>
        <v>6.18</v>
      </c>
      <c r="CR18" s="76">
        <f t="shared" si="51"/>
        <v>6.18</v>
      </c>
      <c r="CS18" s="76">
        <f t="shared" si="52"/>
        <v>6.13</v>
      </c>
      <c r="CT18" s="76">
        <f t="shared" si="53"/>
        <v>5.38</v>
      </c>
      <c r="CU18" s="76">
        <f t="shared" si="54"/>
        <v>5.29</v>
      </c>
      <c r="CV18" s="76">
        <f t="shared" si="55"/>
        <v>5.24</v>
      </c>
    </row>
    <row r="19" spans="1:100" x14ac:dyDescent="0.15">
      <c r="A19" s="80" t="s">
        <v>209</v>
      </c>
      <c r="B19" s="81" t="s">
        <v>1167</v>
      </c>
      <c r="C19" s="77">
        <v>2.76</v>
      </c>
      <c r="D19" s="76">
        <v>2.35</v>
      </c>
      <c r="E19" s="76">
        <v>3.91</v>
      </c>
      <c r="F19" s="76">
        <v>3.91</v>
      </c>
      <c r="G19" s="76">
        <v>3.41</v>
      </c>
      <c r="H19" s="76">
        <v>3.47</v>
      </c>
      <c r="I19" s="76">
        <v>3.47</v>
      </c>
      <c r="J19" s="76">
        <v>4.5</v>
      </c>
      <c r="K19" s="76">
        <v>2.99</v>
      </c>
      <c r="L19" s="76">
        <v>2.99</v>
      </c>
      <c r="M19" s="76">
        <v>3.62</v>
      </c>
      <c r="N19" s="76">
        <v>3.41</v>
      </c>
      <c r="O19" s="76">
        <v>1.98</v>
      </c>
      <c r="P19" s="76">
        <v>4.49</v>
      </c>
      <c r="Q19" s="79">
        <v>47.6</v>
      </c>
      <c r="R19" s="78">
        <v>47.7</v>
      </c>
      <c r="S19" s="78">
        <v>43.2</v>
      </c>
      <c r="T19" s="78">
        <v>43.2</v>
      </c>
      <c r="U19" s="78">
        <v>33.299999999999997</v>
      </c>
      <c r="V19" s="78">
        <v>42.3</v>
      </c>
      <c r="W19" s="78">
        <v>42.3</v>
      </c>
      <c r="X19" s="78">
        <v>29.9</v>
      </c>
      <c r="Y19" s="78">
        <v>28.5</v>
      </c>
      <c r="Z19" s="78">
        <v>28.5</v>
      </c>
      <c r="AA19" s="78">
        <v>29.1</v>
      </c>
      <c r="AB19" s="78">
        <v>44.3</v>
      </c>
      <c r="AC19" s="78">
        <v>44.7</v>
      </c>
      <c r="AD19" s="78">
        <v>40.200000000000003</v>
      </c>
      <c r="AE19" s="77">
        <f t="shared" si="0"/>
        <v>17.246376811594203</v>
      </c>
      <c r="AF19" s="76">
        <f t="shared" si="1"/>
        <v>20.297872340425531</v>
      </c>
      <c r="AG19" s="76">
        <f t="shared" si="2"/>
        <v>11.048593350383632</v>
      </c>
      <c r="AH19" s="76">
        <f t="shared" si="3"/>
        <v>11.048593350383632</v>
      </c>
      <c r="AI19" s="76">
        <f t="shared" si="4"/>
        <v>9.7653958944281509</v>
      </c>
      <c r="AJ19" s="76">
        <f t="shared" si="5"/>
        <v>12.190201729106628</v>
      </c>
      <c r="AK19" s="76">
        <f t="shared" si="6"/>
        <v>12.190201729106628</v>
      </c>
      <c r="AL19" s="76">
        <f t="shared" si="7"/>
        <v>6.6444444444444439</v>
      </c>
      <c r="AM19" s="76">
        <f t="shared" si="8"/>
        <v>9.5317725752508355</v>
      </c>
      <c r="AN19" s="76">
        <f t="shared" si="9"/>
        <v>9.5317725752508355</v>
      </c>
      <c r="AO19" s="76">
        <f t="shared" si="10"/>
        <v>8.0386740331491708</v>
      </c>
      <c r="AP19" s="76">
        <f t="shared" si="11"/>
        <v>12.991202346041055</v>
      </c>
      <c r="AQ19" s="76">
        <f t="shared" si="12"/>
        <v>22.575757575757578</v>
      </c>
      <c r="AR19" s="76">
        <f t="shared" si="13"/>
        <v>8.9532293986636979</v>
      </c>
      <c r="AS19" s="79">
        <f t="shared" si="14"/>
        <v>47.6</v>
      </c>
      <c r="AT19" s="78">
        <f t="shared" si="15"/>
        <v>47.7</v>
      </c>
      <c r="AU19" s="78">
        <f t="shared" si="16"/>
        <v>43.2</v>
      </c>
      <c r="AV19" s="78">
        <f t="shared" si="17"/>
        <v>43.2</v>
      </c>
      <c r="AW19" s="78">
        <f t="shared" si="18"/>
        <v>33.299999999999997</v>
      </c>
      <c r="AX19" s="78">
        <f t="shared" si="19"/>
        <v>42.3</v>
      </c>
      <c r="AY19" s="78">
        <f t="shared" si="20"/>
        <v>42.3</v>
      </c>
      <c r="AZ19" s="78">
        <f t="shared" si="21"/>
        <v>29.9</v>
      </c>
      <c r="BA19" s="78">
        <f t="shared" si="22"/>
        <v>28.5</v>
      </c>
      <c r="BB19" s="78">
        <f t="shared" si="23"/>
        <v>28.5</v>
      </c>
      <c r="BC19" s="78">
        <f t="shared" si="24"/>
        <v>29.1</v>
      </c>
      <c r="BD19" s="78">
        <f t="shared" si="25"/>
        <v>44.3</v>
      </c>
      <c r="BE19" s="78">
        <f t="shared" si="26"/>
        <v>44.7</v>
      </c>
      <c r="BF19" s="78">
        <f t="shared" si="27"/>
        <v>40.200000000000003</v>
      </c>
      <c r="BG19" s="79">
        <f t="shared" si="28"/>
        <v>87.5</v>
      </c>
      <c r="BH19" s="78">
        <f t="shared" si="29"/>
        <v>88.661710037174728</v>
      </c>
      <c r="BI19" s="78">
        <f t="shared" si="30"/>
        <v>83.558994197292066</v>
      </c>
      <c r="BJ19" s="78">
        <f t="shared" si="31"/>
        <v>83.558994197292066</v>
      </c>
      <c r="BK19" s="78">
        <f t="shared" si="32"/>
        <v>68.377823408624224</v>
      </c>
      <c r="BL19" s="78">
        <f t="shared" si="33"/>
        <v>87.577639751552795</v>
      </c>
      <c r="BM19" s="78">
        <f t="shared" si="34"/>
        <v>87.577639751552795</v>
      </c>
      <c r="BN19" s="78">
        <f t="shared" si="35"/>
        <v>86.666666666666671</v>
      </c>
      <c r="BO19" s="78">
        <f t="shared" si="36"/>
        <v>58.521560574948658</v>
      </c>
      <c r="BP19" s="78">
        <f t="shared" si="37"/>
        <v>58.521560574948658</v>
      </c>
      <c r="BQ19" s="78">
        <f t="shared" si="38"/>
        <v>65.393258426966298</v>
      </c>
      <c r="BR19" s="78">
        <f t="shared" si="39"/>
        <v>87.376725838264292</v>
      </c>
      <c r="BS19" s="78">
        <f t="shared" si="40"/>
        <v>85.142857142857139</v>
      </c>
      <c r="BT19" s="78">
        <f t="shared" si="41"/>
        <v>79.446640316205546</v>
      </c>
      <c r="BU19" s="77">
        <v>7.07</v>
      </c>
      <c r="BV19" s="76">
        <v>7.05</v>
      </c>
      <c r="BW19" s="76">
        <v>8.08</v>
      </c>
      <c r="BX19" s="76">
        <v>8.08</v>
      </c>
      <c r="BY19" s="76">
        <v>8.3800000000000008</v>
      </c>
      <c r="BZ19" s="76">
        <v>7.4</v>
      </c>
      <c r="CA19" s="76">
        <v>7.4</v>
      </c>
      <c r="CB19" s="76">
        <v>7.65</v>
      </c>
      <c r="CC19" s="76">
        <v>8.66</v>
      </c>
      <c r="CD19" s="76">
        <v>8.66</v>
      </c>
      <c r="CE19" s="76">
        <v>8.5</v>
      </c>
      <c r="CF19" s="76">
        <v>7.71</v>
      </c>
      <c r="CG19" s="76">
        <v>7.07</v>
      </c>
      <c r="CH19" s="76">
        <v>6.52</v>
      </c>
      <c r="CI19" s="77">
        <f t="shared" si="42"/>
        <v>7.07</v>
      </c>
      <c r="CJ19" s="76">
        <f t="shared" si="43"/>
        <v>7.05</v>
      </c>
      <c r="CK19" s="76">
        <f t="shared" si="44"/>
        <v>8.08</v>
      </c>
      <c r="CL19" s="76">
        <f t="shared" si="45"/>
        <v>8.08</v>
      </c>
      <c r="CM19" s="76">
        <f t="shared" si="46"/>
        <v>8.3800000000000008</v>
      </c>
      <c r="CN19" s="76">
        <f t="shared" si="47"/>
        <v>7.4</v>
      </c>
      <c r="CO19" s="76">
        <f t="shared" si="48"/>
        <v>7.4</v>
      </c>
      <c r="CP19" s="76">
        <f t="shared" si="49"/>
        <v>7.65</v>
      </c>
      <c r="CQ19" s="76">
        <f t="shared" si="50"/>
        <v>8.66</v>
      </c>
      <c r="CR19" s="76">
        <f t="shared" si="51"/>
        <v>8.66</v>
      </c>
      <c r="CS19" s="76">
        <f t="shared" si="52"/>
        <v>8.5</v>
      </c>
      <c r="CT19" s="76">
        <f t="shared" si="53"/>
        <v>7.71</v>
      </c>
      <c r="CU19" s="76">
        <f t="shared" si="54"/>
        <v>7.07</v>
      </c>
      <c r="CV19" s="76">
        <f t="shared" si="55"/>
        <v>6.52</v>
      </c>
    </row>
    <row r="20" spans="1:100" x14ac:dyDescent="0.15">
      <c r="A20" s="80" t="s">
        <v>212</v>
      </c>
      <c r="B20" s="81" t="s">
        <v>1166</v>
      </c>
      <c r="C20" s="77">
        <v>4.24</v>
      </c>
      <c r="D20" s="76">
        <v>7.19</v>
      </c>
      <c r="E20" s="76">
        <v>4.34</v>
      </c>
      <c r="F20" s="76">
        <v>4.34</v>
      </c>
      <c r="G20" s="76">
        <v>3.98</v>
      </c>
      <c r="H20" s="76">
        <v>5.23</v>
      </c>
      <c r="I20" s="76">
        <v>5.23</v>
      </c>
      <c r="J20" s="76">
        <v>3.8</v>
      </c>
      <c r="K20" s="76">
        <v>11.33</v>
      </c>
      <c r="L20" s="76">
        <v>11.33</v>
      </c>
      <c r="M20" s="76">
        <v>10.24</v>
      </c>
      <c r="N20" s="76">
        <v>4.88</v>
      </c>
      <c r="O20" s="76">
        <v>5.08</v>
      </c>
      <c r="P20" s="76">
        <v>5.19</v>
      </c>
      <c r="Q20" s="79">
        <v>22.4</v>
      </c>
      <c r="R20" s="78">
        <v>9.4</v>
      </c>
      <c r="S20" s="78">
        <v>35.299999999999997</v>
      </c>
      <c r="T20" s="78">
        <v>35.299999999999997</v>
      </c>
      <c r="U20" s="78">
        <v>33.1</v>
      </c>
      <c r="V20" s="78">
        <v>37.6</v>
      </c>
      <c r="W20" s="78">
        <v>37.6</v>
      </c>
      <c r="X20" s="78">
        <v>22.2</v>
      </c>
      <c r="Y20" s="78">
        <v>29.1</v>
      </c>
      <c r="Z20" s="78">
        <v>29.1</v>
      </c>
      <c r="AA20" s="78">
        <v>27.4</v>
      </c>
      <c r="AB20" s="78">
        <v>25.4</v>
      </c>
      <c r="AC20" s="78">
        <v>16.899999999999999</v>
      </c>
      <c r="AD20" s="78">
        <v>12.1</v>
      </c>
      <c r="AE20" s="77">
        <f t="shared" si="0"/>
        <v>5.283018867924528</v>
      </c>
      <c r="AF20" s="76">
        <f t="shared" si="1"/>
        <v>1.3073713490959666</v>
      </c>
      <c r="AG20" s="76">
        <f t="shared" si="2"/>
        <v>8.1336405529953915</v>
      </c>
      <c r="AH20" s="76">
        <f t="shared" si="3"/>
        <v>8.1336405529953915</v>
      </c>
      <c r="AI20" s="76">
        <f t="shared" si="4"/>
        <v>8.316582914572864</v>
      </c>
      <c r="AJ20" s="76">
        <f t="shared" si="5"/>
        <v>7.1892925430210326</v>
      </c>
      <c r="AK20" s="76">
        <f t="shared" si="6"/>
        <v>7.1892925430210326</v>
      </c>
      <c r="AL20" s="76">
        <f t="shared" si="7"/>
        <v>5.8421052631578947</v>
      </c>
      <c r="AM20" s="76">
        <f t="shared" si="8"/>
        <v>2.5684024713150926</v>
      </c>
      <c r="AN20" s="76">
        <f t="shared" si="9"/>
        <v>2.5684024713150926</v>
      </c>
      <c r="AO20" s="76">
        <f t="shared" si="10"/>
        <v>2.67578125</v>
      </c>
      <c r="AP20" s="76">
        <f t="shared" si="11"/>
        <v>5.2049180327868854</v>
      </c>
      <c r="AQ20" s="76">
        <f t="shared" si="12"/>
        <v>3.326771653543307</v>
      </c>
      <c r="AR20" s="76">
        <f t="shared" si="13"/>
        <v>2.3314065510597302</v>
      </c>
      <c r="AS20" s="79">
        <f t="shared" si="14"/>
        <v>22.4</v>
      </c>
      <c r="AT20" s="78" t="str">
        <f t="shared" si="15"/>
        <v/>
      </c>
      <c r="AU20" s="78">
        <f t="shared" si="16"/>
        <v>35.299999999999997</v>
      </c>
      <c r="AV20" s="78">
        <f t="shared" si="17"/>
        <v>35.299999999999997</v>
      </c>
      <c r="AW20" s="78">
        <f t="shared" si="18"/>
        <v>33.1</v>
      </c>
      <c r="AX20" s="78">
        <f t="shared" si="19"/>
        <v>37.6</v>
      </c>
      <c r="AY20" s="78">
        <f t="shared" si="20"/>
        <v>37.6</v>
      </c>
      <c r="AZ20" s="78">
        <f t="shared" si="21"/>
        <v>22.2</v>
      </c>
      <c r="BA20" s="78">
        <f t="shared" si="22"/>
        <v>29.1</v>
      </c>
      <c r="BB20" s="78">
        <f t="shared" si="23"/>
        <v>29.1</v>
      </c>
      <c r="BC20" s="78">
        <f t="shared" si="24"/>
        <v>27.4</v>
      </c>
      <c r="BD20" s="78">
        <f t="shared" si="25"/>
        <v>25.4</v>
      </c>
      <c r="BE20" s="78">
        <f t="shared" si="26"/>
        <v>16.899999999999999</v>
      </c>
      <c r="BF20" s="78">
        <f t="shared" si="27"/>
        <v>12.1</v>
      </c>
      <c r="BG20" s="79">
        <f t="shared" si="28"/>
        <v>41.176470588235297</v>
      </c>
      <c r="BH20" s="78" t="str">
        <f t="shared" si="29"/>
        <v/>
      </c>
      <c r="BI20" s="78">
        <f t="shared" si="30"/>
        <v>68.278529980657623</v>
      </c>
      <c r="BJ20" s="78">
        <f t="shared" si="31"/>
        <v>68.278529980657623</v>
      </c>
      <c r="BK20" s="78">
        <f t="shared" si="32"/>
        <v>67.967145790554412</v>
      </c>
      <c r="BL20" s="78">
        <f t="shared" si="33"/>
        <v>77.846790890269162</v>
      </c>
      <c r="BM20" s="78">
        <f t="shared" si="34"/>
        <v>77.846790890269162</v>
      </c>
      <c r="BN20" s="78">
        <f t="shared" si="35"/>
        <v>64.347826086956516</v>
      </c>
      <c r="BO20" s="78">
        <f t="shared" si="36"/>
        <v>59.753593429158109</v>
      </c>
      <c r="BP20" s="78">
        <f t="shared" si="37"/>
        <v>59.753593429158109</v>
      </c>
      <c r="BQ20" s="78">
        <f t="shared" si="38"/>
        <v>61.573033707865171</v>
      </c>
      <c r="BR20" s="78">
        <f t="shared" si="39"/>
        <v>50.098619329388555</v>
      </c>
      <c r="BS20" s="78">
        <f t="shared" si="40"/>
        <v>32.190476190476183</v>
      </c>
      <c r="BT20" s="78">
        <f t="shared" si="41"/>
        <v>23.913043478260867</v>
      </c>
      <c r="BU20" s="77">
        <v>5.76</v>
      </c>
      <c r="BV20" s="76">
        <v>5.67</v>
      </c>
      <c r="BW20" s="76">
        <v>7.77</v>
      </c>
      <c r="BX20" s="76">
        <v>7.77</v>
      </c>
      <c r="BY20" s="76">
        <v>8.01</v>
      </c>
      <c r="BZ20" s="76">
        <v>7.47</v>
      </c>
      <c r="CA20" s="76">
        <v>7.47</v>
      </c>
      <c r="CB20" s="76">
        <v>6.91</v>
      </c>
      <c r="CC20" s="76">
        <v>6.52</v>
      </c>
      <c r="CD20" s="76">
        <v>6.52</v>
      </c>
      <c r="CE20" s="76">
        <v>6.61</v>
      </c>
      <c r="CF20" s="76">
        <v>5.9</v>
      </c>
      <c r="CG20" s="76">
        <v>5.85</v>
      </c>
      <c r="CH20" s="76">
        <v>5.81</v>
      </c>
      <c r="CI20" s="77">
        <f t="shared" si="42"/>
        <v>5.76</v>
      </c>
      <c r="CJ20" s="76" t="str">
        <f t="shared" si="43"/>
        <v/>
      </c>
      <c r="CK20" s="76">
        <f t="shared" si="44"/>
        <v>7.77</v>
      </c>
      <c r="CL20" s="76">
        <f t="shared" si="45"/>
        <v>7.77</v>
      </c>
      <c r="CM20" s="76">
        <f t="shared" si="46"/>
        <v>8.01</v>
      </c>
      <c r="CN20" s="76">
        <f t="shared" si="47"/>
        <v>7.47</v>
      </c>
      <c r="CO20" s="76">
        <f t="shared" si="48"/>
        <v>7.47</v>
      </c>
      <c r="CP20" s="76">
        <f t="shared" si="49"/>
        <v>6.91</v>
      </c>
      <c r="CQ20" s="76">
        <f t="shared" si="50"/>
        <v>6.52</v>
      </c>
      <c r="CR20" s="76">
        <f t="shared" si="51"/>
        <v>6.52</v>
      </c>
      <c r="CS20" s="76">
        <f t="shared" si="52"/>
        <v>6.61</v>
      </c>
      <c r="CT20" s="76">
        <f t="shared" si="53"/>
        <v>5.9</v>
      </c>
      <c r="CU20" s="76">
        <f t="shared" si="54"/>
        <v>5.85</v>
      </c>
      <c r="CV20" s="76">
        <f t="shared" si="55"/>
        <v>5.81</v>
      </c>
    </row>
    <row r="21" spans="1:100" x14ac:dyDescent="0.15">
      <c r="A21" s="80" t="s">
        <v>215</v>
      </c>
      <c r="B21" s="81" t="s">
        <v>1252</v>
      </c>
      <c r="C21" s="77">
        <v>3.18</v>
      </c>
      <c r="D21" s="76">
        <v>3.46</v>
      </c>
      <c r="E21" s="76">
        <v>3.7</v>
      </c>
      <c r="F21" s="76">
        <v>3.7</v>
      </c>
      <c r="G21" s="76">
        <v>6.37</v>
      </c>
      <c r="H21" s="76">
        <v>2.79</v>
      </c>
      <c r="I21" s="76">
        <v>2.79</v>
      </c>
      <c r="J21" s="76">
        <v>4.3600000000000003</v>
      </c>
      <c r="K21" s="76">
        <v>5.33</v>
      </c>
      <c r="L21" s="76">
        <v>5.33</v>
      </c>
      <c r="M21" s="76">
        <v>4.33</v>
      </c>
      <c r="N21" s="76">
        <v>3.66</v>
      </c>
      <c r="O21" s="76">
        <v>4.43</v>
      </c>
      <c r="P21" s="76">
        <v>4.33</v>
      </c>
      <c r="Q21" s="79">
        <v>48.5</v>
      </c>
      <c r="R21" s="78">
        <v>51.3</v>
      </c>
      <c r="S21" s="78">
        <v>36</v>
      </c>
      <c r="T21" s="78">
        <v>36</v>
      </c>
      <c r="U21" s="78">
        <v>24.3</v>
      </c>
      <c r="V21" s="78">
        <v>43.4</v>
      </c>
      <c r="W21" s="78">
        <v>43.4</v>
      </c>
      <c r="X21" s="78">
        <v>30.9</v>
      </c>
      <c r="Y21" s="78">
        <v>27.9</v>
      </c>
      <c r="Z21" s="78">
        <v>27.9</v>
      </c>
      <c r="AA21" s="78">
        <v>25.2</v>
      </c>
      <c r="AB21" s="78">
        <v>43.7</v>
      </c>
      <c r="AC21" s="78">
        <v>47.2</v>
      </c>
      <c r="AD21" s="78">
        <v>45.6</v>
      </c>
      <c r="AE21" s="77">
        <f t="shared" si="0"/>
        <v>15.251572327044025</v>
      </c>
      <c r="AF21" s="76">
        <f t="shared" si="1"/>
        <v>14.826589595375722</v>
      </c>
      <c r="AG21" s="76">
        <f t="shared" si="2"/>
        <v>9.7297297297297298</v>
      </c>
      <c r="AH21" s="76">
        <f t="shared" si="3"/>
        <v>9.7297297297297298</v>
      </c>
      <c r="AI21" s="76">
        <f t="shared" si="4"/>
        <v>3.8147566718995289</v>
      </c>
      <c r="AJ21" s="76">
        <f t="shared" si="5"/>
        <v>15.555555555555555</v>
      </c>
      <c r="AK21" s="76">
        <f t="shared" si="6"/>
        <v>15.555555555555555</v>
      </c>
      <c r="AL21" s="76">
        <f t="shared" si="7"/>
        <v>7.0871559633027514</v>
      </c>
      <c r="AM21" s="76">
        <f t="shared" si="8"/>
        <v>5.2345215759849903</v>
      </c>
      <c r="AN21" s="76">
        <f t="shared" si="9"/>
        <v>5.2345215759849903</v>
      </c>
      <c r="AO21" s="76">
        <f t="shared" si="10"/>
        <v>5.8198614318706694</v>
      </c>
      <c r="AP21" s="76">
        <f t="shared" si="11"/>
        <v>11.939890710382514</v>
      </c>
      <c r="AQ21" s="76">
        <f t="shared" si="12"/>
        <v>10.654627539503387</v>
      </c>
      <c r="AR21" s="76">
        <f t="shared" si="13"/>
        <v>10.531177829099308</v>
      </c>
      <c r="AS21" s="79">
        <f t="shared" si="14"/>
        <v>48.5</v>
      </c>
      <c r="AT21" s="78">
        <f t="shared" si="15"/>
        <v>51.3</v>
      </c>
      <c r="AU21" s="78">
        <f t="shared" si="16"/>
        <v>36</v>
      </c>
      <c r="AV21" s="78">
        <f t="shared" si="17"/>
        <v>36</v>
      </c>
      <c r="AW21" s="78">
        <f t="shared" si="18"/>
        <v>24.3</v>
      </c>
      <c r="AX21" s="78">
        <f t="shared" si="19"/>
        <v>43.4</v>
      </c>
      <c r="AY21" s="78">
        <f t="shared" si="20"/>
        <v>43.4</v>
      </c>
      <c r="AZ21" s="78">
        <f t="shared" si="21"/>
        <v>30.9</v>
      </c>
      <c r="BA21" s="78">
        <f t="shared" si="22"/>
        <v>27.9</v>
      </c>
      <c r="BB21" s="78">
        <f t="shared" si="23"/>
        <v>27.9</v>
      </c>
      <c r="BC21" s="78">
        <f t="shared" si="24"/>
        <v>25.2</v>
      </c>
      <c r="BD21" s="78">
        <f t="shared" si="25"/>
        <v>43.7</v>
      </c>
      <c r="BE21" s="78">
        <f t="shared" si="26"/>
        <v>47.2</v>
      </c>
      <c r="BF21" s="78">
        <f t="shared" si="27"/>
        <v>45.6</v>
      </c>
      <c r="BG21" s="79">
        <f t="shared" si="28"/>
        <v>89.154411764705884</v>
      </c>
      <c r="BH21" s="78">
        <f t="shared" si="29"/>
        <v>95.353159851301115</v>
      </c>
      <c r="BI21" s="78">
        <f t="shared" si="30"/>
        <v>69.632495164410059</v>
      </c>
      <c r="BJ21" s="78">
        <f t="shared" si="31"/>
        <v>69.632495164410059</v>
      </c>
      <c r="BK21" s="78">
        <f t="shared" si="32"/>
        <v>49.897330595482543</v>
      </c>
      <c r="BL21" s="78">
        <f t="shared" si="33"/>
        <v>89.855072463768124</v>
      </c>
      <c r="BM21" s="78">
        <f t="shared" si="34"/>
        <v>89.855072463768124</v>
      </c>
      <c r="BN21" s="78">
        <f t="shared" si="35"/>
        <v>89.565217391304344</v>
      </c>
      <c r="BO21" s="78">
        <f t="shared" si="36"/>
        <v>57.289527720739216</v>
      </c>
      <c r="BP21" s="78">
        <f t="shared" si="37"/>
        <v>57.289527720739216</v>
      </c>
      <c r="BQ21" s="78">
        <f t="shared" si="38"/>
        <v>56.629213483146067</v>
      </c>
      <c r="BR21" s="78">
        <f t="shared" si="39"/>
        <v>86.193293885601577</v>
      </c>
      <c r="BS21" s="78">
        <f t="shared" si="40"/>
        <v>89.904761904761898</v>
      </c>
      <c r="BT21" s="78">
        <f t="shared" si="41"/>
        <v>90.118577075098813</v>
      </c>
      <c r="BU21" s="77">
        <v>7.5</v>
      </c>
      <c r="BV21" s="76">
        <v>7.42</v>
      </c>
      <c r="BW21" s="76">
        <v>8.48</v>
      </c>
      <c r="BX21" s="76">
        <v>8.48</v>
      </c>
      <c r="BY21" s="76">
        <v>8.68</v>
      </c>
      <c r="BZ21" s="76">
        <v>7.7</v>
      </c>
      <c r="CA21" s="76">
        <v>7.7</v>
      </c>
      <c r="CB21" s="76">
        <v>7.93</v>
      </c>
      <c r="CC21" s="76">
        <v>8.68</v>
      </c>
      <c r="CD21" s="76">
        <v>8.68</v>
      </c>
      <c r="CE21" s="76">
        <v>8.64</v>
      </c>
      <c r="CF21" s="76">
        <v>8.09</v>
      </c>
      <c r="CG21" s="76">
        <v>7.42</v>
      </c>
      <c r="CH21" s="76">
        <v>6.67</v>
      </c>
      <c r="CI21" s="77">
        <f t="shared" si="42"/>
        <v>7.5</v>
      </c>
      <c r="CJ21" s="76">
        <f t="shared" si="43"/>
        <v>7.42</v>
      </c>
      <c r="CK21" s="76">
        <f t="shared" si="44"/>
        <v>8.48</v>
      </c>
      <c r="CL21" s="76">
        <f t="shared" si="45"/>
        <v>8.48</v>
      </c>
      <c r="CM21" s="76">
        <f t="shared" si="46"/>
        <v>8.68</v>
      </c>
      <c r="CN21" s="76">
        <f t="shared" si="47"/>
        <v>7.7</v>
      </c>
      <c r="CO21" s="76">
        <f t="shared" si="48"/>
        <v>7.7</v>
      </c>
      <c r="CP21" s="76">
        <f t="shared" si="49"/>
        <v>7.93</v>
      </c>
      <c r="CQ21" s="76">
        <f t="shared" si="50"/>
        <v>8.68</v>
      </c>
      <c r="CR21" s="76">
        <f t="shared" si="51"/>
        <v>8.68</v>
      </c>
      <c r="CS21" s="76">
        <f t="shared" si="52"/>
        <v>8.64</v>
      </c>
      <c r="CT21" s="76">
        <f t="shared" si="53"/>
        <v>8.09</v>
      </c>
      <c r="CU21" s="76">
        <f t="shared" si="54"/>
        <v>7.42</v>
      </c>
      <c r="CV21" s="76">
        <f t="shared" si="55"/>
        <v>6.67</v>
      </c>
    </row>
    <row r="22" spans="1:100" x14ac:dyDescent="0.15">
      <c r="A22" s="80" t="s">
        <v>237</v>
      </c>
      <c r="B22" s="81" t="s">
        <v>1165</v>
      </c>
      <c r="C22" s="77">
        <v>5.07</v>
      </c>
      <c r="D22" s="76">
        <v>4.2300000000000004</v>
      </c>
      <c r="E22" s="76">
        <v>3.47</v>
      </c>
      <c r="F22" s="76">
        <v>3.47</v>
      </c>
      <c r="G22" s="76">
        <v>3.8</v>
      </c>
      <c r="H22" s="76">
        <v>4.05</v>
      </c>
      <c r="I22" s="76">
        <v>4.05</v>
      </c>
      <c r="J22" s="76">
        <v>2.86</v>
      </c>
      <c r="K22" s="76">
        <v>6.74</v>
      </c>
      <c r="L22" s="76">
        <v>6.74</v>
      </c>
      <c r="M22" s="76">
        <v>5.82</v>
      </c>
      <c r="N22" s="76">
        <v>4.8499999999999996</v>
      </c>
      <c r="O22" s="76">
        <v>5.23</v>
      </c>
      <c r="P22" s="76">
        <v>4.62</v>
      </c>
      <c r="Q22" s="79">
        <v>37</v>
      </c>
      <c r="R22" s="78">
        <v>37.799999999999997</v>
      </c>
      <c r="S22" s="78">
        <v>42.1</v>
      </c>
      <c r="T22" s="78">
        <v>42.1</v>
      </c>
      <c r="U22" s="78">
        <v>40.5</v>
      </c>
      <c r="V22" s="78">
        <v>38.6</v>
      </c>
      <c r="W22" s="78">
        <v>38.6</v>
      </c>
      <c r="X22" s="78">
        <v>27.1</v>
      </c>
      <c r="Y22" s="78">
        <v>34.9</v>
      </c>
      <c r="Z22" s="78">
        <v>34.9</v>
      </c>
      <c r="AA22" s="78">
        <v>30.3</v>
      </c>
      <c r="AB22" s="78">
        <v>41.3</v>
      </c>
      <c r="AC22" s="78">
        <v>39.700000000000003</v>
      </c>
      <c r="AD22" s="78">
        <v>41.1</v>
      </c>
      <c r="AE22" s="77">
        <f t="shared" si="0"/>
        <v>7.2978303747534516</v>
      </c>
      <c r="AF22" s="76">
        <f t="shared" si="1"/>
        <v>8.9361702127659566</v>
      </c>
      <c r="AG22" s="76">
        <f t="shared" si="2"/>
        <v>12.132564841498558</v>
      </c>
      <c r="AH22" s="76">
        <f t="shared" si="3"/>
        <v>12.132564841498558</v>
      </c>
      <c r="AI22" s="76">
        <f t="shared" si="4"/>
        <v>10.657894736842106</v>
      </c>
      <c r="AJ22" s="76">
        <f t="shared" si="5"/>
        <v>9.5308641975308657</v>
      </c>
      <c r="AK22" s="76">
        <f t="shared" si="6"/>
        <v>9.5308641975308657</v>
      </c>
      <c r="AL22" s="76">
        <f t="shared" si="7"/>
        <v>9.4755244755244767</v>
      </c>
      <c r="AM22" s="76">
        <f t="shared" si="8"/>
        <v>5.1780415430267057</v>
      </c>
      <c r="AN22" s="76">
        <f t="shared" si="9"/>
        <v>5.1780415430267057</v>
      </c>
      <c r="AO22" s="76">
        <f t="shared" si="10"/>
        <v>5.2061855670103094</v>
      </c>
      <c r="AP22" s="76">
        <f t="shared" si="11"/>
        <v>8.5154639175257731</v>
      </c>
      <c r="AQ22" s="76">
        <f t="shared" si="12"/>
        <v>7.5908221797323137</v>
      </c>
      <c r="AR22" s="76">
        <f t="shared" si="13"/>
        <v>8.896103896103897</v>
      </c>
      <c r="AS22" s="79">
        <f t="shared" si="14"/>
        <v>37</v>
      </c>
      <c r="AT22" s="78">
        <f t="shared" si="15"/>
        <v>37.799999999999997</v>
      </c>
      <c r="AU22" s="78">
        <f t="shared" si="16"/>
        <v>42.1</v>
      </c>
      <c r="AV22" s="78">
        <f t="shared" si="17"/>
        <v>42.1</v>
      </c>
      <c r="AW22" s="78">
        <f t="shared" si="18"/>
        <v>40.5</v>
      </c>
      <c r="AX22" s="78">
        <f t="shared" si="19"/>
        <v>38.6</v>
      </c>
      <c r="AY22" s="78">
        <f t="shared" si="20"/>
        <v>38.6</v>
      </c>
      <c r="AZ22" s="78">
        <f t="shared" si="21"/>
        <v>27.1</v>
      </c>
      <c r="BA22" s="78">
        <f t="shared" si="22"/>
        <v>34.9</v>
      </c>
      <c r="BB22" s="78">
        <f t="shared" si="23"/>
        <v>34.9</v>
      </c>
      <c r="BC22" s="78">
        <f t="shared" si="24"/>
        <v>30.3</v>
      </c>
      <c r="BD22" s="78">
        <f t="shared" si="25"/>
        <v>41.3</v>
      </c>
      <c r="BE22" s="78">
        <f t="shared" si="26"/>
        <v>39.700000000000003</v>
      </c>
      <c r="BF22" s="78">
        <f t="shared" si="27"/>
        <v>41.1</v>
      </c>
      <c r="BG22" s="79">
        <f t="shared" si="28"/>
        <v>68.014705882352942</v>
      </c>
      <c r="BH22" s="78">
        <f t="shared" si="29"/>
        <v>70.260223048327134</v>
      </c>
      <c r="BI22" s="78">
        <f t="shared" si="30"/>
        <v>81.431334622823982</v>
      </c>
      <c r="BJ22" s="78">
        <f t="shared" si="31"/>
        <v>81.431334622823982</v>
      </c>
      <c r="BK22" s="78">
        <f t="shared" si="32"/>
        <v>83.162217659137568</v>
      </c>
      <c r="BL22" s="78">
        <f t="shared" si="33"/>
        <v>79.917184265010363</v>
      </c>
      <c r="BM22" s="78">
        <f t="shared" si="34"/>
        <v>79.917184265010363</v>
      </c>
      <c r="BN22" s="78">
        <f t="shared" si="35"/>
        <v>78.550724637681157</v>
      </c>
      <c r="BO22" s="78">
        <f t="shared" si="36"/>
        <v>71.663244353182748</v>
      </c>
      <c r="BP22" s="78">
        <f t="shared" si="37"/>
        <v>71.663244353182748</v>
      </c>
      <c r="BQ22" s="78">
        <f t="shared" si="38"/>
        <v>68.089887640449433</v>
      </c>
      <c r="BR22" s="78">
        <f t="shared" si="39"/>
        <v>81.459566074950686</v>
      </c>
      <c r="BS22" s="78">
        <f t="shared" si="40"/>
        <v>75.619047619047635</v>
      </c>
      <c r="BT22" s="78">
        <f t="shared" si="41"/>
        <v>81.22529644268775</v>
      </c>
      <c r="BU22" s="77">
        <v>8.57</v>
      </c>
      <c r="BV22" s="76">
        <v>8.44</v>
      </c>
      <c r="BW22" s="76">
        <v>7.1</v>
      </c>
      <c r="BX22" s="76">
        <v>7.1</v>
      </c>
      <c r="BY22" s="76">
        <v>7.16</v>
      </c>
      <c r="BZ22" s="76">
        <v>6.71</v>
      </c>
      <c r="CA22" s="76">
        <v>6.71</v>
      </c>
      <c r="CB22" s="76">
        <v>6.87</v>
      </c>
      <c r="CC22" s="76">
        <v>8.4499999999999993</v>
      </c>
      <c r="CD22" s="76">
        <v>8.4499999999999993</v>
      </c>
      <c r="CE22" s="76">
        <v>8.68</v>
      </c>
      <c r="CF22" s="76">
        <v>6.72</v>
      </c>
      <c r="CG22" s="76">
        <v>6.61</v>
      </c>
      <c r="CH22" s="76">
        <v>7.59</v>
      </c>
      <c r="CI22" s="77">
        <f t="shared" si="42"/>
        <v>8.57</v>
      </c>
      <c r="CJ22" s="76">
        <f t="shared" si="43"/>
        <v>8.44</v>
      </c>
      <c r="CK22" s="76">
        <f t="shared" si="44"/>
        <v>7.1</v>
      </c>
      <c r="CL22" s="76">
        <f t="shared" si="45"/>
        <v>7.1</v>
      </c>
      <c r="CM22" s="76">
        <f t="shared" si="46"/>
        <v>7.16</v>
      </c>
      <c r="CN22" s="76">
        <f t="shared" si="47"/>
        <v>6.71</v>
      </c>
      <c r="CO22" s="76">
        <f t="shared" si="48"/>
        <v>6.71</v>
      </c>
      <c r="CP22" s="76">
        <f t="shared" si="49"/>
        <v>6.87</v>
      </c>
      <c r="CQ22" s="76">
        <f t="shared" si="50"/>
        <v>8.4499999999999993</v>
      </c>
      <c r="CR22" s="76">
        <f t="shared" si="51"/>
        <v>8.4499999999999993</v>
      </c>
      <c r="CS22" s="76">
        <f t="shared" si="52"/>
        <v>8.68</v>
      </c>
      <c r="CT22" s="76">
        <f t="shared" si="53"/>
        <v>6.72</v>
      </c>
      <c r="CU22" s="76">
        <f t="shared" si="54"/>
        <v>6.61</v>
      </c>
      <c r="CV22" s="76">
        <f t="shared" si="55"/>
        <v>7.59</v>
      </c>
    </row>
    <row r="23" spans="1:100" x14ac:dyDescent="0.15">
      <c r="A23" s="80" t="s">
        <v>241</v>
      </c>
      <c r="B23" s="81" t="s">
        <v>1251</v>
      </c>
      <c r="C23" s="77">
        <v>3.72</v>
      </c>
      <c r="D23" s="76">
        <v>4.28</v>
      </c>
      <c r="E23" s="76">
        <v>4.9800000000000004</v>
      </c>
      <c r="F23" s="76">
        <v>4.9800000000000004</v>
      </c>
      <c r="G23" s="76">
        <v>6.67</v>
      </c>
      <c r="H23" s="76">
        <v>5.22</v>
      </c>
      <c r="I23" s="76">
        <v>5.22</v>
      </c>
      <c r="J23" s="76">
        <v>7.62</v>
      </c>
      <c r="K23" s="76">
        <v>9.1</v>
      </c>
      <c r="L23" s="76">
        <v>9.1</v>
      </c>
      <c r="M23" s="76">
        <v>8.75</v>
      </c>
      <c r="N23" s="76">
        <v>5.44</v>
      </c>
      <c r="O23" s="76">
        <v>6.25</v>
      </c>
      <c r="P23" s="76">
        <v>8.42</v>
      </c>
      <c r="Q23" s="79">
        <v>46.3</v>
      </c>
      <c r="R23" s="78">
        <v>45.5</v>
      </c>
      <c r="S23" s="78">
        <v>23</v>
      </c>
      <c r="T23" s="78">
        <v>23</v>
      </c>
      <c r="U23" s="78">
        <v>17.100000000000001</v>
      </c>
      <c r="V23" s="78">
        <v>17.7</v>
      </c>
      <c r="W23" s="78">
        <v>17.7</v>
      </c>
      <c r="X23" s="78">
        <v>16.399999999999999</v>
      </c>
      <c r="Y23" s="78">
        <v>40.9</v>
      </c>
      <c r="Z23" s="78">
        <v>40.9</v>
      </c>
      <c r="AA23" s="78">
        <v>38.700000000000003</v>
      </c>
      <c r="AB23" s="78">
        <v>25.8</v>
      </c>
      <c r="AC23" s="78">
        <v>10.1</v>
      </c>
      <c r="AD23" s="78">
        <v>25.8</v>
      </c>
      <c r="AE23" s="77">
        <f t="shared" si="0"/>
        <v>12.446236559139784</v>
      </c>
      <c r="AF23" s="76">
        <f t="shared" si="1"/>
        <v>10.630841121495326</v>
      </c>
      <c r="AG23" s="76">
        <f t="shared" si="2"/>
        <v>4.618473895582329</v>
      </c>
      <c r="AH23" s="76">
        <f t="shared" si="3"/>
        <v>4.618473895582329</v>
      </c>
      <c r="AI23" s="76">
        <f t="shared" si="4"/>
        <v>2.5637181409295353</v>
      </c>
      <c r="AJ23" s="76">
        <f t="shared" si="5"/>
        <v>3.3908045977011496</v>
      </c>
      <c r="AK23" s="76">
        <f t="shared" si="6"/>
        <v>3.3908045977011496</v>
      </c>
      <c r="AL23" s="76">
        <f t="shared" si="7"/>
        <v>2.1522309711286085</v>
      </c>
      <c r="AM23" s="76">
        <f t="shared" si="8"/>
        <v>4.4945054945054945</v>
      </c>
      <c r="AN23" s="76">
        <f t="shared" si="9"/>
        <v>4.4945054945054945</v>
      </c>
      <c r="AO23" s="76">
        <f t="shared" si="10"/>
        <v>4.4228571428571435</v>
      </c>
      <c r="AP23" s="76">
        <f t="shared" si="11"/>
        <v>4.742647058823529</v>
      </c>
      <c r="AQ23" s="76">
        <f t="shared" si="12"/>
        <v>1.6159999999999999</v>
      </c>
      <c r="AR23" s="76">
        <f t="shared" si="13"/>
        <v>3.0641330166270784</v>
      </c>
      <c r="AS23" s="79">
        <f t="shared" si="14"/>
        <v>46.3</v>
      </c>
      <c r="AT23" s="78">
        <f t="shared" si="15"/>
        <v>45.5</v>
      </c>
      <c r="AU23" s="78">
        <f t="shared" si="16"/>
        <v>23</v>
      </c>
      <c r="AV23" s="78">
        <f t="shared" si="17"/>
        <v>23</v>
      </c>
      <c r="AW23" s="78">
        <f t="shared" si="18"/>
        <v>17.100000000000001</v>
      </c>
      <c r="AX23" s="78">
        <f t="shared" si="19"/>
        <v>17.7</v>
      </c>
      <c r="AY23" s="78">
        <f t="shared" si="20"/>
        <v>17.7</v>
      </c>
      <c r="AZ23" s="78">
        <f t="shared" si="21"/>
        <v>16.399999999999999</v>
      </c>
      <c r="BA23" s="78">
        <f t="shared" si="22"/>
        <v>40.9</v>
      </c>
      <c r="BB23" s="78">
        <f t="shared" si="23"/>
        <v>40.9</v>
      </c>
      <c r="BC23" s="78">
        <f t="shared" si="24"/>
        <v>38.700000000000003</v>
      </c>
      <c r="BD23" s="78">
        <f t="shared" si="25"/>
        <v>25.8</v>
      </c>
      <c r="BE23" s="78">
        <f t="shared" si="26"/>
        <v>10.1</v>
      </c>
      <c r="BF23" s="78">
        <f t="shared" si="27"/>
        <v>25.8</v>
      </c>
      <c r="BG23" s="79">
        <f t="shared" si="28"/>
        <v>85.110294117647058</v>
      </c>
      <c r="BH23" s="78">
        <f t="shared" si="29"/>
        <v>84.572490706319712</v>
      </c>
      <c r="BI23" s="78">
        <f t="shared" si="30"/>
        <v>44.487427466150869</v>
      </c>
      <c r="BJ23" s="78">
        <f t="shared" si="31"/>
        <v>44.487427466150869</v>
      </c>
      <c r="BK23" s="78">
        <f t="shared" si="32"/>
        <v>35.112936344969199</v>
      </c>
      <c r="BL23" s="78">
        <f t="shared" si="33"/>
        <v>36.645962732919259</v>
      </c>
      <c r="BM23" s="78">
        <f t="shared" si="34"/>
        <v>36.645962732919259</v>
      </c>
      <c r="BN23" s="78">
        <f t="shared" si="35"/>
        <v>47.536231884057962</v>
      </c>
      <c r="BO23" s="78">
        <f t="shared" si="36"/>
        <v>83.983572895277206</v>
      </c>
      <c r="BP23" s="78">
        <f t="shared" si="37"/>
        <v>83.983572895277206</v>
      </c>
      <c r="BQ23" s="78">
        <f t="shared" si="38"/>
        <v>86.966292134831477</v>
      </c>
      <c r="BR23" s="78">
        <f t="shared" si="39"/>
        <v>50.887573964497037</v>
      </c>
      <c r="BS23" s="78">
        <f t="shared" si="40"/>
        <v>19.238095238095237</v>
      </c>
      <c r="BT23" s="78">
        <f t="shared" si="41"/>
        <v>50.988142292490117</v>
      </c>
      <c r="BU23" s="77">
        <v>7.75</v>
      </c>
      <c r="BV23" s="76">
        <v>7.46</v>
      </c>
      <c r="BW23" s="76">
        <v>5.99</v>
      </c>
      <c r="BX23" s="76">
        <v>5.99</v>
      </c>
      <c r="BY23" s="76">
        <v>6.04</v>
      </c>
      <c r="BZ23" s="76">
        <v>5.92</v>
      </c>
      <c r="CA23" s="76">
        <v>5.92</v>
      </c>
      <c r="CB23" s="76">
        <v>5.99</v>
      </c>
      <c r="CC23" s="76">
        <v>7.46</v>
      </c>
      <c r="CD23" s="76">
        <v>7.46</v>
      </c>
      <c r="CE23" s="76">
        <v>7.63</v>
      </c>
      <c r="CF23" s="76">
        <v>6.04</v>
      </c>
      <c r="CG23" s="76">
        <v>6.02</v>
      </c>
      <c r="CH23" s="76">
        <v>6.21</v>
      </c>
      <c r="CI23" s="77">
        <f t="shared" si="42"/>
        <v>7.75</v>
      </c>
      <c r="CJ23" s="76">
        <f t="shared" si="43"/>
        <v>7.46</v>
      </c>
      <c r="CK23" s="76">
        <f t="shared" si="44"/>
        <v>5.99</v>
      </c>
      <c r="CL23" s="76">
        <f t="shared" si="45"/>
        <v>5.99</v>
      </c>
      <c r="CM23" s="76">
        <f t="shared" si="46"/>
        <v>6.04</v>
      </c>
      <c r="CN23" s="76">
        <f t="shared" si="47"/>
        <v>5.92</v>
      </c>
      <c r="CO23" s="76">
        <f t="shared" si="48"/>
        <v>5.92</v>
      </c>
      <c r="CP23" s="76">
        <f t="shared" si="49"/>
        <v>5.99</v>
      </c>
      <c r="CQ23" s="76">
        <f t="shared" si="50"/>
        <v>7.46</v>
      </c>
      <c r="CR23" s="76">
        <f t="shared" si="51"/>
        <v>7.46</v>
      </c>
      <c r="CS23" s="76">
        <f t="shared" si="52"/>
        <v>7.63</v>
      </c>
      <c r="CT23" s="76">
        <f t="shared" si="53"/>
        <v>6.04</v>
      </c>
      <c r="CU23" s="76">
        <f t="shared" si="54"/>
        <v>6.02</v>
      </c>
      <c r="CV23" s="76">
        <f t="shared" si="55"/>
        <v>6.21</v>
      </c>
    </row>
    <row r="24" spans="1:100" x14ac:dyDescent="0.15">
      <c r="A24" s="80" t="s">
        <v>243</v>
      </c>
      <c r="B24" s="81" t="s">
        <v>1250</v>
      </c>
      <c r="C24" s="77">
        <v>2.31</v>
      </c>
      <c r="D24" s="76">
        <v>3.27</v>
      </c>
      <c r="E24" s="76">
        <v>3.76</v>
      </c>
      <c r="F24" s="76">
        <v>3.76</v>
      </c>
      <c r="G24" s="76">
        <v>3.86</v>
      </c>
      <c r="H24" s="76">
        <v>3.07</v>
      </c>
      <c r="I24" s="76">
        <v>3.07</v>
      </c>
      <c r="J24" s="76">
        <v>2.81</v>
      </c>
      <c r="K24" s="76">
        <v>4.7699999999999996</v>
      </c>
      <c r="L24" s="76">
        <v>4.7699999999999996</v>
      </c>
      <c r="M24" s="76">
        <v>5.36</v>
      </c>
      <c r="N24" s="76">
        <v>3.39</v>
      </c>
      <c r="O24" s="76">
        <v>2.63</v>
      </c>
      <c r="P24" s="76">
        <v>2.99</v>
      </c>
      <c r="Q24" s="79">
        <v>21.7</v>
      </c>
      <c r="R24" s="78">
        <v>15.7</v>
      </c>
      <c r="Y24" s="78">
        <v>14.9</v>
      </c>
      <c r="Z24" s="78">
        <v>14.9</v>
      </c>
      <c r="AA24" s="78">
        <v>20.3</v>
      </c>
      <c r="AE24" s="77">
        <f t="shared" si="0"/>
        <v>9.3939393939393927</v>
      </c>
      <c r="AF24" s="76">
        <f t="shared" si="1"/>
        <v>4.8012232415902139</v>
      </c>
      <c r="AG24" s="76" t="str">
        <f t="shared" si="2"/>
        <v/>
      </c>
      <c r="AH24" s="76" t="str">
        <f t="shared" si="3"/>
        <v/>
      </c>
      <c r="AI24" s="76" t="str">
        <f t="shared" si="4"/>
        <v/>
      </c>
      <c r="AJ24" s="76" t="str">
        <f t="shared" si="5"/>
        <v/>
      </c>
      <c r="AK24" s="76" t="str">
        <f t="shared" si="6"/>
        <v/>
      </c>
      <c r="AL24" s="76" t="str">
        <f t="shared" si="7"/>
        <v/>
      </c>
      <c r="AM24" s="76">
        <f t="shared" si="8"/>
        <v>3.1236897274633129</v>
      </c>
      <c r="AN24" s="76">
        <f t="shared" si="9"/>
        <v>3.1236897274633129</v>
      </c>
      <c r="AO24" s="76">
        <f t="shared" si="10"/>
        <v>3.7873134328358207</v>
      </c>
      <c r="AP24" s="76" t="str">
        <f t="shared" si="11"/>
        <v/>
      </c>
      <c r="AQ24" s="76" t="str">
        <f t="shared" si="12"/>
        <v/>
      </c>
      <c r="AR24" s="76" t="str">
        <f t="shared" si="13"/>
        <v/>
      </c>
      <c r="AS24" s="79">
        <f t="shared" si="14"/>
        <v>21.7</v>
      </c>
      <c r="AT24" s="78">
        <f t="shared" si="15"/>
        <v>15.7</v>
      </c>
      <c r="AU24" s="78" t="str">
        <f t="shared" si="16"/>
        <v/>
      </c>
      <c r="AV24" s="78" t="str">
        <f t="shared" si="17"/>
        <v/>
      </c>
      <c r="AW24" s="78" t="str">
        <f t="shared" si="18"/>
        <v/>
      </c>
      <c r="AX24" s="78" t="str">
        <f t="shared" si="19"/>
        <v/>
      </c>
      <c r="AY24" s="78" t="str">
        <f t="shared" si="20"/>
        <v/>
      </c>
      <c r="AZ24" s="78" t="str">
        <f t="shared" si="21"/>
        <v/>
      </c>
      <c r="BA24" s="78">
        <f t="shared" si="22"/>
        <v>14.9</v>
      </c>
      <c r="BB24" s="78">
        <f t="shared" si="23"/>
        <v>14.9</v>
      </c>
      <c r="BC24" s="78">
        <f t="shared" si="24"/>
        <v>20.3</v>
      </c>
      <c r="BD24" s="78" t="str">
        <f t="shared" si="25"/>
        <v/>
      </c>
      <c r="BE24" s="78" t="str">
        <f t="shared" si="26"/>
        <v/>
      </c>
      <c r="BF24" s="78" t="str">
        <f t="shared" si="27"/>
        <v/>
      </c>
      <c r="BG24" s="79">
        <f t="shared" si="28"/>
        <v>39.889705882352942</v>
      </c>
      <c r="BH24" s="78">
        <f t="shared" si="29"/>
        <v>29.182156133828997</v>
      </c>
      <c r="BI24" s="78" t="str">
        <f t="shared" si="30"/>
        <v/>
      </c>
      <c r="BJ24" s="78" t="str">
        <f t="shared" si="31"/>
        <v/>
      </c>
      <c r="BK24" s="78" t="str">
        <f t="shared" si="32"/>
        <v/>
      </c>
      <c r="BL24" s="78" t="str">
        <f t="shared" si="33"/>
        <v/>
      </c>
      <c r="BM24" s="78" t="str">
        <f t="shared" si="34"/>
        <v/>
      </c>
      <c r="BN24" s="78" t="str">
        <f t="shared" si="35"/>
        <v/>
      </c>
      <c r="BO24" s="78">
        <f t="shared" si="36"/>
        <v>30.595482546201229</v>
      </c>
      <c r="BP24" s="78">
        <f t="shared" si="37"/>
        <v>30.595482546201229</v>
      </c>
      <c r="BQ24" s="78">
        <f t="shared" si="38"/>
        <v>45.617977528089888</v>
      </c>
      <c r="BR24" s="78" t="str">
        <f t="shared" si="39"/>
        <v/>
      </c>
      <c r="BS24" s="78" t="str">
        <f t="shared" si="40"/>
        <v/>
      </c>
      <c r="BT24" s="78" t="str">
        <f t="shared" si="41"/>
        <v/>
      </c>
      <c r="BU24" s="77">
        <v>6.75</v>
      </c>
      <c r="BV24" s="76">
        <v>6.75</v>
      </c>
      <c r="CC24" s="76">
        <v>6.94</v>
      </c>
      <c r="CD24" s="76">
        <v>6.94</v>
      </c>
      <c r="CE24" s="76">
        <v>6.86</v>
      </c>
      <c r="CI24" s="77">
        <f t="shared" si="42"/>
        <v>6.75</v>
      </c>
      <c r="CJ24" s="76">
        <f t="shared" si="43"/>
        <v>6.75</v>
      </c>
      <c r="CK24" s="76" t="str">
        <f t="shared" si="44"/>
        <v/>
      </c>
      <c r="CL24" s="76" t="str">
        <f t="shared" si="45"/>
        <v/>
      </c>
      <c r="CM24" s="76" t="str">
        <f t="shared" si="46"/>
        <v/>
      </c>
      <c r="CN24" s="76" t="str">
        <f t="shared" si="47"/>
        <v/>
      </c>
      <c r="CO24" s="76" t="str">
        <f t="shared" si="48"/>
        <v/>
      </c>
      <c r="CP24" s="76" t="str">
        <f t="shared" si="49"/>
        <v/>
      </c>
      <c r="CQ24" s="76">
        <f t="shared" si="50"/>
        <v>6.94</v>
      </c>
      <c r="CR24" s="76">
        <f t="shared" si="51"/>
        <v>6.94</v>
      </c>
      <c r="CS24" s="76">
        <f t="shared" si="52"/>
        <v>6.86</v>
      </c>
      <c r="CT24" s="76" t="str">
        <f t="shared" si="53"/>
        <v/>
      </c>
      <c r="CU24" s="76" t="str">
        <f t="shared" si="54"/>
        <v/>
      </c>
      <c r="CV24" s="76" t="str">
        <f t="shared" si="55"/>
        <v/>
      </c>
    </row>
    <row r="25" spans="1:100" x14ac:dyDescent="0.15">
      <c r="A25" s="80" t="s">
        <v>245</v>
      </c>
      <c r="B25" s="81" t="s">
        <v>1164</v>
      </c>
      <c r="C25" s="77">
        <v>8.57</v>
      </c>
      <c r="D25" s="76">
        <v>8.16</v>
      </c>
      <c r="E25" s="76">
        <v>6.95</v>
      </c>
      <c r="F25" s="76">
        <v>6.95</v>
      </c>
      <c r="G25" s="76">
        <v>5.2</v>
      </c>
      <c r="H25" s="76">
        <v>5.8</v>
      </c>
      <c r="I25" s="76">
        <v>5.8</v>
      </c>
      <c r="J25" s="76">
        <v>4.0199999999999996</v>
      </c>
      <c r="K25" s="76">
        <v>6.93</v>
      </c>
      <c r="L25" s="76">
        <v>6.93</v>
      </c>
      <c r="M25" s="76">
        <v>8.4700000000000006</v>
      </c>
      <c r="N25" s="76">
        <v>5.64</v>
      </c>
      <c r="O25" s="76">
        <v>6.71</v>
      </c>
      <c r="P25" s="76">
        <v>5.66</v>
      </c>
      <c r="Q25" s="79">
        <v>21.8</v>
      </c>
      <c r="R25" s="78">
        <v>18.5</v>
      </c>
      <c r="S25" s="78">
        <v>41.4</v>
      </c>
      <c r="T25" s="78">
        <v>41.4</v>
      </c>
      <c r="U25" s="78">
        <v>38.4</v>
      </c>
      <c r="V25" s="78">
        <v>39.1</v>
      </c>
      <c r="W25" s="78">
        <v>39.1</v>
      </c>
      <c r="X25" s="78">
        <v>29.1</v>
      </c>
      <c r="Y25" s="78">
        <v>32.5</v>
      </c>
      <c r="Z25" s="78">
        <v>32.5</v>
      </c>
      <c r="AA25" s="78">
        <v>28.8</v>
      </c>
      <c r="AB25" s="78">
        <v>41.2</v>
      </c>
      <c r="AC25" s="78">
        <v>40.200000000000003</v>
      </c>
      <c r="AD25" s="78">
        <v>38.5</v>
      </c>
      <c r="AE25" s="77">
        <f t="shared" si="0"/>
        <v>2.5437572928821468</v>
      </c>
      <c r="AF25" s="76">
        <f t="shared" si="1"/>
        <v>2.267156862745098</v>
      </c>
      <c r="AG25" s="76">
        <f t="shared" si="2"/>
        <v>5.9568345323741001</v>
      </c>
      <c r="AH25" s="76">
        <f t="shared" si="3"/>
        <v>5.9568345323741001</v>
      </c>
      <c r="AI25" s="76">
        <f t="shared" si="4"/>
        <v>7.3846153846153841</v>
      </c>
      <c r="AJ25" s="76">
        <f t="shared" si="5"/>
        <v>6.7413793103448283</v>
      </c>
      <c r="AK25" s="76">
        <f t="shared" si="6"/>
        <v>6.7413793103448283</v>
      </c>
      <c r="AL25" s="76">
        <f t="shared" si="7"/>
        <v>7.2388059701492544</v>
      </c>
      <c r="AM25" s="76">
        <f t="shared" si="8"/>
        <v>4.6897546897546896</v>
      </c>
      <c r="AN25" s="76">
        <f t="shared" si="9"/>
        <v>4.6897546897546896</v>
      </c>
      <c r="AO25" s="76">
        <f t="shared" si="10"/>
        <v>3.4002361275088546</v>
      </c>
      <c r="AP25" s="76">
        <f t="shared" si="11"/>
        <v>7.3049645390070932</v>
      </c>
      <c r="AQ25" s="76">
        <f t="shared" si="12"/>
        <v>5.991058122205664</v>
      </c>
      <c r="AR25" s="76">
        <f t="shared" si="13"/>
        <v>6.8021201413427557</v>
      </c>
      <c r="AS25" s="79">
        <f t="shared" si="14"/>
        <v>21.8</v>
      </c>
      <c r="AT25" s="78">
        <f t="shared" si="15"/>
        <v>18.5</v>
      </c>
      <c r="AU25" s="78">
        <f t="shared" si="16"/>
        <v>41.4</v>
      </c>
      <c r="AV25" s="78">
        <f t="shared" si="17"/>
        <v>41.4</v>
      </c>
      <c r="AW25" s="78">
        <f t="shared" si="18"/>
        <v>38.4</v>
      </c>
      <c r="AX25" s="78">
        <f t="shared" si="19"/>
        <v>39.1</v>
      </c>
      <c r="AY25" s="78">
        <f t="shared" si="20"/>
        <v>39.1</v>
      </c>
      <c r="AZ25" s="78">
        <f t="shared" si="21"/>
        <v>29.1</v>
      </c>
      <c r="BA25" s="78">
        <f t="shared" si="22"/>
        <v>32.5</v>
      </c>
      <c r="BB25" s="78">
        <f t="shared" si="23"/>
        <v>32.5</v>
      </c>
      <c r="BC25" s="78">
        <f t="shared" si="24"/>
        <v>28.8</v>
      </c>
      <c r="BD25" s="78">
        <f t="shared" si="25"/>
        <v>41.2</v>
      </c>
      <c r="BE25" s="78">
        <f t="shared" si="26"/>
        <v>40.200000000000003</v>
      </c>
      <c r="BF25" s="78">
        <f t="shared" si="27"/>
        <v>38.5</v>
      </c>
      <c r="BG25" s="79">
        <f t="shared" si="28"/>
        <v>40.07352941176471</v>
      </c>
      <c r="BH25" s="78">
        <f t="shared" si="29"/>
        <v>34.386617100371751</v>
      </c>
      <c r="BI25" s="78">
        <f t="shared" si="30"/>
        <v>80.07736943907156</v>
      </c>
      <c r="BJ25" s="78">
        <f t="shared" si="31"/>
        <v>80.07736943907156</v>
      </c>
      <c r="BK25" s="78">
        <f t="shared" si="32"/>
        <v>78.850102669404507</v>
      </c>
      <c r="BL25" s="78">
        <f t="shared" si="33"/>
        <v>80.952380952380963</v>
      </c>
      <c r="BM25" s="78">
        <f t="shared" si="34"/>
        <v>80.952380952380963</v>
      </c>
      <c r="BN25" s="78">
        <f t="shared" si="35"/>
        <v>84.347826086956516</v>
      </c>
      <c r="BO25" s="78">
        <f t="shared" si="36"/>
        <v>66.735112936344962</v>
      </c>
      <c r="BP25" s="78">
        <f t="shared" si="37"/>
        <v>66.735112936344962</v>
      </c>
      <c r="BQ25" s="78">
        <f t="shared" si="38"/>
        <v>64.719101123595507</v>
      </c>
      <c r="BR25" s="78">
        <f t="shared" si="39"/>
        <v>81.262327416173562</v>
      </c>
      <c r="BS25" s="78">
        <f t="shared" si="40"/>
        <v>76.571428571428584</v>
      </c>
      <c r="BT25" s="78">
        <f t="shared" si="41"/>
        <v>76.086956521739125</v>
      </c>
      <c r="BU25" s="77">
        <v>5.79</v>
      </c>
      <c r="BV25" s="76">
        <v>5.5</v>
      </c>
      <c r="BW25" s="76">
        <v>8.07</v>
      </c>
      <c r="BX25" s="76">
        <v>8.07</v>
      </c>
      <c r="BY25" s="76">
        <v>8.42</v>
      </c>
      <c r="BZ25" s="76">
        <v>7.73</v>
      </c>
      <c r="CA25" s="76">
        <v>7.73</v>
      </c>
      <c r="CB25" s="76">
        <v>8.5</v>
      </c>
      <c r="CC25" s="76">
        <v>6.08</v>
      </c>
      <c r="CD25" s="76">
        <v>6.08</v>
      </c>
      <c r="CE25" s="76">
        <v>6.19</v>
      </c>
      <c r="CF25" s="76">
        <v>6.31</v>
      </c>
      <c r="CG25" s="76">
        <v>6.44</v>
      </c>
      <c r="CH25" s="76">
        <v>6.37</v>
      </c>
      <c r="CI25" s="77">
        <f t="shared" si="42"/>
        <v>5.79</v>
      </c>
      <c r="CJ25" s="76">
        <f t="shared" si="43"/>
        <v>5.5</v>
      </c>
      <c r="CK25" s="76">
        <f t="shared" si="44"/>
        <v>8.07</v>
      </c>
      <c r="CL25" s="76">
        <f t="shared" si="45"/>
        <v>8.07</v>
      </c>
      <c r="CM25" s="76">
        <f t="shared" si="46"/>
        <v>8.42</v>
      </c>
      <c r="CN25" s="76">
        <f t="shared" si="47"/>
        <v>7.73</v>
      </c>
      <c r="CO25" s="76">
        <f t="shared" si="48"/>
        <v>7.73</v>
      </c>
      <c r="CP25" s="76">
        <f t="shared" si="49"/>
        <v>8.5</v>
      </c>
      <c r="CQ25" s="76">
        <f t="shared" si="50"/>
        <v>6.08</v>
      </c>
      <c r="CR25" s="76">
        <f t="shared" si="51"/>
        <v>6.08</v>
      </c>
      <c r="CS25" s="76">
        <f t="shared" si="52"/>
        <v>6.19</v>
      </c>
      <c r="CT25" s="76">
        <f t="shared" si="53"/>
        <v>6.31</v>
      </c>
      <c r="CU25" s="76">
        <f t="shared" si="54"/>
        <v>6.44</v>
      </c>
      <c r="CV25" s="76">
        <f t="shared" si="55"/>
        <v>6.37</v>
      </c>
    </row>
    <row r="26" spans="1:100" x14ac:dyDescent="0.15">
      <c r="A26" s="80" t="s">
        <v>248</v>
      </c>
      <c r="B26" s="81" t="s">
        <v>1163</v>
      </c>
      <c r="C26" s="77">
        <v>6.04</v>
      </c>
      <c r="D26" s="76">
        <v>8.52</v>
      </c>
      <c r="E26" s="76">
        <v>7.28</v>
      </c>
      <c r="F26" s="76">
        <v>7.28</v>
      </c>
      <c r="G26" s="76">
        <v>7.07</v>
      </c>
      <c r="H26" s="76">
        <v>3.56</v>
      </c>
      <c r="I26" s="76">
        <v>3.56</v>
      </c>
      <c r="J26" s="76">
        <v>5.3</v>
      </c>
      <c r="K26" s="76">
        <v>6.16</v>
      </c>
      <c r="L26" s="76">
        <v>6.16</v>
      </c>
      <c r="M26" s="76">
        <v>8.06</v>
      </c>
      <c r="N26" s="76">
        <v>9.43</v>
      </c>
      <c r="O26" s="76">
        <v>9.3800000000000008</v>
      </c>
      <c r="P26" s="76">
        <v>6.72</v>
      </c>
      <c r="Q26" s="79">
        <v>27.7</v>
      </c>
      <c r="R26" s="78">
        <v>19.8</v>
      </c>
      <c r="S26" s="78">
        <v>37.799999999999997</v>
      </c>
      <c r="T26" s="78">
        <v>37.799999999999997</v>
      </c>
      <c r="U26" s="78">
        <v>32.299999999999997</v>
      </c>
      <c r="V26" s="78">
        <v>36.700000000000003</v>
      </c>
      <c r="W26" s="78">
        <v>36.700000000000003</v>
      </c>
      <c r="X26" s="78">
        <v>24.2</v>
      </c>
      <c r="Y26" s="78">
        <v>26.3</v>
      </c>
      <c r="Z26" s="78">
        <v>26.3</v>
      </c>
      <c r="AA26" s="78">
        <v>28.6</v>
      </c>
      <c r="AB26" s="78">
        <v>24.4</v>
      </c>
      <c r="AC26" s="78">
        <v>37.9</v>
      </c>
      <c r="AD26" s="78">
        <v>33.700000000000003</v>
      </c>
      <c r="AE26" s="77">
        <f t="shared" si="0"/>
        <v>4.5860927152317883</v>
      </c>
      <c r="AF26" s="76">
        <f t="shared" si="1"/>
        <v>2.323943661971831</v>
      </c>
      <c r="AG26" s="76">
        <f t="shared" si="2"/>
        <v>5.1923076923076916</v>
      </c>
      <c r="AH26" s="76">
        <f t="shared" si="3"/>
        <v>5.1923076923076916</v>
      </c>
      <c r="AI26" s="76">
        <f t="shared" si="4"/>
        <v>4.5685997171145676</v>
      </c>
      <c r="AJ26" s="76">
        <f t="shared" si="5"/>
        <v>10.308988764044944</v>
      </c>
      <c r="AK26" s="76">
        <f t="shared" si="6"/>
        <v>10.308988764044944</v>
      </c>
      <c r="AL26" s="76">
        <f t="shared" si="7"/>
        <v>4.5660377358490569</v>
      </c>
      <c r="AM26" s="76">
        <f t="shared" si="8"/>
        <v>4.2694805194805197</v>
      </c>
      <c r="AN26" s="76">
        <f t="shared" si="9"/>
        <v>4.2694805194805197</v>
      </c>
      <c r="AO26" s="76">
        <f t="shared" si="10"/>
        <v>3.5483870967741935</v>
      </c>
      <c r="AP26" s="76">
        <f t="shared" si="11"/>
        <v>2.5874867444326615</v>
      </c>
      <c r="AQ26" s="76">
        <f t="shared" si="12"/>
        <v>4.0405117270788908</v>
      </c>
      <c r="AR26" s="76">
        <f t="shared" si="13"/>
        <v>5.0148809523809526</v>
      </c>
      <c r="AS26" s="79">
        <f t="shared" si="14"/>
        <v>27.7</v>
      </c>
      <c r="AT26" s="78">
        <f t="shared" si="15"/>
        <v>19.8</v>
      </c>
      <c r="AU26" s="78">
        <f t="shared" si="16"/>
        <v>37.799999999999997</v>
      </c>
      <c r="AV26" s="78">
        <f t="shared" si="17"/>
        <v>37.799999999999997</v>
      </c>
      <c r="AW26" s="78">
        <f t="shared" si="18"/>
        <v>32.299999999999997</v>
      </c>
      <c r="AX26" s="78">
        <f t="shared" si="19"/>
        <v>36.700000000000003</v>
      </c>
      <c r="AY26" s="78">
        <f t="shared" si="20"/>
        <v>36.700000000000003</v>
      </c>
      <c r="AZ26" s="78">
        <f t="shared" si="21"/>
        <v>24.2</v>
      </c>
      <c r="BA26" s="78">
        <f t="shared" si="22"/>
        <v>26.3</v>
      </c>
      <c r="BB26" s="78">
        <f t="shared" si="23"/>
        <v>26.3</v>
      </c>
      <c r="BC26" s="78">
        <f t="shared" si="24"/>
        <v>28.6</v>
      </c>
      <c r="BD26" s="78">
        <f t="shared" si="25"/>
        <v>24.4</v>
      </c>
      <c r="BE26" s="78">
        <f t="shared" si="26"/>
        <v>37.9</v>
      </c>
      <c r="BF26" s="78">
        <f t="shared" si="27"/>
        <v>33.700000000000003</v>
      </c>
      <c r="BG26" s="79">
        <f t="shared" si="28"/>
        <v>50.919117647058826</v>
      </c>
      <c r="BH26" s="78">
        <f t="shared" si="29"/>
        <v>36.802973977695167</v>
      </c>
      <c r="BI26" s="78">
        <f t="shared" si="30"/>
        <v>73.11411992263055</v>
      </c>
      <c r="BJ26" s="78">
        <f t="shared" si="31"/>
        <v>73.11411992263055</v>
      </c>
      <c r="BK26" s="78">
        <f t="shared" si="32"/>
        <v>66.324435318275135</v>
      </c>
      <c r="BL26" s="78">
        <f t="shared" si="33"/>
        <v>75.98343685300209</v>
      </c>
      <c r="BM26" s="78">
        <f t="shared" si="34"/>
        <v>75.98343685300209</v>
      </c>
      <c r="BN26" s="78">
        <f t="shared" si="35"/>
        <v>70.14492753623189</v>
      </c>
      <c r="BO26" s="78">
        <f t="shared" si="36"/>
        <v>54.004106776180699</v>
      </c>
      <c r="BP26" s="78">
        <f t="shared" si="37"/>
        <v>54.004106776180699</v>
      </c>
      <c r="BQ26" s="78">
        <f t="shared" si="38"/>
        <v>64.269662921348313</v>
      </c>
      <c r="BR26" s="78">
        <f t="shared" si="39"/>
        <v>48.126232741617358</v>
      </c>
      <c r="BS26" s="78">
        <f t="shared" si="40"/>
        <v>72.19047619047619</v>
      </c>
      <c r="BT26" s="78">
        <f t="shared" si="41"/>
        <v>66.600790513833999</v>
      </c>
      <c r="BU26" s="77">
        <v>6.61</v>
      </c>
      <c r="BV26" s="76">
        <v>6.41</v>
      </c>
      <c r="BW26" s="76">
        <v>8.14</v>
      </c>
      <c r="BX26" s="76">
        <v>8.14</v>
      </c>
      <c r="BY26" s="76">
        <v>8.4</v>
      </c>
      <c r="BZ26" s="76">
        <v>8.1</v>
      </c>
      <c r="CA26" s="76">
        <v>8.1</v>
      </c>
      <c r="CB26" s="76">
        <v>8.02</v>
      </c>
      <c r="CC26" s="76">
        <v>6.86</v>
      </c>
      <c r="CD26" s="76">
        <v>6.86</v>
      </c>
      <c r="CE26" s="76">
        <v>7.24</v>
      </c>
      <c r="CF26" s="76">
        <v>6.58</v>
      </c>
      <c r="CG26" s="76">
        <v>7.65</v>
      </c>
      <c r="CH26" s="76">
        <v>7.23</v>
      </c>
      <c r="CI26" s="77">
        <f t="shared" si="42"/>
        <v>6.61</v>
      </c>
      <c r="CJ26" s="76">
        <f t="shared" si="43"/>
        <v>6.41</v>
      </c>
      <c r="CK26" s="76">
        <f t="shared" si="44"/>
        <v>8.14</v>
      </c>
      <c r="CL26" s="76">
        <f t="shared" si="45"/>
        <v>8.14</v>
      </c>
      <c r="CM26" s="76">
        <f t="shared" si="46"/>
        <v>8.4</v>
      </c>
      <c r="CN26" s="76">
        <f t="shared" si="47"/>
        <v>8.1</v>
      </c>
      <c r="CO26" s="76">
        <f t="shared" si="48"/>
        <v>8.1</v>
      </c>
      <c r="CP26" s="76">
        <f t="shared" si="49"/>
        <v>8.02</v>
      </c>
      <c r="CQ26" s="76">
        <f t="shared" si="50"/>
        <v>6.86</v>
      </c>
      <c r="CR26" s="76">
        <f t="shared" si="51"/>
        <v>6.86</v>
      </c>
      <c r="CS26" s="76">
        <f t="shared" si="52"/>
        <v>7.24</v>
      </c>
      <c r="CT26" s="76">
        <f t="shared" si="53"/>
        <v>6.58</v>
      </c>
      <c r="CU26" s="76">
        <f t="shared" si="54"/>
        <v>7.65</v>
      </c>
      <c r="CV26" s="76">
        <f t="shared" si="55"/>
        <v>7.23</v>
      </c>
    </row>
    <row r="27" spans="1:100" x14ac:dyDescent="0.15">
      <c r="A27" s="80" t="s">
        <v>251</v>
      </c>
      <c r="B27" s="81" t="s">
        <v>1162</v>
      </c>
      <c r="C27" s="77">
        <v>3.87</v>
      </c>
      <c r="D27" s="76">
        <v>3.06</v>
      </c>
      <c r="E27" s="76">
        <v>4.72</v>
      </c>
      <c r="F27" s="76">
        <v>4.72</v>
      </c>
      <c r="G27" s="76">
        <v>4.0199999999999996</v>
      </c>
      <c r="H27" s="76">
        <v>2.65</v>
      </c>
      <c r="I27" s="76">
        <v>2.65</v>
      </c>
      <c r="J27" s="76">
        <v>5.68</v>
      </c>
      <c r="K27" s="76">
        <v>7.49</v>
      </c>
      <c r="L27" s="76">
        <v>7.49</v>
      </c>
      <c r="M27" s="76">
        <v>6.14</v>
      </c>
      <c r="N27" s="76">
        <v>7.34</v>
      </c>
      <c r="O27" s="76">
        <v>7.95</v>
      </c>
      <c r="P27" s="76">
        <v>7.74</v>
      </c>
      <c r="S27" s="78">
        <v>28.5</v>
      </c>
      <c r="T27" s="78">
        <v>28.5</v>
      </c>
      <c r="U27" s="78">
        <v>29</v>
      </c>
      <c r="V27" s="78">
        <v>19.8</v>
      </c>
      <c r="W27" s="78">
        <v>19.8</v>
      </c>
      <c r="X27" s="78">
        <v>26.8</v>
      </c>
      <c r="Y27" s="78">
        <v>5.0999999999999996</v>
      </c>
      <c r="Z27" s="78">
        <v>5.0999999999999996</v>
      </c>
      <c r="AA27" s="78">
        <v>10.8</v>
      </c>
      <c r="AE27" s="77" t="str">
        <f t="shared" si="0"/>
        <v/>
      </c>
      <c r="AF27" s="76" t="str">
        <f t="shared" si="1"/>
        <v/>
      </c>
      <c r="AG27" s="76">
        <f t="shared" si="2"/>
        <v>6.0381355932203391</v>
      </c>
      <c r="AH27" s="76">
        <f t="shared" si="3"/>
        <v>6.0381355932203391</v>
      </c>
      <c r="AI27" s="76">
        <f t="shared" si="4"/>
        <v>7.2139303482587076</v>
      </c>
      <c r="AJ27" s="76">
        <f t="shared" si="5"/>
        <v>7.4716981132075473</v>
      </c>
      <c r="AK27" s="76">
        <f t="shared" si="6"/>
        <v>7.4716981132075473</v>
      </c>
      <c r="AL27" s="76">
        <f t="shared" si="7"/>
        <v>4.71830985915493</v>
      </c>
      <c r="AM27" s="76">
        <f t="shared" si="8"/>
        <v>0.68090787716955936</v>
      </c>
      <c r="AN27" s="76">
        <f t="shared" si="9"/>
        <v>0.68090787716955936</v>
      </c>
      <c r="AO27" s="76">
        <f t="shared" si="10"/>
        <v>1.7589576547231272</v>
      </c>
      <c r="AP27" s="76" t="str">
        <f t="shared" si="11"/>
        <v/>
      </c>
      <c r="AQ27" s="76" t="str">
        <f t="shared" si="12"/>
        <v/>
      </c>
      <c r="AR27" s="76" t="str">
        <f t="shared" si="13"/>
        <v/>
      </c>
      <c r="AS27" s="79" t="str">
        <f t="shared" si="14"/>
        <v/>
      </c>
      <c r="AT27" s="78" t="str">
        <f t="shared" si="15"/>
        <v/>
      </c>
      <c r="AU27" s="78">
        <f t="shared" si="16"/>
        <v>28.5</v>
      </c>
      <c r="AV27" s="78">
        <f t="shared" si="17"/>
        <v>28.5</v>
      </c>
      <c r="AW27" s="78">
        <f t="shared" si="18"/>
        <v>29</v>
      </c>
      <c r="AX27" s="78">
        <f t="shared" si="19"/>
        <v>19.8</v>
      </c>
      <c r="AY27" s="78">
        <f t="shared" si="20"/>
        <v>19.8</v>
      </c>
      <c r="AZ27" s="78">
        <f t="shared" si="21"/>
        <v>26.8</v>
      </c>
      <c r="BA27" s="78" t="str">
        <f t="shared" si="22"/>
        <v/>
      </c>
      <c r="BB27" s="78" t="str">
        <f t="shared" si="23"/>
        <v/>
      </c>
      <c r="BC27" s="78">
        <f t="shared" si="24"/>
        <v>10.8</v>
      </c>
      <c r="BD27" s="78" t="str">
        <f t="shared" si="25"/>
        <v/>
      </c>
      <c r="BE27" s="78" t="str">
        <f t="shared" si="26"/>
        <v/>
      </c>
      <c r="BF27" s="78" t="str">
        <f t="shared" si="27"/>
        <v/>
      </c>
      <c r="BG27" s="79" t="str">
        <f t="shared" si="28"/>
        <v/>
      </c>
      <c r="BH27" s="78" t="str">
        <f t="shared" si="29"/>
        <v/>
      </c>
      <c r="BI27" s="78">
        <f t="shared" si="30"/>
        <v>55.125725338491293</v>
      </c>
      <c r="BJ27" s="78">
        <f t="shared" si="31"/>
        <v>55.125725338491293</v>
      </c>
      <c r="BK27" s="78">
        <f t="shared" si="32"/>
        <v>59.548254620123203</v>
      </c>
      <c r="BL27" s="78">
        <f t="shared" si="33"/>
        <v>40.993788819875782</v>
      </c>
      <c r="BM27" s="78">
        <f t="shared" si="34"/>
        <v>40.993788819875782</v>
      </c>
      <c r="BN27" s="78">
        <f t="shared" si="35"/>
        <v>77.681159420289859</v>
      </c>
      <c r="BO27" s="78" t="str">
        <f t="shared" si="36"/>
        <v/>
      </c>
      <c r="BP27" s="78" t="str">
        <f t="shared" si="37"/>
        <v/>
      </c>
      <c r="BQ27" s="78">
        <f t="shared" si="38"/>
        <v>24.269662921348313</v>
      </c>
      <c r="BR27" s="78" t="str">
        <f t="shared" si="39"/>
        <v/>
      </c>
      <c r="BS27" s="78" t="str">
        <f t="shared" si="40"/>
        <v/>
      </c>
      <c r="BT27" s="78" t="str">
        <f t="shared" si="41"/>
        <v/>
      </c>
      <c r="BW27" s="76">
        <v>7.17</v>
      </c>
      <c r="BX27" s="76">
        <v>7.17</v>
      </c>
      <c r="BY27" s="76">
        <v>7.21</v>
      </c>
      <c r="BZ27" s="76">
        <v>6.86</v>
      </c>
      <c r="CA27" s="76">
        <v>6.86</v>
      </c>
      <c r="CB27" s="76">
        <v>7.44</v>
      </c>
      <c r="CC27" s="76">
        <v>6.39</v>
      </c>
      <c r="CD27" s="76">
        <v>6.39</v>
      </c>
      <c r="CE27" s="76">
        <v>6.34</v>
      </c>
      <c r="CI27" s="77" t="str">
        <f t="shared" si="42"/>
        <v/>
      </c>
      <c r="CJ27" s="76" t="str">
        <f t="shared" si="43"/>
        <v/>
      </c>
      <c r="CK27" s="76">
        <f t="shared" si="44"/>
        <v>7.17</v>
      </c>
      <c r="CL27" s="76">
        <f t="shared" si="45"/>
        <v>7.17</v>
      </c>
      <c r="CM27" s="76">
        <f t="shared" si="46"/>
        <v>7.21</v>
      </c>
      <c r="CN27" s="76">
        <f t="shared" si="47"/>
        <v>6.86</v>
      </c>
      <c r="CO27" s="76">
        <f t="shared" si="48"/>
        <v>6.86</v>
      </c>
      <c r="CP27" s="76">
        <f t="shared" si="49"/>
        <v>7.44</v>
      </c>
      <c r="CQ27" s="76" t="str">
        <f t="shared" si="50"/>
        <v/>
      </c>
      <c r="CR27" s="76" t="str">
        <f t="shared" si="51"/>
        <v/>
      </c>
      <c r="CS27" s="76">
        <f t="shared" si="52"/>
        <v>6.34</v>
      </c>
      <c r="CT27" s="76" t="str">
        <f t="shared" si="53"/>
        <v/>
      </c>
      <c r="CU27" s="76" t="str">
        <f t="shared" si="54"/>
        <v/>
      </c>
      <c r="CV27" s="76" t="str">
        <f t="shared" si="55"/>
        <v/>
      </c>
    </row>
    <row r="28" spans="1:100" x14ac:dyDescent="0.15">
      <c r="A28" s="80" t="s">
        <v>254</v>
      </c>
      <c r="B28" s="81" t="s">
        <v>1161</v>
      </c>
      <c r="C28" s="77">
        <v>4.0199999999999996</v>
      </c>
      <c r="D28" s="76">
        <v>4.74</v>
      </c>
      <c r="E28" s="76">
        <v>3.26</v>
      </c>
      <c r="F28" s="76">
        <v>3.26</v>
      </c>
      <c r="G28" s="76">
        <v>3.15</v>
      </c>
      <c r="H28" s="76">
        <v>2.64</v>
      </c>
      <c r="I28" s="76">
        <v>2.64</v>
      </c>
      <c r="J28" s="76">
        <v>1.18</v>
      </c>
      <c r="K28" s="76">
        <v>4.4000000000000004</v>
      </c>
      <c r="L28" s="76">
        <v>4.4000000000000004</v>
      </c>
      <c r="M28" s="76">
        <v>2.2000000000000002</v>
      </c>
      <c r="N28" s="76">
        <v>3.69</v>
      </c>
      <c r="O28" s="76">
        <v>3.86</v>
      </c>
      <c r="P28" s="76">
        <v>4.4800000000000004</v>
      </c>
      <c r="Q28" s="79">
        <v>37.700000000000003</v>
      </c>
      <c r="R28" s="78">
        <v>34.9</v>
      </c>
      <c r="S28" s="78">
        <v>14.2</v>
      </c>
      <c r="T28" s="78">
        <v>14.2</v>
      </c>
      <c r="U28" s="78">
        <v>13.8</v>
      </c>
      <c r="V28" s="78">
        <v>10.6</v>
      </c>
      <c r="W28" s="78">
        <v>10.6</v>
      </c>
      <c r="X28" s="78">
        <v>5.4</v>
      </c>
      <c r="Y28" s="78">
        <v>25.3</v>
      </c>
      <c r="Z28" s="78">
        <v>25.3</v>
      </c>
      <c r="AA28" s="78">
        <v>31.6</v>
      </c>
      <c r="AD28" s="78">
        <v>6.2</v>
      </c>
      <c r="AE28" s="77">
        <f t="shared" si="0"/>
        <v>9.3781094527363198</v>
      </c>
      <c r="AF28" s="76">
        <f t="shared" si="1"/>
        <v>7.3628691983122359</v>
      </c>
      <c r="AG28" s="76">
        <f t="shared" si="2"/>
        <v>4.3558282208588954</v>
      </c>
      <c r="AH28" s="76">
        <f t="shared" si="3"/>
        <v>4.3558282208588954</v>
      </c>
      <c r="AI28" s="76">
        <f t="shared" si="4"/>
        <v>4.3809523809523814</v>
      </c>
      <c r="AJ28" s="76">
        <f t="shared" si="5"/>
        <v>4.0151515151515147</v>
      </c>
      <c r="AK28" s="76">
        <f t="shared" si="6"/>
        <v>4.0151515151515147</v>
      </c>
      <c r="AL28" s="76">
        <f t="shared" si="7"/>
        <v>4.5762711864406782</v>
      </c>
      <c r="AM28" s="76">
        <f t="shared" si="8"/>
        <v>5.75</v>
      </c>
      <c r="AN28" s="76">
        <f t="shared" si="9"/>
        <v>5.75</v>
      </c>
      <c r="AO28" s="76">
        <f t="shared" si="10"/>
        <v>14.363636363636363</v>
      </c>
      <c r="AP28" s="76" t="str">
        <f t="shared" si="11"/>
        <v/>
      </c>
      <c r="AQ28" s="76" t="str">
        <f t="shared" si="12"/>
        <v/>
      </c>
      <c r="AR28" s="76">
        <f t="shared" si="13"/>
        <v>1.3839285714285714</v>
      </c>
      <c r="AS28" s="79">
        <f t="shared" si="14"/>
        <v>37.700000000000003</v>
      </c>
      <c r="AT28" s="78">
        <f t="shared" si="15"/>
        <v>34.9</v>
      </c>
      <c r="AU28" s="78">
        <f t="shared" si="16"/>
        <v>14.2</v>
      </c>
      <c r="AV28" s="78">
        <f t="shared" si="17"/>
        <v>14.2</v>
      </c>
      <c r="AW28" s="78">
        <f t="shared" si="18"/>
        <v>13.8</v>
      </c>
      <c r="AX28" s="78">
        <f t="shared" si="19"/>
        <v>10.6</v>
      </c>
      <c r="AY28" s="78">
        <f t="shared" si="20"/>
        <v>10.6</v>
      </c>
      <c r="AZ28" s="78">
        <f t="shared" si="21"/>
        <v>5.4</v>
      </c>
      <c r="BA28" s="78">
        <f t="shared" si="22"/>
        <v>25.3</v>
      </c>
      <c r="BB28" s="78">
        <f t="shared" si="23"/>
        <v>25.3</v>
      </c>
      <c r="BC28" s="78">
        <f t="shared" si="24"/>
        <v>31.6</v>
      </c>
      <c r="BD28" s="78" t="str">
        <f t="shared" si="25"/>
        <v/>
      </c>
      <c r="BE28" s="78" t="str">
        <f t="shared" si="26"/>
        <v/>
      </c>
      <c r="BF28" s="78">
        <f t="shared" si="27"/>
        <v>6.2</v>
      </c>
      <c r="BG28" s="79">
        <f t="shared" si="28"/>
        <v>69.301470588235304</v>
      </c>
      <c r="BH28" s="78">
        <f t="shared" si="29"/>
        <v>64.869888475836433</v>
      </c>
      <c r="BI28" s="78">
        <f t="shared" si="30"/>
        <v>27.466150870406189</v>
      </c>
      <c r="BJ28" s="78">
        <f t="shared" si="31"/>
        <v>27.466150870406189</v>
      </c>
      <c r="BK28" s="78">
        <f t="shared" si="32"/>
        <v>28.336755646817245</v>
      </c>
      <c r="BL28" s="78">
        <f t="shared" si="33"/>
        <v>21.946169772256731</v>
      </c>
      <c r="BM28" s="78">
        <f t="shared" si="34"/>
        <v>21.946169772256731</v>
      </c>
      <c r="BN28" s="78">
        <f t="shared" si="35"/>
        <v>15.652173913043478</v>
      </c>
      <c r="BO28" s="78">
        <f t="shared" si="36"/>
        <v>51.950718685831617</v>
      </c>
      <c r="BP28" s="78">
        <f t="shared" si="37"/>
        <v>51.950718685831617</v>
      </c>
      <c r="BQ28" s="78">
        <f t="shared" si="38"/>
        <v>71.011235955056179</v>
      </c>
      <c r="BR28" s="78" t="str">
        <f t="shared" si="39"/>
        <v/>
      </c>
      <c r="BS28" s="78" t="str">
        <f t="shared" si="40"/>
        <v/>
      </c>
      <c r="BT28" s="78">
        <f t="shared" si="41"/>
        <v>12.252964426877471</v>
      </c>
      <c r="BU28" s="77">
        <v>8.08</v>
      </c>
      <c r="BV28" s="76">
        <v>7.91</v>
      </c>
      <c r="BW28" s="76">
        <v>7.2</v>
      </c>
      <c r="BX28" s="76">
        <v>7.2</v>
      </c>
      <c r="BY28" s="76">
        <v>7.2</v>
      </c>
      <c r="BZ28" s="76">
        <v>7.09</v>
      </c>
      <c r="CA28" s="76">
        <v>7.09</v>
      </c>
      <c r="CB28" s="76">
        <v>7.28</v>
      </c>
      <c r="CC28" s="76">
        <v>7.39</v>
      </c>
      <c r="CD28" s="76">
        <v>7.39</v>
      </c>
      <c r="CE28" s="76">
        <v>8.31</v>
      </c>
      <c r="CH28" s="76">
        <v>7.19</v>
      </c>
      <c r="CI28" s="77">
        <f t="shared" si="42"/>
        <v>8.08</v>
      </c>
      <c r="CJ28" s="76">
        <f t="shared" si="43"/>
        <v>7.91</v>
      </c>
      <c r="CK28" s="76">
        <f t="shared" si="44"/>
        <v>7.2</v>
      </c>
      <c r="CL28" s="76">
        <f t="shared" si="45"/>
        <v>7.2</v>
      </c>
      <c r="CM28" s="76">
        <f t="shared" si="46"/>
        <v>7.2</v>
      </c>
      <c r="CN28" s="76">
        <f t="shared" si="47"/>
        <v>7.09</v>
      </c>
      <c r="CO28" s="76">
        <f t="shared" si="48"/>
        <v>7.09</v>
      </c>
      <c r="CP28" s="76">
        <f t="shared" si="49"/>
        <v>7.28</v>
      </c>
      <c r="CQ28" s="76">
        <f t="shared" si="50"/>
        <v>7.39</v>
      </c>
      <c r="CR28" s="76">
        <f t="shared" si="51"/>
        <v>7.39</v>
      </c>
      <c r="CS28" s="76">
        <f t="shared" si="52"/>
        <v>8.31</v>
      </c>
      <c r="CT28" s="76" t="str">
        <f t="shared" si="53"/>
        <v/>
      </c>
      <c r="CU28" s="76" t="str">
        <f t="shared" si="54"/>
        <v/>
      </c>
      <c r="CV28" s="76">
        <f t="shared" si="55"/>
        <v>7.19</v>
      </c>
    </row>
    <row r="29" spans="1:100" x14ac:dyDescent="0.15">
      <c r="A29" s="80" t="s">
        <v>256</v>
      </c>
      <c r="B29" s="81" t="s">
        <v>1160</v>
      </c>
      <c r="C29" s="77">
        <v>3.56</v>
      </c>
      <c r="D29" s="76">
        <v>1.91</v>
      </c>
      <c r="E29" s="76">
        <v>4.5199999999999996</v>
      </c>
      <c r="F29" s="76">
        <v>4.5199999999999996</v>
      </c>
      <c r="G29" s="76">
        <v>4.78</v>
      </c>
      <c r="H29" s="76">
        <v>3.8</v>
      </c>
      <c r="I29" s="76">
        <v>3.8</v>
      </c>
      <c r="J29" s="76">
        <v>3.39</v>
      </c>
      <c r="K29" s="76">
        <v>7.54</v>
      </c>
      <c r="L29" s="76">
        <v>7.54</v>
      </c>
      <c r="M29" s="76">
        <v>6.78</v>
      </c>
      <c r="N29" s="76">
        <v>3.27</v>
      </c>
      <c r="O29" s="76">
        <v>2.5099999999999998</v>
      </c>
      <c r="P29" s="76">
        <v>2.73</v>
      </c>
      <c r="Q29" s="79">
        <v>18.3</v>
      </c>
      <c r="R29" s="78">
        <v>14.7</v>
      </c>
      <c r="Y29" s="78">
        <v>9.3000000000000007</v>
      </c>
      <c r="Z29" s="78">
        <v>9.3000000000000007</v>
      </c>
      <c r="AA29" s="78">
        <v>15</v>
      </c>
      <c r="AE29" s="77">
        <f t="shared" si="0"/>
        <v>5.1404494382022472</v>
      </c>
      <c r="AF29" s="76">
        <f t="shared" si="1"/>
        <v>7.6963350785340312</v>
      </c>
      <c r="AG29" s="76" t="str">
        <f t="shared" si="2"/>
        <v/>
      </c>
      <c r="AH29" s="76" t="str">
        <f t="shared" si="3"/>
        <v/>
      </c>
      <c r="AI29" s="76" t="str">
        <f t="shared" si="4"/>
        <v/>
      </c>
      <c r="AJ29" s="76" t="str">
        <f t="shared" si="5"/>
        <v/>
      </c>
      <c r="AK29" s="76" t="str">
        <f t="shared" si="6"/>
        <v/>
      </c>
      <c r="AL29" s="76" t="str">
        <f t="shared" si="7"/>
        <v/>
      </c>
      <c r="AM29" s="76">
        <f t="shared" si="8"/>
        <v>1.23342175066313</v>
      </c>
      <c r="AN29" s="76">
        <f t="shared" si="9"/>
        <v>1.23342175066313</v>
      </c>
      <c r="AO29" s="76">
        <f t="shared" si="10"/>
        <v>2.2123893805309733</v>
      </c>
      <c r="AP29" s="76" t="str">
        <f t="shared" si="11"/>
        <v/>
      </c>
      <c r="AQ29" s="76" t="str">
        <f t="shared" si="12"/>
        <v/>
      </c>
      <c r="AR29" s="76" t="str">
        <f t="shared" si="13"/>
        <v/>
      </c>
      <c r="AS29" s="79">
        <f t="shared" si="14"/>
        <v>18.3</v>
      </c>
      <c r="AT29" s="78">
        <f t="shared" si="15"/>
        <v>14.7</v>
      </c>
      <c r="AU29" s="78" t="str">
        <f t="shared" si="16"/>
        <v/>
      </c>
      <c r="AV29" s="78" t="str">
        <f t="shared" si="17"/>
        <v/>
      </c>
      <c r="AW29" s="78" t="str">
        <f t="shared" si="18"/>
        <v/>
      </c>
      <c r="AX29" s="78" t="str">
        <f t="shared" si="19"/>
        <v/>
      </c>
      <c r="AY29" s="78" t="str">
        <f t="shared" si="20"/>
        <v/>
      </c>
      <c r="AZ29" s="78" t="str">
        <f t="shared" si="21"/>
        <v/>
      </c>
      <c r="BA29" s="78" t="str">
        <f t="shared" si="22"/>
        <v/>
      </c>
      <c r="BB29" s="78" t="str">
        <f t="shared" si="23"/>
        <v/>
      </c>
      <c r="BC29" s="78">
        <f t="shared" si="24"/>
        <v>15</v>
      </c>
      <c r="BD29" s="78" t="str">
        <f t="shared" si="25"/>
        <v/>
      </c>
      <c r="BE29" s="78" t="str">
        <f t="shared" si="26"/>
        <v/>
      </c>
      <c r="BF29" s="78" t="str">
        <f t="shared" si="27"/>
        <v/>
      </c>
      <c r="BG29" s="79">
        <f t="shared" si="28"/>
        <v>33.639705882352942</v>
      </c>
      <c r="BH29" s="78">
        <f t="shared" si="29"/>
        <v>27.323420074349443</v>
      </c>
      <c r="BI29" s="78" t="str">
        <f t="shared" si="30"/>
        <v/>
      </c>
      <c r="BJ29" s="78" t="str">
        <f t="shared" si="31"/>
        <v/>
      </c>
      <c r="BK29" s="78" t="str">
        <f t="shared" si="32"/>
        <v/>
      </c>
      <c r="BL29" s="78" t="str">
        <f t="shared" si="33"/>
        <v/>
      </c>
      <c r="BM29" s="78" t="str">
        <f t="shared" si="34"/>
        <v/>
      </c>
      <c r="BN29" s="78" t="str">
        <f t="shared" si="35"/>
        <v/>
      </c>
      <c r="BO29" s="78" t="str">
        <f t="shared" si="36"/>
        <v/>
      </c>
      <c r="BP29" s="78" t="str">
        <f t="shared" si="37"/>
        <v/>
      </c>
      <c r="BQ29" s="78">
        <f t="shared" si="38"/>
        <v>33.707865168539328</v>
      </c>
      <c r="BR29" s="78" t="str">
        <f t="shared" si="39"/>
        <v/>
      </c>
      <c r="BS29" s="78" t="str">
        <f t="shared" si="40"/>
        <v/>
      </c>
      <c r="BT29" s="78" t="str">
        <f t="shared" si="41"/>
        <v/>
      </c>
      <c r="BU29" s="77">
        <v>7.41</v>
      </c>
      <c r="BV29" s="76">
        <v>7.3</v>
      </c>
      <c r="CC29" s="76">
        <v>7.14</v>
      </c>
      <c r="CD29" s="76">
        <v>7.14</v>
      </c>
      <c r="CE29" s="76">
        <v>7.53</v>
      </c>
      <c r="CI29" s="77">
        <f t="shared" si="42"/>
        <v>7.41</v>
      </c>
      <c r="CJ29" s="76">
        <f t="shared" si="43"/>
        <v>7.3</v>
      </c>
      <c r="CK29" s="76" t="str">
        <f t="shared" si="44"/>
        <v/>
      </c>
      <c r="CL29" s="76" t="str">
        <f t="shared" si="45"/>
        <v/>
      </c>
      <c r="CM29" s="76" t="str">
        <f t="shared" si="46"/>
        <v/>
      </c>
      <c r="CN29" s="76" t="str">
        <f t="shared" si="47"/>
        <v/>
      </c>
      <c r="CO29" s="76" t="str">
        <f t="shared" si="48"/>
        <v/>
      </c>
      <c r="CP29" s="76" t="str">
        <f t="shared" si="49"/>
        <v/>
      </c>
      <c r="CQ29" s="76" t="str">
        <f t="shared" si="50"/>
        <v/>
      </c>
      <c r="CR29" s="76" t="str">
        <f t="shared" si="51"/>
        <v/>
      </c>
      <c r="CS29" s="76">
        <f t="shared" si="52"/>
        <v>7.53</v>
      </c>
      <c r="CT29" s="76" t="str">
        <f t="shared" si="53"/>
        <v/>
      </c>
      <c r="CU29" s="76" t="str">
        <f t="shared" si="54"/>
        <v/>
      </c>
      <c r="CV29" s="76" t="str">
        <f t="shared" si="55"/>
        <v/>
      </c>
    </row>
    <row r="30" spans="1:100" x14ac:dyDescent="0.15">
      <c r="A30" s="80" t="s">
        <v>258</v>
      </c>
      <c r="B30" s="81" t="s">
        <v>1249</v>
      </c>
      <c r="C30" s="77">
        <v>2.93</v>
      </c>
      <c r="D30" s="76">
        <v>3.21</v>
      </c>
      <c r="E30" s="76">
        <v>3.92</v>
      </c>
      <c r="F30" s="76">
        <v>3.92</v>
      </c>
      <c r="G30" s="76">
        <v>4.18</v>
      </c>
      <c r="H30" s="76">
        <v>2.68</v>
      </c>
      <c r="I30" s="76">
        <v>2.68</v>
      </c>
      <c r="J30" s="76">
        <v>2.9</v>
      </c>
      <c r="K30" s="76">
        <v>3.53</v>
      </c>
      <c r="L30" s="76">
        <v>3.53</v>
      </c>
      <c r="M30" s="76">
        <v>4.47</v>
      </c>
      <c r="N30" s="76">
        <v>3.04</v>
      </c>
      <c r="O30" s="76">
        <v>3.25</v>
      </c>
      <c r="P30" s="76">
        <v>3.61</v>
      </c>
      <c r="Q30" s="79">
        <v>23.8</v>
      </c>
      <c r="R30" s="78">
        <v>23.5</v>
      </c>
      <c r="AE30" s="77">
        <f t="shared" si="0"/>
        <v>8.1228668941979514</v>
      </c>
      <c r="AF30" s="76">
        <f t="shared" si="1"/>
        <v>7.3208722741433023</v>
      </c>
      <c r="AG30" s="76" t="str">
        <f t="shared" si="2"/>
        <v/>
      </c>
      <c r="AH30" s="76" t="str">
        <f t="shared" si="3"/>
        <v/>
      </c>
      <c r="AI30" s="76" t="str">
        <f t="shared" si="4"/>
        <v/>
      </c>
      <c r="AJ30" s="76" t="str">
        <f t="shared" si="5"/>
        <v/>
      </c>
      <c r="AK30" s="76" t="str">
        <f t="shared" si="6"/>
        <v/>
      </c>
      <c r="AL30" s="76" t="str">
        <f t="shared" si="7"/>
        <v/>
      </c>
      <c r="AM30" s="76" t="str">
        <f t="shared" si="8"/>
        <v/>
      </c>
      <c r="AN30" s="76" t="str">
        <f t="shared" si="9"/>
        <v/>
      </c>
      <c r="AO30" s="76" t="str">
        <f t="shared" si="10"/>
        <v/>
      </c>
      <c r="AP30" s="76" t="str">
        <f t="shared" si="11"/>
        <v/>
      </c>
      <c r="AQ30" s="76" t="str">
        <f t="shared" si="12"/>
        <v/>
      </c>
      <c r="AR30" s="76" t="str">
        <f t="shared" si="13"/>
        <v/>
      </c>
      <c r="AS30" s="79">
        <f t="shared" si="14"/>
        <v>23.8</v>
      </c>
      <c r="AT30" s="78">
        <f t="shared" si="15"/>
        <v>23.5</v>
      </c>
      <c r="AU30" s="78" t="str">
        <f t="shared" si="16"/>
        <v/>
      </c>
      <c r="AV30" s="78" t="str">
        <f t="shared" si="17"/>
        <v/>
      </c>
      <c r="AW30" s="78" t="str">
        <f t="shared" si="18"/>
        <v/>
      </c>
      <c r="AX30" s="78" t="str">
        <f t="shared" si="19"/>
        <v/>
      </c>
      <c r="AY30" s="78" t="str">
        <f t="shared" si="20"/>
        <v/>
      </c>
      <c r="AZ30" s="78" t="str">
        <f t="shared" si="21"/>
        <v/>
      </c>
      <c r="BA30" s="78" t="str">
        <f t="shared" si="22"/>
        <v/>
      </c>
      <c r="BB30" s="78" t="str">
        <f t="shared" si="23"/>
        <v/>
      </c>
      <c r="BC30" s="78" t="str">
        <f t="shared" si="24"/>
        <v/>
      </c>
      <c r="BD30" s="78" t="str">
        <f t="shared" si="25"/>
        <v/>
      </c>
      <c r="BE30" s="78" t="str">
        <f t="shared" si="26"/>
        <v/>
      </c>
      <c r="BF30" s="78" t="str">
        <f t="shared" si="27"/>
        <v/>
      </c>
      <c r="BG30" s="79">
        <f t="shared" si="28"/>
        <v>43.75</v>
      </c>
      <c r="BH30" s="78">
        <f t="shared" si="29"/>
        <v>43.680297397769522</v>
      </c>
      <c r="BI30" s="78" t="str">
        <f t="shared" si="30"/>
        <v/>
      </c>
      <c r="BJ30" s="78" t="str">
        <f t="shared" si="31"/>
        <v/>
      </c>
      <c r="BK30" s="78" t="str">
        <f t="shared" si="32"/>
        <v/>
      </c>
      <c r="BL30" s="78" t="str">
        <f t="shared" si="33"/>
        <v/>
      </c>
      <c r="BM30" s="78" t="str">
        <f t="shared" si="34"/>
        <v/>
      </c>
      <c r="BN30" s="78" t="str">
        <f t="shared" si="35"/>
        <v/>
      </c>
      <c r="BO30" s="78" t="str">
        <f t="shared" si="36"/>
        <v/>
      </c>
      <c r="BP30" s="78" t="str">
        <f t="shared" si="37"/>
        <v/>
      </c>
      <c r="BQ30" s="78" t="str">
        <f t="shared" si="38"/>
        <v/>
      </c>
      <c r="BR30" s="78" t="str">
        <f t="shared" si="39"/>
        <v/>
      </c>
      <c r="BS30" s="78" t="str">
        <f t="shared" si="40"/>
        <v/>
      </c>
      <c r="BT30" s="78" t="str">
        <f t="shared" si="41"/>
        <v/>
      </c>
      <c r="BU30" s="77">
        <v>5.43</v>
      </c>
      <c r="BV30" s="76">
        <v>5.16</v>
      </c>
      <c r="CI30" s="77">
        <f t="shared" si="42"/>
        <v>5.43</v>
      </c>
      <c r="CJ30" s="76">
        <f t="shared" si="43"/>
        <v>5.16</v>
      </c>
      <c r="CK30" s="76" t="str">
        <f t="shared" si="44"/>
        <v/>
      </c>
      <c r="CL30" s="76" t="str">
        <f t="shared" si="45"/>
        <v/>
      </c>
      <c r="CM30" s="76" t="str">
        <f t="shared" si="46"/>
        <v/>
      </c>
      <c r="CN30" s="76" t="str">
        <f t="shared" si="47"/>
        <v/>
      </c>
      <c r="CO30" s="76" t="str">
        <f t="shared" si="48"/>
        <v/>
      </c>
      <c r="CP30" s="76" t="str">
        <f t="shared" si="49"/>
        <v/>
      </c>
      <c r="CQ30" s="76" t="str">
        <f t="shared" si="50"/>
        <v/>
      </c>
      <c r="CR30" s="76" t="str">
        <f t="shared" si="51"/>
        <v/>
      </c>
      <c r="CS30" s="76" t="str">
        <f t="shared" si="52"/>
        <v/>
      </c>
      <c r="CT30" s="76" t="str">
        <f t="shared" si="53"/>
        <v/>
      </c>
      <c r="CU30" s="76" t="str">
        <f t="shared" si="54"/>
        <v/>
      </c>
      <c r="CV30" s="76" t="str">
        <f t="shared" si="55"/>
        <v/>
      </c>
    </row>
    <row r="31" spans="1:100" x14ac:dyDescent="0.15">
      <c r="A31" s="80" t="s">
        <v>259</v>
      </c>
      <c r="B31" s="81" t="s">
        <v>1159</v>
      </c>
      <c r="C31" s="77">
        <v>2.2799999999999998</v>
      </c>
      <c r="D31" s="76">
        <v>3.59</v>
      </c>
      <c r="E31" s="76">
        <v>3.41</v>
      </c>
      <c r="F31" s="76">
        <v>3.41</v>
      </c>
      <c r="G31" s="76">
        <v>0.66</v>
      </c>
      <c r="H31" s="76">
        <v>2.94</v>
      </c>
      <c r="I31" s="76">
        <v>2.94</v>
      </c>
      <c r="J31" s="76">
        <v>3.56</v>
      </c>
      <c r="K31" s="76">
        <v>2.4500000000000002</v>
      </c>
      <c r="L31" s="76">
        <v>2.4500000000000002</v>
      </c>
      <c r="M31" s="76">
        <v>2.4300000000000002</v>
      </c>
      <c r="N31" s="76">
        <v>2.94</v>
      </c>
      <c r="O31" s="76">
        <v>1.33</v>
      </c>
      <c r="P31" s="76">
        <v>1.18</v>
      </c>
      <c r="Q31" s="79">
        <v>27.9</v>
      </c>
      <c r="R31" s="78">
        <v>26.7</v>
      </c>
      <c r="S31" s="78">
        <v>38.9</v>
      </c>
      <c r="T31" s="78">
        <v>38.9</v>
      </c>
      <c r="U31" s="78">
        <v>34.200000000000003</v>
      </c>
      <c r="V31" s="78">
        <v>24.2</v>
      </c>
      <c r="W31" s="78">
        <v>24.2</v>
      </c>
      <c r="X31" s="78">
        <v>8.6</v>
      </c>
      <c r="Y31" s="78">
        <v>32.6</v>
      </c>
      <c r="Z31" s="78">
        <v>32.6</v>
      </c>
      <c r="AA31" s="78">
        <v>32.4</v>
      </c>
      <c r="AB31" s="78">
        <v>39.4</v>
      </c>
      <c r="AC31" s="78">
        <v>36.5</v>
      </c>
      <c r="AD31" s="78">
        <v>29.9</v>
      </c>
      <c r="AE31" s="77">
        <f t="shared" si="0"/>
        <v>12.236842105263158</v>
      </c>
      <c r="AF31" s="76">
        <f t="shared" si="1"/>
        <v>7.4373259052924796</v>
      </c>
      <c r="AG31" s="76">
        <f t="shared" si="2"/>
        <v>11.407624633431084</v>
      </c>
      <c r="AH31" s="76">
        <f t="shared" si="3"/>
        <v>11.407624633431084</v>
      </c>
      <c r="AI31" s="76">
        <f t="shared" si="4"/>
        <v>51.81818181818182</v>
      </c>
      <c r="AJ31" s="76">
        <f t="shared" si="5"/>
        <v>8.2312925170068034</v>
      </c>
      <c r="AK31" s="76">
        <f t="shared" si="6"/>
        <v>8.2312925170068034</v>
      </c>
      <c r="AL31" s="76">
        <f t="shared" si="7"/>
        <v>2.4157303370786516</v>
      </c>
      <c r="AM31" s="76">
        <f t="shared" si="8"/>
        <v>13.306122448979592</v>
      </c>
      <c r="AN31" s="76">
        <f t="shared" si="9"/>
        <v>13.306122448979592</v>
      </c>
      <c r="AO31" s="76">
        <f t="shared" si="10"/>
        <v>13.333333333333332</v>
      </c>
      <c r="AP31" s="76">
        <f t="shared" si="11"/>
        <v>13.401360544217686</v>
      </c>
      <c r="AQ31" s="76">
        <f t="shared" si="12"/>
        <v>27.443609022556391</v>
      </c>
      <c r="AR31" s="76">
        <f t="shared" si="13"/>
        <v>25.338983050847457</v>
      </c>
      <c r="AS31" s="79">
        <f t="shared" si="14"/>
        <v>27.9</v>
      </c>
      <c r="AT31" s="78">
        <f t="shared" si="15"/>
        <v>26.7</v>
      </c>
      <c r="AU31" s="78">
        <f t="shared" si="16"/>
        <v>38.9</v>
      </c>
      <c r="AV31" s="78">
        <f t="shared" si="17"/>
        <v>38.9</v>
      </c>
      <c r="AW31" s="78">
        <f t="shared" si="18"/>
        <v>34.200000000000003</v>
      </c>
      <c r="AX31" s="78">
        <f t="shared" si="19"/>
        <v>24.2</v>
      </c>
      <c r="AY31" s="78">
        <f t="shared" si="20"/>
        <v>24.2</v>
      </c>
      <c r="AZ31" s="78">
        <f t="shared" si="21"/>
        <v>8.6</v>
      </c>
      <c r="BA31" s="78">
        <f t="shared" si="22"/>
        <v>32.6</v>
      </c>
      <c r="BB31" s="78">
        <f t="shared" si="23"/>
        <v>32.6</v>
      </c>
      <c r="BC31" s="78">
        <f t="shared" si="24"/>
        <v>32.4</v>
      </c>
      <c r="BD31" s="78">
        <f t="shared" si="25"/>
        <v>39.4</v>
      </c>
      <c r="BE31" s="78">
        <f t="shared" si="26"/>
        <v>36.5</v>
      </c>
      <c r="BF31" s="78">
        <f t="shared" si="27"/>
        <v>29.9</v>
      </c>
      <c r="BG31" s="79">
        <f t="shared" si="28"/>
        <v>51.286764705882355</v>
      </c>
      <c r="BH31" s="78">
        <f t="shared" si="29"/>
        <v>49.628252788104092</v>
      </c>
      <c r="BI31" s="78">
        <f t="shared" si="30"/>
        <v>75.241779497098648</v>
      </c>
      <c r="BJ31" s="78">
        <f t="shared" si="31"/>
        <v>75.241779497098648</v>
      </c>
      <c r="BK31" s="78">
        <f t="shared" si="32"/>
        <v>70.225872689938399</v>
      </c>
      <c r="BL31" s="78">
        <f t="shared" si="33"/>
        <v>50.103519668737064</v>
      </c>
      <c r="BM31" s="78">
        <f t="shared" si="34"/>
        <v>50.103519668737064</v>
      </c>
      <c r="BN31" s="78">
        <f t="shared" si="35"/>
        <v>24.927536231884059</v>
      </c>
      <c r="BO31" s="78">
        <f t="shared" si="36"/>
        <v>66.940451745379875</v>
      </c>
      <c r="BP31" s="78">
        <f t="shared" si="37"/>
        <v>66.940451745379875</v>
      </c>
      <c r="BQ31" s="78">
        <f t="shared" si="38"/>
        <v>72.80898876404494</v>
      </c>
      <c r="BR31" s="78">
        <f t="shared" si="39"/>
        <v>77.712031558185402</v>
      </c>
      <c r="BS31" s="78">
        <f t="shared" si="40"/>
        <v>69.523809523809518</v>
      </c>
      <c r="BT31" s="78">
        <f t="shared" si="41"/>
        <v>59.090909090909086</v>
      </c>
      <c r="BU31" s="77">
        <v>9.15</v>
      </c>
      <c r="BV31" s="76">
        <v>9.1300000000000008</v>
      </c>
      <c r="BW31" s="76">
        <v>10.01</v>
      </c>
      <c r="BX31" s="76">
        <v>10.01</v>
      </c>
      <c r="BY31" s="76">
        <v>10.51</v>
      </c>
      <c r="BZ31" s="76">
        <v>9</v>
      </c>
      <c r="CA31" s="76">
        <v>9</v>
      </c>
      <c r="CB31" s="76">
        <v>8.6999999999999993</v>
      </c>
      <c r="CC31" s="76">
        <v>10.48</v>
      </c>
      <c r="CD31" s="76">
        <v>10.48</v>
      </c>
      <c r="CE31" s="76">
        <v>10.37</v>
      </c>
      <c r="CF31" s="76">
        <v>10.44</v>
      </c>
      <c r="CG31" s="76">
        <v>9.4499999999999993</v>
      </c>
      <c r="CH31" s="76">
        <v>9.2799999999999994</v>
      </c>
      <c r="CI31" s="77">
        <f t="shared" si="42"/>
        <v>9.15</v>
      </c>
      <c r="CJ31" s="76">
        <f t="shared" si="43"/>
        <v>9.1300000000000008</v>
      </c>
      <c r="CK31" s="76">
        <f t="shared" si="44"/>
        <v>10.01</v>
      </c>
      <c r="CL31" s="76">
        <f t="shared" si="45"/>
        <v>10.01</v>
      </c>
      <c r="CM31" s="76">
        <f t="shared" si="46"/>
        <v>10.51</v>
      </c>
      <c r="CN31" s="76">
        <f t="shared" si="47"/>
        <v>9</v>
      </c>
      <c r="CO31" s="76">
        <f t="shared" si="48"/>
        <v>9</v>
      </c>
      <c r="CP31" s="76">
        <f t="shared" si="49"/>
        <v>8.6999999999999993</v>
      </c>
      <c r="CQ31" s="76">
        <f t="shared" si="50"/>
        <v>10.48</v>
      </c>
      <c r="CR31" s="76">
        <f t="shared" si="51"/>
        <v>10.48</v>
      </c>
      <c r="CS31" s="76">
        <f t="shared" si="52"/>
        <v>10.37</v>
      </c>
      <c r="CT31" s="76">
        <f t="shared" si="53"/>
        <v>10.44</v>
      </c>
      <c r="CU31" s="76">
        <f t="shared" si="54"/>
        <v>9.4499999999999993</v>
      </c>
      <c r="CV31" s="76">
        <f t="shared" si="55"/>
        <v>9.2799999999999994</v>
      </c>
    </row>
    <row r="32" spans="1:100" x14ac:dyDescent="0.15">
      <c r="A32" s="80" t="s">
        <v>0</v>
      </c>
      <c r="B32" s="81" t="s">
        <v>265</v>
      </c>
      <c r="C32" s="77">
        <v>3.3</v>
      </c>
      <c r="D32" s="76">
        <v>0.91</v>
      </c>
      <c r="E32" s="76">
        <v>1.33</v>
      </c>
      <c r="F32" s="76">
        <v>1.33</v>
      </c>
      <c r="G32" s="76">
        <v>2.94</v>
      </c>
      <c r="H32" s="76">
        <v>1.54</v>
      </c>
      <c r="I32" s="76">
        <v>1.54</v>
      </c>
      <c r="J32" s="76">
        <v>4.07</v>
      </c>
      <c r="K32" s="76">
        <v>4.42</v>
      </c>
      <c r="L32" s="76">
        <v>4.42</v>
      </c>
      <c r="M32" s="76">
        <v>4.63</v>
      </c>
      <c r="N32" s="76">
        <v>2.0499999999999998</v>
      </c>
      <c r="O32" s="76">
        <v>1.31</v>
      </c>
      <c r="P32" s="76">
        <v>2.75</v>
      </c>
      <c r="S32" s="78">
        <v>32.4</v>
      </c>
      <c r="T32" s="78">
        <v>32.4</v>
      </c>
      <c r="U32" s="78">
        <v>28.9</v>
      </c>
      <c r="V32" s="78">
        <v>15.3</v>
      </c>
      <c r="W32" s="78">
        <v>15.3</v>
      </c>
      <c r="X32" s="78">
        <v>6.8</v>
      </c>
      <c r="Y32" s="78">
        <v>8</v>
      </c>
      <c r="Z32" s="78">
        <v>8</v>
      </c>
      <c r="AA32" s="78">
        <v>5.2</v>
      </c>
      <c r="AC32" s="78">
        <v>6.5</v>
      </c>
      <c r="AE32" s="77" t="str">
        <f t="shared" si="0"/>
        <v/>
      </c>
      <c r="AF32" s="76" t="str">
        <f t="shared" si="1"/>
        <v/>
      </c>
      <c r="AG32" s="76">
        <f t="shared" si="2"/>
        <v>24.360902255639097</v>
      </c>
      <c r="AH32" s="76">
        <f t="shared" si="3"/>
        <v>24.360902255639097</v>
      </c>
      <c r="AI32" s="76">
        <f t="shared" si="4"/>
        <v>9.8299319727891152</v>
      </c>
      <c r="AJ32" s="76">
        <f t="shared" si="5"/>
        <v>9.9350649350649345</v>
      </c>
      <c r="AK32" s="76">
        <f t="shared" si="6"/>
        <v>9.9350649350649345</v>
      </c>
      <c r="AL32" s="76">
        <f t="shared" si="7"/>
        <v>1.6707616707616706</v>
      </c>
      <c r="AM32" s="76">
        <f t="shared" si="8"/>
        <v>1.8099547511312217</v>
      </c>
      <c r="AN32" s="76">
        <f t="shared" si="9"/>
        <v>1.8099547511312217</v>
      </c>
      <c r="AO32" s="76">
        <f t="shared" si="10"/>
        <v>1.1231101511879051</v>
      </c>
      <c r="AP32" s="76" t="str">
        <f t="shared" si="11"/>
        <v/>
      </c>
      <c r="AQ32" s="76">
        <f t="shared" si="12"/>
        <v>4.9618320610687023</v>
      </c>
      <c r="AR32" s="76" t="str">
        <f t="shared" si="13"/>
        <v/>
      </c>
      <c r="AS32" s="79" t="str">
        <f t="shared" si="14"/>
        <v/>
      </c>
      <c r="AT32" s="78" t="str">
        <f t="shared" si="15"/>
        <v/>
      </c>
      <c r="AU32" s="78">
        <f t="shared" si="16"/>
        <v>32.4</v>
      </c>
      <c r="AV32" s="78">
        <f t="shared" si="17"/>
        <v>32.4</v>
      </c>
      <c r="AW32" s="78">
        <f t="shared" si="18"/>
        <v>28.9</v>
      </c>
      <c r="AX32" s="78">
        <f t="shared" si="19"/>
        <v>15.3</v>
      </c>
      <c r="AY32" s="78">
        <f t="shared" si="20"/>
        <v>15.3</v>
      </c>
      <c r="AZ32" s="78">
        <f t="shared" si="21"/>
        <v>6.8</v>
      </c>
      <c r="BA32" s="78">
        <f t="shared" si="22"/>
        <v>8</v>
      </c>
      <c r="BB32" s="78">
        <f t="shared" si="23"/>
        <v>8</v>
      </c>
      <c r="BC32" s="78" t="str">
        <f t="shared" si="24"/>
        <v/>
      </c>
      <c r="BD32" s="78" t="str">
        <f t="shared" si="25"/>
        <v/>
      </c>
      <c r="BE32" s="78">
        <f t="shared" si="26"/>
        <v>6.5</v>
      </c>
      <c r="BF32" s="78" t="str">
        <f t="shared" si="27"/>
        <v/>
      </c>
      <c r="BG32" s="79" t="str">
        <f t="shared" si="28"/>
        <v/>
      </c>
      <c r="BH32" s="78" t="str">
        <f t="shared" si="29"/>
        <v/>
      </c>
      <c r="BI32" s="78">
        <f t="shared" si="30"/>
        <v>62.669245647969049</v>
      </c>
      <c r="BJ32" s="78">
        <f t="shared" si="31"/>
        <v>62.669245647969049</v>
      </c>
      <c r="BK32" s="78">
        <f t="shared" si="32"/>
        <v>59.34291581108829</v>
      </c>
      <c r="BL32" s="78">
        <f t="shared" si="33"/>
        <v>31.677018633540374</v>
      </c>
      <c r="BM32" s="78">
        <f t="shared" si="34"/>
        <v>31.677018633540374</v>
      </c>
      <c r="BN32" s="78">
        <f t="shared" si="35"/>
        <v>19.710144927536231</v>
      </c>
      <c r="BO32" s="78">
        <f t="shared" si="36"/>
        <v>16.427104722792606</v>
      </c>
      <c r="BP32" s="78">
        <f t="shared" si="37"/>
        <v>16.427104722792606</v>
      </c>
      <c r="BQ32" s="78" t="str">
        <f t="shared" si="38"/>
        <v/>
      </c>
      <c r="BR32" s="78" t="str">
        <f t="shared" si="39"/>
        <v/>
      </c>
      <c r="BS32" s="78">
        <f t="shared" si="40"/>
        <v>12.380952380952381</v>
      </c>
      <c r="BT32" s="78" t="str">
        <f t="shared" si="41"/>
        <v/>
      </c>
      <c r="BW32" s="76">
        <v>7.8</v>
      </c>
      <c r="BX32" s="76">
        <v>7.8</v>
      </c>
      <c r="BY32" s="76">
        <v>7.8</v>
      </c>
      <c r="BZ32" s="76">
        <v>7</v>
      </c>
      <c r="CA32" s="76">
        <v>7</v>
      </c>
      <c r="CB32" s="76">
        <v>7.01</v>
      </c>
      <c r="CC32" s="76">
        <v>7.31</v>
      </c>
      <c r="CD32" s="76">
        <v>7.31</v>
      </c>
      <c r="CE32" s="76">
        <v>7.79</v>
      </c>
      <c r="CG32" s="76">
        <v>6.58</v>
      </c>
      <c r="CI32" s="77" t="str">
        <f t="shared" si="42"/>
        <v/>
      </c>
      <c r="CJ32" s="76" t="str">
        <f t="shared" si="43"/>
        <v/>
      </c>
      <c r="CK32" s="76">
        <f t="shared" si="44"/>
        <v>7.8</v>
      </c>
      <c r="CL32" s="76">
        <f t="shared" si="45"/>
        <v>7.8</v>
      </c>
      <c r="CM32" s="76">
        <f t="shared" si="46"/>
        <v>7.8</v>
      </c>
      <c r="CN32" s="76">
        <f t="shared" si="47"/>
        <v>7</v>
      </c>
      <c r="CO32" s="76">
        <f t="shared" si="48"/>
        <v>7</v>
      </c>
      <c r="CP32" s="76">
        <f t="shared" si="49"/>
        <v>7.01</v>
      </c>
      <c r="CQ32" s="76">
        <f t="shared" si="50"/>
        <v>7.31</v>
      </c>
      <c r="CR32" s="76">
        <f t="shared" si="51"/>
        <v>7.31</v>
      </c>
      <c r="CS32" s="76" t="str">
        <f t="shared" si="52"/>
        <v/>
      </c>
      <c r="CT32" s="76" t="str">
        <f t="shared" si="53"/>
        <v/>
      </c>
      <c r="CU32" s="76">
        <f t="shared" si="54"/>
        <v>6.58</v>
      </c>
      <c r="CV32" s="76" t="str">
        <f t="shared" si="55"/>
        <v/>
      </c>
    </row>
    <row r="33" spans="1:100" x14ac:dyDescent="0.15">
      <c r="A33" s="80" t="s">
        <v>276</v>
      </c>
      <c r="B33" s="81" t="s">
        <v>1158</v>
      </c>
      <c r="C33" s="77">
        <v>6.91</v>
      </c>
      <c r="D33" s="76">
        <v>5.52</v>
      </c>
      <c r="E33" s="76">
        <v>7.12</v>
      </c>
      <c r="F33" s="76">
        <v>7.12</v>
      </c>
      <c r="G33" s="76">
        <v>8.44</v>
      </c>
      <c r="H33" s="76">
        <v>7.32</v>
      </c>
      <c r="I33" s="76">
        <v>7.32</v>
      </c>
      <c r="J33" s="76">
        <v>2.91</v>
      </c>
      <c r="K33" s="76">
        <v>6.59</v>
      </c>
      <c r="L33" s="76">
        <v>6.59</v>
      </c>
      <c r="M33" s="76">
        <v>4.91</v>
      </c>
      <c r="N33" s="76">
        <v>4.3</v>
      </c>
      <c r="O33" s="76">
        <v>5.52</v>
      </c>
      <c r="P33" s="76">
        <v>7.15</v>
      </c>
      <c r="Q33" s="79">
        <v>20.399999999999999</v>
      </c>
      <c r="R33" s="78">
        <v>20.3</v>
      </c>
      <c r="S33" s="78">
        <v>19.899999999999999</v>
      </c>
      <c r="T33" s="78">
        <v>19.899999999999999</v>
      </c>
      <c r="U33" s="78">
        <v>13.7</v>
      </c>
      <c r="V33" s="78">
        <v>23.2</v>
      </c>
      <c r="W33" s="78">
        <v>23.2</v>
      </c>
      <c r="X33" s="78">
        <v>10.8</v>
      </c>
      <c r="Y33" s="78">
        <v>8.3000000000000007</v>
      </c>
      <c r="Z33" s="78">
        <v>8.3000000000000007</v>
      </c>
      <c r="AA33" s="78">
        <v>8</v>
      </c>
      <c r="AB33" s="78">
        <v>19.8</v>
      </c>
      <c r="AC33" s="78">
        <v>19.7</v>
      </c>
      <c r="AD33" s="78">
        <v>21.7</v>
      </c>
      <c r="AE33" s="77">
        <f t="shared" si="0"/>
        <v>2.9522431259044861</v>
      </c>
      <c r="AF33" s="76">
        <f t="shared" si="1"/>
        <v>3.6775362318840585</v>
      </c>
      <c r="AG33" s="76">
        <f t="shared" si="2"/>
        <v>2.7949438202247188</v>
      </c>
      <c r="AH33" s="76">
        <f t="shared" si="3"/>
        <v>2.7949438202247188</v>
      </c>
      <c r="AI33" s="76">
        <f t="shared" si="4"/>
        <v>1.6232227488151658</v>
      </c>
      <c r="AJ33" s="76">
        <f t="shared" si="5"/>
        <v>3.1693989071038251</v>
      </c>
      <c r="AK33" s="76">
        <f t="shared" si="6"/>
        <v>3.1693989071038251</v>
      </c>
      <c r="AL33" s="76">
        <f t="shared" si="7"/>
        <v>3.7113402061855671</v>
      </c>
      <c r="AM33" s="76">
        <f t="shared" si="8"/>
        <v>1.2594840667678302</v>
      </c>
      <c r="AN33" s="76">
        <f t="shared" si="9"/>
        <v>1.2594840667678302</v>
      </c>
      <c r="AO33" s="76">
        <f t="shared" si="10"/>
        <v>1.6293279022403258</v>
      </c>
      <c r="AP33" s="76">
        <f t="shared" si="11"/>
        <v>4.6046511627906979</v>
      </c>
      <c r="AQ33" s="76">
        <f t="shared" si="12"/>
        <v>3.568840579710145</v>
      </c>
      <c r="AR33" s="76">
        <f t="shared" si="13"/>
        <v>3.0349650349650346</v>
      </c>
      <c r="AS33" s="79">
        <f t="shared" si="14"/>
        <v>20.399999999999999</v>
      </c>
      <c r="AT33" s="78">
        <f t="shared" si="15"/>
        <v>20.3</v>
      </c>
      <c r="AU33" s="78">
        <f t="shared" si="16"/>
        <v>19.899999999999999</v>
      </c>
      <c r="AV33" s="78">
        <f t="shared" si="17"/>
        <v>19.899999999999999</v>
      </c>
      <c r="AW33" s="78">
        <f t="shared" si="18"/>
        <v>13.7</v>
      </c>
      <c r="AX33" s="78">
        <f t="shared" si="19"/>
        <v>23.2</v>
      </c>
      <c r="AY33" s="78">
        <f t="shared" si="20"/>
        <v>23.2</v>
      </c>
      <c r="AZ33" s="78">
        <f t="shared" si="21"/>
        <v>10.8</v>
      </c>
      <c r="BA33" s="78" t="str">
        <f t="shared" si="22"/>
        <v/>
      </c>
      <c r="BB33" s="78" t="str">
        <f t="shared" si="23"/>
        <v/>
      </c>
      <c r="BC33" s="78">
        <f t="shared" si="24"/>
        <v>8</v>
      </c>
      <c r="BD33" s="78">
        <f t="shared" si="25"/>
        <v>19.8</v>
      </c>
      <c r="BE33" s="78">
        <f t="shared" si="26"/>
        <v>19.7</v>
      </c>
      <c r="BF33" s="78">
        <f t="shared" si="27"/>
        <v>21.7</v>
      </c>
      <c r="BG33" s="79">
        <f t="shared" si="28"/>
        <v>37.5</v>
      </c>
      <c r="BH33" s="78">
        <f t="shared" si="29"/>
        <v>37.732342007434944</v>
      </c>
      <c r="BI33" s="78">
        <f t="shared" si="30"/>
        <v>38.491295938104443</v>
      </c>
      <c r="BJ33" s="78">
        <f t="shared" si="31"/>
        <v>38.491295938104443</v>
      </c>
      <c r="BK33" s="78">
        <f t="shared" si="32"/>
        <v>28.131416837782339</v>
      </c>
      <c r="BL33" s="78">
        <f t="shared" si="33"/>
        <v>48.033126293995863</v>
      </c>
      <c r="BM33" s="78">
        <f t="shared" si="34"/>
        <v>48.033126293995863</v>
      </c>
      <c r="BN33" s="78">
        <f t="shared" si="35"/>
        <v>31.304347826086957</v>
      </c>
      <c r="BO33" s="78" t="str">
        <f t="shared" si="36"/>
        <v/>
      </c>
      <c r="BP33" s="78" t="str">
        <f t="shared" si="37"/>
        <v/>
      </c>
      <c r="BQ33" s="78">
        <f t="shared" si="38"/>
        <v>17.977528089887642</v>
      </c>
      <c r="BR33" s="78">
        <f t="shared" si="39"/>
        <v>39.053254437869818</v>
      </c>
      <c r="BS33" s="78">
        <f t="shared" si="40"/>
        <v>37.523809523809526</v>
      </c>
      <c r="BT33" s="78">
        <f t="shared" si="41"/>
        <v>42.885375494071148</v>
      </c>
      <c r="BU33" s="77">
        <v>7.79</v>
      </c>
      <c r="BV33" s="76">
        <v>7.68</v>
      </c>
      <c r="BW33" s="76">
        <v>8.26</v>
      </c>
      <c r="BX33" s="76">
        <v>8.26</v>
      </c>
      <c r="BY33" s="76">
        <v>8.3800000000000008</v>
      </c>
      <c r="BZ33" s="76">
        <v>8.1199999999999992</v>
      </c>
      <c r="CA33" s="76">
        <v>8.1199999999999992</v>
      </c>
      <c r="CB33" s="76">
        <v>7.45</v>
      </c>
      <c r="CC33" s="76">
        <v>8.6300000000000008</v>
      </c>
      <c r="CD33" s="76">
        <v>8.6300000000000008</v>
      </c>
      <c r="CE33" s="76">
        <v>8.52</v>
      </c>
      <c r="CF33" s="76">
        <v>8.18</v>
      </c>
      <c r="CG33" s="76">
        <v>7.73</v>
      </c>
      <c r="CH33" s="76">
        <v>8</v>
      </c>
      <c r="CI33" s="77">
        <f t="shared" si="42"/>
        <v>7.79</v>
      </c>
      <c r="CJ33" s="76">
        <f t="shared" si="43"/>
        <v>7.68</v>
      </c>
      <c r="CK33" s="76">
        <f t="shared" si="44"/>
        <v>8.26</v>
      </c>
      <c r="CL33" s="76">
        <f t="shared" si="45"/>
        <v>8.26</v>
      </c>
      <c r="CM33" s="76">
        <f t="shared" si="46"/>
        <v>8.3800000000000008</v>
      </c>
      <c r="CN33" s="76">
        <f t="shared" si="47"/>
        <v>8.1199999999999992</v>
      </c>
      <c r="CO33" s="76">
        <f t="shared" si="48"/>
        <v>8.1199999999999992</v>
      </c>
      <c r="CP33" s="76">
        <f t="shared" si="49"/>
        <v>7.45</v>
      </c>
      <c r="CQ33" s="76" t="str">
        <f t="shared" si="50"/>
        <v/>
      </c>
      <c r="CR33" s="76" t="str">
        <f t="shared" si="51"/>
        <v/>
      </c>
      <c r="CS33" s="76">
        <f t="shared" si="52"/>
        <v>8.52</v>
      </c>
      <c r="CT33" s="76">
        <f t="shared" si="53"/>
        <v>8.18</v>
      </c>
      <c r="CU33" s="76">
        <f t="shared" si="54"/>
        <v>7.73</v>
      </c>
      <c r="CV33" s="76">
        <f t="shared" si="55"/>
        <v>8</v>
      </c>
    </row>
    <row r="34" spans="1:100" x14ac:dyDescent="0.15">
      <c r="A34" s="80" t="s">
        <v>280</v>
      </c>
      <c r="B34" s="81" t="s">
        <v>1157</v>
      </c>
      <c r="C34" s="77">
        <v>4.0199999999999996</v>
      </c>
      <c r="D34" s="76">
        <v>4.8899999999999997</v>
      </c>
      <c r="E34" s="76">
        <v>4.9400000000000004</v>
      </c>
      <c r="F34" s="76">
        <v>4.9400000000000004</v>
      </c>
      <c r="G34" s="76">
        <v>4.97</v>
      </c>
      <c r="H34" s="76">
        <v>4.76</v>
      </c>
      <c r="I34" s="76">
        <v>4.76</v>
      </c>
      <c r="J34" s="76">
        <v>2.75</v>
      </c>
      <c r="K34" s="76">
        <v>4.8</v>
      </c>
      <c r="L34" s="76">
        <v>4.8</v>
      </c>
      <c r="M34" s="76">
        <v>4.74</v>
      </c>
      <c r="N34" s="76">
        <v>2.9</v>
      </c>
      <c r="O34" s="76">
        <v>2.44</v>
      </c>
      <c r="P34" s="76">
        <v>3.12</v>
      </c>
      <c r="Q34" s="79">
        <v>30.9</v>
      </c>
      <c r="R34" s="78">
        <v>25.8</v>
      </c>
      <c r="S34" s="78">
        <v>40.200000000000003</v>
      </c>
      <c r="T34" s="78">
        <v>40.200000000000003</v>
      </c>
      <c r="U34" s="78">
        <v>29.9</v>
      </c>
      <c r="V34" s="78">
        <v>38.299999999999997</v>
      </c>
      <c r="W34" s="78">
        <v>38.299999999999997</v>
      </c>
      <c r="X34" s="78">
        <v>24.7</v>
      </c>
      <c r="Y34" s="78">
        <v>30.8</v>
      </c>
      <c r="Z34" s="78">
        <v>30.8</v>
      </c>
      <c r="AA34" s="78">
        <v>29.4</v>
      </c>
      <c r="AB34" s="78">
        <v>42.3</v>
      </c>
      <c r="AC34" s="78">
        <v>40.6</v>
      </c>
      <c r="AD34" s="78">
        <v>38.6</v>
      </c>
      <c r="AE34" s="77">
        <f t="shared" ref="AE34:AE65" si="56">IF(Q34="","",IFERROR(Q34/C34,""))</f>
        <v>7.6865671641791051</v>
      </c>
      <c r="AF34" s="76">
        <f t="shared" ref="AF34:AF65" si="57">IF(R34="","",IFERROR(R34/D34,""))</f>
        <v>5.2760736196319025</v>
      </c>
      <c r="AG34" s="76">
        <f t="shared" ref="AG34:AG65" si="58">IF(S34="","",IFERROR(S34/E34,""))</f>
        <v>8.1376518218623488</v>
      </c>
      <c r="AH34" s="76">
        <f t="shared" ref="AH34:AH65" si="59">IF(T34="","",IFERROR(T34/F34,""))</f>
        <v>8.1376518218623488</v>
      </c>
      <c r="AI34" s="76">
        <f t="shared" ref="AI34:AI65" si="60">IF(U34="","",IFERROR(U34/G34,""))</f>
        <v>6.0160965794768613</v>
      </c>
      <c r="AJ34" s="76">
        <f t="shared" ref="AJ34:AJ65" si="61">IF(V34="","",IFERROR(V34/H34,""))</f>
        <v>8.0462184873949578</v>
      </c>
      <c r="AK34" s="76">
        <f t="shared" ref="AK34:AK65" si="62">IF(W34="","",IFERROR(W34/I34,""))</f>
        <v>8.0462184873949578</v>
      </c>
      <c r="AL34" s="76">
        <f t="shared" ref="AL34:AL65" si="63">IF(X34="","",IFERROR(X34/J34,""))</f>
        <v>8.9818181818181824</v>
      </c>
      <c r="AM34" s="76">
        <f t="shared" ref="AM34:AM65" si="64">IF(Y34="","",IFERROR(Y34/K34,""))</f>
        <v>6.416666666666667</v>
      </c>
      <c r="AN34" s="76">
        <f t="shared" ref="AN34:AN65" si="65">IF(Z34="","",IFERROR(Z34/L34,""))</f>
        <v>6.416666666666667</v>
      </c>
      <c r="AO34" s="76">
        <f t="shared" ref="AO34:AO65" si="66">IF(AA34="","",IFERROR(AA34/M34,""))</f>
        <v>6.2025316455696196</v>
      </c>
      <c r="AP34" s="76">
        <f t="shared" ref="AP34:AP65" si="67">IF(AB34="","",IFERROR(AB34/N34,""))</f>
        <v>14.586206896551724</v>
      </c>
      <c r="AQ34" s="76">
        <f t="shared" ref="AQ34:AQ65" si="68">IF(AC34="","",IFERROR(AC34/O34,""))</f>
        <v>16.639344262295083</v>
      </c>
      <c r="AR34" s="76">
        <f t="shared" ref="AR34:AR65" si="69">IF(AD34="","",IFERROR(AD34/P34,""))</f>
        <v>12.371794871794872</v>
      </c>
      <c r="AS34" s="79">
        <f t="shared" ref="AS34:AS65" si="70">IF(Q34="","",IF(AE34&lt;1.35,"",Q34))</f>
        <v>30.9</v>
      </c>
      <c r="AT34" s="78">
        <f t="shared" ref="AT34:AT65" si="71">IF(R34="","",IF(AF34&lt;1.35,"",R34))</f>
        <v>25.8</v>
      </c>
      <c r="AU34" s="78">
        <f t="shared" ref="AU34:AU65" si="72">IF(S34="","",IF(AG34&lt;1.35,"",S34))</f>
        <v>40.200000000000003</v>
      </c>
      <c r="AV34" s="78">
        <f t="shared" ref="AV34:AV65" si="73">IF(T34="","",IF(AH34&lt;1.35,"",T34))</f>
        <v>40.200000000000003</v>
      </c>
      <c r="AW34" s="78">
        <f t="shared" ref="AW34:AW65" si="74">IF(U34="","",IF(AI34&lt;1.35,"",U34))</f>
        <v>29.9</v>
      </c>
      <c r="AX34" s="78">
        <f t="shared" ref="AX34:AX65" si="75">IF(V34="","",IF(AJ34&lt;1.35,"",V34))</f>
        <v>38.299999999999997</v>
      </c>
      <c r="AY34" s="78">
        <f t="shared" ref="AY34:AY65" si="76">IF(W34="","",IF(AK34&lt;1.35,"",W34))</f>
        <v>38.299999999999997</v>
      </c>
      <c r="AZ34" s="78">
        <f t="shared" ref="AZ34:AZ65" si="77">IF(X34="","",IF(AL34&lt;1.35,"",X34))</f>
        <v>24.7</v>
      </c>
      <c r="BA34" s="78">
        <f t="shared" ref="BA34:BA65" si="78">IF(Y34="","",IF(AM34&lt;1.35,"",Y34))</f>
        <v>30.8</v>
      </c>
      <c r="BB34" s="78">
        <f t="shared" ref="BB34:BB65" si="79">IF(Z34="","",IF(AN34&lt;1.35,"",Z34))</f>
        <v>30.8</v>
      </c>
      <c r="BC34" s="78">
        <f t="shared" ref="BC34:BC65" si="80">IF(AA34="","",IF(AO34&lt;1.35,"",AA34))</f>
        <v>29.4</v>
      </c>
      <c r="BD34" s="78">
        <f t="shared" ref="BD34:BD65" si="81">IF(AB34="","",IF(AP34&lt;1.35,"",AB34))</f>
        <v>42.3</v>
      </c>
      <c r="BE34" s="78">
        <f t="shared" ref="BE34:BE65" si="82">IF(AC34="","",IF(AQ34&lt;1.35,"",AC34))</f>
        <v>40.6</v>
      </c>
      <c r="BF34" s="78">
        <f t="shared" ref="BF34:BF65" si="83">IF(AD34="","",IF(AR34&lt;1.35,"",AD34))</f>
        <v>38.6</v>
      </c>
      <c r="BG34" s="79">
        <f t="shared" ref="BG34:BG65" si="84">IF(AS34="","",100*(AS34)/MAX(AS:AS))</f>
        <v>56.801470588235297</v>
      </c>
      <c r="BH34" s="78">
        <f t="shared" ref="BH34:BH65" si="85">IF(AT34="","",100*(AT34)/MAX(AT:AT))</f>
        <v>47.955390334572492</v>
      </c>
      <c r="BI34" s="78">
        <f t="shared" ref="BI34:BI65" si="86">IF(AU34="","",100*(AU34)/MAX(AU:AU))</f>
        <v>77.756286266924576</v>
      </c>
      <c r="BJ34" s="78">
        <f t="shared" ref="BJ34:BJ65" si="87">IF(AV34="","",100*(AV34)/MAX(AV:AV))</f>
        <v>77.756286266924576</v>
      </c>
      <c r="BK34" s="78">
        <f t="shared" ref="BK34:BK65" si="88">IF(AW34="","",100*(AW34)/MAX(AW:AW))</f>
        <v>61.396303901437371</v>
      </c>
      <c r="BL34" s="78">
        <f t="shared" ref="BL34:BL65" si="89">IF(AX34="","",100*(AX34)/MAX(AX:AX))</f>
        <v>79.296066252587991</v>
      </c>
      <c r="BM34" s="78">
        <f t="shared" ref="BM34:BM65" si="90">IF(AY34="","",100*(AY34)/MAX(AY:AY))</f>
        <v>79.296066252587991</v>
      </c>
      <c r="BN34" s="78">
        <f t="shared" ref="BN34:BN65" si="91">IF(AZ34="","",100*(AZ34)/MAX(AZ:AZ))</f>
        <v>71.594202898550719</v>
      </c>
      <c r="BO34" s="78">
        <f t="shared" ref="BO34:BO65" si="92">IF(BA34="","",100*(BA34)/MAX(BA:BA))</f>
        <v>63.244353182751539</v>
      </c>
      <c r="BP34" s="78">
        <f t="shared" ref="BP34:BP65" si="93">IF(BB34="","",100*(BB34)/MAX(BB:BB))</f>
        <v>63.244353182751539</v>
      </c>
      <c r="BQ34" s="78">
        <f t="shared" ref="BQ34:BQ65" si="94">IF(BC34="","",100*(BC34)/MAX(BC:BC))</f>
        <v>66.067415730337075</v>
      </c>
      <c r="BR34" s="78">
        <f t="shared" ref="BR34:BR65" si="95">IF(BD34="","",100*(BD34)/MAX(BD:BD))</f>
        <v>83.431952662721883</v>
      </c>
      <c r="BS34" s="78">
        <f t="shared" ref="BS34:BS65" si="96">IF(BE34="","",100*(BE34)/MAX(BE:BE))</f>
        <v>77.333333333333329</v>
      </c>
      <c r="BT34" s="78">
        <f t="shared" ref="BT34:BT65" si="97">IF(BF34="","",100*(BF34)/MAX(BF:BF))</f>
        <v>76.284584980237156</v>
      </c>
      <c r="BU34" s="77">
        <v>8.48</v>
      </c>
      <c r="BV34" s="76">
        <v>8.24</v>
      </c>
      <c r="BW34" s="76">
        <v>9.93</v>
      </c>
      <c r="BX34" s="76">
        <v>9.93</v>
      </c>
      <c r="BY34" s="76">
        <v>10.36</v>
      </c>
      <c r="BZ34" s="76">
        <v>9.5</v>
      </c>
      <c r="CA34" s="76">
        <v>9.5</v>
      </c>
      <c r="CB34" s="76">
        <v>8.73</v>
      </c>
      <c r="CC34" s="76">
        <v>10.32</v>
      </c>
      <c r="CD34" s="76">
        <v>10.32</v>
      </c>
      <c r="CE34" s="76">
        <v>10.3</v>
      </c>
      <c r="CF34" s="76">
        <v>10.01</v>
      </c>
      <c r="CG34" s="76">
        <v>9.33</v>
      </c>
      <c r="CH34" s="76">
        <v>9.5500000000000007</v>
      </c>
      <c r="CI34" s="77">
        <f t="shared" ref="CI34:CI65" si="98">IF(BU34="","",IF(AE34&lt;1.35,"",BU34))</f>
        <v>8.48</v>
      </c>
      <c r="CJ34" s="76">
        <f t="shared" ref="CJ34:CJ65" si="99">IF(BV34="","",IF(AF34&lt;1.35,"",BV34))</f>
        <v>8.24</v>
      </c>
      <c r="CK34" s="76">
        <f t="shared" ref="CK34:CK65" si="100">IF(BW34="","",IF(AG34&lt;1.35,"",BW34))</f>
        <v>9.93</v>
      </c>
      <c r="CL34" s="76">
        <f t="shared" ref="CL34:CL65" si="101">IF(BX34="","",IF(AH34&lt;1.35,"",BX34))</f>
        <v>9.93</v>
      </c>
      <c r="CM34" s="76">
        <f t="shared" ref="CM34:CM65" si="102">IF(BY34="","",IF(AI34&lt;1.35,"",BY34))</f>
        <v>10.36</v>
      </c>
      <c r="CN34" s="76">
        <f t="shared" ref="CN34:CN65" si="103">IF(BZ34="","",IF(AJ34&lt;1.35,"",BZ34))</f>
        <v>9.5</v>
      </c>
      <c r="CO34" s="76">
        <f t="shared" ref="CO34:CO65" si="104">IF(CA34="","",IF(AK34&lt;1.35,"",CA34))</f>
        <v>9.5</v>
      </c>
      <c r="CP34" s="76">
        <f t="shared" ref="CP34:CP65" si="105">IF(CB34="","",IF(AL34&lt;1.35,"",CB34))</f>
        <v>8.73</v>
      </c>
      <c r="CQ34" s="76">
        <f t="shared" ref="CQ34:CQ65" si="106">IF(CC34="","",IF(AM34&lt;1.35,"",CC34))</f>
        <v>10.32</v>
      </c>
      <c r="CR34" s="76">
        <f t="shared" ref="CR34:CR65" si="107">IF(CD34="","",IF(AN34&lt;1.35,"",CD34))</f>
        <v>10.32</v>
      </c>
      <c r="CS34" s="76">
        <f t="shared" ref="CS34:CS65" si="108">IF(CE34="","",IF(AO34&lt;1.35,"",CE34))</f>
        <v>10.3</v>
      </c>
      <c r="CT34" s="76">
        <f t="shared" ref="CT34:CT65" si="109">IF(CF34="","",IF(AP34&lt;1.35,"",CF34))</f>
        <v>10.01</v>
      </c>
      <c r="CU34" s="76">
        <f t="shared" ref="CU34:CU65" si="110">IF(CG34="","",IF(AQ34&lt;1.35,"",CG34))</f>
        <v>9.33</v>
      </c>
      <c r="CV34" s="76">
        <f t="shared" ref="CV34:CV65" si="111">IF(CH34="","",IF(AR34&lt;1.35,"",CH34))</f>
        <v>9.5500000000000007</v>
      </c>
    </row>
    <row r="35" spans="1:100" x14ac:dyDescent="0.15">
      <c r="A35" s="80" t="s">
        <v>324</v>
      </c>
      <c r="B35" s="81" t="s">
        <v>1152</v>
      </c>
      <c r="C35" s="77">
        <v>3.84</v>
      </c>
      <c r="D35" s="76">
        <v>4.43</v>
      </c>
      <c r="E35" s="76">
        <v>2.63</v>
      </c>
      <c r="F35" s="76">
        <v>2.63</v>
      </c>
      <c r="G35" s="76">
        <v>4.72</v>
      </c>
      <c r="H35" s="76">
        <v>2.93</v>
      </c>
      <c r="I35" s="76">
        <v>2.93</v>
      </c>
      <c r="J35" s="76">
        <v>3.32</v>
      </c>
      <c r="K35" s="76">
        <v>5.39</v>
      </c>
      <c r="L35" s="76">
        <v>5.39</v>
      </c>
      <c r="M35" s="76">
        <v>7.02</v>
      </c>
      <c r="N35" s="76">
        <v>3.04</v>
      </c>
      <c r="O35" s="76">
        <v>9.75</v>
      </c>
      <c r="P35" s="76">
        <v>10.6</v>
      </c>
      <c r="Q35" s="79">
        <v>54.4</v>
      </c>
      <c r="R35" s="78">
        <v>53.8</v>
      </c>
      <c r="S35" s="78">
        <v>51.7</v>
      </c>
      <c r="T35" s="78">
        <v>51.7</v>
      </c>
      <c r="U35" s="78">
        <v>46.9</v>
      </c>
      <c r="V35" s="78">
        <v>48.3</v>
      </c>
      <c r="W35" s="78">
        <v>48.3</v>
      </c>
      <c r="X35" s="78">
        <v>34</v>
      </c>
      <c r="Y35" s="78">
        <v>47.2</v>
      </c>
      <c r="Z35" s="78">
        <v>47.2</v>
      </c>
      <c r="AA35" s="78">
        <v>44.5</v>
      </c>
      <c r="AB35" s="78">
        <v>50.5</v>
      </c>
      <c r="AC35" s="78">
        <v>52.5</v>
      </c>
      <c r="AD35" s="78">
        <v>47.9</v>
      </c>
      <c r="AE35" s="77">
        <f t="shared" si="56"/>
        <v>14.166666666666666</v>
      </c>
      <c r="AF35" s="76">
        <f t="shared" si="57"/>
        <v>12.144469525959368</v>
      </c>
      <c r="AG35" s="76">
        <f t="shared" si="58"/>
        <v>19.657794676806084</v>
      </c>
      <c r="AH35" s="76">
        <f t="shared" si="59"/>
        <v>19.657794676806084</v>
      </c>
      <c r="AI35" s="76">
        <f t="shared" si="60"/>
        <v>9.9364406779661021</v>
      </c>
      <c r="AJ35" s="76">
        <f t="shared" si="61"/>
        <v>16.484641638225256</v>
      </c>
      <c r="AK35" s="76">
        <f t="shared" si="62"/>
        <v>16.484641638225256</v>
      </c>
      <c r="AL35" s="76">
        <f t="shared" si="63"/>
        <v>10.240963855421688</v>
      </c>
      <c r="AM35" s="76">
        <f t="shared" si="64"/>
        <v>8.7569573283859015</v>
      </c>
      <c r="AN35" s="76">
        <f t="shared" si="65"/>
        <v>8.7569573283859015</v>
      </c>
      <c r="AO35" s="76">
        <f t="shared" si="66"/>
        <v>6.3390313390313393</v>
      </c>
      <c r="AP35" s="76">
        <f t="shared" si="67"/>
        <v>16.611842105263158</v>
      </c>
      <c r="AQ35" s="76">
        <f t="shared" si="68"/>
        <v>5.384615384615385</v>
      </c>
      <c r="AR35" s="76">
        <f t="shared" si="69"/>
        <v>4.5188679245283021</v>
      </c>
      <c r="AS35" s="79">
        <f t="shared" si="70"/>
        <v>54.4</v>
      </c>
      <c r="AT35" s="78">
        <f t="shared" si="71"/>
        <v>53.8</v>
      </c>
      <c r="AU35" s="78">
        <f t="shared" si="72"/>
        <v>51.7</v>
      </c>
      <c r="AV35" s="78">
        <f t="shared" si="73"/>
        <v>51.7</v>
      </c>
      <c r="AW35" s="78">
        <f t="shared" si="74"/>
        <v>46.9</v>
      </c>
      <c r="AX35" s="78">
        <f t="shared" si="75"/>
        <v>48.3</v>
      </c>
      <c r="AY35" s="78">
        <f t="shared" si="76"/>
        <v>48.3</v>
      </c>
      <c r="AZ35" s="78">
        <f t="shared" si="77"/>
        <v>34</v>
      </c>
      <c r="BA35" s="78">
        <f t="shared" si="78"/>
        <v>47.2</v>
      </c>
      <c r="BB35" s="78">
        <f t="shared" si="79"/>
        <v>47.2</v>
      </c>
      <c r="BC35" s="78">
        <f t="shared" si="80"/>
        <v>44.5</v>
      </c>
      <c r="BD35" s="78">
        <f t="shared" si="81"/>
        <v>50.5</v>
      </c>
      <c r="BE35" s="78">
        <f t="shared" si="82"/>
        <v>52.5</v>
      </c>
      <c r="BF35" s="78">
        <f t="shared" si="83"/>
        <v>47.9</v>
      </c>
      <c r="BG35" s="79">
        <f t="shared" si="84"/>
        <v>100</v>
      </c>
      <c r="BH35" s="78">
        <f t="shared" si="85"/>
        <v>100</v>
      </c>
      <c r="BI35" s="78">
        <f t="shared" si="86"/>
        <v>100</v>
      </c>
      <c r="BJ35" s="78">
        <f t="shared" si="87"/>
        <v>100</v>
      </c>
      <c r="BK35" s="78">
        <f t="shared" si="88"/>
        <v>96.303901437371664</v>
      </c>
      <c r="BL35" s="78">
        <f t="shared" si="89"/>
        <v>100</v>
      </c>
      <c r="BM35" s="78">
        <f t="shared" si="90"/>
        <v>100</v>
      </c>
      <c r="BN35" s="78">
        <f t="shared" si="91"/>
        <v>98.550724637681157</v>
      </c>
      <c r="BO35" s="78">
        <f t="shared" si="92"/>
        <v>96.919917864476375</v>
      </c>
      <c r="BP35" s="78">
        <f t="shared" si="93"/>
        <v>96.919917864476375</v>
      </c>
      <c r="BQ35" s="78">
        <f t="shared" si="94"/>
        <v>100</v>
      </c>
      <c r="BR35" s="78">
        <f t="shared" si="95"/>
        <v>99.605522682445752</v>
      </c>
      <c r="BS35" s="78">
        <f t="shared" si="96"/>
        <v>100</v>
      </c>
      <c r="BT35" s="78">
        <f t="shared" si="97"/>
        <v>94.664031620553359</v>
      </c>
      <c r="BU35" s="77">
        <v>10.44</v>
      </c>
      <c r="BV35" s="76">
        <v>10.43</v>
      </c>
      <c r="BW35" s="76">
        <v>10.85</v>
      </c>
      <c r="BX35" s="76">
        <v>10.85</v>
      </c>
      <c r="BY35" s="76">
        <v>10.99</v>
      </c>
      <c r="BZ35" s="76">
        <v>10.220000000000001</v>
      </c>
      <c r="CA35" s="76">
        <v>10.220000000000001</v>
      </c>
      <c r="CB35" s="76">
        <v>9.83</v>
      </c>
      <c r="CC35" s="76">
        <v>10.83</v>
      </c>
      <c r="CD35" s="76">
        <v>10.83</v>
      </c>
      <c r="CE35" s="76">
        <v>11.12</v>
      </c>
      <c r="CF35" s="76">
        <v>10.28</v>
      </c>
      <c r="CG35" s="76">
        <v>10.39</v>
      </c>
      <c r="CH35" s="76">
        <v>10.039999999999999</v>
      </c>
      <c r="CI35" s="77">
        <f t="shared" si="98"/>
        <v>10.44</v>
      </c>
      <c r="CJ35" s="76">
        <f t="shared" si="99"/>
        <v>10.43</v>
      </c>
      <c r="CK35" s="76">
        <f t="shared" si="100"/>
        <v>10.85</v>
      </c>
      <c r="CL35" s="76">
        <f t="shared" si="101"/>
        <v>10.85</v>
      </c>
      <c r="CM35" s="76">
        <f t="shared" si="102"/>
        <v>10.99</v>
      </c>
      <c r="CN35" s="76">
        <f t="shared" si="103"/>
        <v>10.220000000000001</v>
      </c>
      <c r="CO35" s="76">
        <f t="shared" si="104"/>
        <v>10.220000000000001</v>
      </c>
      <c r="CP35" s="76">
        <f t="shared" si="105"/>
        <v>9.83</v>
      </c>
      <c r="CQ35" s="76">
        <f t="shared" si="106"/>
        <v>10.83</v>
      </c>
      <c r="CR35" s="76">
        <f t="shared" si="107"/>
        <v>10.83</v>
      </c>
      <c r="CS35" s="76">
        <f t="shared" si="108"/>
        <v>11.12</v>
      </c>
      <c r="CT35" s="76">
        <f t="shared" si="109"/>
        <v>10.28</v>
      </c>
      <c r="CU35" s="76">
        <f t="shared" si="110"/>
        <v>10.39</v>
      </c>
      <c r="CV35" s="76">
        <f t="shared" si="111"/>
        <v>10.039999999999999</v>
      </c>
    </row>
    <row r="36" spans="1:100" x14ac:dyDescent="0.15">
      <c r="A36" s="80" t="s">
        <v>519</v>
      </c>
      <c r="B36" s="81" t="s">
        <v>1151</v>
      </c>
      <c r="C36" s="77">
        <v>5.75</v>
      </c>
      <c r="D36" s="76">
        <v>6.14</v>
      </c>
      <c r="E36" s="76">
        <v>5.37</v>
      </c>
      <c r="F36" s="76">
        <v>5.37</v>
      </c>
      <c r="G36" s="76">
        <v>7.92</v>
      </c>
      <c r="H36" s="76">
        <v>5.62</v>
      </c>
      <c r="I36" s="76">
        <v>5.62</v>
      </c>
      <c r="J36" s="76">
        <v>4.84</v>
      </c>
      <c r="K36" s="76">
        <v>10.53</v>
      </c>
      <c r="L36" s="76">
        <v>10.53</v>
      </c>
      <c r="M36" s="76">
        <v>10.119999999999999</v>
      </c>
      <c r="N36" s="76">
        <v>4.1399999999999997</v>
      </c>
      <c r="O36" s="76">
        <v>3.5</v>
      </c>
      <c r="P36" s="76">
        <v>2.77</v>
      </c>
      <c r="Q36" s="79">
        <v>21.2</v>
      </c>
      <c r="R36" s="78">
        <v>15.5</v>
      </c>
      <c r="S36" s="78">
        <v>27.8</v>
      </c>
      <c r="T36" s="78">
        <v>27.8</v>
      </c>
      <c r="U36" s="78">
        <v>30.9</v>
      </c>
      <c r="V36" s="78">
        <v>15.8</v>
      </c>
      <c r="W36" s="78">
        <v>15.8</v>
      </c>
      <c r="X36" s="78">
        <v>7</v>
      </c>
      <c r="Y36" s="78">
        <v>35.5</v>
      </c>
      <c r="Z36" s="78">
        <v>35.5</v>
      </c>
      <c r="AA36" s="78">
        <v>27.9</v>
      </c>
      <c r="AB36" s="78">
        <v>28.2</v>
      </c>
      <c r="AC36" s="78">
        <v>5</v>
      </c>
      <c r="AD36" s="78">
        <v>2.2999999999999998</v>
      </c>
      <c r="AE36" s="77">
        <f t="shared" si="56"/>
        <v>3.6869565217391305</v>
      </c>
      <c r="AF36" s="76">
        <f t="shared" si="57"/>
        <v>2.5244299674267103</v>
      </c>
      <c r="AG36" s="76">
        <f t="shared" si="58"/>
        <v>5.1769087523277468</v>
      </c>
      <c r="AH36" s="76">
        <f t="shared" si="59"/>
        <v>5.1769087523277468</v>
      </c>
      <c r="AI36" s="76">
        <f t="shared" si="60"/>
        <v>3.9015151515151514</v>
      </c>
      <c r="AJ36" s="76">
        <f t="shared" si="61"/>
        <v>2.8113879003558719</v>
      </c>
      <c r="AK36" s="76">
        <f t="shared" si="62"/>
        <v>2.8113879003558719</v>
      </c>
      <c r="AL36" s="76">
        <f t="shared" si="63"/>
        <v>1.4462809917355373</v>
      </c>
      <c r="AM36" s="76">
        <f t="shared" si="64"/>
        <v>3.3713200379867048</v>
      </c>
      <c r="AN36" s="76">
        <f t="shared" si="65"/>
        <v>3.3713200379867048</v>
      </c>
      <c r="AO36" s="76">
        <f t="shared" si="66"/>
        <v>2.7569169960474311</v>
      </c>
      <c r="AP36" s="76">
        <f t="shared" si="67"/>
        <v>6.8115942028985508</v>
      </c>
      <c r="AQ36" s="76">
        <f t="shared" si="68"/>
        <v>1.4285714285714286</v>
      </c>
      <c r="AR36" s="76">
        <f t="shared" si="69"/>
        <v>0.83032490974729234</v>
      </c>
      <c r="AS36" s="79">
        <f t="shared" si="70"/>
        <v>21.2</v>
      </c>
      <c r="AT36" s="78">
        <f t="shared" si="71"/>
        <v>15.5</v>
      </c>
      <c r="AU36" s="78">
        <f t="shared" si="72"/>
        <v>27.8</v>
      </c>
      <c r="AV36" s="78">
        <f t="shared" si="73"/>
        <v>27.8</v>
      </c>
      <c r="AW36" s="78">
        <f t="shared" si="74"/>
        <v>30.9</v>
      </c>
      <c r="AX36" s="78">
        <f t="shared" si="75"/>
        <v>15.8</v>
      </c>
      <c r="AY36" s="78">
        <f t="shared" si="76"/>
        <v>15.8</v>
      </c>
      <c r="AZ36" s="78">
        <f t="shared" si="77"/>
        <v>7</v>
      </c>
      <c r="BA36" s="78">
        <f t="shared" si="78"/>
        <v>35.5</v>
      </c>
      <c r="BB36" s="78">
        <f t="shared" si="79"/>
        <v>35.5</v>
      </c>
      <c r="BC36" s="78">
        <f t="shared" si="80"/>
        <v>27.9</v>
      </c>
      <c r="BD36" s="78">
        <f t="shared" si="81"/>
        <v>28.2</v>
      </c>
      <c r="BE36" s="78">
        <f t="shared" si="82"/>
        <v>5</v>
      </c>
      <c r="BF36" s="78" t="str">
        <f t="shared" si="83"/>
        <v/>
      </c>
      <c r="BG36" s="79">
        <f t="shared" si="84"/>
        <v>38.970588235294116</v>
      </c>
      <c r="BH36" s="78">
        <f t="shared" si="85"/>
        <v>28.810408921933089</v>
      </c>
      <c r="BI36" s="78">
        <f t="shared" si="86"/>
        <v>53.771760154738878</v>
      </c>
      <c r="BJ36" s="78">
        <f t="shared" si="87"/>
        <v>53.771760154738878</v>
      </c>
      <c r="BK36" s="78">
        <f t="shared" si="88"/>
        <v>63.449691991786445</v>
      </c>
      <c r="BL36" s="78">
        <f t="shared" si="89"/>
        <v>32.712215320910978</v>
      </c>
      <c r="BM36" s="78">
        <f t="shared" si="90"/>
        <v>32.712215320910978</v>
      </c>
      <c r="BN36" s="78">
        <f t="shared" si="91"/>
        <v>20.289855072463769</v>
      </c>
      <c r="BO36" s="78">
        <f t="shared" si="92"/>
        <v>72.895277207392198</v>
      </c>
      <c r="BP36" s="78">
        <f t="shared" si="93"/>
        <v>72.895277207392198</v>
      </c>
      <c r="BQ36" s="78">
        <f t="shared" si="94"/>
        <v>62.696629213483149</v>
      </c>
      <c r="BR36" s="78">
        <f t="shared" si="95"/>
        <v>55.621301775147927</v>
      </c>
      <c r="BS36" s="78">
        <f t="shared" si="96"/>
        <v>9.5238095238095237</v>
      </c>
      <c r="BT36" s="78" t="str">
        <f t="shared" si="97"/>
        <v/>
      </c>
      <c r="BU36" s="77">
        <v>8.34</v>
      </c>
      <c r="BV36" s="76">
        <v>8.35</v>
      </c>
      <c r="BW36" s="76">
        <v>8.58</v>
      </c>
      <c r="BX36" s="76">
        <v>8.58</v>
      </c>
      <c r="BY36" s="76">
        <v>8.93</v>
      </c>
      <c r="BZ36" s="76">
        <v>8.41</v>
      </c>
      <c r="CA36" s="76">
        <v>8.41</v>
      </c>
      <c r="CB36" s="76">
        <v>8.35</v>
      </c>
      <c r="CC36" s="76">
        <v>9.41</v>
      </c>
      <c r="CD36" s="76">
        <v>9.41</v>
      </c>
      <c r="CE36" s="76">
        <v>9.32</v>
      </c>
      <c r="CF36" s="76">
        <v>8.82</v>
      </c>
      <c r="CG36" s="76">
        <v>8.2899999999999991</v>
      </c>
      <c r="CH36" s="76">
        <v>8.26</v>
      </c>
      <c r="CI36" s="77">
        <f t="shared" si="98"/>
        <v>8.34</v>
      </c>
      <c r="CJ36" s="76">
        <f t="shared" si="99"/>
        <v>8.35</v>
      </c>
      <c r="CK36" s="76">
        <f t="shared" si="100"/>
        <v>8.58</v>
      </c>
      <c r="CL36" s="76">
        <f t="shared" si="101"/>
        <v>8.58</v>
      </c>
      <c r="CM36" s="76">
        <f t="shared" si="102"/>
        <v>8.93</v>
      </c>
      <c r="CN36" s="76">
        <f t="shared" si="103"/>
        <v>8.41</v>
      </c>
      <c r="CO36" s="76">
        <f t="shared" si="104"/>
        <v>8.41</v>
      </c>
      <c r="CP36" s="76">
        <f t="shared" si="105"/>
        <v>8.35</v>
      </c>
      <c r="CQ36" s="76">
        <f t="shared" si="106"/>
        <v>9.41</v>
      </c>
      <c r="CR36" s="76">
        <f t="shared" si="107"/>
        <v>9.41</v>
      </c>
      <c r="CS36" s="76">
        <f t="shared" si="108"/>
        <v>9.32</v>
      </c>
      <c r="CT36" s="76">
        <f t="shared" si="109"/>
        <v>8.82</v>
      </c>
      <c r="CU36" s="76">
        <f t="shared" si="110"/>
        <v>8.2899999999999991</v>
      </c>
      <c r="CV36" s="76" t="str">
        <f t="shared" si="111"/>
        <v/>
      </c>
    </row>
    <row r="37" spans="1:100" x14ac:dyDescent="0.15">
      <c r="A37" s="80" t="s">
        <v>523</v>
      </c>
      <c r="B37" s="81" t="s">
        <v>1150</v>
      </c>
      <c r="C37" s="77">
        <v>2.95</v>
      </c>
      <c r="D37" s="76">
        <v>2.4900000000000002</v>
      </c>
      <c r="E37" s="76">
        <v>3.34</v>
      </c>
      <c r="F37" s="76">
        <v>3.34</v>
      </c>
      <c r="G37" s="76">
        <v>3.86</v>
      </c>
      <c r="H37" s="76">
        <v>2.65</v>
      </c>
      <c r="I37" s="76">
        <v>2.65</v>
      </c>
      <c r="J37" s="76">
        <v>2.08</v>
      </c>
      <c r="K37" s="76">
        <v>4.99</v>
      </c>
      <c r="L37" s="76">
        <v>4.99</v>
      </c>
      <c r="M37" s="76">
        <v>4.82</v>
      </c>
      <c r="N37" s="76">
        <v>2.2400000000000002</v>
      </c>
      <c r="O37" s="76">
        <v>2.19</v>
      </c>
      <c r="P37" s="76">
        <v>3.99</v>
      </c>
      <c r="S37" s="78">
        <v>21.9</v>
      </c>
      <c r="T37" s="78">
        <v>21.9</v>
      </c>
      <c r="U37" s="78">
        <v>32.5</v>
      </c>
      <c r="V37" s="78">
        <v>19.399999999999999</v>
      </c>
      <c r="W37" s="78">
        <v>19.399999999999999</v>
      </c>
      <c r="X37" s="78">
        <v>18.100000000000001</v>
      </c>
      <c r="Y37" s="78">
        <v>35.6</v>
      </c>
      <c r="Z37" s="78">
        <v>35.6</v>
      </c>
      <c r="AA37" s="78">
        <v>29</v>
      </c>
      <c r="AB37" s="78">
        <v>19.899999999999999</v>
      </c>
      <c r="AC37" s="78">
        <v>8.1</v>
      </c>
      <c r="AD37" s="78">
        <v>15.8</v>
      </c>
      <c r="AE37" s="77" t="str">
        <f t="shared" si="56"/>
        <v/>
      </c>
      <c r="AF37" s="76" t="str">
        <f t="shared" si="57"/>
        <v/>
      </c>
      <c r="AG37" s="76">
        <f t="shared" si="58"/>
        <v>6.5568862275449105</v>
      </c>
      <c r="AH37" s="76">
        <f t="shared" si="59"/>
        <v>6.5568862275449105</v>
      </c>
      <c r="AI37" s="76">
        <f t="shared" si="60"/>
        <v>8.4196891191709842</v>
      </c>
      <c r="AJ37" s="76">
        <f t="shared" si="61"/>
        <v>7.3207547169811322</v>
      </c>
      <c r="AK37" s="76">
        <f t="shared" si="62"/>
        <v>7.3207547169811322</v>
      </c>
      <c r="AL37" s="76">
        <f t="shared" si="63"/>
        <v>8.7019230769230766</v>
      </c>
      <c r="AM37" s="76">
        <f t="shared" si="64"/>
        <v>7.1342685370741483</v>
      </c>
      <c r="AN37" s="76">
        <f t="shared" si="65"/>
        <v>7.1342685370741483</v>
      </c>
      <c r="AO37" s="76">
        <f t="shared" si="66"/>
        <v>6.0165975103734439</v>
      </c>
      <c r="AP37" s="76">
        <f t="shared" si="67"/>
        <v>8.8839285714285694</v>
      </c>
      <c r="AQ37" s="76">
        <f t="shared" si="68"/>
        <v>3.6986301369863015</v>
      </c>
      <c r="AR37" s="76">
        <f t="shared" si="69"/>
        <v>3.9598997493734336</v>
      </c>
      <c r="AS37" s="79" t="str">
        <f t="shared" si="70"/>
        <v/>
      </c>
      <c r="AT37" s="78" t="str">
        <f t="shared" si="71"/>
        <v/>
      </c>
      <c r="AU37" s="78">
        <f t="shared" si="72"/>
        <v>21.9</v>
      </c>
      <c r="AV37" s="78">
        <f t="shared" si="73"/>
        <v>21.9</v>
      </c>
      <c r="AW37" s="78">
        <f t="shared" si="74"/>
        <v>32.5</v>
      </c>
      <c r="AX37" s="78">
        <f t="shared" si="75"/>
        <v>19.399999999999999</v>
      </c>
      <c r="AY37" s="78">
        <f t="shared" si="76"/>
        <v>19.399999999999999</v>
      </c>
      <c r="AZ37" s="78">
        <f t="shared" si="77"/>
        <v>18.100000000000001</v>
      </c>
      <c r="BA37" s="78">
        <f t="shared" si="78"/>
        <v>35.6</v>
      </c>
      <c r="BB37" s="78">
        <f t="shared" si="79"/>
        <v>35.6</v>
      </c>
      <c r="BC37" s="78">
        <f t="shared" si="80"/>
        <v>29</v>
      </c>
      <c r="BD37" s="78">
        <f t="shared" si="81"/>
        <v>19.899999999999999</v>
      </c>
      <c r="BE37" s="78">
        <f t="shared" si="82"/>
        <v>8.1</v>
      </c>
      <c r="BF37" s="78">
        <f t="shared" si="83"/>
        <v>15.8</v>
      </c>
      <c r="BG37" s="79" t="str">
        <f t="shared" si="84"/>
        <v/>
      </c>
      <c r="BH37" s="78" t="str">
        <f t="shared" si="85"/>
        <v/>
      </c>
      <c r="BI37" s="78">
        <f t="shared" si="86"/>
        <v>42.359767891682786</v>
      </c>
      <c r="BJ37" s="78">
        <f t="shared" si="87"/>
        <v>42.359767891682786</v>
      </c>
      <c r="BK37" s="78">
        <f t="shared" si="88"/>
        <v>66.735112936344962</v>
      </c>
      <c r="BL37" s="78">
        <f t="shared" si="89"/>
        <v>40.165631469979296</v>
      </c>
      <c r="BM37" s="78">
        <f t="shared" si="90"/>
        <v>40.165631469979296</v>
      </c>
      <c r="BN37" s="78">
        <f t="shared" si="91"/>
        <v>52.463768115942038</v>
      </c>
      <c r="BO37" s="78">
        <f t="shared" si="92"/>
        <v>73.100616016427097</v>
      </c>
      <c r="BP37" s="78">
        <f t="shared" si="93"/>
        <v>73.100616016427097</v>
      </c>
      <c r="BQ37" s="78">
        <f t="shared" si="94"/>
        <v>65.168539325842701</v>
      </c>
      <c r="BR37" s="78">
        <f t="shared" si="95"/>
        <v>39.250493096646935</v>
      </c>
      <c r="BS37" s="78">
        <f t="shared" si="96"/>
        <v>15.428571428571429</v>
      </c>
      <c r="BT37" s="78">
        <f t="shared" si="97"/>
        <v>31.225296442687746</v>
      </c>
      <c r="BW37" s="76">
        <v>7.4</v>
      </c>
      <c r="BX37" s="76">
        <v>7.4</v>
      </c>
      <c r="BY37" s="76">
        <v>7.93</v>
      </c>
      <c r="BZ37" s="76">
        <v>7.28</v>
      </c>
      <c r="CA37" s="76">
        <v>7.28</v>
      </c>
      <c r="CB37" s="76">
        <v>8.31</v>
      </c>
      <c r="CC37" s="76">
        <v>8.64</v>
      </c>
      <c r="CD37" s="76">
        <v>8.64</v>
      </c>
      <c r="CE37" s="76">
        <v>8.61</v>
      </c>
      <c r="CF37" s="76">
        <v>7.09</v>
      </c>
      <c r="CG37" s="76">
        <v>7.09</v>
      </c>
      <c r="CH37" s="76">
        <v>6.58</v>
      </c>
      <c r="CI37" s="77" t="str">
        <f t="shared" si="98"/>
        <v/>
      </c>
      <c r="CJ37" s="76" t="str">
        <f t="shared" si="99"/>
        <v/>
      </c>
      <c r="CK37" s="76">
        <f t="shared" si="100"/>
        <v>7.4</v>
      </c>
      <c r="CL37" s="76">
        <f t="shared" si="101"/>
        <v>7.4</v>
      </c>
      <c r="CM37" s="76">
        <f t="shared" si="102"/>
        <v>7.93</v>
      </c>
      <c r="CN37" s="76">
        <f t="shared" si="103"/>
        <v>7.28</v>
      </c>
      <c r="CO37" s="76">
        <f t="shared" si="104"/>
        <v>7.28</v>
      </c>
      <c r="CP37" s="76">
        <f t="shared" si="105"/>
        <v>8.31</v>
      </c>
      <c r="CQ37" s="76">
        <f t="shared" si="106"/>
        <v>8.64</v>
      </c>
      <c r="CR37" s="76">
        <f t="shared" si="107"/>
        <v>8.64</v>
      </c>
      <c r="CS37" s="76">
        <f t="shared" si="108"/>
        <v>8.61</v>
      </c>
      <c r="CT37" s="76">
        <f t="shared" si="109"/>
        <v>7.09</v>
      </c>
      <c r="CU37" s="76">
        <f t="shared" si="110"/>
        <v>7.09</v>
      </c>
      <c r="CV37" s="76">
        <f t="shared" si="111"/>
        <v>6.58</v>
      </c>
    </row>
    <row r="38" spans="1:100" x14ac:dyDescent="0.15">
      <c r="A38" s="80" t="s">
        <v>290</v>
      </c>
      <c r="B38" s="81" t="s">
        <v>1149</v>
      </c>
      <c r="C38" s="77">
        <v>1.46</v>
      </c>
      <c r="D38" s="76">
        <v>1.59</v>
      </c>
      <c r="E38" s="76">
        <v>7.35</v>
      </c>
      <c r="F38" s="76">
        <v>7.35</v>
      </c>
      <c r="G38" s="76">
        <v>7.85</v>
      </c>
      <c r="H38" s="76">
        <v>6.79</v>
      </c>
      <c r="I38" s="76">
        <v>6.79</v>
      </c>
      <c r="J38" s="76">
        <v>7.44</v>
      </c>
      <c r="K38" s="76">
        <v>4.24</v>
      </c>
      <c r="L38" s="76">
        <v>4.24</v>
      </c>
      <c r="M38" s="76">
        <v>3.66</v>
      </c>
      <c r="N38" s="76">
        <v>1.8</v>
      </c>
      <c r="O38" s="76">
        <v>2.14</v>
      </c>
      <c r="P38" s="76">
        <v>3.05</v>
      </c>
      <c r="S38" s="78">
        <v>11.2</v>
      </c>
      <c r="T38" s="78">
        <v>11.2</v>
      </c>
      <c r="U38" s="78">
        <v>7.7</v>
      </c>
      <c r="V38" s="78">
        <v>10.6</v>
      </c>
      <c r="W38" s="78">
        <v>10.6</v>
      </c>
      <c r="X38" s="78">
        <v>6.9</v>
      </c>
      <c r="AA38" s="78">
        <v>8.1</v>
      </c>
      <c r="AC38" s="78">
        <v>11.5</v>
      </c>
      <c r="AD38" s="78">
        <v>10.199999999999999</v>
      </c>
      <c r="AE38" s="77" t="str">
        <f t="shared" si="56"/>
        <v/>
      </c>
      <c r="AF38" s="76" t="str">
        <f t="shared" si="57"/>
        <v/>
      </c>
      <c r="AG38" s="76">
        <f t="shared" si="58"/>
        <v>1.5238095238095237</v>
      </c>
      <c r="AH38" s="76">
        <f t="shared" si="59"/>
        <v>1.5238095238095237</v>
      </c>
      <c r="AI38" s="76">
        <f t="shared" si="60"/>
        <v>0.98089171974522305</v>
      </c>
      <c r="AJ38" s="76">
        <f t="shared" si="61"/>
        <v>1.561119293078056</v>
      </c>
      <c r="AK38" s="76">
        <f t="shared" si="62"/>
        <v>1.561119293078056</v>
      </c>
      <c r="AL38" s="76">
        <f t="shared" si="63"/>
        <v>0.92741935483870963</v>
      </c>
      <c r="AM38" s="76" t="str">
        <f t="shared" si="64"/>
        <v/>
      </c>
      <c r="AN38" s="76" t="str">
        <f t="shared" si="65"/>
        <v/>
      </c>
      <c r="AO38" s="76">
        <f t="shared" si="66"/>
        <v>2.2131147540983607</v>
      </c>
      <c r="AP38" s="76" t="str">
        <f t="shared" si="67"/>
        <v/>
      </c>
      <c r="AQ38" s="76">
        <f t="shared" si="68"/>
        <v>5.3738317757009346</v>
      </c>
      <c r="AR38" s="76">
        <f t="shared" si="69"/>
        <v>3.3442622950819674</v>
      </c>
      <c r="AS38" s="79" t="str">
        <f t="shared" si="70"/>
        <v/>
      </c>
      <c r="AT38" s="78" t="str">
        <f t="shared" si="71"/>
        <v/>
      </c>
      <c r="AU38" s="78">
        <f t="shared" si="72"/>
        <v>11.2</v>
      </c>
      <c r="AV38" s="78">
        <f t="shared" si="73"/>
        <v>11.2</v>
      </c>
      <c r="AW38" s="78" t="str">
        <f t="shared" si="74"/>
        <v/>
      </c>
      <c r="AX38" s="78">
        <f t="shared" si="75"/>
        <v>10.6</v>
      </c>
      <c r="AY38" s="78">
        <f t="shared" si="76"/>
        <v>10.6</v>
      </c>
      <c r="AZ38" s="78" t="str">
        <f t="shared" si="77"/>
        <v/>
      </c>
      <c r="BA38" s="78" t="str">
        <f t="shared" si="78"/>
        <v/>
      </c>
      <c r="BB38" s="78" t="str">
        <f t="shared" si="79"/>
        <v/>
      </c>
      <c r="BC38" s="78">
        <f t="shared" si="80"/>
        <v>8.1</v>
      </c>
      <c r="BD38" s="78" t="str">
        <f t="shared" si="81"/>
        <v/>
      </c>
      <c r="BE38" s="78">
        <f t="shared" si="82"/>
        <v>11.5</v>
      </c>
      <c r="BF38" s="78">
        <f t="shared" si="83"/>
        <v>10.199999999999999</v>
      </c>
      <c r="BG38" s="79" t="str">
        <f t="shared" si="84"/>
        <v/>
      </c>
      <c r="BH38" s="78" t="str">
        <f t="shared" si="85"/>
        <v/>
      </c>
      <c r="BI38" s="78">
        <f t="shared" si="86"/>
        <v>21.663442940038685</v>
      </c>
      <c r="BJ38" s="78">
        <f t="shared" si="87"/>
        <v>21.663442940038685</v>
      </c>
      <c r="BK38" s="78" t="str">
        <f t="shared" si="88"/>
        <v/>
      </c>
      <c r="BL38" s="78">
        <f t="shared" si="89"/>
        <v>21.946169772256731</v>
      </c>
      <c r="BM38" s="78">
        <f t="shared" si="90"/>
        <v>21.946169772256731</v>
      </c>
      <c r="BN38" s="78" t="str">
        <f t="shared" si="91"/>
        <v/>
      </c>
      <c r="BO38" s="78" t="str">
        <f t="shared" si="92"/>
        <v/>
      </c>
      <c r="BP38" s="78" t="str">
        <f t="shared" si="93"/>
        <v/>
      </c>
      <c r="BQ38" s="78">
        <f t="shared" si="94"/>
        <v>18.202247191011235</v>
      </c>
      <c r="BR38" s="78" t="str">
        <f t="shared" si="95"/>
        <v/>
      </c>
      <c r="BS38" s="78">
        <f t="shared" si="96"/>
        <v>21.904761904761905</v>
      </c>
      <c r="BT38" s="78">
        <f t="shared" si="97"/>
        <v>20.158102766798415</v>
      </c>
      <c r="BW38" s="76">
        <v>7.88</v>
      </c>
      <c r="BX38" s="76">
        <v>7.88</v>
      </c>
      <c r="BY38" s="76">
        <v>7.94</v>
      </c>
      <c r="BZ38" s="76">
        <v>7.94</v>
      </c>
      <c r="CA38" s="76">
        <v>7.94</v>
      </c>
      <c r="CB38" s="76">
        <v>7.8</v>
      </c>
      <c r="CE38" s="76">
        <v>7.31</v>
      </c>
      <c r="CG38" s="76">
        <v>7.85</v>
      </c>
      <c r="CH38" s="76">
        <v>7.72</v>
      </c>
      <c r="CI38" s="77" t="str">
        <f t="shared" si="98"/>
        <v/>
      </c>
      <c r="CJ38" s="76" t="str">
        <f t="shared" si="99"/>
        <v/>
      </c>
      <c r="CK38" s="76">
        <f t="shared" si="100"/>
        <v>7.88</v>
      </c>
      <c r="CL38" s="76">
        <f t="shared" si="101"/>
        <v>7.88</v>
      </c>
      <c r="CM38" s="76" t="str">
        <f t="shared" si="102"/>
        <v/>
      </c>
      <c r="CN38" s="76">
        <f t="shared" si="103"/>
        <v>7.94</v>
      </c>
      <c r="CO38" s="76">
        <f t="shared" si="104"/>
        <v>7.94</v>
      </c>
      <c r="CP38" s="76" t="str">
        <f t="shared" si="105"/>
        <v/>
      </c>
      <c r="CQ38" s="76" t="str">
        <f t="shared" si="106"/>
        <v/>
      </c>
      <c r="CR38" s="76" t="str">
        <f t="shared" si="107"/>
        <v/>
      </c>
      <c r="CS38" s="76">
        <f t="shared" si="108"/>
        <v>7.31</v>
      </c>
      <c r="CT38" s="76" t="str">
        <f t="shared" si="109"/>
        <v/>
      </c>
      <c r="CU38" s="76">
        <f t="shared" si="110"/>
        <v>7.85</v>
      </c>
      <c r="CV38" s="76">
        <f t="shared" si="111"/>
        <v>7.72</v>
      </c>
    </row>
    <row r="39" spans="1:100" x14ac:dyDescent="0.15">
      <c r="A39" s="80" t="s">
        <v>294</v>
      </c>
      <c r="B39" s="81" t="s">
        <v>1148</v>
      </c>
      <c r="C39" s="77">
        <v>3.14</v>
      </c>
      <c r="D39" s="76">
        <v>1.74</v>
      </c>
      <c r="E39" s="76">
        <v>6.66</v>
      </c>
      <c r="F39" s="76">
        <v>6.66</v>
      </c>
      <c r="G39" s="76">
        <v>7.24</v>
      </c>
      <c r="H39" s="76">
        <v>2.27</v>
      </c>
      <c r="I39" s="76">
        <v>2.27</v>
      </c>
      <c r="J39" s="76">
        <v>1.9</v>
      </c>
      <c r="K39" s="76">
        <v>5.15</v>
      </c>
      <c r="L39" s="76">
        <v>5.15</v>
      </c>
      <c r="M39" s="76">
        <v>5.65</v>
      </c>
      <c r="N39" s="76">
        <v>1.43</v>
      </c>
      <c r="O39" s="76">
        <v>2.31</v>
      </c>
      <c r="P39" s="76">
        <v>3.97</v>
      </c>
      <c r="S39" s="78">
        <v>16.2</v>
      </c>
      <c r="T39" s="78">
        <v>16.2</v>
      </c>
      <c r="U39" s="78">
        <v>14</v>
      </c>
      <c r="V39" s="78">
        <v>14.5</v>
      </c>
      <c r="W39" s="78">
        <v>14.5</v>
      </c>
      <c r="X39" s="78">
        <v>7.5</v>
      </c>
      <c r="AA39" s="78">
        <v>4.0999999999999996</v>
      </c>
      <c r="AE39" s="77" t="str">
        <f t="shared" si="56"/>
        <v/>
      </c>
      <c r="AF39" s="76" t="str">
        <f t="shared" si="57"/>
        <v/>
      </c>
      <c r="AG39" s="76">
        <f t="shared" si="58"/>
        <v>2.4324324324324325</v>
      </c>
      <c r="AH39" s="76">
        <f t="shared" si="59"/>
        <v>2.4324324324324325</v>
      </c>
      <c r="AI39" s="76">
        <f t="shared" si="60"/>
        <v>1.9337016574585635</v>
      </c>
      <c r="AJ39" s="76">
        <f t="shared" si="61"/>
        <v>6.3876651982378858</v>
      </c>
      <c r="AK39" s="76">
        <f t="shared" si="62"/>
        <v>6.3876651982378858</v>
      </c>
      <c r="AL39" s="76">
        <f t="shared" si="63"/>
        <v>3.9473684210526319</v>
      </c>
      <c r="AM39" s="76" t="str">
        <f t="shared" si="64"/>
        <v/>
      </c>
      <c r="AN39" s="76" t="str">
        <f t="shared" si="65"/>
        <v/>
      </c>
      <c r="AO39" s="76">
        <f t="shared" si="66"/>
        <v>0.7256637168141592</v>
      </c>
      <c r="AP39" s="76" t="str">
        <f t="shared" si="67"/>
        <v/>
      </c>
      <c r="AQ39" s="76" t="str">
        <f t="shared" si="68"/>
        <v/>
      </c>
      <c r="AR39" s="76" t="str">
        <f t="shared" si="69"/>
        <v/>
      </c>
      <c r="AS39" s="79" t="str">
        <f t="shared" si="70"/>
        <v/>
      </c>
      <c r="AT39" s="78" t="str">
        <f t="shared" si="71"/>
        <v/>
      </c>
      <c r="AU39" s="78">
        <f t="shared" si="72"/>
        <v>16.2</v>
      </c>
      <c r="AV39" s="78">
        <f t="shared" si="73"/>
        <v>16.2</v>
      </c>
      <c r="AW39" s="78">
        <f t="shared" si="74"/>
        <v>14</v>
      </c>
      <c r="AX39" s="78">
        <f t="shared" si="75"/>
        <v>14.5</v>
      </c>
      <c r="AY39" s="78">
        <f t="shared" si="76"/>
        <v>14.5</v>
      </c>
      <c r="AZ39" s="78">
        <f t="shared" si="77"/>
        <v>7.5</v>
      </c>
      <c r="BA39" s="78" t="str">
        <f t="shared" si="78"/>
        <v/>
      </c>
      <c r="BB39" s="78" t="str">
        <f t="shared" si="79"/>
        <v/>
      </c>
      <c r="BC39" s="78" t="str">
        <f t="shared" si="80"/>
        <v/>
      </c>
      <c r="BD39" s="78" t="str">
        <f t="shared" si="81"/>
        <v/>
      </c>
      <c r="BE39" s="78" t="str">
        <f t="shared" si="82"/>
        <v/>
      </c>
      <c r="BF39" s="78" t="str">
        <f t="shared" si="83"/>
        <v/>
      </c>
      <c r="BG39" s="79" t="str">
        <f t="shared" si="84"/>
        <v/>
      </c>
      <c r="BH39" s="78" t="str">
        <f t="shared" si="85"/>
        <v/>
      </c>
      <c r="BI39" s="78">
        <f t="shared" si="86"/>
        <v>31.334622823984525</v>
      </c>
      <c r="BJ39" s="78">
        <f t="shared" si="87"/>
        <v>31.334622823984525</v>
      </c>
      <c r="BK39" s="78">
        <f t="shared" si="88"/>
        <v>28.747433264887061</v>
      </c>
      <c r="BL39" s="78">
        <f t="shared" si="89"/>
        <v>30.020703933747413</v>
      </c>
      <c r="BM39" s="78">
        <f t="shared" si="90"/>
        <v>30.020703933747413</v>
      </c>
      <c r="BN39" s="78">
        <f t="shared" si="91"/>
        <v>21.739130434782609</v>
      </c>
      <c r="BO39" s="78" t="str">
        <f t="shared" si="92"/>
        <v/>
      </c>
      <c r="BP39" s="78" t="str">
        <f t="shared" si="93"/>
        <v/>
      </c>
      <c r="BQ39" s="78" t="str">
        <f t="shared" si="94"/>
        <v/>
      </c>
      <c r="BR39" s="78" t="str">
        <f t="shared" si="95"/>
        <v/>
      </c>
      <c r="BS39" s="78" t="str">
        <f t="shared" si="96"/>
        <v/>
      </c>
      <c r="BT39" s="78" t="str">
        <f t="shared" si="97"/>
        <v/>
      </c>
      <c r="BW39" s="76">
        <v>8.16</v>
      </c>
      <c r="BX39" s="76">
        <v>8.16</v>
      </c>
      <c r="BY39" s="76">
        <v>8.1999999999999993</v>
      </c>
      <c r="BZ39" s="76">
        <v>7.95</v>
      </c>
      <c r="CA39" s="76">
        <v>7.95</v>
      </c>
      <c r="CB39" s="76">
        <v>7.86</v>
      </c>
      <c r="CE39" s="76">
        <v>8</v>
      </c>
      <c r="CI39" s="77" t="str">
        <f t="shared" si="98"/>
        <v/>
      </c>
      <c r="CJ39" s="76" t="str">
        <f t="shared" si="99"/>
        <v/>
      </c>
      <c r="CK39" s="76">
        <f t="shared" si="100"/>
        <v>8.16</v>
      </c>
      <c r="CL39" s="76">
        <f t="shared" si="101"/>
        <v>8.16</v>
      </c>
      <c r="CM39" s="76">
        <f t="shared" si="102"/>
        <v>8.1999999999999993</v>
      </c>
      <c r="CN39" s="76">
        <f t="shared" si="103"/>
        <v>7.95</v>
      </c>
      <c r="CO39" s="76">
        <f t="shared" si="104"/>
        <v>7.95</v>
      </c>
      <c r="CP39" s="76">
        <f t="shared" si="105"/>
        <v>7.86</v>
      </c>
      <c r="CQ39" s="76" t="str">
        <f t="shared" si="106"/>
        <v/>
      </c>
      <c r="CR39" s="76" t="str">
        <f t="shared" si="107"/>
        <v/>
      </c>
      <c r="CS39" s="76" t="str">
        <f t="shared" si="108"/>
        <v/>
      </c>
      <c r="CT39" s="76" t="str">
        <f t="shared" si="109"/>
        <v/>
      </c>
      <c r="CU39" s="76" t="str">
        <f t="shared" si="110"/>
        <v/>
      </c>
      <c r="CV39" s="76" t="str">
        <f t="shared" si="111"/>
        <v/>
      </c>
    </row>
    <row r="40" spans="1:100" x14ac:dyDescent="0.15">
      <c r="A40" s="80" t="s">
        <v>433</v>
      </c>
      <c r="B40" s="81" t="s">
        <v>1145</v>
      </c>
      <c r="C40" s="77">
        <v>2.97</v>
      </c>
      <c r="D40" s="76">
        <v>3.49</v>
      </c>
      <c r="E40" s="76">
        <v>2.97</v>
      </c>
      <c r="F40" s="76">
        <v>2.97</v>
      </c>
      <c r="G40" s="76">
        <v>4.1900000000000004</v>
      </c>
      <c r="H40" s="76">
        <v>5.19</v>
      </c>
      <c r="I40" s="76">
        <v>5.19</v>
      </c>
      <c r="J40" s="76">
        <v>4.47</v>
      </c>
      <c r="K40" s="76">
        <v>4.8</v>
      </c>
      <c r="L40" s="76">
        <v>4.8</v>
      </c>
      <c r="M40" s="76">
        <v>4.79</v>
      </c>
      <c r="N40" s="76">
        <v>4.2300000000000004</v>
      </c>
      <c r="O40" s="76">
        <v>4.1399999999999997</v>
      </c>
      <c r="P40" s="76">
        <v>4.1900000000000004</v>
      </c>
      <c r="Q40" s="79">
        <v>26.3</v>
      </c>
      <c r="R40" s="78">
        <v>25.6</v>
      </c>
      <c r="U40" s="78">
        <v>12.9</v>
      </c>
      <c r="X40" s="78">
        <v>11.2</v>
      </c>
      <c r="Y40" s="78">
        <v>21.6</v>
      </c>
      <c r="Z40" s="78">
        <v>21.6</v>
      </c>
      <c r="AA40" s="78">
        <v>18.899999999999999</v>
      </c>
      <c r="AE40" s="77">
        <f t="shared" si="56"/>
        <v>8.8552188552188547</v>
      </c>
      <c r="AF40" s="76">
        <f t="shared" si="57"/>
        <v>7.3352435530085955</v>
      </c>
      <c r="AG40" s="76" t="str">
        <f t="shared" si="58"/>
        <v/>
      </c>
      <c r="AH40" s="76" t="str">
        <f t="shared" si="59"/>
        <v/>
      </c>
      <c r="AI40" s="76">
        <f t="shared" si="60"/>
        <v>3.078758949880668</v>
      </c>
      <c r="AJ40" s="76" t="str">
        <f t="shared" si="61"/>
        <v/>
      </c>
      <c r="AK40" s="76" t="str">
        <f t="shared" si="62"/>
        <v/>
      </c>
      <c r="AL40" s="76">
        <f t="shared" si="63"/>
        <v>2.505592841163311</v>
      </c>
      <c r="AM40" s="76">
        <f t="shared" si="64"/>
        <v>4.5000000000000009</v>
      </c>
      <c r="AN40" s="76">
        <f t="shared" si="65"/>
        <v>4.5000000000000009</v>
      </c>
      <c r="AO40" s="76">
        <f t="shared" si="66"/>
        <v>3.9457202505219202</v>
      </c>
      <c r="AP40" s="76" t="str">
        <f t="shared" si="67"/>
        <v/>
      </c>
      <c r="AQ40" s="76" t="str">
        <f t="shared" si="68"/>
        <v/>
      </c>
      <c r="AR40" s="76" t="str">
        <f t="shared" si="69"/>
        <v/>
      </c>
      <c r="AS40" s="79">
        <f t="shared" si="70"/>
        <v>26.3</v>
      </c>
      <c r="AT40" s="78">
        <f t="shared" si="71"/>
        <v>25.6</v>
      </c>
      <c r="AU40" s="78" t="str">
        <f t="shared" si="72"/>
        <v/>
      </c>
      <c r="AV40" s="78" t="str">
        <f t="shared" si="73"/>
        <v/>
      </c>
      <c r="AW40" s="78">
        <f t="shared" si="74"/>
        <v>12.9</v>
      </c>
      <c r="AX40" s="78" t="str">
        <f t="shared" si="75"/>
        <v/>
      </c>
      <c r="AY40" s="78" t="str">
        <f t="shared" si="76"/>
        <v/>
      </c>
      <c r="AZ40" s="78">
        <f t="shared" si="77"/>
        <v>11.2</v>
      </c>
      <c r="BA40" s="78">
        <f t="shared" si="78"/>
        <v>21.6</v>
      </c>
      <c r="BB40" s="78">
        <f t="shared" si="79"/>
        <v>21.6</v>
      </c>
      <c r="BC40" s="78">
        <f t="shared" si="80"/>
        <v>18.899999999999999</v>
      </c>
      <c r="BD40" s="78" t="str">
        <f t="shared" si="81"/>
        <v/>
      </c>
      <c r="BE40" s="78" t="str">
        <f t="shared" si="82"/>
        <v/>
      </c>
      <c r="BF40" s="78" t="str">
        <f t="shared" si="83"/>
        <v/>
      </c>
      <c r="BG40" s="79">
        <f t="shared" si="84"/>
        <v>48.345588235294116</v>
      </c>
      <c r="BH40" s="78">
        <f t="shared" si="85"/>
        <v>47.583643122676584</v>
      </c>
      <c r="BI40" s="78" t="str">
        <f t="shared" si="86"/>
        <v/>
      </c>
      <c r="BJ40" s="78" t="str">
        <f t="shared" si="87"/>
        <v/>
      </c>
      <c r="BK40" s="78">
        <f t="shared" si="88"/>
        <v>26.488706365503077</v>
      </c>
      <c r="BL40" s="78" t="str">
        <f t="shared" si="89"/>
        <v/>
      </c>
      <c r="BM40" s="78" t="str">
        <f t="shared" si="90"/>
        <v/>
      </c>
      <c r="BN40" s="78">
        <f t="shared" si="91"/>
        <v>32.463768115942031</v>
      </c>
      <c r="BO40" s="78">
        <f t="shared" si="92"/>
        <v>44.353182751540039</v>
      </c>
      <c r="BP40" s="78">
        <f t="shared" si="93"/>
        <v>44.353182751540039</v>
      </c>
      <c r="BQ40" s="78">
        <f t="shared" si="94"/>
        <v>42.471910112359545</v>
      </c>
      <c r="BR40" s="78" t="str">
        <f t="shared" si="95"/>
        <v/>
      </c>
      <c r="BS40" s="78" t="str">
        <f t="shared" si="96"/>
        <v/>
      </c>
      <c r="BT40" s="78" t="str">
        <f t="shared" si="97"/>
        <v/>
      </c>
      <c r="BU40" s="77">
        <v>5.61</v>
      </c>
      <c r="BV40" s="76">
        <v>5.47</v>
      </c>
      <c r="BY40" s="76">
        <v>5.36</v>
      </c>
      <c r="CB40" s="76">
        <v>5.7</v>
      </c>
      <c r="CC40" s="76">
        <v>5.37</v>
      </c>
      <c r="CD40" s="76">
        <v>5.37</v>
      </c>
      <c r="CE40" s="76">
        <v>5.7</v>
      </c>
      <c r="CI40" s="77">
        <f t="shared" si="98"/>
        <v>5.61</v>
      </c>
      <c r="CJ40" s="76">
        <f t="shared" si="99"/>
        <v>5.47</v>
      </c>
      <c r="CK40" s="76" t="str">
        <f t="shared" si="100"/>
        <v/>
      </c>
      <c r="CL40" s="76" t="str">
        <f t="shared" si="101"/>
        <v/>
      </c>
      <c r="CM40" s="76">
        <f t="shared" si="102"/>
        <v>5.36</v>
      </c>
      <c r="CN40" s="76" t="str">
        <f t="shared" si="103"/>
        <v/>
      </c>
      <c r="CO40" s="76" t="str">
        <f t="shared" si="104"/>
        <v/>
      </c>
      <c r="CP40" s="76">
        <f t="shared" si="105"/>
        <v>5.7</v>
      </c>
      <c r="CQ40" s="76">
        <f t="shared" si="106"/>
        <v>5.37</v>
      </c>
      <c r="CR40" s="76">
        <f t="shared" si="107"/>
        <v>5.37</v>
      </c>
      <c r="CS40" s="76">
        <f t="shared" si="108"/>
        <v>5.7</v>
      </c>
      <c r="CT40" s="76" t="str">
        <f t="shared" si="109"/>
        <v/>
      </c>
      <c r="CU40" s="76" t="str">
        <f t="shared" si="110"/>
        <v/>
      </c>
      <c r="CV40" s="76" t="str">
        <f t="shared" si="111"/>
        <v/>
      </c>
    </row>
    <row r="41" spans="1:100" x14ac:dyDescent="0.15">
      <c r="A41" s="80" t="s">
        <v>435</v>
      </c>
      <c r="B41" s="81" t="s">
        <v>1144</v>
      </c>
      <c r="E41" s="76">
        <v>0.35</v>
      </c>
      <c r="F41" s="76">
        <v>0.35</v>
      </c>
      <c r="G41" s="76">
        <v>1.92</v>
      </c>
      <c r="H41" s="76">
        <v>1.78</v>
      </c>
      <c r="I41" s="76">
        <v>1.78</v>
      </c>
      <c r="J41" s="76">
        <v>3.25</v>
      </c>
      <c r="S41" s="78">
        <v>33.299999999999997</v>
      </c>
      <c r="T41" s="78">
        <v>33.299999999999997</v>
      </c>
      <c r="U41" s="78">
        <v>30.2</v>
      </c>
      <c r="V41" s="78">
        <v>31.7</v>
      </c>
      <c r="W41" s="78">
        <v>31.7</v>
      </c>
      <c r="X41" s="78">
        <v>20.5</v>
      </c>
      <c r="AE41" s="77" t="str">
        <f t="shared" si="56"/>
        <v/>
      </c>
      <c r="AF41" s="76" t="str">
        <f t="shared" si="57"/>
        <v/>
      </c>
      <c r="AG41" s="76">
        <f t="shared" si="58"/>
        <v>95.142857142857139</v>
      </c>
      <c r="AH41" s="76">
        <f t="shared" si="59"/>
        <v>95.142857142857139</v>
      </c>
      <c r="AI41" s="76">
        <f t="shared" si="60"/>
        <v>15.729166666666666</v>
      </c>
      <c r="AJ41" s="76">
        <f t="shared" si="61"/>
        <v>17.808988764044944</v>
      </c>
      <c r="AK41" s="76">
        <f t="shared" si="62"/>
        <v>17.808988764044944</v>
      </c>
      <c r="AL41" s="76">
        <f t="shared" si="63"/>
        <v>6.3076923076923075</v>
      </c>
      <c r="AM41" s="76" t="str">
        <f t="shared" si="64"/>
        <v/>
      </c>
      <c r="AN41" s="76" t="str">
        <f t="shared" si="65"/>
        <v/>
      </c>
      <c r="AO41" s="76" t="str">
        <f t="shared" si="66"/>
        <v/>
      </c>
      <c r="AP41" s="76" t="str">
        <f t="shared" si="67"/>
        <v/>
      </c>
      <c r="AQ41" s="76" t="str">
        <f t="shared" si="68"/>
        <v/>
      </c>
      <c r="AR41" s="76" t="str">
        <f t="shared" si="69"/>
        <v/>
      </c>
      <c r="AS41" s="79" t="str">
        <f t="shared" si="70"/>
        <v/>
      </c>
      <c r="AT41" s="78" t="str">
        <f t="shared" si="71"/>
        <v/>
      </c>
      <c r="AU41" s="78">
        <f t="shared" si="72"/>
        <v>33.299999999999997</v>
      </c>
      <c r="AV41" s="78">
        <f t="shared" si="73"/>
        <v>33.299999999999997</v>
      </c>
      <c r="AW41" s="78">
        <f t="shared" si="74"/>
        <v>30.2</v>
      </c>
      <c r="AX41" s="78">
        <f t="shared" si="75"/>
        <v>31.7</v>
      </c>
      <c r="AY41" s="78">
        <f t="shared" si="76"/>
        <v>31.7</v>
      </c>
      <c r="AZ41" s="78">
        <f t="shared" si="77"/>
        <v>20.5</v>
      </c>
      <c r="BA41" s="78" t="str">
        <f t="shared" si="78"/>
        <v/>
      </c>
      <c r="BB41" s="78" t="str">
        <f t="shared" si="79"/>
        <v/>
      </c>
      <c r="BC41" s="78" t="str">
        <f t="shared" si="80"/>
        <v/>
      </c>
      <c r="BD41" s="78" t="str">
        <f t="shared" si="81"/>
        <v/>
      </c>
      <c r="BE41" s="78" t="str">
        <f t="shared" si="82"/>
        <v/>
      </c>
      <c r="BF41" s="78" t="str">
        <f t="shared" si="83"/>
        <v/>
      </c>
      <c r="BG41" s="79" t="str">
        <f t="shared" si="84"/>
        <v/>
      </c>
      <c r="BH41" s="78" t="str">
        <f t="shared" si="85"/>
        <v/>
      </c>
      <c r="BI41" s="78">
        <f t="shared" si="86"/>
        <v>64.410058027079288</v>
      </c>
      <c r="BJ41" s="78">
        <f t="shared" si="87"/>
        <v>64.410058027079288</v>
      </c>
      <c r="BK41" s="78">
        <f t="shared" si="88"/>
        <v>62.012320328542089</v>
      </c>
      <c r="BL41" s="78">
        <f t="shared" si="89"/>
        <v>65.631469979296071</v>
      </c>
      <c r="BM41" s="78">
        <f t="shared" si="90"/>
        <v>65.631469979296071</v>
      </c>
      <c r="BN41" s="78">
        <f t="shared" si="91"/>
        <v>59.420289855072461</v>
      </c>
      <c r="BO41" s="78" t="str">
        <f t="shared" si="92"/>
        <v/>
      </c>
      <c r="BP41" s="78" t="str">
        <f t="shared" si="93"/>
        <v/>
      </c>
      <c r="BQ41" s="78" t="str">
        <f t="shared" si="94"/>
        <v/>
      </c>
      <c r="BR41" s="78" t="str">
        <f t="shared" si="95"/>
        <v/>
      </c>
      <c r="BS41" s="78" t="str">
        <f t="shared" si="96"/>
        <v/>
      </c>
      <c r="BT41" s="78" t="str">
        <f t="shared" si="97"/>
        <v/>
      </c>
      <c r="BW41" s="76">
        <v>7.96</v>
      </c>
      <c r="BX41" s="76">
        <v>7.96</v>
      </c>
      <c r="BY41" s="76">
        <v>8.1999999999999993</v>
      </c>
      <c r="BZ41" s="76">
        <v>7.75</v>
      </c>
      <c r="CA41" s="76">
        <v>7.75</v>
      </c>
      <c r="CB41" s="76">
        <v>7.78</v>
      </c>
      <c r="CI41" s="77" t="str">
        <f t="shared" si="98"/>
        <v/>
      </c>
      <c r="CJ41" s="76" t="str">
        <f t="shared" si="99"/>
        <v/>
      </c>
      <c r="CK41" s="76">
        <f t="shared" si="100"/>
        <v>7.96</v>
      </c>
      <c r="CL41" s="76">
        <f t="shared" si="101"/>
        <v>7.96</v>
      </c>
      <c r="CM41" s="76">
        <f t="shared" si="102"/>
        <v>8.1999999999999993</v>
      </c>
      <c r="CN41" s="76">
        <f t="shared" si="103"/>
        <v>7.75</v>
      </c>
      <c r="CO41" s="76">
        <f t="shared" si="104"/>
        <v>7.75</v>
      </c>
      <c r="CP41" s="76">
        <f t="shared" si="105"/>
        <v>7.78</v>
      </c>
      <c r="CQ41" s="76" t="str">
        <f t="shared" si="106"/>
        <v/>
      </c>
      <c r="CR41" s="76" t="str">
        <f t="shared" si="107"/>
        <v/>
      </c>
      <c r="CS41" s="76" t="str">
        <f t="shared" si="108"/>
        <v/>
      </c>
      <c r="CT41" s="76" t="str">
        <f t="shared" si="109"/>
        <v/>
      </c>
      <c r="CU41" s="76" t="str">
        <f t="shared" si="110"/>
        <v/>
      </c>
      <c r="CV41" s="76" t="str">
        <f t="shared" si="111"/>
        <v/>
      </c>
    </row>
    <row r="42" spans="1:100" x14ac:dyDescent="0.15">
      <c r="A42" s="80" t="s">
        <v>437</v>
      </c>
      <c r="B42" s="81" t="s">
        <v>1248</v>
      </c>
      <c r="C42" s="77">
        <v>5.15</v>
      </c>
      <c r="D42" s="76">
        <v>5.77</v>
      </c>
      <c r="E42" s="76">
        <v>3.59</v>
      </c>
      <c r="F42" s="76">
        <v>3.59</v>
      </c>
      <c r="G42" s="76">
        <v>5.3</v>
      </c>
      <c r="H42" s="76">
        <v>2.68</v>
      </c>
      <c r="I42" s="76">
        <v>2.68</v>
      </c>
      <c r="J42" s="76">
        <v>3.43</v>
      </c>
      <c r="K42" s="76">
        <v>6.56</v>
      </c>
      <c r="L42" s="76">
        <v>6.56</v>
      </c>
      <c r="M42" s="76">
        <v>3.13</v>
      </c>
      <c r="N42" s="76">
        <v>4.12</v>
      </c>
      <c r="O42" s="76">
        <v>4.5999999999999996</v>
      </c>
      <c r="P42" s="76">
        <v>4.25</v>
      </c>
      <c r="S42" s="78">
        <v>9.3000000000000007</v>
      </c>
      <c r="T42" s="78">
        <v>9.3000000000000007</v>
      </c>
      <c r="U42" s="78">
        <v>17.3</v>
      </c>
      <c r="V42" s="78">
        <v>9.9</v>
      </c>
      <c r="W42" s="78">
        <v>9.9</v>
      </c>
      <c r="X42" s="78">
        <v>12.4</v>
      </c>
      <c r="AE42" s="77" t="str">
        <f t="shared" si="56"/>
        <v/>
      </c>
      <c r="AF42" s="76" t="str">
        <f t="shared" si="57"/>
        <v/>
      </c>
      <c r="AG42" s="76">
        <f t="shared" si="58"/>
        <v>2.5905292479108639</v>
      </c>
      <c r="AH42" s="76">
        <f t="shared" si="59"/>
        <v>2.5905292479108639</v>
      </c>
      <c r="AI42" s="76">
        <f t="shared" si="60"/>
        <v>3.2641509433962268</v>
      </c>
      <c r="AJ42" s="76">
        <f t="shared" si="61"/>
        <v>3.6940298507462686</v>
      </c>
      <c r="AK42" s="76">
        <f t="shared" si="62"/>
        <v>3.6940298507462686</v>
      </c>
      <c r="AL42" s="76">
        <f t="shared" si="63"/>
        <v>3.6151603498542273</v>
      </c>
      <c r="AM42" s="76" t="str">
        <f t="shared" si="64"/>
        <v/>
      </c>
      <c r="AN42" s="76" t="str">
        <f t="shared" si="65"/>
        <v/>
      </c>
      <c r="AO42" s="76" t="str">
        <f t="shared" si="66"/>
        <v/>
      </c>
      <c r="AP42" s="76" t="str">
        <f t="shared" si="67"/>
        <v/>
      </c>
      <c r="AQ42" s="76" t="str">
        <f t="shared" si="68"/>
        <v/>
      </c>
      <c r="AR42" s="76" t="str">
        <f t="shared" si="69"/>
        <v/>
      </c>
      <c r="AS42" s="79" t="str">
        <f t="shared" si="70"/>
        <v/>
      </c>
      <c r="AT42" s="78" t="str">
        <f t="shared" si="71"/>
        <v/>
      </c>
      <c r="AU42" s="78">
        <f t="shared" si="72"/>
        <v>9.3000000000000007</v>
      </c>
      <c r="AV42" s="78">
        <f t="shared" si="73"/>
        <v>9.3000000000000007</v>
      </c>
      <c r="AW42" s="78">
        <f t="shared" si="74"/>
        <v>17.3</v>
      </c>
      <c r="AX42" s="78">
        <f t="shared" si="75"/>
        <v>9.9</v>
      </c>
      <c r="AY42" s="78">
        <f t="shared" si="76"/>
        <v>9.9</v>
      </c>
      <c r="AZ42" s="78">
        <f t="shared" si="77"/>
        <v>12.4</v>
      </c>
      <c r="BA42" s="78" t="str">
        <f t="shared" si="78"/>
        <v/>
      </c>
      <c r="BB42" s="78" t="str">
        <f t="shared" si="79"/>
        <v/>
      </c>
      <c r="BC42" s="78" t="str">
        <f t="shared" si="80"/>
        <v/>
      </c>
      <c r="BD42" s="78" t="str">
        <f t="shared" si="81"/>
        <v/>
      </c>
      <c r="BE42" s="78" t="str">
        <f t="shared" si="82"/>
        <v/>
      </c>
      <c r="BF42" s="78" t="str">
        <f t="shared" si="83"/>
        <v/>
      </c>
      <c r="BG42" s="79" t="str">
        <f t="shared" si="84"/>
        <v/>
      </c>
      <c r="BH42" s="78" t="str">
        <f t="shared" si="85"/>
        <v/>
      </c>
      <c r="BI42" s="78">
        <f t="shared" si="86"/>
        <v>17.988394584139265</v>
      </c>
      <c r="BJ42" s="78">
        <f t="shared" si="87"/>
        <v>17.988394584139265</v>
      </c>
      <c r="BK42" s="78">
        <f t="shared" si="88"/>
        <v>35.523613963039011</v>
      </c>
      <c r="BL42" s="78">
        <f t="shared" si="89"/>
        <v>20.496894409937891</v>
      </c>
      <c r="BM42" s="78">
        <f t="shared" si="90"/>
        <v>20.496894409937891</v>
      </c>
      <c r="BN42" s="78">
        <f t="shared" si="91"/>
        <v>35.94202898550725</v>
      </c>
      <c r="BO42" s="78" t="str">
        <f t="shared" si="92"/>
        <v/>
      </c>
      <c r="BP42" s="78" t="str">
        <f t="shared" si="93"/>
        <v/>
      </c>
      <c r="BQ42" s="78" t="str">
        <f t="shared" si="94"/>
        <v/>
      </c>
      <c r="BR42" s="78" t="str">
        <f t="shared" si="95"/>
        <v/>
      </c>
      <c r="BS42" s="78" t="str">
        <f t="shared" si="96"/>
        <v/>
      </c>
      <c r="BT42" s="78" t="str">
        <f t="shared" si="97"/>
        <v/>
      </c>
      <c r="BW42" s="76">
        <v>7.67</v>
      </c>
      <c r="BX42" s="76">
        <v>7.67</v>
      </c>
      <c r="BY42" s="76">
        <v>8.18</v>
      </c>
      <c r="BZ42" s="76">
        <v>7.71</v>
      </c>
      <c r="CA42" s="76">
        <v>7.71</v>
      </c>
      <c r="CB42" s="76">
        <v>8.07</v>
      </c>
      <c r="CI42" s="77" t="str">
        <f t="shared" si="98"/>
        <v/>
      </c>
      <c r="CJ42" s="76" t="str">
        <f t="shared" si="99"/>
        <v/>
      </c>
      <c r="CK42" s="76">
        <f t="shared" si="100"/>
        <v>7.67</v>
      </c>
      <c r="CL42" s="76">
        <f t="shared" si="101"/>
        <v>7.67</v>
      </c>
      <c r="CM42" s="76">
        <f t="shared" si="102"/>
        <v>8.18</v>
      </c>
      <c r="CN42" s="76">
        <f t="shared" si="103"/>
        <v>7.71</v>
      </c>
      <c r="CO42" s="76">
        <f t="shared" si="104"/>
        <v>7.71</v>
      </c>
      <c r="CP42" s="76">
        <f t="shared" si="105"/>
        <v>8.07</v>
      </c>
      <c r="CQ42" s="76" t="str">
        <f t="shared" si="106"/>
        <v/>
      </c>
      <c r="CR42" s="76" t="str">
        <f t="shared" si="107"/>
        <v/>
      </c>
      <c r="CS42" s="76" t="str">
        <f t="shared" si="108"/>
        <v/>
      </c>
      <c r="CT42" s="76" t="str">
        <f t="shared" si="109"/>
        <v/>
      </c>
      <c r="CU42" s="76" t="str">
        <f t="shared" si="110"/>
        <v/>
      </c>
      <c r="CV42" s="76" t="str">
        <f t="shared" si="111"/>
        <v/>
      </c>
    </row>
    <row r="43" spans="1:100" x14ac:dyDescent="0.15">
      <c r="A43" s="80" t="s">
        <v>438</v>
      </c>
      <c r="B43" s="81" t="s">
        <v>1247</v>
      </c>
      <c r="E43" s="76">
        <v>4.71</v>
      </c>
      <c r="F43" s="76">
        <v>4.71</v>
      </c>
      <c r="G43" s="76">
        <v>0.26</v>
      </c>
      <c r="H43" s="76">
        <v>0.04</v>
      </c>
      <c r="I43" s="76">
        <v>0.04</v>
      </c>
      <c r="J43" s="76">
        <v>1.22</v>
      </c>
      <c r="S43" s="78">
        <v>34.9</v>
      </c>
      <c r="T43" s="78">
        <v>34.9</v>
      </c>
      <c r="U43" s="78">
        <v>31.7</v>
      </c>
      <c r="V43" s="78">
        <v>30.4</v>
      </c>
      <c r="W43" s="78">
        <v>30.4</v>
      </c>
      <c r="X43" s="78">
        <v>24.5</v>
      </c>
      <c r="AE43" s="77" t="str">
        <f t="shared" si="56"/>
        <v/>
      </c>
      <c r="AF43" s="76" t="str">
        <f t="shared" si="57"/>
        <v/>
      </c>
      <c r="AG43" s="76">
        <f t="shared" si="58"/>
        <v>7.4097664543524413</v>
      </c>
      <c r="AH43" s="76">
        <f t="shared" si="59"/>
        <v>7.4097664543524413</v>
      </c>
      <c r="AI43" s="76">
        <f t="shared" si="60"/>
        <v>121.92307692307692</v>
      </c>
      <c r="AJ43" s="76">
        <f t="shared" si="61"/>
        <v>760</v>
      </c>
      <c r="AK43" s="76">
        <f t="shared" si="62"/>
        <v>760</v>
      </c>
      <c r="AL43" s="76">
        <f t="shared" si="63"/>
        <v>20.081967213114755</v>
      </c>
      <c r="AM43" s="76" t="str">
        <f t="shared" si="64"/>
        <v/>
      </c>
      <c r="AN43" s="76" t="str">
        <f t="shared" si="65"/>
        <v/>
      </c>
      <c r="AO43" s="76" t="str">
        <f t="shared" si="66"/>
        <v/>
      </c>
      <c r="AP43" s="76" t="str">
        <f t="shared" si="67"/>
        <v/>
      </c>
      <c r="AQ43" s="76" t="str">
        <f t="shared" si="68"/>
        <v/>
      </c>
      <c r="AR43" s="76" t="str">
        <f t="shared" si="69"/>
        <v/>
      </c>
      <c r="AS43" s="79" t="str">
        <f t="shared" si="70"/>
        <v/>
      </c>
      <c r="AT43" s="78" t="str">
        <f t="shared" si="71"/>
        <v/>
      </c>
      <c r="AU43" s="78">
        <f t="shared" si="72"/>
        <v>34.9</v>
      </c>
      <c r="AV43" s="78">
        <f t="shared" si="73"/>
        <v>34.9</v>
      </c>
      <c r="AW43" s="78">
        <f t="shared" si="74"/>
        <v>31.7</v>
      </c>
      <c r="AX43" s="78">
        <f t="shared" si="75"/>
        <v>30.4</v>
      </c>
      <c r="AY43" s="78">
        <f t="shared" si="76"/>
        <v>30.4</v>
      </c>
      <c r="AZ43" s="78">
        <f t="shared" si="77"/>
        <v>24.5</v>
      </c>
      <c r="BA43" s="78" t="str">
        <f t="shared" si="78"/>
        <v/>
      </c>
      <c r="BB43" s="78" t="str">
        <f t="shared" si="79"/>
        <v/>
      </c>
      <c r="BC43" s="78" t="str">
        <f t="shared" si="80"/>
        <v/>
      </c>
      <c r="BD43" s="78" t="str">
        <f t="shared" si="81"/>
        <v/>
      </c>
      <c r="BE43" s="78" t="str">
        <f t="shared" si="82"/>
        <v/>
      </c>
      <c r="BF43" s="78" t="str">
        <f t="shared" si="83"/>
        <v/>
      </c>
      <c r="BG43" s="79" t="str">
        <f t="shared" si="84"/>
        <v/>
      </c>
      <c r="BH43" s="78" t="str">
        <f t="shared" si="85"/>
        <v/>
      </c>
      <c r="BI43" s="78">
        <f t="shared" si="86"/>
        <v>67.504835589941976</v>
      </c>
      <c r="BJ43" s="78">
        <f t="shared" si="87"/>
        <v>67.504835589941976</v>
      </c>
      <c r="BK43" s="78">
        <f t="shared" si="88"/>
        <v>65.0924024640657</v>
      </c>
      <c r="BL43" s="78">
        <f t="shared" si="89"/>
        <v>62.939958592132506</v>
      </c>
      <c r="BM43" s="78">
        <f t="shared" si="90"/>
        <v>62.939958592132506</v>
      </c>
      <c r="BN43" s="78">
        <f t="shared" si="91"/>
        <v>71.014492753623188</v>
      </c>
      <c r="BO43" s="78" t="str">
        <f t="shared" si="92"/>
        <v/>
      </c>
      <c r="BP43" s="78" t="str">
        <f t="shared" si="93"/>
        <v/>
      </c>
      <c r="BQ43" s="78" t="str">
        <f t="shared" si="94"/>
        <v/>
      </c>
      <c r="BR43" s="78" t="str">
        <f t="shared" si="95"/>
        <v/>
      </c>
      <c r="BS43" s="78" t="str">
        <f t="shared" si="96"/>
        <v/>
      </c>
      <c r="BT43" s="78" t="str">
        <f t="shared" si="97"/>
        <v/>
      </c>
      <c r="BW43" s="76">
        <v>7.4</v>
      </c>
      <c r="BX43" s="76">
        <v>7.4</v>
      </c>
      <c r="BY43" s="76">
        <v>7.88</v>
      </c>
      <c r="BZ43" s="76">
        <v>7.42</v>
      </c>
      <c r="CA43" s="76">
        <v>7.42</v>
      </c>
      <c r="CB43" s="76">
        <v>7.6</v>
      </c>
      <c r="CI43" s="77" t="str">
        <f t="shared" si="98"/>
        <v/>
      </c>
      <c r="CJ43" s="76" t="str">
        <f t="shared" si="99"/>
        <v/>
      </c>
      <c r="CK43" s="76">
        <f t="shared" si="100"/>
        <v>7.4</v>
      </c>
      <c r="CL43" s="76">
        <f t="shared" si="101"/>
        <v>7.4</v>
      </c>
      <c r="CM43" s="76">
        <f t="shared" si="102"/>
        <v>7.88</v>
      </c>
      <c r="CN43" s="76">
        <f t="shared" si="103"/>
        <v>7.42</v>
      </c>
      <c r="CO43" s="76">
        <f t="shared" si="104"/>
        <v>7.42</v>
      </c>
      <c r="CP43" s="76">
        <f t="shared" si="105"/>
        <v>7.6</v>
      </c>
      <c r="CQ43" s="76" t="str">
        <f t="shared" si="106"/>
        <v/>
      </c>
      <c r="CR43" s="76" t="str">
        <f t="shared" si="107"/>
        <v/>
      </c>
      <c r="CS43" s="76" t="str">
        <f t="shared" si="108"/>
        <v/>
      </c>
      <c r="CT43" s="76" t="str">
        <f t="shared" si="109"/>
        <v/>
      </c>
      <c r="CU43" s="76" t="str">
        <f t="shared" si="110"/>
        <v/>
      </c>
      <c r="CV43" s="76" t="str">
        <f t="shared" si="111"/>
        <v/>
      </c>
    </row>
    <row r="44" spans="1:100" x14ac:dyDescent="0.15">
      <c r="A44" s="80" t="s">
        <v>439</v>
      </c>
      <c r="B44" s="81" t="s">
        <v>1143</v>
      </c>
      <c r="C44" s="77">
        <v>4.09</v>
      </c>
      <c r="D44" s="76">
        <v>3.32</v>
      </c>
      <c r="E44" s="76">
        <v>4.13</v>
      </c>
      <c r="F44" s="76">
        <v>4.13</v>
      </c>
      <c r="G44" s="76">
        <v>3.68</v>
      </c>
      <c r="H44" s="76">
        <v>3.59</v>
      </c>
      <c r="I44" s="76">
        <v>3.59</v>
      </c>
      <c r="J44" s="76">
        <v>3.02</v>
      </c>
      <c r="K44" s="76">
        <v>3.08</v>
      </c>
      <c r="L44" s="76">
        <v>3.08</v>
      </c>
      <c r="M44" s="76">
        <v>4.71</v>
      </c>
      <c r="N44" s="76">
        <v>3.94</v>
      </c>
      <c r="O44" s="76">
        <v>4.07</v>
      </c>
      <c r="P44" s="76">
        <v>4.7</v>
      </c>
      <c r="Q44" s="79">
        <v>17.7</v>
      </c>
      <c r="R44" s="78">
        <v>14.3</v>
      </c>
      <c r="S44" s="78">
        <v>8.8000000000000007</v>
      </c>
      <c r="T44" s="78">
        <v>8.8000000000000007</v>
      </c>
      <c r="U44" s="78">
        <v>11.4</v>
      </c>
      <c r="V44" s="78">
        <v>10.7</v>
      </c>
      <c r="W44" s="78">
        <v>10.7</v>
      </c>
      <c r="X44" s="78">
        <v>9.5</v>
      </c>
      <c r="Y44" s="78">
        <v>11.9</v>
      </c>
      <c r="Z44" s="78">
        <v>11.9</v>
      </c>
      <c r="AA44" s="78">
        <v>14.7</v>
      </c>
      <c r="AC44" s="78">
        <v>4.5</v>
      </c>
      <c r="AD44" s="78">
        <v>6.3</v>
      </c>
      <c r="AE44" s="77">
        <f t="shared" si="56"/>
        <v>4.3276283618581903</v>
      </c>
      <c r="AF44" s="76">
        <f t="shared" si="57"/>
        <v>4.3072289156626509</v>
      </c>
      <c r="AG44" s="76">
        <f t="shared" si="58"/>
        <v>2.1307506053268765</v>
      </c>
      <c r="AH44" s="76">
        <f t="shared" si="59"/>
        <v>2.1307506053268765</v>
      </c>
      <c r="AI44" s="76">
        <f t="shared" si="60"/>
        <v>3.0978260869565215</v>
      </c>
      <c r="AJ44" s="76">
        <f t="shared" si="61"/>
        <v>2.98050139275766</v>
      </c>
      <c r="AK44" s="76">
        <f t="shared" si="62"/>
        <v>2.98050139275766</v>
      </c>
      <c r="AL44" s="76">
        <f t="shared" si="63"/>
        <v>3.1456953642384105</v>
      </c>
      <c r="AM44" s="76">
        <f t="shared" si="64"/>
        <v>3.8636363636363638</v>
      </c>
      <c r="AN44" s="76">
        <f t="shared" si="65"/>
        <v>3.8636363636363638</v>
      </c>
      <c r="AO44" s="76">
        <f t="shared" si="66"/>
        <v>3.1210191082802545</v>
      </c>
      <c r="AP44" s="76" t="str">
        <f t="shared" si="67"/>
        <v/>
      </c>
      <c r="AQ44" s="76">
        <f t="shared" si="68"/>
        <v>1.1056511056511056</v>
      </c>
      <c r="AR44" s="76">
        <f t="shared" si="69"/>
        <v>1.3404255319148934</v>
      </c>
      <c r="AS44" s="79">
        <f t="shared" si="70"/>
        <v>17.7</v>
      </c>
      <c r="AT44" s="78">
        <f t="shared" si="71"/>
        <v>14.3</v>
      </c>
      <c r="AU44" s="78">
        <f t="shared" si="72"/>
        <v>8.8000000000000007</v>
      </c>
      <c r="AV44" s="78">
        <f t="shared" si="73"/>
        <v>8.8000000000000007</v>
      </c>
      <c r="AW44" s="78">
        <f t="shared" si="74"/>
        <v>11.4</v>
      </c>
      <c r="AX44" s="78">
        <f t="shared" si="75"/>
        <v>10.7</v>
      </c>
      <c r="AY44" s="78">
        <f t="shared" si="76"/>
        <v>10.7</v>
      </c>
      <c r="AZ44" s="78">
        <f t="shared" si="77"/>
        <v>9.5</v>
      </c>
      <c r="BA44" s="78">
        <f t="shared" si="78"/>
        <v>11.9</v>
      </c>
      <c r="BB44" s="78">
        <f t="shared" si="79"/>
        <v>11.9</v>
      </c>
      <c r="BC44" s="78">
        <f t="shared" si="80"/>
        <v>14.7</v>
      </c>
      <c r="BD44" s="78" t="str">
        <f t="shared" si="81"/>
        <v/>
      </c>
      <c r="BE44" s="78" t="str">
        <f t="shared" si="82"/>
        <v/>
      </c>
      <c r="BF44" s="78" t="str">
        <f t="shared" si="83"/>
        <v/>
      </c>
      <c r="BG44" s="79">
        <f t="shared" si="84"/>
        <v>32.536764705882355</v>
      </c>
      <c r="BH44" s="78">
        <f t="shared" si="85"/>
        <v>26.579925650557623</v>
      </c>
      <c r="BI44" s="78">
        <f t="shared" si="86"/>
        <v>17.021276595744681</v>
      </c>
      <c r="BJ44" s="78">
        <f t="shared" si="87"/>
        <v>17.021276595744681</v>
      </c>
      <c r="BK44" s="78">
        <f t="shared" si="88"/>
        <v>23.408624229979466</v>
      </c>
      <c r="BL44" s="78">
        <f t="shared" si="89"/>
        <v>22.153209109730849</v>
      </c>
      <c r="BM44" s="78">
        <f t="shared" si="90"/>
        <v>22.153209109730849</v>
      </c>
      <c r="BN44" s="78">
        <f t="shared" si="91"/>
        <v>27.536231884057973</v>
      </c>
      <c r="BO44" s="78">
        <f t="shared" si="92"/>
        <v>24.435318275154003</v>
      </c>
      <c r="BP44" s="78">
        <f t="shared" si="93"/>
        <v>24.435318275154003</v>
      </c>
      <c r="BQ44" s="78">
        <f t="shared" si="94"/>
        <v>33.033707865168537</v>
      </c>
      <c r="BR44" s="78" t="str">
        <f t="shared" si="95"/>
        <v/>
      </c>
      <c r="BS44" s="78" t="str">
        <f t="shared" si="96"/>
        <v/>
      </c>
      <c r="BT44" s="78" t="str">
        <f t="shared" si="97"/>
        <v/>
      </c>
      <c r="BU44" s="77">
        <v>6.71</v>
      </c>
      <c r="BV44" s="76">
        <v>6.74</v>
      </c>
      <c r="BW44" s="76">
        <v>6.5</v>
      </c>
      <c r="BX44" s="76">
        <v>6.5</v>
      </c>
      <c r="BY44" s="76">
        <v>6.21</v>
      </c>
      <c r="BZ44" s="76">
        <v>6.45</v>
      </c>
      <c r="CA44" s="76">
        <v>6.45</v>
      </c>
      <c r="CB44" s="76">
        <v>6.06</v>
      </c>
      <c r="CC44" s="76">
        <v>6.69</v>
      </c>
      <c r="CD44" s="76">
        <v>6.69</v>
      </c>
      <c r="CE44" s="76">
        <v>6.71</v>
      </c>
      <c r="CG44" s="76">
        <v>6.68</v>
      </c>
      <c r="CH44" s="76">
        <v>6.55</v>
      </c>
      <c r="CI44" s="77">
        <f t="shared" si="98"/>
        <v>6.71</v>
      </c>
      <c r="CJ44" s="76">
        <f t="shared" si="99"/>
        <v>6.74</v>
      </c>
      <c r="CK44" s="76">
        <f t="shared" si="100"/>
        <v>6.5</v>
      </c>
      <c r="CL44" s="76">
        <f t="shared" si="101"/>
        <v>6.5</v>
      </c>
      <c r="CM44" s="76">
        <f t="shared" si="102"/>
        <v>6.21</v>
      </c>
      <c r="CN44" s="76">
        <f t="shared" si="103"/>
        <v>6.45</v>
      </c>
      <c r="CO44" s="76">
        <f t="shared" si="104"/>
        <v>6.45</v>
      </c>
      <c r="CP44" s="76">
        <f t="shared" si="105"/>
        <v>6.06</v>
      </c>
      <c r="CQ44" s="76">
        <f t="shared" si="106"/>
        <v>6.69</v>
      </c>
      <c r="CR44" s="76">
        <f t="shared" si="107"/>
        <v>6.69</v>
      </c>
      <c r="CS44" s="76">
        <f t="shared" si="108"/>
        <v>6.71</v>
      </c>
      <c r="CT44" s="76" t="str">
        <f t="shared" si="109"/>
        <v/>
      </c>
      <c r="CU44" s="76" t="str">
        <f t="shared" si="110"/>
        <v/>
      </c>
      <c r="CV44" s="76" t="str">
        <f t="shared" si="111"/>
        <v/>
      </c>
    </row>
    <row r="45" spans="1:100" x14ac:dyDescent="0.15">
      <c r="A45" s="80" t="s">
        <v>441</v>
      </c>
      <c r="B45" s="81" t="s">
        <v>1142</v>
      </c>
      <c r="C45" s="77">
        <v>3.82</v>
      </c>
      <c r="D45" s="76">
        <v>4.6500000000000004</v>
      </c>
      <c r="E45" s="76">
        <v>3.83</v>
      </c>
      <c r="F45" s="76">
        <v>3.83</v>
      </c>
      <c r="G45" s="76">
        <v>3.61</v>
      </c>
      <c r="H45" s="76">
        <v>3.93</v>
      </c>
      <c r="I45" s="76">
        <v>3.93</v>
      </c>
      <c r="J45" s="76">
        <v>3.22</v>
      </c>
      <c r="K45" s="76">
        <v>7.69</v>
      </c>
      <c r="L45" s="76">
        <v>7.69</v>
      </c>
      <c r="M45" s="76">
        <v>6.65</v>
      </c>
      <c r="N45" s="76">
        <v>3.14</v>
      </c>
      <c r="O45" s="76">
        <v>3.03</v>
      </c>
      <c r="P45" s="76">
        <v>4.33</v>
      </c>
      <c r="Q45" s="79">
        <v>48</v>
      </c>
      <c r="R45" s="78">
        <v>46.5</v>
      </c>
      <c r="S45" s="78">
        <v>47.6</v>
      </c>
      <c r="T45" s="78">
        <v>47.6</v>
      </c>
      <c r="U45" s="78">
        <v>45.3</v>
      </c>
      <c r="V45" s="78">
        <v>46.3</v>
      </c>
      <c r="W45" s="78">
        <v>46.3</v>
      </c>
      <c r="X45" s="78">
        <v>34.5</v>
      </c>
      <c r="Y45" s="78">
        <v>41.4</v>
      </c>
      <c r="Z45" s="78">
        <v>41.4</v>
      </c>
      <c r="AA45" s="78">
        <v>42.6</v>
      </c>
      <c r="AB45" s="78">
        <v>48.9</v>
      </c>
      <c r="AC45" s="78">
        <v>50.1</v>
      </c>
      <c r="AD45" s="78">
        <v>47.9</v>
      </c>
      <c r="AE45" s="77">
        <f t="shared" si="56"/>
        <v>12.565445026178011</v>
      </c>
      <c r="AF45" s="76">
        <f t="shared" si="57"/>
        <v>10</v>
      </c>
      <c r="AG45" s="76">
        <f t="shared" si="58"/>
        <v>12.428198433420366</v>
      </c>
      <c r="AH45" s="76">
        <f t="shared" si="59"/>
        <v>12.428198433420366</v>
      </c>
      <c r="AI45" s="76">
        <f t="shared" si="60"/>
        <v>12.548476454293628</v>
      </c>
      <c r="AJ45" s="76">
        <f t="shared" si="61"/>
        <v>11.781170483460558</v>
      </c>
      <c r="AK45" s="76">
        <f t="shared" si="62"/>
        <v>11.781170483460558</v>
      </c>
      <c r="AL45" s="76">
        <f t="shared" si="63"/>
        <v>10.714285714285714</v>
      </c>
      <c r="AM45" s="76">
        <f t="shared" si="64"/>
        <v>5.3836150845253572</v>
      </c>
      <c r="AN45" s="76">
        <f t="shared" si="65"/>
        <v>5.3836150845253572</v>
      </c>
      <c r="AO45" s="76">
        <f t="shared" si="66"/>
        <v>6.4060150375939848</v>
      </c>
      <c r="AP45" s="76">
        <f t="shared" si="67"/>
        <v>15.573248407643311</v>
      </c>
      <c r="AQ45" s="76">
        <f t="shared" si="68"/>
        <v>16.534653465346537</v>
      </c>
      <c r="AR45" s="76">
        <f t="shared" si="69"/>
        <v>11.062355658198614</v>
      </c>
      <c r="AS45" s="79">
        <f t="shared" si="70"/>
        <v>48</v>
      </c>
      <c r="AT45" s="78">
        <f t="shared" si="71"/>
        <v>46.5</v>
      </c>
      <c r="AU45" s="78">
        <f t="shared" si="72"/>
        <v>47.6</v>
      </c>
      <c r="AV45" s="78">
        <f t="shared" si="73"/>
        <v>47.6</v>
      </c>
      <c r="AW45" s="78">
        <f t="shared" si="74"/>
        <v>45.3</v>
      </c>
      <c r="AX45" s="78">
        <f t="shared" si="75"/>
        <v>46.3</v>
      </c>
      <c r="AY45" s="78">
        <f t="shared" si="76"/>
        <v>46.3</v>
      </c>
      <c r="AZ45" s="78">
        <f t="shared" si="77"/>
        <v>34.5</v>
      </c>
      <c r="BA45" s="78">
        <f t="shared" si="78"/>
        <v>41.4</v>
      </c>
      <c r="BB45" s="78">
        <f t="shared" si="79"/>
        <v>41.4</v>
      </c>
      <c r="BC45" s="78">
        <f t="shared" si="80"/>
        <v>42.6</v>
      </c>
      <c r="BD45" s="78">
        <f t="shared" si="81"/>
        <v>48.9</v>
      </c>
      <c r="BE45" s="78">
        <f t="shared" si="82"/>
        <v>50.1</v>
      </c>
      <c r="BF45" s="78">
        <f t="shared" si="83"/>
        <v>47.9</v>
      </c>
      <c r="BG45" s="79">
        <f t="shared" si="84"/>
        <v>88.235294117647058</v>
      </c>
      <c r="BH45" s="78">
        <f t="shared" si="85"/>
        <v>86.431226765799266</v>
      </c>
      <c r="BI45" s="78">
        <f t="shared" si="86"/>
        <v>92.069632495164399</v>
      </c>
      <c r="BJ45" s="78">
        <f t="shared" si="87"/>
        <v>92.069632495164399</v>
      </c>
      <c r="BK45" s="78">
        <f t="shared" si="88"/>
        <v>93.01848049281314</v>
      </c>
      <c r="BL45" s="78">
        <f t="shared" si="89"/>
        <v>95.859213250517598</v>
      </c>
      <c r="BM45" s="78">
        <f t="shared" si="90"/>
        <v>95.859213250517598</v>
      </c>
      <c r="BN45" s="78">
        <f t="shared" si="91"/>
        <v>100</v>
      </c>
      <c r="BO45" s="78">
        <f t="shared" si="92"/>
        <v>85.010266940451743</v>
      </c>
      <c r="BP45" s="78">
        <f t="shared" si="93"/>
        <v>85.010266940451743</v>
      </c>
      <c r="BQ45" s="78">
        <f t="shared" si="94"/>
        <v>95.730337078651687</v>
      </c>
      <c r="BR45" s="78">
        <f t="shared" si="95"/>
        <v>96.449704142011825</v>
      </c>
      <c r="BS45" s="78">
        <f t="shared" si="96"/>
        <v>95.428571428571431</v>
      </c>
      <c r="BT45" s="78">
        <f t="shared" si="97"/>
        <v>94.664031620553359</v>
      </c>
      <c r="BU45" s="77">
        <v>9.84</v>
      </c>
      <c r="BV45" s="76">
        <v>9.66</v>
      </c>
      <c r="BW45" s="76">
        <v>10.43</v>
      </c>
      <c r="BX45" s="76">
        <v>10.43</v>
      </c>
      <c r="BY45" s="76">
        <v>10.35</v>
      </c>
      <c r="BZ45" s="76">
        <v>9.8699999999999992</v>
      </c>
      <c r="CA45" s="76">
        <v>9.8699999999999992</v>
      </c>
      <c r="CB45" s="76">
        <v>10.26</v>
      </c>
      <c r="CC45" s="76">
        <v>10.39</v>
      </c>
      <c r="CD45" s="76">
        <v>10.39</v>
      </c>
      <c r="CE45" s="76">
        <v>10.5</v>
      </c>
      <c r="CF45" s="76">
        <v>9.81</v>
      </c>
      <c r="CG45" s="76">
        <v>10.4</v>
      </c>
      <c r="CH45" s="76">
        <v>9.94</v>
      </c>
      <c r="CI45" s="77">
        <f t="shared" si="98"/>
        <v>9.84</v>
      </c>
      <c r="CJ45" s="76">
        <f t="shared" si="99"/>
        <v>9.66</v>
      </c>
      <c r="CK45" s="76">
        <f t="shared" si="100"/>
        <v>10.43</v>
      </c>
      <c r="CL45" s="76">
        <f t="shared" si="101"/>
        <v>10.43</v>
      </c>
      <c r="CM45" s="76">
        <f t="shared" si="102"/>
        <v>10.35</v>
      </c>
      <c r="CN45" s="76">
        <f t="shared" si="103"/>
        <v>9.8699999999999992</v>
      </c>
      <c r="CO45" s="76">
        <f t="shared" si="104"/>
        <v>9.8699999999999992</v>
      </c>
      <c r="CP45" s="76">
        <f t="shared" si="105"/>
        <v>10.26</v>
      </c>
      <c r="CQ45" s="76">
        <f t="shared" si="106"/>
        <v>10.39</v>
      </c>
      <c r="CR45" s="76">
        <f t="shared" si="107"/>
        <v>10.39</v>
      </c>
      <c r="CS45" s="76">
        <f t="shared" si="108"/>
        <v>10.5</v>
      </c>
      <c r="CT45" s="76">
        <f t="shared" si="109"/>
        <v>9.81</v>
      </c>
      <c r="CU45" s="76">
        <f t="shared" si="110"/>
        <v>10.4</v>
      </c>
      <c r="CV45" s="76">
        <f t="shared" si="111"/>
        <v>9.94</v>
      </c>
    </row>
    <row r="46" spans="1:100" x14ac:dyDescent="0.15">
      <c r="A46" s="80" t="s">
        <v>444</v>
      </c>
      <c r="B46" s="81" t="s">
        <v>1246</v>
      </c>
      <c r="C46" s="77">
        <v>6.9</v>
      </c>
      <c r="D46" s="76">
        <v>7.06</v>
      </c>
      <c r="E46" s="76">
        <v>8.5299999999999994</v>
      </c>
      <c r="F46" s="76">
        <v>8.5299999999999994</v>
      </c>
      <c r="G46" s="76">
        <v>9.43</v>
      </c>
      <c r="H46" s="76">
        <v>7.37</v>
      </c>
      <c r="I46" s="76">
        <v>7.37</v>
      </c>
      <c r="J46" s="76">
        <v>8.15</v>
      </c>
      <c r="K46" s="76">
        <v>4.76</v>
      </c>
      <c r="L46" s="76">
        <v>4.76</v>
      </c>
      <c r="M46" s="76">
        <v>9.1999999999999993</v>
      </c>
      <c r="N46" s="76">
        <v>5.83</v>
      </c>
      <c r="O46" s="76">
        <v>6.25</v>
      </c>
      <c r="P46" s="76">
        <v>6.16</v>
      </c>
      <c r="Q46" s="79">
        <v>36.799999999999997</v>
      </c>
      <c r="R46" s="78">
        <v>32.6</v>
      </c>
      <c r="S46" s="78">
        <v>42.4</v>
      </c>
      <c r="T46" s="78">
        <v>42.4</v>
      </c>
      <c r="U46" s="78">
        <v>38</v>
      </c>
      <c r="V46" s="78">
        <v>38.299999999999997</v>
      </c>
      <c r="W46" s="78">
        <v>38.299999999999997</v>
      </c>
      <c r="X46" s="78">
        <v>30.8</v>
      </c>
      <c r="Y46" s="78">
        <v>29.7</v>
      </c>
      <c r="Z46" s="78">
        <v>29.7</v>
      </c>
      <c r="AA46" s="78">
        <v>29.9</v>
      </c>
      <c r="AB46" s="78">
        <v>42.1</v>
      </c>
      <c r="AC46" s="78">
        <v>43.7</v>
      </c>
      <c r="AD46" s="78">
        <v>40</v>
      </c>
      <c r="AE46" s="77">
        <f t="shared" si="56"/>
        <v>5.333333333333333</v>
      </c>
      <c r="AF46" s="76">
        <f t="shared" si="57"/>
        <v>4.617563739376771</v>
      </c>
      <c r="AG46" s="76">
        <f t="shared" si="58"/>
        <v>4.9706916764361084</v>
      </c>
      <c r="AH46" s="76">
        <f t="shared" si="59"/>
        <v>4.9706916764361084</v>
      </c>
      <c r="AI46" s="76">
        <f t="shared" si="60"/>
        <v>4.0296924708377517</v>
      </c>
      <c r="AJ46" s="76">
        <f t="shared" si="61"/>
        <v>5.1967435549525094</v>
      </c>
      <c r="AK46" s="76">
        <f t="shared" si="62"/>
        <v>5.1967435549525094</v>
      </c>
      <c r="AL46" s="76">
        <f t="shared" si="63"/>
        <v>3.7791411042944785</v>
      </c>
      <c r="AM46" s="76">
        <f t="shared" si="64"/>
        <v>6.2394957983193278</v>
      </c>
      <c r="AN46" s="76">
        <f t="shared" si="65"/>
        <v>6.2394957983193278</v>
      </c>
      <c r="AO46" s="76">
        <f t="shared" si="66"/>
        <v>3.25</v>
      </c>
      <c r="AP46" s="76">
        <f t="shared" si="67"/>
        <v>7.2212692967409948</v>
      </c>
      <c r="AQ46" s="76">
        <f t="shared" si="68"/>
        <v>6.9920000000000009</v>
      </c>
      <c r="AR46" s="76">
        <f t="shared" si="69"/>
        <v>6.4935064935064934</v>
      </c>
      <c r="AS46" s="79">
        <f t="shared" si="70"/>
        <v>36.799999999999997</v>
      </c>
      <c r="AT46" s="78">
        <f t="shared" si="71"/>
        <v>32.6</v>
      </c>
      <c r="AU46" s="78">
        <f t="shared" si="72"/>
        <v>42.4</v>
      </c>
      <c r="AV46" s="78">
        <f t="shared" si="73"/>
        <v>42.4</v>
      </c>
      <c r="AW46" s="78">
        <f t="shared" si="74"/>
        <v>38</v>
      </c>
      <c r="AX46" s="78">
        <f t="shared" si="75"/>
        <v>38.299999999999997</v>
      </c>
      <c r="AY46" s="78">
        <f t="shared" si="76"/>
        <v>38.299999999999997</v>
      </c>
      <c r="AZ46" s="78">
        <f t="shared" si="77"/>
        <v>30.8</v>
      </c>
      <c r="BA46" s="78">
        <f t="shared" si="78"/>
        <v>29.7</v>
      </c>
      <c r="BB46" s="78">
        <f t="shared" si="79"/>
        <v>29.7</v>
      </c>
      <c r="BC46" s="78">
        <f t="shared" si="80"/>
        <v>29.9</v>
      </c>
      <c r="BD46" s="78">
        <f t="shared" si="81"/>
        <v>42.1</v>
      </c>
      <c r="BE46" s="78">
        <f t="shared" si="82"/>
        <v>43.7</v>
      </c>
      <c r="BF46" s="78">
        <f t="shared" si="83"/>
        <v>40</v>
      </c>
      <c r="BG46" s="79">
        <f t="shared" si="84"/>
        <v>67.647058823529406</v>
      </c>
      <c r="BH46" s="78">
        <f t="shared" si="85"/>
        <v>60.594795539033463</v>
      </c>
      <c r="BI46" s="78">
        <f t="shared" si="86"/>
        <v>82.011605415860728</v>
      </c>
      <c r="BJ46" s="78">
        <f t="shared" si="87"/>
        <v>82.011605415860728</v>
      </c>
      <c r="BK46" s="78">
        <f t="shared" si="88"/>
        <v>78.028747433264883</v>
      </c>
      <c r="BL46" s="78">
        <f t="shared" si="89"/>
        <v>79.296066252587991</v>
      </c>
      <c r="BM46" s="78">
        <f t="shared" si="90"/>
        <v>79.296066252587991</v>
      </c>
      <c r="BN46" s="78">
        <f t="shared" si="91"/>
        <v>89.275362318840578</v>
      </c>
      <c r="BO46" s="78">
        <f t="shared" si="92"/>
        <v>60.985626283367552</v>
      </c>
      <c r="BP46" s="78">
        <f t="shared" si="93"/>
        <v>60.985626283367552</v>
      </c>
      <c r="BQ46" s="78">
        <f t="shared" si="94"/>
        <v>67.19101123595506</v>
      </c>
      <c r="BR46" s="78">
        <f t="shared" si="95"/>
        <v>83.03747534516765</v>
      </c>
      <c r="BS46" s="78">
        <f t="shared" si="96"/>
        <v>83.238095238095241</v>
      </c>
      <c r="BT46" s="78">
        <f t="shared" si="97"/>
        <v>79.051383399209485</v>
      </c>
      <c r="BU46" s="77">
        <v>9.73</v>
      </c>
      <c r="BV46" s="76">
        <v>9.7100000000000009</v>
      </c>
      <c r="BW46" s="76">
        <v>10.56</v>
      </c>
      <c r="BX46" s="76">
        <v>10.56</v>
      </c>
      <c r="BY46" s="76">
        <v>10.6</v>
      </c>
      <c r="BZ46" s="76">
        <v>10.029999999999999</v>
      </c>
      <c r="CA46" s="76">
        <v>10.029999999999999</v>
      </c>
      <c r="CB46" s="76">
        <v>10.11</v>
      </c>
      <c r="CC46" s="76">
        <v>9.9</v>
      </c>
      <c r="CD46" s="76">
        <v>9.9</v>
      </c>
      <c r="CE46" s="76">
        <v>10.24</v>
      </c>
      <c r="CF46" s="76">
        <v>10.16</v>
      </c>
      <c r="CG46" s="76">
        <v>10.5</v>
      </c>
      <c r="CH46" s="76">
        <v>10.11</v>
      </c>
      <c r="CI46" s="77">
        <f t="shared" si="98"/>
        <v>9.73</v>
      </c>
      <c r="CJ46" s="76">
        <f t="shared" si="99"/>
        <v>9.7100000000000009</v>
      </c>
      <c r="CK46" s="76">
        <f t="shared" si="100"/>
        <v>10.56</v>
      </c>
      <c r="CL46" s="76">
        <f t="shared" si="101"/>
        <v>10.56</v>
      </c>
      <c r="CM46" s="76">
        <f t="shared" si="102"/>
        <v>10.6</v>
      </c>
      <c r="CN46" s="76">
        <f t="shared" si="103"/>
        <v>10.029999999999999</v>
      </c>
      <c r="CO46" s="76">
        <f t="shared" si="104"/>
        <v>10.029999999999999</v>
      </c>
      <c r="CP46" s="76">
        <f t="shared" si="105"/>
        <v>10.11</v>
      </c>
      <c r="CQ46" s="76">
        <f t="shared" si="106"/>
        <v>9.9</v>
      </c>
      <c r="CR46" s="76">
        <f t="shared" si="107"/>
        <v>9.9</v>
      </c>
      <c r="CS46" s="76">
        <f t="shared" si="108"/>
        <v>10.24</v>
      </c>
      <c r="CT46" s="76">
        <f t="shared" si="109"/>
        <v>10.16</v>
      </c>
      <c r="CU46" s="76">
        <f t="shared" si="110"/>
        <v>10.5</v>
      </c>
      <c r="CV46" s="76">
        <f t="shared" si="111"/>
        <v>10.11</v>
      </c>
    </row>
    <row r="47" spans="1:100" x14ac:dyDescent="0.15">
      <c r="A47" s="80" t="s">
        <v>451</v>
      </c>
      <c r="B47" s="81" t="s">
        <v>1245</v>
      </c>
      <c r="C47" s="77">
        <v>2.27</v>
      </c>
      <c r="D47" s="76">
        <v>2.2799999999999998</v>
      </c>
      <c r="E47" s="76">
        <v>4.62</v>
      </c>
      <c r="F47" s="76">
        <v>4.62</v>
      </c>
      <c r="G47" s="76">
        <v>5.22</v>
      </c>
      <c r="H47" s="76">
        <v>2.5299999999999998</v>
      </c>
      <c r="I47" s="76">
        <v>2.5299999999999998</v>
      </c>
      <c r="J47" s="76">
        <v>1.07</v>
      </c>
      <c r="K47" s="76">
        <v>8.2200000000000006</v>
      </c>
      <c r="L47" s="76">
        <v>8.2200000000000006</v>
      </c>
      <c r="M47" s="76">
        <v>5.88</v>
      </c>
      <c r="N47" s="76">
        <v>2.11</v>
      </c>
      <c r="O47" s="76">
        <v>1.53</v>
      </c>
      <c r="P47" s="76">
        <v>1.28</v>
      </c>
      <c r="Q47" s="79">
        <v>26.8</v>
      </c>
      <c r="R47" s="78">
        <v>27.2</v>
      </c>
      <c r="S47" s="78">
        <v>5.6</v>
      </c>
      <c r="T47" s="78">
        <v>5.6</v>
      </c>
      <c r="V47" s="78">
        <v>16.2</v>
      </c>
      <c r="W47" s="78">
        <v>16.2</v>
      </c>
      <c r="X47" s="78">
        <v>9.1</v>
      </c>
      <c r="Y47" s="78">
        <v>11</v>
      </c>
      <c r="Z47" s="78">
        <v>11</v>
      </c>
      <c r="AB47" s="78">
        <v>9.5</v>
      </c>
      <c r="AC47" s="78">
        <v>12.7</v>
      </c>
      <c r="AD47" s="78">
        <v>7.9</v>
      </c>
      <c r="AE47" s="77">
        <f t="shared" si="56"/>
        <v>11.806167400881057</v>
      </c>
      <c r="AF47" s="76">
        <f t="shared" si="57"/>
        <v>11.92982456140351</v>
      </c>
      <c r="AG47" s="76">
        <f t="shared" si="58"/>
        <v>1.2121212121212119</v>
      </c>
      <c r="AH47" s="76">
        <f t="shared" si="59"/>
        <v>1.2121212121212119</v>
      </c>
      <c r="AI47" s="76" t="str">
        <f t="shared" si="60"/>
        <v/>
      </c>
      <c r="AJ47" s="76">
        <f t="shared" si="61"/>
        <v>6.4031620553359687</v>
      </c>
      <c r="AK47" s="76">
        <f t="shared" si="62"/>
        <v>6.4031620553359687</v>
      </c>
      <c r="AL47" s="76">
        <f t="shared" si="63"/>
        <v>8.5046728971962615</v>
      </c>
      <c r="AM47" s="76">
        <f t="shared" si="64"/>
        <v>1.3381995133819951</v>
      </c>
      <c r="AN47" s="76">
        <f t="shared" si="65"/>
        <v>1.3381995133819951</v>
      </c>
      <c r="AO47" s="76" t="str">
        <f t="shared" si="66"/>
        <v/>
      </c>
      <c r="AP47" s="76">
        <f t="shared" si="67"/>
        <v>4.5023696682464456</v>
      </c>
      <c r="AQ47" s="76">
        <f t="shared" si="68"/>
        <v>8.3006535947712408</v>
      </c>
      <c r="AR47" s="76">
        <f t="shared" si="69"/>
        <v>6.171875</v>
      </c>
      <c r="AS47" s="79">
        <f t="shared" si="70"/>
        <v>26.8</v>
      </c>
      <c r="AT47" s="78">
        <f t="shared" si="71"/>
        <v>27.2</v>
      </c>
      <c r="AU47" s="78" t="str">
        <f t="shared" si="72"/>
        <v/>
      </c>
      <c r="AV47" s="78" t="str">
        <f t="shared" si="73"/>
        <v/>
      </c>
      <c r="AW47" s="78" t="str">
        <f t="shared" si="74"/>
        <v/>
      </c>
      <c r="AX47" s="78">
        <f t="shared" si="75"/>
        <v>16.2</v>
      </c>
      <c r="AY47" s="78">
        <f t="shared" si="76"/>
        <v>16.2</v>
      </c>
      <c r="AZ47" s="78">
        <f t="shared" si="77"/>
        <v>9.1</v>
      </c>
      <c r="BA47" s="78" t="str">
        <f t="shared" si="78"/>
        <v/>
      </c>
      <c r="BB47" s="78" t="str">
        <f t="shared" si="79"/>
        <v/>
      </c>
      <c r="BC47" s="78" t="str">
        <f t="shared" si="80"/>
        <v/>
      </c>
      <c r="BD47" s="78">
        <f t="shared" si="81"/>
        <v>9.5</v>
      </c>
      <c r="BE47" s="78">
        <f t="shared" si="82"/>
        <v>12.7</v>
      </c>
      <c r="BF47" s="78">
        <f t="shared" si="83"/>
        <v>7.9</v>
      </c>
      <c r="BG47" s="79">
        <f t="shared" si="84"/>
        <v>49.264705882352942</v>
      </c>
      <c r="BH47" s="78">
        <f t="shared" si="85"/>
        <v>50.557620817843869</v>
      </c>
      <c r="BI47" s="78" t="str">
        <f t="shared" si="86"/>
        <v/>
      </c>
      <c r="BJ47" s="78" t="str">
        <f t="shared" si="87"/>
        <v/>
      </c>
      <c r="BK47" s="78" t="str">
        <f t="shared" si="88"/>
        <v/>
      </c>
      <c r="BL47" s="78">
        <f t="shared" si="89"/>
        <v>33.540372670807457</v>
      </c>
      <c r="BM47" s="78">
        <f t="shared" si="90"/>
        <v>33.540372670807457</v>
      </c>
      <c r="BN47" s="78">
        <f t="shared" si="91"/>
        <v>26.376811594202898</v>
      </c>
      <c r="BO47" s="78" t="str">
        <f t="shared" si="92"/>
        <v/>
      </c>
      <c r="BP47" s="78" t="str">
        <f t="shared" si="93"/>
        <v/>
      </c>
      <c r="BQ47" s="78" t="str">
        <f t="shared" si="94"/>
        <v/>
      </c>
      <c r="BR47" s="78">
        <f t="shared" si="95"/>
        <v>18.737672583826431</v>
      </c>
      <c r="BS47" s="78">
        <f t="shared" si="96"/>
        <v>24.19047619047619</v>
      </c>
      <c r="BT47" s="78">
        <f t="shared" si="97"/>
        <v>15.612648221343873</v>
      </c>
      <c r="BU47" s="77">
        <v>4.87</v>
      </c>
      <c r="BV47" s="76">
        <v>4.88</v>
      </c>
      <c r="BW47" s="76">
        <v>5.48</v>
      </c>
      <c r="BX47" s="76">
        <v>5.48</v>
      </c>
      <c r="BZ47" s="76">
        <v>5.09</v>
      </c>
      <c r="CA47" s="76">
        <v>5.09</v>
      </c>
      <c r="CB47" s="76">
        <v>4.66</v>
      </c>
      <c r="CC47" s="76">
        <v>5.61</v>
      </c>
      <c r="CD47" s="76">
        <v>5.61</v>
      </c>
      <c r="CF47" s="76">
        <v>4.49</v>
      </c>
      <c r="CG47" s="76">
        <v>4.66</v>
      </c>
      <c r="CH47" s="76">
        <v>4.6500000000000004</v>
      </c>
      <c r="CI47" s="77">
        <f t="shared" si="98"/>
        <v>4.87</v>
      </c>
      <c r="CJ47" s="76">
        <f t="shared" si="99"/>
        <v>4.88</v>
      </c>
      <c r="CK47" s="76" t="str">
        <f t="shared" si="100"/>
        <v/>
      </c>
      <c r="CL47" s="76" t="str">
        <f t="shared" si="101"/>
        <v/>
      </c>
      <c r="CM47" s="76" t="str">
        <f t="shared" si="102"/>
        <v/>
      </c>
      <c r="CN47" s="76">
        <f t="shared" si="103"/>
        <v>5.09</v>
      </c>
      <c r="CO47" s="76">
        <f t="shared" si="104"/>
        <v>5.09</v>
      </c>
      <c r="CP47" s="76">
        <f t="shared" si="105"/>
        <v>4.66</v>
      </c>
      <c r="CQ47" s="76" t="str">
        <f t="shared" si="106"/>
        <v/>
      </c>
      <c r="CR47" s="76" t="str">
        <f t="shared" si="107"/>
        <v/>
      </c>
      <c r="CS47" s="76" t="str">
        <f t="shared" si="108"/>
        <v/>
      </c>
      <c r="CT47" s="76">
        <f t="shared" si="109"/>
        <v>4.49</v>
      </c>
      <c r="CU47" s="76">
        <f t="shared" si="110"/>
        <v>4.66</v>
      </c>
      <c r="CV47" s="76">
        <f t="shared" si="111"/>
        <v>4.6500000000000004</v>
      </c>
    </row>
    <row r="48" spans="1:100" x14ac:dyDescent="0.15">
      <c r="A48" s="80" t="s">
        <v>453</v>
      </c>
      <c r="B48" s="81" t="s">
        <v>1141</v>
      </c>
      <c r="C48" s="77">
        <v>2.2599999999999998</v>
      </c>
      <c r="D48" s="76">
        <v>2.6</v>
      </c>
      <c r="E48" s="76">
        <v>2.94</v>
      </c>
      <c r="F48" s="76">
        <v>2.94</v>
      </c>
      <c r="G48" s="76">
        <v>3.43</v>
      </c>
      <c r="H48" s="76">
        <v>3.63</v>
      </c>
      <c r="I48" s="76">
        <v>3.63</v>
      </c>
      <c r="J48" s="76">
        <v>4.08</v>
      </c>
      <c r="K48" s="76">
        <v>4.04</v>
      </c>
      <c r="L48" s="76">
        <v>4.04</v>
      </c>
      <c r="M48" s="76">
        <v>3.13</v>
      </c>
      <c r="N48" s="76">
        <v>4.03</v>
      </c>
      <c r="O48" s="76">
        <v>4.3600000000000003</v>
      </c>
      <c r="P48" s="76">
        <v>4.33</v>
      </c>
      <c r="Q48" s="79">
        <v>16.5</v>
      </c>
      <c r="R48" s="78">
        <v>16.600000000000001</v>
      </c>
      <c r="V48" s="78">
        <v>14.1</v>
      </c>
      <c r="W48" s="78">
        <v>14.1</v>
      </c>
      <c r="X48" s="78">
        <v>10</v>
      </c>
      <c r="Y48" s="78">
        <v>8</v>
      </c>
      <c r="Z48" s="78">
        <v>8</v>
      </c>
      <c r="AB48" s="78">
        <v>14.7</v>
      </c>
      <c r="AC48" s="78">
        <v>5.5</v>
      </c>
      <c r="AD48" s="78">
        <v>6.4</v>
      </c>
      <c r="AE48" s="77">
        <f t="shared" si="56"/>
        <v>7.3008849557522133</v>
      </c>
      <c r="AF48" s="76">
        <f t="shared" si="57"/>
        <v>6.384615384615385</v>
      </c>
      <c r="AG48" s="76" t="str">
        <f t="shared" si="58"/>
        <v/>
      </c>
      <c r="AH48" s="76" t="str">
        <f t="shared" si="59"/>
        <v/>
      </c>
      <c r="AI48" s="76" t="str">
        <f t="shared" si="60"/>
        <v/>
      </c>
      <c r="AJ48" s="76">
        <f t="shared" si="61"/>
        <v>3.884297520661157</v>
      </c>
      <c r="AK48" s="76">
        <f t="shared" si="62"/>
        <v>3.884297520661157</v>
      </c>
      <c r="AL48" s="76">
        <f t="shared" si="63"/>
        <v>2.4509803921568629</v>
      </c>
      <c r="AM48" s="76">
        <f t="shared" si="64"/>
        <v>1.9801980198019802</v>
      </c>
      <c r="AN48" s="76">
        <f t="shared" si="65"/>
        <v>1.9801980198019802</v>
      </c>
      <c r="AO48" s="76" t="str">
        <f t="shared" si="66"/>
        <v/>
      </c>
      <c r="AP48" s="76">
        <f t="shared" si="67"/>
        <v>3.647642679900744</v>
      </c>
      <c r="AQ48" s="76">
        <f t="shared" si="68"/>
        <v>1.2614678899082568</v>
      </c>
      <c r="AR48" s="76">
        <f t="shared" si="69"/>
        <v>1.4780600461893765</v>
      </c>
      <c r="AS48" s="79">
        <f t="shared" si="70"/>
        <v>16.5</v>
      </c>
      <c r="AT48" s="78">
        <f t="shared" si="71"/>
        <v>16.600000000000001</v>
      </c>
      <c r="AU48" s="78" t="str">
        <f t="shared" si="72"/>
        <v/>
      </c>
      <c r="AV48" s="78" t="str">
        <f t="shared" si="73"/>
        <v/>
      </c>
      <c r="AW48" s="78" t="str">
        <f t="shared" si="74"/>
        <v/>
      </c>
      <c r="AX48" s="78">
        <f t="shared" si="75"/>
        <v>14.1</v>
      </c>
      <c r="AY48" s="78">
        <f t="shared" si="76"/>
        <v>14.1</v>
      </c>
      <c r="AZ48" s="78">
        <f t="shared" si="77"/>
        <v>10</v>
      </c>
      <c r="BA48" s="78">
        <f t="shared" si="78"/>
        <v>8</v>
      </c>
      <c r="BB48" s="78">
        <f t="shared" si="79"/>
        <v>8</v>
      </c>
      <c r="BC48" s="78" t="str">
        <f t="shared" si="80"/>
        <v/>
      </c>
      <c r="BD48" s="78">
        <f t="shared" si="81"/>
        <v>14.7</v>
      </c>
      <c r="BE48" s="78" t="str">
        <f t="shared" si="82"/>
        <v/>
      </c>
      <c r="BF48" s="78">
        <f t="shared" si="83"/>
        <v>6.4</v>
      </c>
      <c r="BG48" s="79">
        <f t="shared" si="84"/>
        <v>30.330882352941178</v>
      </c>
      <c r="BH48" s="78">
        <f t="shared" si="85"/>
        <v>30.8550185873606</v>
      </c>
      <c r="BI48" s="78" t="str">
        <f t="shared" si="86"/>
        <v/>
      </c>
      <c r="BJ48" s="78" t="str">
        <f t="shared" si="87"/>
        <v/>
      </c>
      <c r="BK48" s="78" t="str">
        <f t="shared" si="88"/>
        <v/>
      </c>
      <c r="BL48" s="78">
        <f t="shared" si="89"/>
        <v>29.192546583850934</v>
      </c>
      <c r="BM48" s="78">
        <f t="shared" si="90"/>
        <v>29.192546583850934</v>
      </c>
      <c r="BN48" s="78">
        <f t="shared" si="91"/>
        <v>28.985507246376812</v>
      </c>
      <c r="BO48" s="78">
        <f t="shared" si="92"/>
        <v>16.427104722792606</v>
      </c>
      <c r="BP48" s="78">
        <f t="shared" si="93"/>
        <v>16.427104722792606</v>
      </c>
      <c r="BQ48" s="78" t="str">
        <f t="shared" si="94"/>
        <v/>
      </c>
      <c r="BR48" s="78">
        <f t="shared" si="95"/>
        <v>28.994082840236686</v>
      </c>
      <c r="BS48" s="78" t="str">
        <f t="shared" si="96"/>
        <v/>
      </c>
      <c r="BT48" s="78">
        <f t="shared" si="97"/>
        <v>12.648221343873518</v>
      </c>
      <c r="BU48" s="77">
        <v>4.2</v>
      </c>
      <c r="BV48" s="76">
        <v>4.1399999999999997</v>
      </c>
      <c r="BZ48" s="76">
        <v>4.22</v>
      </c>
      <c r="CA48" s="76">
        <v>4.22</v>
      </c>
      <c r="CB48" s="76">
        <v>3.37</v>
      </c>
      <c r="CC48" s="76">
        <v>4.97</v>
      </c>
      <c r="CD48" s="76">
        <v>4.97</v>
      </c>
      <c r="CF48" s="76">
        <v>4.6500000000000004</v>
      </c>
      <c r="CG48" s="76">
        <v>4.92</v>
      </c>
      <c r="CH48" s="76">
        <v>5.1100000000000003</v>
      </c>
      <c r="CI48" s="77">
        <f t="shared" si="98"/>
        <v>4.2</v>
      </c>
      <c r="CJ48" s="76">
        <f t="shared" si="99"/>
        <v>4.1399999999999997</v>
      </c>
      <c r="CK48" s="76" t="str">
        <f t="shared" si="100"/>
        <v/>
      </c>
      <c r="CL48" s="76" t="str">
        <f t="shared" si="101"/>
        <v/>
      </c>
      <c r="CM48" s="76" t="str">
        <f t="shared" si="102"/>
        <v/>
      </c>
      <c r="CN48" s="76">
        <f t="shared" si="103"/>
        <v>4.22</v>
      </c>
      <c r="CO48" s="76">
        <f t="shared" si="104"/>
        <v>4.22</v>
      </c>
      <c r="CP48" s="76">
        <f t="shared" si="105"/>
        <v>3.37</v>
      </c>
      <c r="CQ48" s="76">
        <f t="shared" si="106"/>
        <v>4.97</v>
      </c>
      <c r="CR48" s="76">
        <f t="shared" si="107"/>
        <v>4.97</v>
      </c>
      <c r="CS48" s="76" t="str">
        <f t="shared" si="108"/>
        <v/>
      </c>
      <c r="CT48" s="76">
        <f t="shared" si="109"/>
        <v>4.6500000000000004</v>
      </c>
      <c r="CU48" s="76" t="str">
        <f t="shared" si="110"/>
        <v/>
      </c>
      <c r="CV48" s="76">
        <f t="shared" si="111"/>
        <v>5.1100000000000003</v>
      </c>
    </row>
    <row r="49" spans="1:100" x14ac:dyDescent="0.15">
      <c r="A49" s="80" t="s">
        <v>455</v>
      </c>
      <c r="B49" s="81" t="s">
        <v>1140</v>
      </c>
      <c r="C49" s="77">
        <v>3.06</v>
      </c>
      <c r="D49" s="76">
        <v>1.61</v>
      </c>
      <c r="E49" s="76">
        <v>2.3199999999999998</v>
      </c>
      <c r="F49" s="76">
        <v>2.3199999999999998</v>
      </c>
      <c r="G49" s="76">
        <v>3.03</v>
      </c>
      <c r="H49" s="76">
        <v>5</v>
      </c>
      <c r="I49" s="76">
        <v>5</v>
      </c>
      <c r="J49" s="76">
        <v>6.16</v>
      </c>
      <c r="K49" s="76">
        <v>6.03</v>
      </c>
      <c r="L49" s="76">
        <v>6.03</v>
      </c>
      <c r="M49" s="76">
        <v>4.5599999999999996</v>
      </c>
      <c r="N49" s="76">
        <v>1.99</v>
      </c>
      <c r="O49" s="76">
        <v>2.2599999999999998</v>
      </c>
      <c r="P49" s="76">
        <v>4.18</v>
      </c>
      <c r="S49" s="78">
        <v>25.3</v>
      </c>
      <c r="T49" s="78">
        <v>25.3</v>
      </c>
      <c r="U49" s="78">
        <v>24.5</v>
      </c>
      <c r="V49" s="78">
        <v>25.5</v>
      </c>
      <c r="W49" s="78">
        <v>25.5</v>
      </c>
      <c r="X49" s="78">
        <v>18.899999999999999</v>
      </c>
      <c r="Y49" s="78">
        <v>5.7</v>
      </c>
      <c r="Z49" s="78">
        <v>5.7</v>
      </c>
      <c r="AA49" s="78">
        <v>9.1999999999999993</v>
      </c>
      <c r="AB49" s="78">
        <v>15</v>
      </c>
      <c r="AC49" s="78">
        <v>30.4</v>
      </c>
      <c r="AD49" s="78">
        <v>25.9</v>
      </c>
      <c r="AE49" s="77" t="str">
        <f t="shared" si="56"/>
        <v/>
      </c>
      <c r="AF49" s="76" t="str">
        <f t="shared" si="57"/>
        <v/>
      </c>
      <c r="AG49" s="76">
        <f t="shared" si="58"/>
        <v>10.905172413793105</v>
      </c>
      <c r="AH49" s="76">
        <f t="shared" si="59"/>
        <v>10.905172413793105</v>
      </c>
      <c r="AI49" s="76">
        <f t="shared" si="60"/>
        <v>8.0858085808580871</v>
      </c>
      <c r="AJ49" s="76">
        <f t="shared" si="61"/>
        <v>5.0999999999999996</v>
      </c>
      <c r="AK49" s="76">
        <f t="shared" si="62"/>
        <v>5.0999999999999996</v>
      </c>
      <c r="AL49" s="76">
        <f t="shared" si="63"/>
        <v>3.0681818181818179</v>
      </c>
      <c r="AM49" s="76">
        <f t="shared" si="64"/>
        <v>0.94527363184079605</v>
      </c>
      <c r="AN49" s="76">
        <f t="shared" si="65"/>
        <v>0.94527363184079605</v>
      </c>
      <c r="AO49" s="76">
        <f t="shared" si="66"/>
        <v>2.0175438596491229</v>
      </c>
      <c r="AP49" s="76">
        <f t="shared" si="67"/>
        <v>7.5376884422110555</v>
      </c>
      <c r="AQ49" s="76">
        <f t="shared" si="68"/>
        <v>13.45132743362832</v>
      </c>
      <c r="AR49" s="76">
        <f t="shared" si="69"/>
        <v>6.196172248803828</v>
      </c>
      <c r="AS49" s="79" t="str">
        <f t="shared" si="70"/>
        <v/>
      </c>
      <c r="AT49" s="78" t="str">
        <f t="shared" si="71"/>
        <v/>
      </c>
      <c r="AU49" s="78">
        <f t="shared" si="72"/>
        <v>25.3</v>
      </c>
      <c r="AV49" s="78">
        <f t="shared" si="73"/>
        <v>25.3</v>
      </c>
      <c r="AW49" s="78">
        <f t="shared" si="74"/>
        <v>24.5</v>
      </c>
      <c r="AX49" s="78">
        <f t="shared" si="75"/>
        <v>25.5</v>
      </c>
      <c r="AY49" s="78">
        <f t="shared" si="76"/>
        <v>25.5</v>
      </c>
      <c r="AZ49" s="78">
        <f t="shared" si="77"/>
        <v>18.899999999999999</v>
      </c>
      <c r="BA49" s="78" t="str">
        <f t="shared" si="78"/>
        <v/>
      </c>
      <c r="BB49" s="78" t="str">
        <f t="shared" si="79"/>
        <v/>
      </c>
      <c r="BC49" s="78">
        <f t="shared" si="80"/>
        <v>9.1999999999999993</v>
      </c>
      <c r="BD49" s="78">
        <f t="shared" si="81"/>
        <v>15</v>
      </c>
      <c r="BE49" s="78">
        <f t="shared" si="82"/>
        <v>30.4</v>
      </c>
      <c r="BF49" s="78">
        <f t="shared" si="83"/>
        <v>25.9</v>
      </c>
      <c r="BG49" s="79" t="str">
        <f t="shared" si="84"/>
        <v/>
      </c>
      <c r="BH49" s="78" t="str">
        <f t="shared" si="85"/>
        <v/>
      </c>
      <c r="BI49" s="78">
        <f t="shared" si="86"/>
        <v>48.936170212765951</v>
      </c>
      <c r="BJ49" s="78">
        <f t="shared" si="87"/>
        <v>48.936170212765951</v>
      </c>
      <c r="BK49" s="78">
        <f t="shared" si="88"/>
        <v>50.308008213552355</v>
      </c>
      <c r="BL49" s="78">
        <f t="shared" si="89"/>
        <v>52.795031055900623</v>
      </c>
      <c r="BM49" s="78">
        <f t="shared" si="90"/>
        <v>52.795031055900623</v>
      </c>
      <c r="BN49" s="78">
        <f t="shared" si="91"/>
        <v>54.782608695652165</v>
      </c>
      <c r="BO49" s="78" t="str">
        <f t="shared" si="92"/>
        <v/>
      </c>
      <c r="BP49" s="78" t="str">
        <f t="shared" si="93"/>
        <v/>
      </c>
      <c r="BQ49" s="78">
        <f t="shared" si="94"/>
        <v>20.674157303370784</v>
      </c>
      <c r="BR49" s="78">
        <f t="shared" si="95"/>
        <v>29.585798816568047</v>
      </c>
      <c r="BS49" s="78">
        <f t="shared" si="96"/>
        <v>57.904761904761905</v>
      </c>
      <c r="BT49" s="78">
        <f t="shared" si="97"/>
        <v>51.185770750988141</v>
      </c>
      <c r="BW49" s="76">
        <v>4.5199999999999996</v>
      </c>
      <c r="BX49" s="76">
        <v>4.5199999999999996</v>
      </c>
      <c r="BY49" s="76">
        <v>4.37</v>
      </c>
      <c r="BZ49" s="76">
        <v>4.08</v>
      </c>
      <c r="CA49" s="76">
        <v>4.08</v>
      </c>
      <c r="CB49" s="76">
        <v>3.92</v>
      </c>
      <c r="CC49" s="76">
        <v>4.08</v>
      </c>
      <c r="CD49" s="76">
        <v>4.08</v>
      </c>
      <c r="CE49" s="76">
        <v>3.91</v>
      </c>
      <c r="CF49" s="76">
        <v>3.3</v>
      </c>
      <c r="CG49" s="76">
        <v>3.88</v>
      </c>
      <c r="CH49" s="76">
        <v>4.08</v>
      </c>
      <c r="CI49" s="77" t="str">
        <f t="shared" si="98"/>
        <v/>
      </c>
      <c r="CJ49" s="76" t="str">
        <f t="shared" si="99"/>
        <v/>
      </c>
      <c r="CK49" s="76">
        <f t="shared" si="100"/>
        <v>4.5199999999999996</v>
      </c>
      <c r="CL49" s="76">
        <f t="shared" si="101"/>
        <v>4.5199999999999996</v>
      </c>
      <c r="CM49" s="76">
        <f t="shared" si="102"/>
        <v>4.37</v>
      </c>
      <c r="CN49" s="76">
        <f t="shared" si="103"/>
        <v>4.08</v>
      </c>
      <c r="CO49" s="76">
        <f t="shared" si="104"/>
        <v>4.08</v>
      </c>
      <c r="CP49" s="76">
        <f t="shared" si="105"/>
        <v>3.92</v>
      </c>
      <c r="CQ49" s="76" t="str">
        <f t="shared" si="106"/>
        <v/>
      </c>
      <c r="CR49" s="76" t="str">
        <f t="shared" si="107"/>
        <v/>
      </c>
      <c r="CS49" s="76">
        <f t="shared" si="108"/>
        <v>3.91</v>
      </c>
      <c r="CT49" s="76">
        <f t="shared" si="109"/>
        <v>3.3</v>
      </c>
      <c r="CU49" s="76">
        <f t="shared" si="110"/>
        <v>3.88</v>
      </c>
      <c r="CV49" s="76">
        <f t="shared" si="111"/>
        <v>4.08</v>
      </c>
    </row>
    <row r="50" spans="1:100" x14ac:dyDescent="0.15">
      <c r="A50" s="80" t="s">
        <v>457</v>
      </c>
      <c r="B50" s="81" t="s">
        <v>1139</v>
      </c>
      <c r="C50" s="77">
        <v>6.07</v>
      </c>
      <c r="D50" s="76">
        <v>4.8</v>
      </c>
      <c r="E50" s="76">
        <v>4.59</v>
      </c>
      <c r="F50" s="76">
        <v>4.59</v>
      </c>
      <c r="G50" s="76">
        <v>4.67</v>
      </c>
      <c r="H50" s="76">
        <v>6.41</v>
      </c>
      <c r="I50" s="76">
        <v>6.41</v>
      </c>
      <c r="J50" s="76">
        <v>5.88</v>
      </c>
      <c r="K50" s="76">
        <v>6.57</v>
      </c>
      <c r="L50" s="76">
        <v>6.57</v>
      </c>
      <c r="M50" s="76">
        <v>3.21</v>
      </c>
      <c r="N50" s="76">
        <v>5.03</v>
      </c>
      <c r="O50" s="76">
        <v>4.05</v>
      </c>
      <c r="P50" s="76">
        <v>4.5</v>
      </c>
      <c r="Q50" s="79">
        <v>20.8</v>
      </c>
      <c r="R50" s="78">
        <v>22.3</v>
      </c>
      <c r="S50" s="78">
        <v>15.2</v>
      </c>
      <c r="T50" s="78">
        <v>15.2</v>
      </c>
      <c r="U50" s="78">
        <v>10.199999999999999</v>
      </c>
      <c r="V50" s="78">
        <v>21.8</v>
      </c>
      <c r="W50" s="78">
        <v>21.8</v>
      </c>
      <c r="X50" s="78">
        <v>10.7</v>
      </c>
      <c r="Y50" s="78">
        <v>20.6</v>
      </c>
      <c r="Z50" s="78">
        <v>20.6</v>
      </c>
      <c r="AA50" s="78">
        <v>10.8</v>
      </c>
      <c r="AB50" s="78">
        <v>19.5</v>
      </c>
      <c r="AC50" s="78">
        <v>24.2</v>
      </c>
      <c r="AD50" s="78">
        <v>23</v>
      </c>
      <c r="AE50" s="77">
        <f t="shared" si="56"/>
        <v>3.4266886326194399</v>
      </c>
      <c r="AF50" s="76">
        <f t="shared" si="57"/>
        <v>4.6458333333333339</v>
      </c>
      <c r="AG50" s="76">
        <f t="shared" si="58"/>
        <v>3.3115468409586057</v>
      </c>
      <c r="AH50" s="76">
        <f t="shared" si="59"/>
        <v>3.3115468409586057</v>
      </c>
      <c r="AI50" s="76">
        <f t="shared" si="60"/>
        <v>2.1841541755888652</v>
      </c>
      <c r="AJ50" s="76">
        <f t="shared" si="61"/>
        <v>3.4009360374414976</v>
      </c>
      <c r="AK50" s="76">
        <f t="shared" si="62"/>
        <v>3.4009360374414976</v>
      </c>
      <c r="AL50" s="76">
        <f t="shared" si="63"/>
        <v>1.8197278911564625</v>
      </c>
      <c r="AM50" s="76">
        <f t="shared" si="64"/>
        <v>3.1354642313546424</v>
      </c>
      <c r="AN50" s="76">
        <f t="shared" si="65"/>
        <v>3.1354642313546424</v>
      </c>
      <c r="AO50" s="76">
        <f t="shared" si="66"/>
        <v>3.3644859813084116</v>
      </c>
      <c r="AP50" s="76">
        <f t="shared" si="67"/>
        <v>3.8767395626242545</v>
      </c>
      <c r="AQ50" s="76">
        <f t="shared" si="68"/>
        <v>5.9753086419753085</v>
      </c>
      <c r="AR50" s="76">
        <f t="shared" si="69"/>
        <v>5.1111111111111107</v>
      </c>
      <c r="AS50" s="79">
        <f t="shared" si="70"/>
        <v>20.8</v>
      </c>
      <c r="AT50" s="78">
        <f t="shared" si="71"/>
        <v>22.3</v>
      </c>
      <c r="AU50" s="78">
        <f t="shared" si="72"/>
        <v>15.2</v>
      </c>
      <c r="AV50" s="78">
        <f t="shared" si="73"/>
        <v>15.2</v>
      </c>
      <c r="AW50" s="78">
        <f t="shared" si="74"/>
        <v>10.199999999999999</v>
      </c>
      <c r="AX50" s="78">
        <f t="shared" si="75"/>
        <v>21.8</v>
      </c>
      <c r="AY50" s="78">
        <f t="shared" si="76"/>
        <v>21.8</v>
      </c>
      <c r="AZ50" s="78">
        <f t="shared" si="77"/>
        <v>10.7</v>
      </c>
      <c r="BA50" s="78">
        <f t="shared" si="78"/>
        <v>20.6</v>
      </c>
      <c r="BB50" s="78">
        <f t="shared" si="79"/>
        <v>20.6</v>
      </c>
      <c r="BC50" s="78">
        <f t="shared" si="80"/>
        <v>10.8</v>
      </c>
      <c r="BD50" s="78">
        <f t="shared" si="81"/>
        <v>19.5</v>
      </c>
      <c r="BE50" s="78">
        <f t="shared" si="82"/>
        <v>24.2</v>
      </c>
      <c r="BF50" s="78">
        <f t="shared" si="83"/>
        <v>23</v>
      </c>
      <c r="BG50" s="79">
        <f t="shared" si="84"/>
        <v>38.235294117647058</v>
      </c>
      <c r="BH50" s="78">
        <f t="shared" si="85"/>
        <v>41.449814126394052</v>
      </c>
      <c r="BI50" s="78">
        <f t="shared" si="86"/>
        <v>29.400386847195357</v>
      </c>
      <c r="BJ50" s="78">
        <f t="shared" si="87"/>
        <v>29.400386847195357</v>
      </c>
      <c r="BK50" s="78">
        <f t="shared" si="88"/>
        <v>20.94455852156057</v>
      </c>
      <c r="BL50" s="78">
        <f t="shared" si="89"/>
        <v>45.134575569358184</v>
      </c>
      <c r="BM50" s="78">
        <f t="shared" si="90"/>
        <v>45.134575569358184</v>
      </c>
      <c r="BN50" s="78">
        <f t="shared" si="91"/>
        <v>31.014492753623188</v>
      </c>
      <c r="BO50" s="78">
        <f t="shared" si="92"/>
        <v>42.299794661190965</v>
      </c>
      <c r="BP50" s="78">
        <f t="shared" si="93"/>
        <v>42.299794661190965</v>
      </c>
      <c r="BQ50" s="78">
        <f t="shared" si="94"/>
        <v>24.269662921348313</v>
      </c>
      <c r="BR50" s="78">
        <f t="shared" si="95"/>
        <v>38.46153846153846</v>
      </c>
      <c r="BS50" s="78">
        <f t="shared" si="96"/>
        <v>46.095238095238095</v>
      </c>
      <c r="BT50" s="78">
        <f t="shared" si="97"/>
        <v>45.454545454545453</v>
      </c>
      <c r="BU50" s="77">
        <v>7.49</v>
      </c>
      <c r="BV50" s="76">
        <v>7.28</v>
      </c>
      <c r="BW50" s="76">
        <v>8.1</v>
      </c>
      <c r="BX50" s="76">
        <v>8.1</v>
      </c>
      <c r="BY50" s="76">
        <v>8.19</v>
      </c>
      <c r="BZ50" s="76">
        <v>7.59</v>
      </c>
      <c r="CA50" s="76">
        <v>7.59</v>
      </c>
      <c r="CB50" s="76">
        <v>7.87</v>
      </c>
      <c r="CC50" s="76">
        <v>7.43</v>
      </c>
      <c r="CD50" s="76">
        <v>7.43</v>
      </c>
      <c r="CE50" s="76">
        <v>7.85</v>
      </c>
      <c r="CF50" s="76">
        <v>6.49</v>
      </c>
      <c r="CG50" s="76">
        <v>7.23</v>
      </c>
      <c r="CH50" s="76">
        <v>7.14</v>
      </c>
      <c r="CI50" s="77">
        <f t="shared" si="98"/>
        <v>7.49</v>
      </c>
      <c r="CJ50" s="76">
        <f t="shared" si="99"/>
        <v>7.28</v>
      </c>
      <c r="CK50" s="76">
        <f t="shared" si="100"/>
        <v>8.1</v>
      </c>
      <c r="CL50" s="76">
        <f t="shared" si="101"/>
        <v>8.1</v>
      </c>
      <c r="CM50" s="76">
        <f t="shared" si="102"/>
        <v>8.19</v>
      </c>
      <c r="CN50" s="76">
        <f t="shared" si="103"/>
        <v>7.59</v>
      </c>
      <c r="CO50" s="76">
        <f t="shared" si="104"/>
        <v>7.59</v>
      </c>
      <c r="CP50" s="76">
        <f t="shared" si="105"/>
        <v>7.87</v>
      </c>
      <c r="CQ50" s="76">
        <f t="shared" si="106"/>
        <v>7.43</v>
      </c>
      <c r="CR50" s="76">
        <f t="shared" si="107"/>
        <v>7.43</v>
      </c>
      <c r="CS50" s="76">
        <f t="shared" si="108"/>
        <v>7.85</v>
      </c>
      <c r="CT50" s="76">
        <f t="shared" si="109"/>
        <v>6.49</v>
      </c>
      <c r="CU50" s="76">
        <f t="shared" si="110"/>
        <v>7.23</v>
      </c>
      <c r="CV50" s="76">
        <f t="shared" si="111"/>
        <v>7.14</v>
      </c>
    </row>
    <row r="51" spans="1:100" x14ac:dyDescent="0.15">
      <c r="A51" s="80" t="s">
        <v>447</v>
      </c>
      <c r="B51" s="81" t="s">
        <v>447</v>
      </c>
      <c r="C51" s="77">
        <v>4.38</v>
      </c>
      <c r="D51" s="76">
        <v>3.93</v>
      </c>
      <c r="E51" s="76">
        <v>5.3</v>
      </c>
      <c r="F51" s="76">
        <v>5.3</v>
      </c>
      <c r="G51" s="76">
        <v>7.12</v>
      </c>
      <c r="H51" s="76">
        <v>5.86</v>
      </c>
      <c r="I51" s="76">
        <v>5.86</v>
      </c>
      <c r="J51" s="76">
        <v>4.68</v>
      </c>
      <c r="K51" s="76">
        <v>7.15</v>
      </c>
      <c r="L51" s="76">
        <v>7.15</v>
      </c>
      <c r="M51" s="76">
        <v>5.72</v>
      </c>
      <c r="N51" s="76">
        <v>4.28</v>
      </c>
      <c r="O51" s="76">
        <v>3.86</v>
      </c>
      <c r="P51" s="76">
        <v>3.78</v>
      </c>
      <c r="S51" s="78">
        <v>7.2</v>
      </c>
      <c r="T51" s="78">
        <v>7.2</v>
      </c>
      <c r="U51" s="78">
        <v>15.8</v>
      </c>
      <c r="AA51" s="78">
        <v>8.3000000000000007</v>
      </c>
      <c r="AE51" s="77" t="str">
        <f t="shared" si="56"/>
        <v/>
      </c>
      <c r="AF51" s="76" t="str">
        <f t="shared" si="57"/>
        <v/>
      </c>
      <c r="AG51" s="76">
        <f t="shared" si="58"/>
        <v>1.358490566037736</v>
      </c>
      <c r="AH51" s="76">
        <f t="shared" si="59"/>
        <v>1.358490566037736</v>
      </c>
      <c r="AI51" s="76">
        <f t="shared" si="60"/>
        <v>2.2191011235955056</v>
      </c>
      <c r="AJ51" s="76" t="str">
        <f t="shared" si="61"/>
        <v/>
      </c>
      <c r="AK51" s="76" t="str">
        <f t="shared" si="62"/>
        <v/>
      </c>
      <c r="AL51" s="76" t="str">
        <f t="shared" si="63"/>
        <v/>
      </c>
      <c r="AM51" s="76" t="str">
        <f t="shared" si="64"/>
        <v/>
      </c>
      <c r="AN51" s="76" t="str">
        <f t="shared" si="65"/>
        <v/>
      </c>
      <c r="AO51" s="76">
        <f t="shared" si="66"/>
        <v>1.4510489510489513</v>
      </c>
      <c r="AP51" s="76" t="str">
        <f t="shared" si="67"/>
        <v/>
      </c>
      <c r="AQ51" s="76" t="str">
        <f t="shared" si="68"/>
        <v/>
      </c>
      <c r="AR51" s="76" t="str">
        <f t="shared" si="69"/>
        <v/>
      </c>
      <c r="AS51" s="79" t="str">
        <f t="shared" si="70"/>
        <v/>
      </c>
      <c r="AT51" s="78" t="str">
        <f t="shared" si="71"/>
        <v/>
      </c>
      <c r="AU51" s="78">
        <f t="shared" si="72"/>
        <v>7.2</v>
      </c>
      <c r="AV51" s="78">
        <f t="shared" si="73"/>
        <v>7.2</v>
      </c>
      <c r="AW51" s="78">
        <f t="shared" si="74"/>
        <v>15.8</v>
      </c>
      <c r="AX51" s="78" t="str">
        <f t="shared" si="75"/>
        <v/>
      </c>
      <c r="AY51" s="78" t="str">
        <f t="shared" si="76"/>
        <v/>
      </c>
      <c r="AZ51" s="78" t="str">
        <f t="shared" si="77"/>
        <v/>
      </c>
      <c r="BA51" s="78" t="str">
        <f t="shared" si="78"/>
        <v/>
      </c>
      <c r="BB51" s="78" t="str">
        <f t="shared" si="79"/>
        <v/>
      </c>
      <c r="BC51" s="78">
        <f t="shared" si="80"/>
        <v>8.3000000000000007</v>
      </c>
      <c r="BD51" s="78" t="str">
        <f t="shared" si="81"/>
        <v/>
      </c>
      <c r="BE51" s="78" t="str">
        <f t="shared" si="82"/>
        <v/>
      </c>
      <c r="BF51" s="78" t="str">
        <f t="shared" si="83"/>
        <v/>
      </c>
      <c r="BG51" s="79" t="str">
        <f t="shared" si="84"/>
        <v/>
      </c>
      <c r="BH51" s="78" t="str">
        <f t="shared" si="85"/>
        <v/>
      </c>
      <c r="BI51" s="78">
        <f t="shared" si="86"/>
        <v>13.926499032882012</v>
      </c>
      <c r="BJ51" s="78">
        <f t="shared" si="87"/>
        <v>13.926499032882012</v>
      </c>
      <c r="BK51" s="78">
        <f t="shared" si="88"/>
        <v>32.4435318275154</v>
      </c>
      <c r="BL51" s="78" t="str">
        <f t="shared" si="89"/>
        <v/>
      </c>
      <c r="BM51" s="78" t="str">
        <f t="shared" si="90"/>
        <v/>
      </c>
      <c r="BN51" s="78" t="str">
        <f t="shared" si="91"/>
        <v/>
      </c>
      <c r="BO51" s="78" t="str">
        <f t="shared" si="92"/>
        <v/>
      </c>
      <c r="BP51" s="78" t="str">
        <f t="shared" si="93"/>
        <v/>
      </c>
      <c r="BQ51" s="78">
        <f t="shared" si="94"/>
        <v>18.651685393258429</v>
      </c>
      <c r="BR51" s="78" t="str">
        <f t="shared" si="95"/>
        <v/>
      </c>
      <c r="BS51" s="78" t="str">
        <f t="shared" si="96"/>
        <v/>
      </c>
      <c r="BT51" s="78" t="str">
        <f t="shared" si="97"/>
        <v/>
      </c>
      <c r="BW51" s="76">
        <v>7.15</v>
      </c>
      <c r="BX51" s="76">
        <v>7.15</v>
      </c>
      <c r="BY51" s="76">
        <v>7.72</v>
      </c>
      <c r="CE51" s="76">
        <v>7.23</v>
      </c>
      <c r="CI51" s="77" t="str">
        <f t="shared" si="98"/>
        <v/>
      </c>
      <c r="CJ51" s="76" t="str">
        <f t="shared" si="99"/>
        <v/>
      </c>
      <c r="CK51" s="76">
        <f t="shared" si="100"/>
        <v>7.15</v>
      </c>
      <c r="CL51" s="76">
        <f t="shared" si="101"/>
        <v>7.15</v>
      </c>
      <c r="CM51" s="76">
        <f t="shared" si="102"/>
        <v>7.72</v>
      </c>
      <c r="CN51" s="76" t="str">
        <f t="shared" si="103"/>
        <v/>
      </c>
      <c r="CO51" s="76" t="str">
        <f t="shared" si="104"/>
        <v/>
      </c>
      <c r="CP51" s="76" t="str">
        <f t="shared" si="105"/>
        <v/>
      </c>
      <c r="CQ51" s="76" t="str">
        <f t="shared" si="106"/>
        <v/>
      </c>
      <c r="CR51" s="76" t="str">
        <f t="shared" si="107"/>
        <v/>
      </c>
      <c r="CS51" s="76">
        <f t="shared" si="108"/>
        <v>7.23</v>
      </c>
      <c r="CT51" s="76" t="str">
        <f t="shared" si="109"/>
        <v/>
      </c>
      <c r="CU51" s="76" t="str">
        <f t="shared" si="110"/>
        <v/>
      </c>
      <c r="CV51" s="76" t="str">
        <f t="shared" si="111"/>
        <v/>
      </c>
    </row>
    <row r="52" spans="1:100" x14ac:dyDescent="0.15">
      <c r="A52" s="80" t="s">
        <v>449</v>
      </c>
      <c r="B52" s="81" t="s">
        <v>1244</v>
      </c>
      <c r="C52" s="77">
        <v>2.99</v>
      </c>
      <c r="D52" s="76">
        <v>3.09</v>
      </c>
      <c r="E52" s="76">
        <v>2.41</v>
      </c>
      <c r="F52" s="76">
        <v>2.41</v>
      </c>
      <c r="G52" s="76">
        <v>4.82</v>
      </c>
      <c r="H52" s="76">
        <v>2.41</v>
      </c>
      <c r="I52" s="76">
        <v>2.41</v>
      </c>
      <c r="J52" s="76">
        <v>4.1900000000000004</v>
      </c>
      <c r="K52" s="76">
        <v>6.53</v>
      </c>
      <c r="L52" s="76">
        <v>6.53</v>
      </c>
      <c r="M52" s="76">
        <v>5.22</v>
      </c>
      <c r="N52" s="76">
        <v>1.86</v>
      </c>
      <c r="O52" s="76">
        <v>0.69</v>
      </c>
      <c r="P52" s="76">
        <v>1.52</v>
      </c>
      <c r="Q52" s="79">
        <v>3.3</v>
      </c>
      <c r="R52" s="78">
        <v>3.6</v>
      </c>
      <c r="S52" s="78">
        <v>23.3</v>
      </c>
      <c r="T52" s="78">
        <v>23.3</v>
      </c>
      <c r="U52" s="78">
        <v>36.700000000000003</v>
      </c>
      <c r="V52" s="78">
        <v>20.6</v>
      </c>
      <c r="W52" s="78">
        <v>20.6</v>
      </c>
      <c r="X52" s="78">
        <v>8.8000000000000007</v>
      </c>
      <c r="Y52" s="78">
        <v>10.8</v>
      </c>
      <c r="Z52" s="78">
        <v>10.8</v>
      </c>
      <c r="AA52" s="78">
        <v>35.1</v>
      </c>
      <c r="AB52" s="78">
        <v>4.5</v>
      </c>
      <c r="AC52" s="78">
        <v>5.7</v>
      </c>
      <c r="AD52" s="78">
        <v>7</v>
      </c>
      <c r="AE52" s="77">
        <f t="shared" si="56"/>
        <v>1.1036789297658862</v>
      </c>
      <c r="AF52" s="76">
        <f t="shared" si="57"/>
        <v>1.1650485436893205</v>
      </c>
      <c r="AG52" s="76">
        <f t="shared" si="58"/>
        <v>9.6680497925311197</v>
      </c>
      <c r="AH52" s="76">
        <f t="shared" si="59"/>
        <v>9.6680497925311197</v>
      </c>
      <c r="AI52" s="76">
        <f t="shared" si="60"/>
        <v>7.6141078838174279</v>
      </c>
      <c r="AJ52" s="76">
        <f t="shared" si="61"/>
        <v>8.5477178423236513</v>
      </c>
      <c r="AK52" s="76">
        <f t="shared" si="62"/>
        <v>8.5477178423236513</v>
      </c>
      <c r="AL52" s="76">
        <f t="shared" si="63"/>
        <v>2.100238663484487</v>
      </c>
      <c r="AM52" s="76">
        <f t="shared" si="64"/>
        <v>1.6539050535987749</v>
      </c>
      <c r="AN52" s="76">
        <f t="shared" si="65"/>
        <v>1.6539050535987749</v>
      </c>
      <c r="AO52" s="76">
        <f t="shared" si="66"/>
        <v>6.7241379310344831</v>
      </c>
      <c r="AP52" s="76">
        <f t="shared" si="67"/>
        <v>2.4193548387096775</v>
      </c>
      <c r="AQ52" s="76">
        <f t="shared" si="68"/>
        <v>8.2608695652173925</v>
      </c>
      <c r="AR52" s="76">
        <f t="shared" si="69"/>
        <v>4.6052631578947372</v>
      </c>
      <c r="AS52" s="79" t="str">
        <f t="shared" si="70"/>
        <v/>
      </c>
      <c r="AT52" s="78" t="str">
        <f t="shared" si="71"/>
        <v/>
      </c>
      <c r="AU52" s="78">
        <f t="shared" si="72"/>
        <v>23.3</v>
      </c>
      <c r="AV52" s="78">
        <f t="shared" si="73"/>
        <v>23.3</v>
      </c>
      <c r="AW52" s="78">
        <f t="shared" si="74"/>
        <v>36.700000000000003</v>
      </c>
      <c r="AX52" s="78">
        <f t="shared" si="75"/>
        <v>20.6</v>
      </c>
      <c r="AY52" s="78">
        <f t="shared" si="76"/>
        <v>20.6</v>
      </c>
      <c r="AZ52" s="78">
        <f t="shared" si="77"/>
        <v>8.8000000000000007</v>
      </c>
      <c r="BA52" s="78">
        <f t="shared" si="78"/>
        <v>10.8</v>
      </c>
      <c r="BB52" s="78">
        <f t="shared" si="79"/>
        <v>10.8</v>
      </c>
      <c r="BC52" s="78">
        <f t="shared" si="80"/>
        <v>35.1</v>
      </c>
      <c r="BD52" s="78">
        <f t="shared" si="81"/>
        <v>4.5</v>
      </c>
      <c r="BE52" s="78">
        <f t="shared" si="82"/>
        <v>5.7</v>
      </c>
      <c r="BF52" s="78">
        <f t="shared" si="83"/>
        <v>7</v>
      </c>
      <c r="BG52" s="79" t="str">
        <f t="shared" si="84"/>
        <v/>
      </c>
      <c r="BH52" s="78" t="str">
        <f t="shared" si="85"/>
        <v/>
      </c>
      <c r="BI52" s="78">
        <f t="shared" si="86"/>
        <v>45.067698259187615</v>
      </c>
      <c r="BJ52" s="78">
        <f t="shared" si="87"/>
        <v>45.067698259187615</v>
      </c>
      <c r="BK52" s="78">
        <f t="shared" si="88"/>
        <v>75.359342915811098</v>
      </c>
      <c r="BL52" s="78">
        <f t="shared" si="89"/>
        <v>42.65010351966874</v>
      </c>
      <c r="BM52" s="78">
        <f t="shared" si="90"/>
        <v>42.65010351966874</v>
      </c>
      <c r="BN52" s="78">
        <f t="shared" si="91"/>
        <v>25.507246376811597</v>
      </c>
      <c r="BO52" s="78">
        <f t="shared" si="92"/>
        <v>22.17659137577002</v>
      </c>
      <c r="BP52" s="78">
        <f t="shared" si="93"/>
        <v>22.17659137577002</v>
      </c>
      <c r="BQ52" s="78">
        <f t="shared" si="94"/>
        <v>78.876404494382029</v>
      </c>
      <c r="BR52" s="78">
        <f t="shared" si="95"/>
        <v>8.8757396449704142</v>
      </c>
      <c r="BS52" s="78">
        <f t="shared" si="96"/>
        <v>10.857142857142858</v>
      </c>
      <c r="BT52" s="78">
        <f t="shared" si="97"/>
        <v>13.83399209486166</v>
      </c>
      <c r="BU52" s="77">
        <v>6.1</v>
      </c>
      <c r="BV52" s="76">
        <v>6.41</v>
      </c>
      <c r="BW52" s="76">
        <v>6.67</v>
      </c>
      <c r="BX52" s="76">
        <v>6.67</v>
      </c>
      <c r="BY52" s="76">
        <v>7.28</v>
      </c>
      <c r="BZ52" s="76">
        <v>6.45</v>
      </c>
      <c r="CA52" s="76">
        <v>6.45</v>
      </c>
      <c r="CB52" s="76">
        <v>6.73</v>
      </c>
      <c r="CC52" s="76">
        <v>6.61</v>
      </c>
      <c r="CD52" s="76">
        <v>6.61</v>
      </c>
      <c r="CE52" s="76">
        <v>7.48</v>
      </c>
      <c r="CF52" s="76">
        <v>6.14</v>
      </c>
      <c r="CG52" s="76">
        <v>6.6</v>
      </c>
      <c r="CH52" s="76">
        <v>6.64</v>
      </c>
      <c r="CI52" s="77" t="str">
        <f t="shared" si="98"/>
        <v/>
      </c>
      <c r="CJ52" s="76" t="str">
        <f t="shared" si="99"/>
        <v/>
      </c>
      <c r="CK52" s="76">
        <f t="shared" si="100"/>
        <v>6.67</v>
      </c>
      <c r="CL52" s="76">
        <f t="shared" si="101"/>
        <v>6.67</v>
      </c>
      <c r="CM52" s="76">
        <f t="shared" si="102"/>
        <v>7.28</v>
      </c>
      <c r="CN52" s="76">
        <f t="shared" si="103"/>
        <v>6.45</v>
      </c>
      <c r="CO52" s="76">
        <f t="shared" si="104"/>
        <v>6.45</v>
      </c>
      <c r="CP52" s="76">
        <f t="shared" si="105"/>
        <v>6.73</v>
      </c>
      <c r="CQ52" s="76">
        <f t="shared" si="106"/>
        <v>6.61</v>
      </c>
      <c r="CR52" s="76">
        <f t="shared" si="107"/>
        <v>6.61</v>
      </c>
      <c r="CS52" s="76">
        <f t="shared" si="108"/>
        <v>7.48</v>
      </c>
      <c r="CT52" s="76">
        <f t="shared" si="109"/>
        <v>6.14</v>
      </c>
      <c r="CU52" s="76">
        <f t="shared" si="110"/>
        <v>6.6</v>
      </c>
      <c r="CV52" s="76">
        <f t="shared" si="111"/>
        <v>6.64</v>
      </c>
    </row>
    <row r="53" spans="1:100" x14ac:dyDescent="0.15">
      <c r="A53" s="80" t="s">
        <v>477</v>
      </c>
      <c r="B53" s="81" t="s">
        <v>1243</v>
      </c>
      <c r="C53" s="77">
        <v>0.93</v>
      </c>
      <c r="D53" s="76">
        <v>0.64</v>
      </c>
      <c r="E53" s="76">
        <v>0.74</v>
      </c>
      <c r="F53" s="76">
        <v>0.74</v>
      </c>
      <c r="G53" s="76">
        <v>0.87</v>
      </c>
      <c r="H53" s="76">
        <v>1.99</v>
      </c>
      <c r="I53" s="76">
        <v>1.99</v>
      </c>
      <c r="J53" s="76">
        <v>1.51</v>
      </c>
      <c r="K53" s="76">
        <v>1.5</v>
      </c>
      <c r="L53" s="76">
        <v>1.5</v>
      </c>
      <c r="M53" s="76">
        <v>2.91</v>
      </c>
      <c r="N53" s="76">
        <v>2.2400000000000002</v>
      </c>
      <c r="O53" s="76">
        <v>0.5</v>
      </c>
      <c r="P53" s="76">
        <v>2.02</v>
      </c>
      <c r="Q53" s="79">
        <v>9.6999999999999993</v>
      </c>
      <c r="R53" s="78">
        <v>6.7</v>
      </c>
      <c r="S53" s="78">
        <v>41.8</v>
      </c>
      <c r="T53" s="78">
        <v>41.8</v>
      </c>
      <c r="U53" s="78">
        <v>35.700000000000003</v>
      </c>
      <c r="V53" s="78">
        <v>25</v>
      </c>
      <c r="W53" s="78">
        <v>25</v>
      </c>
      <c r="X53" s="78">
        <v>12.7</v>
      </c>
      <c r="Y53" s="78">
        <v>20.2</v>
      </c>
      <c r="Z53" s="78">
        <v>20.2</v>
      </c>
      <c r="AA53" s="78">
        <v>19.399999999999999</v>
      </c>
      <c r="AB53" s="78">
        <v>10.1</v>
      </c>
      <c r="AC53" s="78">
        <v>12.9</v>
      </c>
      <c r="AD53" s="78">
        <v>10.6</v>
      </c>
      <c r="AE53" s="77">
        <f t="shared" si="56"/>
        <v>10.430107526881718</v>
      </c>
      <c r="AF53" s="76">
        <f t="shared" si="57"/>
        <v>10.46875</v>
      </c>
      <c r="AG53" s="76">
        <f t="shared" si="58"/>
        <v>56.486486486486484</v>
      </c>
      <c r="AH53" s="76">
        <f t="shared" si="59"/>
        <v>56.486486486486484</v>
      </c>
      <c r="AI53" s="76">
        <f t="shared" si="60"/>
        <v>41.03448275862069</v>
      </c>
      <c r="AJ53" s="76">
        <f t="shared" si="61"/>
        <v>12.562814070351759</v>
      </c>
      <c r="AK53" s="76">
        <f t="shared" si="62"/>
        <v>12.562814070351759</v>
      </c>
      <c r="AL53" s="76">
        <f t="shared" si="63"/>
        <v>8.4105960264900652</v>
      </c>
      <c r="AM53" s="76">
        <f t="shared" si="64"/>
        <v>13.466666666666667</v>
      </c>
      <c r="AN53" s="76">
        <f t="shared" si="65"/>
        <v>13.466666666666667</v>
      </c>
      <c r="AO53" s="76">
        <f t="shared" si="66"/>
        <v>6.6666666666666661</v>
      </c>
      <c r="AP53" s="76">
        <f t="shared" si="67"/>
        <v>4.5089285714285712</v>
      </c>
      <c r="AQ53" s="76">
        <f t="shared" si="68"/>
        <v>25.8</v>
      </c>
      <c r="AR53" s="76">
        <f t="shared" si="69"/>
        <v>5.2475247524752477</v>
      </c>
      <c r="AS53" s="79">
        <f t="shared" si="70"/>
        <v>9.6999999999999993</v>
      </c>
      <c r="AT53" s="78">
        <f t="shared" si="71"/>
        <v>6.7</v>
      </c>
      <c r="AU53" s="78">
        <f t="shared" si="72"/>
        <v>41.8</v>
      </c>
      <c r="AV53" s="78">
        <f t="shared" si="73"/>
        <v>41.8</v>
      </c>
      <c r="AW53" s="78">
        <f t="shared" si="74"/>
        <v>35.700000000000003</v>
      </c>
      <c r="AX53" s="78">
        <f t="shared" si="75"/>
        <v>25</v>
      </c>
      <c r="AY53" s="78">
        <f t="shared" si="76"/>
        <v>25</v>
      </c>
      <c r="AZ53" s="78">
        <f t="shared" si="77"/>
        <v>12.7</v>
      </c>
      <c r="BA53" s="78">
        <f t="shared" si="78"/>
        <v>20.2</v>
      </c>
      <c r="BB53" s="78">
        <f t="shared" si="79"/>
        <v>20.2</v>
      </c>
      <c r="BC53" s="78">
        <f t="shared" si="80"/>
        <v>19.399999999999999</v>
      </c>
      <c r="BD53" s="78">
        <f t="shared" si="81"/>
        <v>10.1</v>
      </c>
      <c r="BE53" s="78">
        <f t="shared" si="82"/>
        <v>12.9</v>
      </c>
      <c r="BF53" s="78">
        <f t="shared" si="83"/>
        <v>10.6</v>
      </c>
      <c r="BG53" s="79">
        <f t="shared" si="84"/>
        <v>17.830882352941174</v>
      </c>
      <c r="BH53" s="78">
        <f t="shared" si="85"/>
        <v>12.453531598513012</v>
      </c>
      <c r="BI53" s="78">
        <f t="shared" si="86"/>
        <v>80.851063829787236</v>
      </c>
      <c r="BJ53" s="78">
        <f t="shared" si="87"/>
        <v>80.851063829787236</v>
      </c>
      <c r="BK53" s="78">
        <f t="shared" si="88"/>
        <v>73.305954825462024</v>
      </c>
      <c r="BL53" s="78">
        <f t="shared" si="89"/>
        <v>51.759834368530022</v>
      </c>
      <c r="BM53" s="78">
        <f t="shared" si="90"/>
        <v>51.759834368530022</v>
      </c>
      <c r="BN53" s="78">
        <f t="shared" si="91"/>
        <v>36.811594202898547</v>
      </c>
      <c r="BO53" s="78">
        <f t="shared" si="92"/>
        <v>41.478439425051334</v>
      </c>
      <c r="BP53" s="78">
        <f t="shared" si="93"/>
        <v>41.478439425051334</v>
      </c>
      <c r="BQ53" s="78">
        <f t="shared" si="94"/>
        <v>43.595505617977523</v>
      </c>
      <c r="BR53" s="78">
        <f t="shared" si="95"/>
        <v>19.92110453648915</v>
      </c>
      <c r="BS53" s="78">
        <f t="shared" si="96"/>
        <v>24.571428571428573</v>
      </c>
      <c r="BT53" s="78">
        <f t="shared" si="97"/>
        <v>20.948616600790512</v>
      </c>
      <c r="BU53" s="77">
        <v>6.92</v>
      </c>
      <c r="BV53" s="76">
        <v>7.04</v>
      </c>
      <c r="BW53" s="76">
        <v>8.0399999999999991</v>
      </c>
      <c r="BX53" s="76">
        <v>8.0399999999999991</v>
      </c>
      <c r="BY53" s="76">
        <v>8.4700000000000006</v>
      </c>
      <c r="BZ53" s="76">
        <v>7.8</v>
      </c>
      <c r="CA53" s="76">
        <v>7.8</v>
      </c>
      <c r="CB53" s="76">
        <v>7.42</v>
      </c>
      <c r="CC53" s="76">
        <v>7.27</v>
      </c>
      <c r="CD53" s="76">
        <v>7.27</v>
      </c>
      <c r="CE53" s="76">
        <v>7.26</v>
      </c>
      <c r="CF53" s="76">
        <v>6.9</v>
      </c>
      <c r="CG53" s="76">
        <v>7.27</v>
      </c>
      <c r="CH53" s="76">
        <v>7.11</v>
      </c>
      <c r="CI53" s="77">
        <f t="shared" si="98"/>
        <v>6.92</v>
      </c>
      <c r="CJ53" s="76">
        <f t="shared" si="99"/>
        <v>7.04</v>
      </c>
      <c r="CK53" s="76">
        <f t="shared" si="100"/>
        <v>8.0399999999999991</v>
      </c>
      <c r="CL53" s="76">
        <f t="shared" si="101"/>
        <v>8.0399999999999991</v>
      </c>
      <c r="CM53" s="76">
        <f t="shared" si="102"/>
        <v>8.4700000000000006</v>
      </c>
      <c r="CN53" s="76">
        <f t="shared" si="103"/>
        <v>7.8</v>
      </c>
      <c r="CO53" s="76">
        <f t="shared" si="104"/>
        <v>7.8</v>
      </c>
      <c r="CP53" s="76">
        <f t="shared" si="105"/>
        <v>7.42</v>
      </c>
      <c r="CQ53" s="76">
        <f t="shared" si="106"/>
        <v>7.27</v>
      </c>
      <c r="CR53" s="76">
        <f t="shared" si="107"/>
        <v>7.27</v>
      </c>
      <c r="CS53" s="76">
        <f t="shared" si="108"/>
        <v>7.26</v>
      </c>
      <c r="CT53" s="76">
        <f t="shared" si="109"/>
        <v>6.9</v>
      </c>
      <c r="CU53" s="76">
        <f t="shared" si="110"/>
        <v>7.27</v>
      </c>
      <c r="CV53" s="76">
        <f t="shared" si="111"/>
        <v>7.11</v>
      </c>
    </row>
    <row r="54" spans="1:100" x14ac:dyDescent="0.15">
      <c r="A54" s="80" t="s">
        <v>479</v>
      </c>
      <c r="B54" s="81" t="s">
        <v>1242</v>
      </c>
      <c r="C54" s="77">
        <v>5.77</v>
      </c>
      <c r="D54" s="76">
        <v>4.08</v>
      </c>
      <c r="E54" s="76">
        <v>4.4000000000000004</v>
      </c>
      <c r="F54" s="76">
        <v>4.4000000000000004</v>
      </c>
      <c r="G54" s="76">
        <v>3.12</v>
      </c>
      <c r="H54" s="76">
        <v>4.38</v>
      </c>
      <c r="I54" s="76">
        <v>4.38</v>
      </c>
      <c r="J54" s="76">
        <v>5.77</v>
      </c>
      <c r="K54" s="76">
        <v>4.8600000000000003</v>
      </c>
      <c r="L54" s="76">
        <v>4.8600000000000003</v>
      </c>
      <c r="M54" s="76">
        <v>4.13</v>
      </c>
      <c r="N54" s="76">
        <v>4.28</v>
      </c>
      <c r="O54" s="76">
        <v>2.97</v>
      </c>
      <c r="P54" s="76">
        <v>4.2300000000000004</v>
      </c>
      <c r="S54" s="78">
        <v>21.7</v>
      </c>
      <c r="T54" s="78">
        <v>21.7</v>
      </c>
      <c r="U54" s="78">
        <v>24.8</v>
      </c>
      <c r="V54" s="78">
        <v>15.3</v>
      </c>
      <c r="W54" s="78">
        <v>15.3</v>
      </c>
      <c r="X54" s="78">
        <v>6.3</v>
      </c>
      <c r="Y54" s="78">
        <v>25.1</v>
      </c>
      <c r="Z54" s="78">
        <v>25.1</v>
      </c>
      <c r="AA54" s="78">
        <v>23.1</v>
      </c>
      <c r="AB54" s="78">
        <v>19.7</v>
      </c>
      <c r="AC54" s="78">
        <v>27.4</v>
      </c>
      <c r="AD54" s="78">
        <v>18.7</v>
      </c>
      <c r="AE54" s="77" t="str">
        <f t="shared" si="56"/>
        <v/>
      </c>
      <c r="AF54" s="76" t="str">
        <f t="shared" si="57"/>
        <v/>
      </c>
      <c r="AG54" s="76">
        <f t="shared" si="58"/>
        <v>4.9318181818181817</v>
      </c>
      <c r="AH54" s="76">
        <f t="shared" si="59"/>
        <v>4.9318181818181817</v>
      </c>
      <c r="AI54" s="76">
        <f t="shared" si="60"/>
        <v>7.9487179487179489</v>
      </c>
      <c r="AJ54" s="76">
        <f t="shared" si="61"/>
        <v>3.493150684931507</v>
      </c>
      <c r="AK54" s="76">
        <f t="shared" si="62"/>
        <v>3.493150684931507</v>
      </c>
      <c r="AL54" s="76">
        <f t="shared" si="63"/>
        <v>1.0918544194107453</v>
      </c>
      <c r="AM54" s="76">
        <f t="shared" si="64"/>
        <v>5.1646090534979425</v>
      </c>
      <c r="AN54" s="76">
        <f t="shared" si="65"/>
        <v>5.1646090534979425</v>
      </c>
      <c r="AO54" s="76">
        <f t="shared" si="66"/>
        <v>5.593220338983051</v>
      </c>
      <c r="AP54" s="76">
        <f t="shared" si="67"/>
        <v>4.6028037383177569</v>
      </c>
      <c r="AQ54" s="76">
        <f t="shared" si="68"/>
        <v>9.2255892255892249</v>
      </c>
      <c r="AR54" s="76">
        <f t="shared" si="69"/>
        <v>4.4208037825059092</v>
      </c>
      <c r="AS54" s="79" t="str">
        <f t="shared" si="70"/>
        <v/>
      </c>
      <c r="AT54" s="78" t="str">
        <f t="shared" si="71"/>
        <v/>
      </c>
      <c r="AU54" s="78">
        <f t="shared" si="72"/>
        <v>21.7</v>
      </c>
      <c r="AV54" s="78">
        <f t="shared" si="73"/>
        <v>21.7</v>
      </c>
      <c r="AW54" s="78">
        <f t="shared" si="74"/>
        <v>24.8</v>
      </c>
      <c r="AX54" s="78">
        <f t="shared" si="75"/>
        <v>15.3</v>
      </c>
      <c r="AY54" s="78">
        <f t="shared" si="76"/>
        <v>15.3</v>
      </c>
      <c r="AZ54" s="78" t="str">
        <f t="shared" si="77"/>
        <v/>
      </c>
      <c r="BA54" s="78">
        <f t="shared" si="78"/>
        <v>25.1</v>
      </c>
      <c r="BB54" s="78">
        <f t="shared" si="79"/>
        <v>25.1</v>
      </c>
      <c r="BC54" s="78">
        <f t="shared" si="80"/>
        <v>23.1</v>
      </c>
      <c r="BD54" s="78">
        <f t="shared" si="81"/>
        <v>19.7</v>
      </c>
      <c r="BE54" s="78">
        <f t="shared" si="82"/>
        <v>27.4</v>
      </c>
      <c r="BF54" s="78">
        <f t="shared" si="83"/>
        <v>18.7</v>
      </c>
      <c r="BG54" s="79" t="str">
        <f t="shared" si="84"/>
        <v/>
      </c>
      <c r="BH54" s="78" t="str">
        <f t="shared" si="85"/>
        <v/>
      </c>
      <c r="BI54" s="78">
        <f t="shared" si="86"/>
        <v>41.972920696324948</v>
      </c>
      <c r="BJ54" s="78">
        <f t="shared" si="87"/>
        <v>41.972920696324948</v>
      </c>
      <c r="BK54" s="78">
        <f t="shared" si="88"/>
        <v>50.92402464065708</v>
      </c>
      <c r="BL54" s="78">
        <f t="shared" si="89"/>
        <v>31.677018633540374</v>
      </c>
      <c r="BM54" s="78">
        <f t="shared" si="90"/>
        <v>31.677018633540374</v>
      </c>
      <c r="BN54" s="78" t="str">
        <f t="shared" si="91"/>
        <v/>
      </c>
      <c r="BO54" s="78">
        <f t="shared" si="92"/>
        <v>51.540041067761805</v>
      </c>
      <c r="BP54" s="78">
        <f t="shared" si="93"/>
        <v>51.540041067761805</v>
      </c>
      <c r="BQ54" s="78">
        <f t="shared" si="94"/>
        <v>51.91011235955056</v>
      </c>
      <c r="BR54" s="78">
        <f t="shared" si="95"/>
        <v>38.856015779092701</v>
      </c>
      <c r="BS54" s="78">
        <f t="shared" si="96"/>
        <v>52.19047619047619</v>
      </c>
      <c r="BT54" s="78">
        <f t="shared" si="97"/>
        <v>36.956521739130437</v>
      </c>
      <c r="BW54" s="76">
        <v>7.94</v>
      </c>
      <c r="BX54" s="76">
        <v>7.94</v>
      </c>
      <c r="BY54" s="76">
        <v>8.52</v>
      </c>
      <c r="BZ54" s="76">
        <v>7.9</v>
      </c>
      <c r="CA54" s="76">
        <v>7.9</v>
      </c>
      <c r="CB54" s="76">
        <v>7.25</v>
      </c>
      <c r="CC54" s="76">
        <v>8.74</v>
      </c>
      <c r="CD54" s="76">
        <v>8.74</v>
      </c>
      <c r="CE54" s="76">
        <v>8.43</v>
      </c>
      <c r="CF54" s="76">
        <v>7.98</v>
      </c>
      <c r="CG54" s="76">
        <v>8.3699999999999992</v>
      </c>
      <c r="CH54" s="76">
        <v>8.06</v>
      </c>
      <c r="CI54" s="77" t="str">
        <f t="shared" si="98"/>
        <v/>
      </c>
      <c r="CJ54" s="76" t="str">
        <f t="shared" si="99"/>
        <v/>
      </c>
      <c r="CK54" s="76">
        <f t="shared" si="100"/>
        <v>7.94</v>
      </c>
      <c r="CL54" s="76">
        <f t="shared" si="101"/>
        <v>7.94</v>
      </c>
      <c r="CM54" s="76">
        <f t="shared" si="102"/>
        <v>8.52</v>
      </c>
      <c r="CN54" s="76">
        <f t="shared" si="103"/>
        <v>7.9</v>
      </c>
      <c r="CO54" s="76">
        <f t="shared" si="104"/>
        <v>7.9</v>
      </c>
      <c r="CP54" s="76" t="str">
        <f t="shared" si="105"/>
        <v/>
      </c>
      <c r="CQ54" s="76">
        <f t="shared" si="106"/>
        <v>8.74</v>
      </c>
      <c r="CR54" s="76">
        <f t="shared" si="107"/>
        <v>8.74</v>
      </c>
      <c r="CS54" s="76">
        <f t="shared" si="108"/>
        <v>8.43</v>
      </c>
      <c r="CT54" s="76">
        <f t="shared" si="109"/>
        <v>7.98</v>
      </c>
      <c r="CU54" s="76">
        <f t="shared" si="110"/>
        <v>8.3699999999999992</v>
      </c>
      <c r="CV54" s="76">
        <f t="shared" si="111"/>
        <v>8.06</v>
      </c>
    </row>
    <row r="55" spans="1:100" x14ac:dyDescent="0.15">
      <c r="A55" s="80" t="s">
        <v>480</v>
      </c>
      <c r="B55" s="81" t="s">
        <v>1241</v>
      </c>
      <c r="C55" s="77">
        <v>4.12</v>
      </c>
      <c r="D55" s="76">
        <v>3.35</v>
      </c>
      <c r="E55" s="76">
        <v>3.08</v>
      </c>
      <c r="F55" s="76">
        <v>3.08</v>
      </c>
      <c r="G55" s="76">
        <v>7.09</v>
      </c>
      <c r="H55" s="76">
        <v>4.08</v>
      </c>
      <c r="I55" s="76">
        <v>4.08</v>
      </c>
      <c r="J55" s="76">
        <v>3.5</v>
      </c>
      <c r="K55" s="76">
        <v>6.31</v>
      </c>
      <c r="L55" s="76">
        <v>6.31</v>
      </c>
      <c r="M55" s="76">
        <v>6.49</v>
      </c>
      <c r="N55" s="76">
        <v>2.7</v>
      </c>
      <c r="O55" s="76">
        <v>3.65</v>
      </c>
      <c r="P55" s="76">
        <v>4.07</v>
      </c>
      <c r="S55" s="78">
        <v>7.5</v>
      </c>
      <c r="T55" s="78">
        <v>7.5</v>
      </c>
      <c r="U55" s="78">
        <v>14.7</v>
      </c>
      <c r="V55" s="78">
        <v>9.4</v>
      </c>
      <c r="W55" s="78">
        <v>9.4</v>
      </c>
      <c r="X55" s="78">
        <v>9.6</v>
      </c>
      <c r="AA55" s="78">
        <v>4.8</v>
      </c>
      <c r="AE55" s="77" t="str">
        <f t="shared" si="56"/>
        <v/>
      </c>
      <c r="AF55" s="76" t="str">
        <f t="shared" si="57"/>
        <v/>
      </c>
      <c r="AG55" s="76">
        <f t="shared" si="58"/>
        <v>2.4350649350649349</v>
      </c>
      <c r="AH55" s="76">
        <f t="shared" si="59"/>
        <v>2.4350649350649349</v>
      </c>
      <c r="AI55" s="76">
        <f t="shared" si="60"/>
        <v>2.0733427362482368</v>
      </c>
      <c r="AJ55" s="76">
        <f t="shared" si="61"/>
        <v>2.3039215686274512</v>
      </c>
      <c r="AK55" s="76">
        <f t="shared" si="62"/>
        <v>2.3039215686274512</v>
      </c>
      <c r="AL55" s="76">
        <f t="shared" si="63"/>
        <v>2.7428571428571429</v>
      </c>
      <c r="AM55" s="76" t="str">
        <f t="shared" si="64"/>
        <v/>
      </c>
      <c r="AN55" s="76" t="str">
        <f t="shared" si="65"/>
        <v/>
      </c>
      <c r="AO55" s="76">
        <f t="shared" si="66"/>
        <v>0.73959938366718025</v>
      </c>
      <c r="AP55" s="76" t="str">
        <f t="shared" si="67"/>
        <v/>
      </c>
      <c r="AQ55" s="76" t="str">
        <f t="shared" si="68"/>
        <v/>
      </c>
      <c r="AR55" s="76" t="str">
        <f t="shared" si="69"/>
        <v/>
      </c>
      <c r="AS55" s="79" t="str">
        <f t="shared" si="70"/>
        <v/>
      </c>
      <c r="AT55" s="78" t="str">
        <f t="shared" si="71"/>
        <v/>
      </c>
      <c r="AU55" s="78">
        <f t="shared" si="72"/>
        <v>7.5</v>
      </c>
      <c r="AV55" s="78">
        <f t="shared" si="73"/>
        <v>7.5</v>
      </c>
      <c r="AW55" s="78">
        <f t="shared" si="74"/>
        <v>14.7</v>
      </c>
      <c r="AX55" s="78">
        <f t="shared" si="75"/>
        <v>9.4</v>
      </c>
      <c r="AY55" s="78">
        <f t="shared" si="76"/>
        <v>9.4</v>
      </c>
      <c r="AZ55" s="78">
        <f t="shared" si="77"/>
        <v>9.6</v>
      </c>
      <c r="BA55" s="78" t="str">
        <f t="shared" si="78"/>
        <v/>
      </c>
      <c r="BB55" s="78" t="str">
        <f t="shared" si="79"/>
        <v/>
      </c>
      <c r="BC55" s="78" t="str">
        <f t="shared" si="80"/>
        <v/>
      </c>
      <c r="BD55" s="78" t="str">
        <f t="shared" si="81"/>
        <v/>
      </c>
      <c r="BE55" s="78" t="str">
        <f t="shared" si="82"/>
        <v/>
      </c>
      <c r="BF55" s="78" t="str">
        <f t="shared" si="83"/>
        <v/>
      </c>
      <c r="BG55" s="79" t="str">
        <f t="shared" si="84"/>
        <v/>
      </c>
      <c r="BH55" s="78" t="str">
        <f t="shared" si="85"/>
        <v/>
      </c>
      <c r="BI55" s="78">
        <f t="shared" si="86"/>
        <v>14.506769825918761</v>
      </c>
      <c r="BJ55" s="78">
        <f t="shared" si="87"/>
        <v>14.506769825918761</v>
      </c>
      <c r="BK55" s="78">
        <f t="shared" si="88"/>
        <v>30.184804928131417</v>
      </c>
      <c r="BL55" s="78">
        <f t="shared" si="89"/>
        <v>19.46169772256729</v>
      </c>
      <c r="BM55" s="78">
        <f t="shared" si="90"/>
        <v>19.46169772256729</v>
      </c>
      <c r="BN55" s="78">
        <f t="shared" si="91"/>
        <v>27.826086956521738</v>
      </c>
      <c r="BO55" s="78" t="str">
        <f t="shared" si="92"/>
        <v/>
      </c>
      <c r="BP55" s="78" t="str">
        <f t="shared" si="93"/>
        <v/>
      </c>
      <c r="BQ55" s="78" t="str">
        <f t="shared" si="94"/>
        <v/>
      </c>
      <c r="BR55" s="78" t="str">
        <f t="shared" si="95"/>
        <v/>
      </c>
      <c r="BS55" s="78" t="str">
        <f t="shared" si="96"/>
        <v/>
      </c>
      <c r="BT55" s="78" t="str">
        <f t="shared" si="97"/>
        <v/>
      </c>
      <c r="BW55" s="76">
        <v>6.32</v>
      </c>
      <c r="BX55" s="76">
        <v>6.32</v>
      </c>
      <c r="BY55" s="76">
        <v>6.34</v>
      </c>
      <c r="BZ55" s="76">
        <v>6.43</v>
      </c>
      <c r="CA55" s="76">
        <v>6.43</v>
      </c>
      <c r="CB55" s="76">
        <v>6.34</v>
      </c>
      <c r="CE55" s="76">
        <v>6.24</v>
      </c>
      <c r="CI55" s="77" t="str">
        <f t="shared" si="98"/>
        <v/>
      </c>
      <c r="CJ55" s="76" t="str">
        <f t="shared" si="99"/>
        <v/>
      </c>
      <c r="CK55" s="76">
        <f t="shared" si="100"/>
        <v>6.32</v>
      </c>
      <c r="CL55" s="76">
        <f t="shared" si="101"/>
        <v>6.32</v>
      </c>
      <c r="CM55" s="76">
        <f t="shared" si="102"/>
        <v>6.34</v>
      </c>
      <c r="CN55" s="76">
        <f t="shared" si="103"/>
        <v>6.43</v>
      </c>
      <c r="CO55" s="76">
        <f t="shared" si="104"/>
        <v>6.43</v>
      </c>
      <c r="CP55" s="76">
        <f t="shared" si="105"/>
        <v>6.34</v>
      </c>
      <c r="CQ55" s="76" t="str">
        <f t="shared" si="106"/>
        <v/>
      </c>
      <c r="CR55" s="76" t="str">
        <f t="shared" si="107"/>
        <v/>
      </c>
      <c r="CS55" s="76" t="str">
        <f t="shared" si="108"/>
        <v/>
      </c>
      <c r="CT55" s="76" t="str">
        <f t="shared" si="109"/>
        <v/>
      </c>
      <c r="CU55" s="76" t="str">
        <f t="shared" si="110"/>
        <v/>
      </c>
      <c r="CV55" s="76" t="str">
        <f t="shared" si="111"/>
        <v/>
      </c>
    </row>
    <row r="56" spans="1:100" x14ac:dyDescent="0.15">
      <c r="A56" s="80" t="s">
        <v>327</v>
      </c>
      <c r="B56" s="81" t="s">
        <v>1240</v>
      </c>
      <c r="C56" s="77">
        <v>3.29</v>
      </c>
      <c r="D56" s="76">
        <v>2.96</v>
      </c>
      <c r="E56" s="76">
        <v>3.14</v>
      </c>
      <c r="F56" s="76">
        <v>3.14</v>
      </c>
      <c r="G56" s="76">
        <v>3.24</v>
      </c>
      <c r="H56" s="76">
        <v>2.92</v>
      </c>
      <c r="I56" s="76">
        <v>2.92</v>
      </c>
      <c r="J56" s="76">
        <v>2.2000000000000002</v>
      </c>
      <c r="K56" s="76">
        <v>5.37</v>
      </c>
      <c r="L56" s="76">
        <v>5.37</v>
      </c>
      <c r="M56" s="76">
        <v>6.75</v>
      </c>
      <c r="N56" s="76">
        <v>2.96</v>
      </c>
      <c r="O56" s="76">
        <v>0.92</v>
      </c>
      <c r="P56" s="76">
        <v>2.25</v>
      </c>
      <c r="Q56" s="79">
        <v>39.299999999999997</v>
      </c>
      <c r="R56" s="78">
        <v>39.299999999999997</v>
      </c>
      <c r="S56" s="78">
        <v>40.6</v>
      </c>
      <c r="T56" s="78">
        <v>40.6</v>
      </c>
      <c r="U56" s="78">
        <v>36.9</v>
      </c>
      <c r="V56" s="78">
        <v>31.8</v>
      </c>
      <c r="W56" s="78">
        <v>31.8</v>
      </c>
      <c r="X56" s="78">
        <v>18.2</v>
      </c>
      <c r="Y56" s="78">
        <v>34.6</v>
      </c>
      <c r="Z56" s="78">
        <v>34.6</v>
      </c>
      <c r="AA56" s="78">
        <v>28</v>
      </c>
      <c r="AB56" s="78">
        <v>32.4</v>
      </c>
      <c r="AC56" s="78">
        <v>39</v>
      </c>
      <c r="AD56" s="78">
        <v>35.299999999999997</v>
      </c>
      <c r="AE56" s="77">
        <f t="shared" si="56"/>
        <v>11.945288753799391</v>
      </c>
      <c r="AF56" s="76">
        <f t="shared" si="57"/>
        <v>13.277027027027026</v>
      </c>
      <c r="AG56" s="76">
        <f t="shared" si="58"/>
        <v>12.929936305732484</v>
      </c>
      <c r="AH56" s="76">
        <f t="shared" si="59"/>
        <v>12.929936305732484</v>
      </c>
      <c r="AI56" s="76">
        <f t="shared" si="60"/>
        <v>11.388888888888888</v>
      </c>
      <c r="AJ56" s="76">
        <f t="shared" si="61"/>
        <v>10.890410958904111</v>
      </c>
      <c r="AK56" s="76">
        <f t="shared" si="62"/>
        <v>10.890410958904111</v>
      </c>
      <c r="AL56" s="76">
        <f t="shared" si="63"/>
        <v>8.2727272727272716</v>
      </c>
      <c r="AM56" s="76">
        <f t="shared" si="64"/>
        <v>6.4432029795158288</v>
      </c>
      <c r="AN56" s="76">
        <f t="shared" si="65"/>
        <v>6.4432029795158288</v>
      </c>
      <c r="AO56" s="76">
        <f t="shared" si="66"/>
        <v>4.1481481481481479</v>
      </c>
      <c r="AP56" s="76">
        <f t="shared" si="67"/>
        <v>10.945945945945946</v>
      </c>
      <c r="AQ56" s="76">
        <f t="shared" si="68"/>
        <v>42.391304347826086</v>
      </c>
      <c r="AR56" s="76">
        <f t="shared" si="69"/>
        <v>15.688888888888888</v>
      </c>
      <c r="AS56" s="79">
        <f t="shared" si="70"/>
        <v>39.299999999999997</v>
      </c>
      <c r="AT56" s="78">
        <f t="shared" si="71"/>
        <v>39.299999999999997</v>
      </c>
      <c r="AU56" s="78">
        <f t="shared" si="72"/>
        <v>40.6</v>
      </c>
      <c r="AV56" s="78">
        <f t="shared" si="73"/>
        <v>40.6</v>
      </c>
      <c r="AW56" s="78">
        <f t="shared" si="74"/>
        <v>36.9</v>
      </c>
      <c r="AX56" s="78">
        <f t="shared" si="75"/>
        <v>31.8</v>
      </c>
      <c r="AY56" s="78">
        <f t="shared" si="76"/>
        <v>31.8</v>
      </c>
      <c r="AZ56" s="78">
        <f t="shared" si="77"/>
        <v>18.2</v>
      </c>
      <c r="BA56" s="78">
        <f t="shared" si="78"/>
        <v>34.6</v>
      </c>
      <c r="BB56" s="78">
        <f t="shared" si="79"/>
        <v>34.6</v>
      </c>
      <c r="BC56" s="78">
        <f t="shared" si="80"/>
        <v>28</v>
      </c>
      <c r="BD56" s="78">
        <f t="shared" si="81"/>
        <v>32.4</v>
      </c>
      <c r="BE56" s="78">
        <f t="shared" si="82"/>
        <v>39</v>
      </c>
      <c r="BF56" s="78">
        <f t="shared" si="83"/>
        <v>35.299999999999997</v>
      </c>
      <c r="BG56" s="79">
        <f t="shared" si="84"/>
        <v>72.242647058823522</v>
      </c>
      <c r="BH56" s="78">
        <f t="shared" si="85"/>
        <v>73.048327137546465</v>
      </c>
      <c r="BI56" s="78">
        <f t="shared" si="86"/>
        <v>78.529980657640223</v>
      </c>
      <c r="BJ56" s="78">
        <f t="shared" si="87"/>
        <v>78.529980657640223</v>
      </c>
      <c r="BK56" s="78">
        <f t="shared" si="88"/>
        <v>75.770020533880896</v>
      </c>
      <c r="BL56" s="78">
        <f t="shared" si="89"/>
        <v>65.838509316770185</v>
      </c>
      <c r="BM56" s="78">
        <f t="shared" si="90"/>
        <v>65.838509316770185</v>
      </c>
      <c r="BN56" s="78">
        <f t="shared" si="91"/>
        <v>52.753623188405797</v>
      </c>
      <c r="BO56" s="78">
        <f t="shared" si="92"/>
        <v>71.047227926078023</v>
      </c>
      <c r="BP56" s="78">
        <f t="shared" si="93"/>
        <v>71.047227926078023</v>
      </c>
      <c r="BQ56" s="78">
        <f t="shared" si="94"/>
        <v>62.921348314606739</v>
      </c>
      <c r="BR56" s="78">
        <f t="shared" si="95"/>
        <v>63.905325443786978</v>
      </c>
      <c r="BS56" s="78">
        <f t="shared" si="96"/>
        <v>74.285714285714292</v>
      </c>
      <c r="BT56" s="78">
        <f t="shared" si="97"/>
        <v>69.76284584980236</v>
      </c>
      <c r="BU56" s="77">
        <v>9.98</v>
      </c>
      <c r="BV56" s="76">
        <v>9.94</v>
      </c>
      <c r="BW56" s="76">
        <v>10.09</v>
      </c>
      <c r="BX56" s="76">
        <v>10.09</v>
      </c>
      <c r="BY56" s="76">
        <v>10.34</v>
      </c>
      <c r="BZ56" s="76">
        <v>9.58</v>
      </c>
      <c r="CA56" s="76">
        <v>9.58</v>
      </c>
      <c r="CB56" s="76">
        <v>9.4600000000000009</v>
      </c>
      <c r="CC56" s="76">
        <v>10.48</v>
      </c>
      <c r="CD56" s="76">
        <v>10.48</v>
      </c>
      <c r="CE56" s="76">
        <v>10.63</v>
      </c>
      <c r="CF56" s="76">
        <v>9.64</v>
      </c>
      <c r="CG56" s="76">
        <v>9.74</v>
      </c>
      <c r="CH56" s="76">
        <v>9.68</v>
      </c>
      <c r="CI56" s="77">
        <f t="shared" si="98"/>
        <v>9.98</v>
      </c>
      <c r="CJ56" s="76">
        <f t="shared" si="99"/>
        <v>9.94</v>
      </c>
      <c r="CK56" s="76">
        <f t="shared" si="100"/>
        <v>10.09</v>
      </c>
      <c r="CL56" s="76">
        <f t="shared" si="101"/>
        <v>10.09</v>
      </c>
      <c r="CM56" s="76">
        <f t="shared" si="102"/>
        <v>10.34</v>
      </c>
      <c r="CN56" s="76">
        <f t="shared" si="103"/>
        <v>9.58</v>
      </c>
      <c r="CO56" s="76">
        <f t="shared" si="104"/>
        <v>9.58</v>
      </c>
      <c r="CP56" s="76">
        <f t="shared" si="105"/>
        <v>9.4600000000000009</v>
      </c>
      <c r="CQ56" s="76">
        <f t="shared" si="106"/>
        <v>10.48</v>
      </c>
      <c r="CR56" s="76">
        <f t="shared" si="107"/>
        <v>10.48</v>
      </c>
      <c r="CS56" s="76">
        <f t="shared" si="108"/>
        <v>10.63</v>
      </c>
      <c r="CT56" s="76">
        <f t="shared" si="109"/>
        <v>9.64</v>
      </c>
      <c r="CU56" s="76">
        <f t="shared" si="110"/>
        <v>9.74</v>
      </c>
      <c r="CV56" s="76">
        <f t="shared" si="111"/>
        <v>9.68</v>
      </c>
    </row>
    <row r="57" spans="1:100" x14ac:dyDescent="0.15">
      <c r="A57" s="80" t="s">
        <v>84</v>
      </c>
      <c r="B57" s="81" t="s">
        <v>113</v>
      </c>
      <c r="C57" s="77">
        <v>2.42</v>
      </c>
      <c r="D57" s="76">
        <v>3.63</v>
      </c>
      <c r="E57" s="76">
        <v>3.03</v>
      </c>
      <c r="F57" s="76">
        <v>3.03</v>
      </c>
      <c r="G57" s="76">
        <v>3.37</v>
      </c>
      <c r="H57" s="76">
        <v>3.19</v>
      </c>
      <c r="I57" s="76">
        <v>3.19</v>
      </c>
      <c r="J57" s="76">
        <v>4.16</v>
      </c>
      <c r="K57" s="76">
        <v>2.0499999999999998</v>
      </c>
      <c r="L57" s="76">
        <v>2.0499999999999998</v>
      </c>
      <c r="M57" s="76">
        <v>4.7699999999999996</v>
      </c>
      <c r="N57" s="76">
        <v>2.35</v>
      </c>
      <c r="O57" s="76">
        <v>2.0699999999999998</v>
      </c>
      <c r="P57" s="76">
        <v>3.03</v>
      </c>
      <c r="Q57" s="79">
        <v>24</v>
      </c>
      <c r="R57" s="78">
        <v>18.2</v>
      </c>
      <c r="S57" s="78">
        <v>9.6</v>
      </c>
      <c r="T57" s="78">
        <v>9.6</v>
      </c>
      <c r="U57" s="78">
        <v>10.7</v>
      </c>
      <c r="V57" s="78">
        <v>22.4</v>
      </c>
      <c r="W57" s="78">
        <v>22.4</v>
      </c>
      <c r="X57" s="78">
        <v>18.5</v>
      </c>
      <c r="Y57" s="78">
        <v>5.4</v>
      </c>
      <c r="Z57" s="78">
        <v>5.4</v>
      </c>
      <c r="AA57" s="78">
        <v>20.3</v>
      </c>
      <c r="AB57" s="78">
        <v>29.6</v>
      </c>
      <c r="AC57" s="78">
        <v>24.1</v>
      </c>
      <c r="AD57" s="78">
        <v>21.1</v>
      </c>
      <c r="AE57" s="77">
        <f t="shared" si="56"/>
        <v>9.9173553719008272</v>
      </c>
      <c r="AF57" s="76">
        <f t="shared" si="57"/>
        <v>5.0137741046831952</v>
      </c>
      <c r="AG57" s="76">
        <f t="shared" si="58"/>
        <v>3.1683168316831685</v>
      </c>
      <c r="AH57" s="76">
        <f t="shared" si="59"/>
        <v>3.1683168316831685</v>
      </c>
      <c r="AI57" s="76">
        <f t="shared" si="60"/>
        <v>3.1750741839762608</v>
      </c>
      <c r="AJ57" s="76">
        <f t="shared" si="61"/>
        <v>7.0219435736677109</v>
      </c>
      <c r="AK57" s="76">
        <f t="shared" si="62"/>
        <v>7.0219435736677109</v>
      </c>
      <c r="AL57" s="76">
        <f t="shared" si="63"/>
        <v>4.4471153846153841</v>
      </c>
      <c r="AM57" s="76">
        <f t="shared" si="64"/>
        <v>2.6341463414634152</v>
      </c>
      <c r="AN57" s="76">
        <f t="shared" si="65"/>
        <v>2.6341463414634152</v>
      </c>
      <c r="AO57" s="76">
        <f t="shared" si="66"/>
        <v>4.2557651991614263</v>
      </c>
      <c r="AP57" s="76">
        <f t="shared" si="67"/>
        <v>12.595744680851064</v>
      </c>
      <c r="AQ57" s="76">
        <f t="shared" si="68"/>
        <v>11.642512077294688</v>
      </c>
      <c r="AR57" s="76">
        <f t="shared" si="69"/>
        <v>6.9636963696369643</v>
      </c>
      <c r="AS57" s="79">
        <f t="shared" si="70"/>
        <v>24</v>
      </c>
      <c r="AT57" s="78">
        <f t="shared" si="71"/>
        <v>18.2</v>
      </c>
      <c r="AU57" s="78">
        <f t="shared" si="72"/>
        <v>9.6</v>
      </c>
      <c r="AV57" s="78">
        <f t="shared" si="73"/>
        <v>9.6</v>
      </c>
      <c r="AW57" s="78">
        <f t="shared" si="74"/>
        <v>10.7</v>
      </c>
      <c r="AX57" s="78">
        <f t="shared" si="75"/>
        <v>22.4</v>
      </c>
      <c r="AY57" s="78">
        <f t="shared" si="76"/>
        <v>22.4</v>
      </c>
      <c r="AZ57" s="78">
        <f t="shared" si="77"/>
        <v>18.5</v>
      </c>
      <c r="BA57" s="78">
        <f t="shared" si="78"/>
        <v>5.4</v>
      </c>
      <c r="BB57" s="78">
        <f t="shared" si="79"/>
        <v>5.4</v>
      </c>
      <c r="BC57" s="78">
        <f t="shared" si="80"/>
        <v>20.3</v>
      </c>
      <c r="BD57" s="78">
        <f t="shared" si="81"/>
        <v>29.6</v>
      </c>
      <c r="BE57" s="78">
        <f t="shared" si="82"/>
        <v>24.1</v>
      </c>
      <c r="BF57" s="78">
        <f t="shared" si="83"/>
        <v>21.1</v>
      </c>
      <c r="BG57" s="79">
        <f t="shared" si="84"/>
        <v>44.117647058823529</v>
      </c>
      <c r="BH57" s="78">
        <f t="shared" si="85"/>
        <v>33.828996282527882</v>
      </c>
      <c r="BI57" s="78">
        <f t="shared" si="86"/>
        <v>18.568665377176014</v>
      </c>
      <c r="BJ57" s="78">
        <f t="shared" si="87"/>
        <v>18.568665377176014</v>
      </c>
      <c r="BK57" s="78">
        <f t="shared" si="88"/>
        <v>21.97125256673511</v>
      </c>
      <c r="BL57" s="78">
        <f t="shared" si="89"/>
        <v>46.376811594202898</v>
      </c>
      <c r="BM57" s="78">
        <f t="shared" si="90"/>
        <v>46.376811594202898</v>
      </c>
      <c r="BN57" s="78">
        <f t="shared" si="91"/>
        <v>53.623188405797102</v>
      </c>
      <c r="BO57" s="78">
        <f t="shared" si="92"/>
        <v>11.08829568788501</v>
      </c>
      <c r="BP57" s="78">
        <f t="shared" si="93"/>
        <v>11.08829568788501</v>
      </c>
      <c r="BQ57" s="78">
        <f t="shared" si="94"/>
        <v>45.617977528089888</v>
      </c>
      <c r="BR57" s="78">
        <f t="shared" si="95"/>
        <v>58.382642998027613</v>
      </c>
      <c r="BS57" s="78">
        <f t="shared" si="96"/>
        <v>45.904761904761905</v>
      </c>
      <c r="BT57" s="78">
        <f t="shared" si="97"/>
        <v>41.699604743083</v>
      </c>
      <c r="BU57" s="77">
        <v>9.85</v>
      </c>
      <c r="BV57" s="76">
        <v>9.82</v>
      </c>
      <c r="BW57" s="76">
        <v>9.94</v>
      </c>
      <c r="BX57" s="76">
        <v>9.94</v>
      </c>
      <c r="BY57" s="76">
        <v>10.24</v>
      </c>
      <c r="BZ57" s="76">
        <v>10.039999999999999</v>
      </c>
      <c r="CA57" s="76">
        <v>10.039999999999999</v>
      </c>
      <c r="CB57" s="76">
        <v>9.8699999999999992</v>
      </c>
      <c r="CC57" s="76">
        <v>10.44</v>
      </c>
      <c r="CD57" s="76">
        <v>10.44</v>
      </c>
      <c r="CE57" s="76">
        <v>10.3</v>
      </c>
      <c r="CF57" s="76">
        <v>10.02</v>
      </c>
      <c r="CG57" s="76">
        <v>10.06</v>
      </c>
      <c r="CH57" s="76">
        <v>10.08</v>
      </c>
      <c r="CI57" s="77">
        <f t="shared" si="98"/>
        <v>9.85</v>
      </c>
      <c r="CJ57" s="76">
        <f t="shared" si="99"/>
        <v>9.82</v>
      </c>
      <c r="CK57" s="76">
        <f t="shared" si="100"/>
        <v>9.94</v>
      </c>
      <c r="CL57" s="76">
        <f t="shared" si="101"/>
        <v>9.94</v>
      </c>
      <c r="CM57" s="76">
        <f t="shared" si="102"/>
        <v>10.24</v>
      </c>
      <c r="CN57" s="76">
        <f t="shared" si="103"/>
        <v>10.039999999999999</v>
      </c>
      <c r="CO57" s="76">
        <f t="shared" si="104"/>
        <v>10.039999999999999</v>
      </c>
      <c r="CP57" s="76">
        <f t="shared" si="105"/>
        <v>9.8699999999999992</v>
      </c>
      <c r="CQ57" s="76">
        <f t="shared" si="106"/>
        <v>10.44</v>
      </c>
      <c r="CR57" s="76">
        <f t="shared" si="107"/>
        <v>10.44</v>
      </c>
      <c r="CS57" s="76">
        <f t="shared" si="108"/>
        <v>10.3</v>
      </c>
      <c r="CT57" s="76">
        <f t="shared" si="109"/>
        <v>10.02</v>
      </c>
      <c r="CU57" s="76">
        <f t="shared" si="110"/>
        <v>10.06</v>
      </c>
      <c r="CV57" s="76">
        <f t="shared" si="111"/>
        <v>10.08</v>
      </c>
    </row>
    <row r="58" spans="1:100" x14ac:dyDescent="0.15">
      <c r="A58" s="80" t="s">
        <v>484</v>
      </c>
      <c r="B58" s="81" t="s">
        <v>114</v>
      </c>
      <c r="C58" s="77">
        <v>6.77</v>
      </c>
      <c r="D58" s="76">
        <v>4.97</v>
      </c>
      <c r="E58" s="76">
        <v>6.55</v>
      </c>
      <c r="F58" s="76">
        <v>6.55</v>
      </c>
      <c r="G58" s="76">
        <v>6.79</v>
      </c>
      <c r="H58" s="76">
        <v>7.54</v>
      </c>
      <c r="I58" s="76">
        <v>7.54</v>
      </c>
      <c r="J58" s="76">
        <v>5.26</v>
      </c>
      <c r="K58" s="76">
        <v>8.32</v>
      </c>
      <c r="L58" s="76">
        <v>8.32</v>
      </c>
      <c r="M58" s="76">
        <v>8.25</v>
      </c>
      <c r="N58" s="76">
        <v>5.97</v>
      </c>
      <c r="O58" s="76">
        <v>5.68</v>
      </c>
      <c r="P58" s="76">
        <v>6.07</v>
      </c>
      <c r="Q58" s="79">
        <v>31.5</v>
      </c>
      <c r="R58" s="78">
        <v>30.8</v>
      </c>
      <c r="AE58" s="77">
        <f t="shared" si="56"/>
        <v>4.6528803545051698</v>
      </c>
      <c r="AF58" s="76">
        <f t="shared" si="57"/>
        <v>6.1971830985915499</v>
      </c>
      <c r="AG58" s="76" t="str">
        <f t="shared" si="58"/>
        <v/>
      </c>
      <c r="AH58" s="76" t="str">
        <f t="shared" si="59"/>
        <v/>
      </c>
      <c r="AI58" s="76" t="str">
        <f t="shared" si="60"/>
        <v/>
      </c>
      <c r="AJ58" s="76" t="str">
        <f t="shared" si="61"/>
        <v/>
      </c>
      <c r="AK58" s="76" t="str">
        <f t="shared" si="62"/>
        <v/>
      </c>
      <c r="AL58" s="76" t="str">
        <f t="shared" si="63"/>
        <v/>
      </c>
      <c r="AM58" s="76" t="str">
        <f t="shared" si="64"/>
        <v/>
      </c>
      <c r="AN58" s="76" t="str">
        <f t="shared" si="65"/>
        <v/>
      </c>
      <c r="AO58" s="76" t="str">
        <f t="shared" si="66"/>
        <v/>
      </c>
      <c r="AP58" s="76" t="str">
        <f t="shared" si="67"/>
        <v/>
      </c>
      <c r="AQ58" s="76" t="str">
        <f t="shared" si="68"/>
        <v/>
      </c>
      <c r="AR58" s="76" t="str">
        <f t="shared" si="69"/>
        <v/>
      </c>
      <c r="AS58" s="79">
        <f t="shared" si="70"/>
        <v>31.5</v>
      </c>
      <c r="AT58" s="78">
        <f t="shared" si="71"/>
        <v>30.8</v>
      </c>
      <c r="AU58" s="78" t="str">
        <f t="shared" si="72"/>
        <v/>
      </c>
      <c r="AV58" s="78" t="str">
        <f t="shared" si="73"/>
        <v/>
      </c>
      <c r="AW58" s="78" t="str">
        <f t="shared" si="74"/>
        <v/>
      </c>
      <c r="AX58" s="78" t="str">
        <f t="shared" si="75"/>
        <v/>
      </c>
      <c r="AY58" s="78" t="str">
        <f t="shared" si="76"/>
        <v/>
      </c>
      <c r="AZ58" s="78" t="str">
        <f t="shared" si="77"/>
        <v/>
      </c>
      <c r="BA58" s="78" t="str">
        <f t="shared" si="78"/>
        <v/>
      </c>
      <c r="BB58" s="78" t="str">
        <f t="shared" si="79"/>
        <v/>
      </c>
      <c r="BC58" s="78" t="str">
        <f t="shared" si="80"/>
        <v/>
      </c>
      <c r="BD58" s="78" t="str">
        <f t="shared" si="81"/>
        <v/>
      </c>
      <c r="BE58" s="78" t="str">
        <f t="shared" si="82"/>
        <v/>
      </c>
      <c r="BF58" s="78" t="str">
        <f t="shared" si="83"/>
        <v/>
      </c>
      <c r="BG58" s="79">
        <f t="shared" si="84"/>
        <v>57.904411764705884</v>
      </c>
      <c r="BH58" s="78">
        <f t="shared" si="85"/>
        <v>57.249070631970262</v>
      </c>
      <c r="BI58" s="78" t="str">
        <f t="shared" si="86"/>
        <v/>
      </c>
      <c r="BJ58" s="78" t="str">
        <f t="shared" si="87"/>
        <v/>
      </c>
      <c r="BK58" s="78" t="str">
        <f t="shared" si="88"/>
        <v/>
      </c>
      <c r="BL58" s="78" t="str">
        <f t="shared" si="89"/>
        <v/>
      </c>
      <c r="BM58" s="78" t="str">
        <f t="shared" si="90"/>
        <v/>
      </c>
      <c r="BN58" s="78" t="str">
        <f t="shared" si="91"/>
        <v/>
      </c>
      <c r="BO58" s="78" t="str">
        <f t="shared" si="92"/>
        <v/>
      </c>
      <c r="BP58" s="78" t="str">
        <f t="shared" si="93"/>
        <v/>
      </c>
      <c r="BQ58" s="78" t="str">
        <f t="shared" si="94"/>
        <v/>
      </c>
      <c r="BR58" s="78" t="str">
        <f t="shared" si="95"/>
        <v/>
      </c>
      <c r="BS58" s="78" t="str">
        <f t="shared" si="96"/>
        <v/>
      </c>
      <c r="BT58" s="78" t="str">
        <f t="shared" si="97"/>
        <v/>
      </c>
      <c r="BU58" s="77">
        <v>8.48</v>
      </c>
      <c r="BV58" s="76">
        <v>8.3800000000000008</v>
      </c>
      <c r="CI58" s="77">
        <f t="shared" si="98"/>
        <v>8.48</v>
      </c>
      <c r="CJ58" s="76">
        <f t="shared" si="99"/>
        <v>8.3800000000000008</v>
      </c>
      <c r="CK58" s="76" t="str">
        <f t="shared" si="100"/>
        <v/>
      </c>
      <c r="CL58" s="76" t="str">
        <f t="shared" si="101"/>
        <v/>
      </c>
      <c r="CM58" s="76" t="str">
        <f t="shared" si="102"/>
        <v/>
      </c>
      <c r="CN58" s="76" t="str">
        <f t="shared" si="103"/>
        <v/>
      </c>
      <c r="CO58" s="76" t="str">
        <f t="shared" si="104"/>
        <v/>
      </c>
      <c r="CP58" s="76" t="str">
        <f t="shared" si="105"/>
        <v/>
      </c>
      <c r="CQ58" s="76" t="str">
        <f t="shared" si="106"/>
        <v/>
      </c>
      <c r="CR58" s="76" t="str">
        <f t="shared" si="107"/>
        <v/>
      </c>
      <c r="CS58" s="76" t="str">
        <f t="shared" si="108"/>
        <v/>
      </c>
      <c r="CT58" s="76" t="str">
        <f t="shared" si="109"/>
        <v/>
      </c>
      <c r="CU58" s="76" t="str">
        <f t="shared" si="110"/>
        <v/>
      </c>
      <c r="CV58" s="76" t="str">
        <f t="shared" si="111"/>
        <v/>
      </c>
    </row>
    <row r="59" spans="1:100" x14ac:dyDescent="0.15">
      <c r="A59" s="80" t="s">
        <v>497</v>
      </c>
      <c r="B59" s="81" t="s">
        <v>1136</v>
      </c>
      <c r="C59" s="77">
        <v>4.34</v>
      </c>
      <c r="D59" s="76">
        <v>2.5299999999999998</v>
      </c>
      <c r="E59" s="76">
        <v>4.2699999999999996</v>
      </c>
      <c r="F59" s="76">
        <v>4.2699999999999996</v>
      </c>
      <c r="G59" s="76">
        <v>4.07</v>
      </c>
      <c r="H59" s="76">
        <v>5.28</v>
      </c>
      <c r="I59" s="76">
        <v>5.28</v>
      </c>
      <c r="J59" s="76">
        <v>6.17</v>
      </c>
      <c r="K59" s="76">
        <v>7.75</v>
      </c>
      <c r="L59" s="76">
        <v>7.75</v>
      </c>
      <c r="M59" s="76">
        <v>6.26</v>
      </c>
      <c r="N59" s="76">
        <v>4.68</v>
      </c>
      <c r="O59" s="76">
        <v>2.44</v>
      </c>
      <c r="P59" s="76">
        <v>4.4000000000000004</v>
      </c>
      <c r="Q59" s="79">
        <v>30.4</v>
      </c>
      <c r="R59" s="78">
        <v>29.4</v>
      </c>
      <c r="S59" s="78">
        <v>18.8</v>
      </c>
      <c r="T59" s="78">
        <v>18.8</v>
      </c>
      <c r="U59" s="78">
        <v>25.4</v>
      </c>
      <c r="V59" s="78">
        <v>10.6</v>
      </c>
      <c r="W59" s="78">
        <v>10.6</v>
      </c>
      <c r="X59" s="78">
        <v>12.6</v>
      </c>
      <c r="Y59" s="78">
        <v>28.2</v>
      </c>
      <c r="Z59" s="78">
        <v>28.2</v>
      </c>
      <c r="AA59" s="78">
        <v>26.3</v>
      </c>
      <c r="AE59" s="77">
        <f t="shared" si="56"/>
        <v>7.0046082949308754</v>
      </c>
      <c r="AF59" s="76">
        <f t="shared" si="57"/>
        <v>11.620553359683795</v>
      </c>
      <c r="AG59" s="76">
        <f t="shared" si="58"/>
        <v>4.4028103044496492</v>
      </c>
      <c r="AH59" s="76">
        <f t="shared" si="59"/>
        <v>4.4028103044496492</v>
      </c>
      <c r="AI59" s="76">
        <f t="shared" si="60"/>
        <v>6.2407862407862398</v>
      </c>
      <c r="AJ59" s="76">
        <f t="shared" si="61"/>
        <v>2.0075757575757573</v>
      </c>
      <c r="AK59" s="76">
        <f t="shared" si="62"/>
        <v>2.0075757575757573</v>
      </c>
      <c r="AL59" s="76">
        <f t="shared" si="63"/>
        <v>2.0421393841166937</v>
      </c>
      <c r="AM59" s="76">
        <f t="shared" si="64"/>
        <v>3.6387096774193548</v>
      </c>
      <c r="AN59" s="76">
        <f t="shared" si="65"/>
        <v>3.6387096774193548</v>
      </c>
      <c r="AO59" s="76">
        <f t="shared" si="66"/>
        <v>4.201277955271566</v>
      </c>
      <c r="AP59" s="76" t="str">
        <f t="shared" si="67"/>
        <v/>
      </c>
      <c r="AQ59" s="76" t="str">
        <f t="shared" si="68"/>
        <v/>
      </c>
      <c r="AR59" s="76" t="str">
        <f t="shared" si="69"/>
        <v/>
      </c>
      <c r="AS59" s="79">
        <f t="shared" si="70"/>
        <v>30.4</v>
      </c>
      <c r="AT59" s="78">
        <f t="shared" si="71"/>
        <v>29.4</v>
      </c>
      <c r="AU59" s="78">
        <f t="shared" si="72"/>
        <v>18.8</v>
      </c>
      <c r="AV59" s="78">
        <f t="shared" si="73"/>
        <v>18.8</v>
      </c>
      <c r="AW59" s="78">
        <f t="shared" si="74"/>
        <v>25.4</v>
      </c>
      <c r="AX59" s="78">
        <f t="shared" si="75"/>
        <v>10.6</v>
      </c>
      <c r="AY59" s="78">
        <f t="shared" si="76"/>
        <v>10.6</v>
      </c>
      <c r="AZ59" s="78">
        <f t="shared" si="77"/>
        <v>12.6</v>
      </c>
      <c r="BA59" s="78">
        <f t="shared" si="78"/>
        <v>28.2</v>
      </c>
      <c r="BB59" s="78">
        <f t="shared" si="79"/>
        <v>28.2</v>
      </c>
      <c r="BC59" s="78">
        <f t="shared" si="80"/>
        <v>26.3</v>
      </c>
      <c r="BD59" s="78" t="str">
        <f t="shared" si="81"/>
        <v/>
      </c>
      <c r="BE59" s="78" t="str">
        <f t="shared" si="82"/>
        <v/>
      </c>
      <c r="BF59" s="78" t="str">
        <f t="shared" si="83"/>
        <v/>
      </c>
      <c r="BG59" s="79">
        <f t="shared" si="84"/>
        <v>55.882352941176471</v>
      </c>
      <c r="BH59" s="78">
        <f t="shared" si="85"/>
        <v>54.646840148698885</v>
      </c>
      <c r="BI59" s="78">
        <f t="shared" si="86"/>
        <v>36.36363636363636</v>
      </c>
      <c r="BJ59" s="78">
        <f t="shared" si="87"/>
        <v>36.36363636363636</v>
      </c>
      <c r="BK59" s="78">
        <f t="shared" si="88"/>
        <v>52.156057494866523</v>
      </c>
      <c r="BL59" s="78">
        <f t="shared" si="89"/>
        <v>21.946169772256731</v>
      </c>
      <c r="BM59" s="78">
        <f t="shared" si="90"/>
        <v>21.946169772256731</v>
      </c>
      <c r="BN59" s="78">
        <f t="shared" si="91"/>
        <v>36.521739130434781</v>
      </c>
      <c r="BO59" s="78">
        <f t="shared" si="92"/>
        <v>57.905544147843941</v>
      </c>
      <c r="BP59" s="78">
        <f t="shared" si="93"/>
        <v>57.905544147843941</v>
      </c>
      <c r="BQ59" s="78">
        <f t="shared" si="94"/>
        <v>59.101123595505619</v>
      </c>
      <c r="BR59" s="78" t="str">
        <f t="shared" si="95"/>
        <v/>
      </c>
      <c r="BS59" s="78" t="str">
        <f t="shared" si="96"/>
        <v/>
      </c>
      <c r="BT59" s="78" t="str">
        <f t="shared" si="97"/>
        <v/>
      </c>
      <c r="BU59" s="77">
        <v>9.5299999999999994</v>
      </c>
      <c r="BV59" s="76">
        <v>9.4600000000000009</v>
      </c>
      <c r="BW59" s="76">
        <v>8.9</v>
      </c>
      <c r="BX59" s="76">
        <v>8.9</v>
      </c>
      <c r="BY59" s="76">
        <v>9.2200000000000006</v>
      </c>
      <c r="BZ59" s="76">
        <v>8.7100000000000009</v>
      </c>
      <c r="CA59" s="76">
        <v>8.7100000000000009</v>
      </c>
      <c r="CB59" s="76">
        <v>8.93</v>
      </c>
      <c r="CC59" s="76">
        <v>9.67</v>
      </c>
      <c r="CD59" s="76">
        <v>9.67</v>
      </c>
      <c r="CE59" s="76">
        <v>9.49</v>
      </c>
      <c r="CI59" s="77">
        <f t="shared" si="98"/>
        <v>9.5299999999999994</v>
      </c>
      <c r="CJ59" s="76">
        <f t="shared" si="99"/>
        <v>9.4600000000000009</v>
      </c>
      <c r="CK59" s="76">
        <f t="shared" si="100"/>
        <v>8.9</v>
      </c>
      <c r="CL59" s="76">
        <f t="shared" si="101"/>
        <v>8.9</v>
      </c>
      <c r="CM59" s="76">
        <f t="shared" si="102"/>
        <v>9.2200000000000006</v>
      </c>
      <c r="CN59" s="76">
        <f t="shared" si="103"/>
        <v>8.7100000000000009</v>
      </c>
      <c r="CO59" s="76">
        <f t="shared" si="104"/>
        <v>8.7100000000000009</v>
      </c>
      <c r="CP59" s="76">
        <f t="shared" si="105"/>
        <v>8.93</v>
      </c>
      <c r="CQ59" s="76">
        <f t="shared" si="106"/>
        <v>9.67</v>
      </c>
      <c r="CR59" s="76">
        <f t="shared" si="107"/>
        <v>9.67</v>
      </c>
      <c r="CS59" s="76">
        <f t="shared" si="108"/>
        <v>9.49</v>
      </c>
      <c r="CT59" s="76" t="str">
        <f t="shared" si="109"/>
        <v/>
      </c>
      <c r="CU59" s="76" t="str">
        <f t="shared" si="110"/>
        <v/>
      </c>
      <c r="CV59" s="76" t="str">
        <f t="shared" si="111"/>
        <v/>
      </c>
    </row>
    <row r="60" spans="1:100" x14ac:dyDescent="0.15">
      <c r="A60" s="80" t="s">
        <v>500</v>
      </c>
      <c r="B60" s="81" t="s">
        <v>501</v>
      </c>
      <c r="C60" s="77">
        <v>3.93</v>
      </c>
      <c r="D60" s="76">
        <v>2.88</v>
      </c>
      <c r="E60" s="76">
        <v>3.56</v>
      </c>
      <c r="F60" s="76">
        <v>3.56</v>
      </c>
      <c r="G60" s="76">
        <v>3.59</v>
      </c>
      <c r="H60" s="76">
        <v>3.48</v>
      </c>
      <c r="I60" s="76">
        <v>3.48</v>
      </c>
      <c r="J60" s="76">
        <v>2.67</v>
      </c>
      <c r="K60" s="76">
        <v>4.4400000000000004</v>
      </c>
      <c r="L60" s="76">
        <v>4.4400000000000004</v>
      </c>
      <c r="M60" s="76">
        <v>3.53</v>
      </c>
      <c r="N60" s="76">
        <v>2.27</v>
      </c>
      <c r="O60" s="76">
        <v>3.32</v>
      </c>
      <c r="P60" s="76">
        <v>4.42</v>
      </c>
      <c r="Q60" s="79">
        <v>19.8</v>
      </c>
      <c r="R60" s="78">
        <v>19.5</v>
      </c>
      <c r="S60" s="78">
        <v>8.8000000000000007</v>
      </c>
      <c r="T60" s="78">
        <v>8.8000000000000007</v>
      </c>
      <c r="U60" s="78">
        <v>10.9</v>
      </c>
      <c r="V60" s="78">
        <v>14.1</v>
      </c>
      <c r="W60" s="78">
        <v>14.1</v>
      </c>
      <c r="X60" s="78">
        <v>13.2</v>
      </c>
      <c r="Y60" s="78">
        <v>16.2</v>
      </c>
      <c r="Z60" s="78">
        <v>16.2</v>
      </c>
      <c r="AA60" s="78">
        <v>14.8</v>
      </c>
      <c r="AB60" s="78">
        <v>7.5</v>
      </c>
      <c r="AC60" s="78">
        <v>6.9</v>
      </c>
      <c r="AD60" s="78">
        <v>6.1</v>
      </c>
      <c r="AE60" s="77">
        <f t="shared" si="56"/>
        <v>5.0381679389312977</v>
      </c>
      <c r="AF60" s="76">
        <f t="shared" si="57"/>
        <v>6.7708333333333339</v>
      </c>
      <c r="AG60" s="76">
        <f t="shared" si="58"/>
        <v>2.4719101123595508</v>
      </c>
      <c r="AH60" s="76">
        <f t="shared" si="59"/>
        <v>2.4719101123595508</v>
      </c>
      <c r="AI60" s="76">
        <f t="shared" si="60"/>
        <v>3.0362116991643457</v>
      </c>
      <c r="AJ60" s="76">
        <f t="shared" si="61"/>
        <v>4.0517241379310347</v>
      </c>
      <c r="AK60" s="76">
        <f t="shared" si="62"/>
        <v>4.0517241379310347</v>
      </c>
      <c r="AL60" s="76">
        <f t="shared" si="63"/>
        <v>4.9438202247191008</v>
      </c>
      <c r="AM60" s="76">
        <f t="shared" si="64"/>
        <v>3.6486486486486482</v>
      </c>
      <c r="AN60" s="76">
        <f t="shared" si="65"/>
        <v>3.6486486486486482</v>
      </c>
      <c r="AO60" s="76">
        <f t="shared" si="66"/>
        <v>4.1926345609065159</v>
      </c>
      <c r="AP60" s="76">
        <f t="shared" si="67"/>
        <v>3.303964757709251</v>
      </c>
      <c r="AQ60" s="76">
        <f t="shared" si="68"/>
        <v>2.0783132530120483</v>
      </c>
      <c r="AR60" s="76">
        <f t="shared" si="69"/>
        <v>1.3800904977375565</v>
      </c>
      <c r="AS60" s="79">
        <f t="shared" si="70"/>
        <v>19.8</v>
      </c>
      <c r="AT60" s="78">
        <f t="shared" si="71"/>
        <v>19.5</v>
      </c>
      <c r="AU60" s="78">
        <f t="shared" si="72"/>
        <v>8.8000000000000007</v>
      </c>
      <c r="AV60" s="78">
        <f t="shared" si="73"/>
        <v>8.8000000000000007</v>
      </c>
      <c r="AW60" s="78">
        <f t="shared" si="74"/>
        <v>10.9</v>
      </c>
      <c r="AX60" s="78">
        <f t="shared" si="75"/>
        <v>14.1</v>
      </c>
      <c r="AY60" s="78">
        <f t="shared" si="76"/>
        <v>14.1</v>
      </c>
      <c r="AZ60" s="78">
        <f t="shared" si="77"/>
        <v>13.2</v>
      </c>
      <c r="BA60" s="78">
        <f t="shared" si="78"/>
        <v>16.2</v>
      </c>
      <c r="BB60" s="78">
        <f t="shared" si="79"/>
        <v>16.2</v>
      </c>
      <c r="BC60" s="78">
        <f t="shared" si="80"/>
        <v>14.8</v>
      </c>
      <c r="BD60" s="78">
        <f t="shared" si="81"/>
        <v>7.5</v>
      </c>
      <c r="BE60" s="78">
        <f t="shared" si="82"/>
        <v>6.9</v>
      </c>
      <c r="BF60" s="78">
        <f t="shared" si="83"/>
        <v>6.1</v>
      </c>
      <c r="BG60" s="79">
        <f t="shared" si="84"/>
        <v>36.397058823529413</v>
      </c>
      <c r="BH60" s="78">
        <f t="shared" si="85"/>
        <v>36.245353159851305</v>
      </c>
      <c r="BI60" s="78">
        <f t="shared" si="86"/>
        <v>17.021276595744681</v>
      </c>
      <c r="BJ60" s="78">
        <f t="shared" si="87"/>
        <v>17.021276595744681</v>
      </c>
      <c r="BK60" s="78">
        <f t="shared" si="88"/>
        <v>22.381930184804926</v>
      </c>
      <c r="BL60" s="78">
        <f t="shared" si="89"/>
        <v>29.192546583850934</v>
      </c>
      <c r="BM60" s="78">
        <f t="shared" si="90"/>
        <v>29.192546583850934</v>
      </c>
      <c r="BN60" s="78">
        <f t="shared" si="91"/>
        <v>38.260869565217391</v>
      </c>
      <c r="BO60" s="78">
        <f t="shared" si="92"/>
        <v>33.264887063655031</v>
      </c>
      <c r="BP60" s="78">
        <f t="shared" si="93"/>
        <v>33.264887063655031</v>
      </c>
      <c r="BQ60" s="78">
        <f t="shared" si="94"/>
        <v>33.258426966292134</v>
      </c>
      <c r="BR60" s="78">
        <f t="shared" si="95"/>
        <v>14.792899408284024</v>
      </c>
      <c r="BS60" s="78">
        <f t="shared" si="96"/>
        <v>13.142857142857142</v>
      </c>
      <c r="BT60" s="78">
        <f t="shared" si="97"/>
        <v>12.055335968379445</v>
      </c>
      <c r="BU60" s="77">
        <v>8.23</v>
      </c>
      <c r="BV60" s="76">
        <v>8.0500000000000007</v>
      </c>
      <c r="BW60" s="76">
        <v>7.58</v>
      </c>
      <c r="BX60" s="76">
        <v>7.58</v>
      </c>
      <c r="BY60" s="76">
        <v>7.74</v>
      </c>
      <c r="BZ60" s="76">
        <v>7.87</v>
      </c>
      <c r="CA60" s="76">
        <v>7.87</v>
      </c>
      <c r="CB60" s="76">
        <v>8.35</v>
      </c>
      <c r="CC60" s="76">
        <v>8.11</v>
      </c>
      <c r="CD60" s="76">
        <v>8.11</v>
      </c>
      <c r="CE60" s="76">
        <v>8.2799999999999994</v>
      </c>
      <c r="CF60" s="76">
        <v>6.55</v>
      </c>
      <c r="CG60" s="76">
        <v>6.73</v>
      </c>
      <c r="CH60" s="76">
        <v>7.35</v>
      </c>
      <c r="CI60" s="77">
        <f t="shared" si="98"/>
        <v>8.23</v>
      </c>
      <c r="CJ60" s="76">
        <f t="shared" si="99"/>
        <v>8.0500000000000007</v>
      </c>
      <c r="CK60" s="76">
        <f t="shared" si="100"/>
        <v>7.58</v>
      </c>
      <c r="CL60" s="76">
        <f t="shared" si="101"/>
        <v>7.58</v>
      </c>
      <c r="CM60" s="76">
        <f t="shared" si="102"/>
        <v>7.74</v>
      </c>
      <c r="CN60" s="76">
        <f t="shared" si="103"/>
        <v>7.87</v>
      </c>
      <c r="CO60" s="76">
        <f t="shared" si="104"/>
        <v>7.87</v>
      </c>
      <c r="CP60" s="76">
        <f t="shared" si="105"/>
        <v>8.35</v>
      </c>
      <c r="CQ60" s="76">
        <f t="shared" si="106"/>
        <v>8.11</v>
      </c>
      <c r="CR60" s="76">
        <f t="shared" si="107"/>
        <v>8.11</v>
      </c>
      <c r="CS60" s="76">
        <f t="shared" si="108"/>
        <v>8.2799999999999994</v>
      </c>
      <c r="CT60" s="76">
        <f t="shared" si="109"/>
        <v>6.55</v>
      </c>
      <c r="CU60" s="76">
        <f t="shared" si="110"/>
        <v>6.73</v>
      </c>
      <c r="CV60" s="76">
        <f t="shared" si="111"/>
        <v>7.35</v>
      </c>
    </row>
    <row r="61" spans="1:100" x14ac:dyDescent="0.15">
      <c r="A61" s="80" t="s">
        <v>331</v>
      </c>
      <c r="B61" s="81" t="s">
        <v>332</v>
      </c>
      <c r="C61" s="77">
        <v>5.2</v>
      </c>
      <c r="D61" s="76">
        <v>4.72</v>
      </c>
      <c r="E61" s="76">
        <v>7.96</v>
      </c>
      <c r="F61" s="76">
        <v>7.96</v>
      </c>
      <c r="G61" s="76">
        <v>7.36</v>
      </c>
      <c r="H61" s="76">
        <v>9.27</v>
      </c>
      <c r="I61" s="76">
        <v>9.27</v>
      </c>
      <c r="J61" s="76">
        <v>8.09</v>
      </c>
      <c r="K61" s="76">
        <v>8.7799999999999994</v>
      </c>
      <c r="L61" s="76">
        <v>8.7799999999999994</v>
      </c>
      <c r="M61" s="76">
        <v>10.49</v>
      </c>
      <c r="N61" s="76">
        <v>10.64</v>
      </c>
      <c r="O61" s="76">
        <v>8.0500000000000007</v>
      </c>
      <c r="P61" s="76">
        <v>7.93</v>
      </c>
      <c r="Q61" s="79">
        <v>25.1</v>
      </c>
      <c r="R61" s="78">
        <v>35.5</v>
      </c>
      <c r="Y61" s="78">
        <v>17.7</v>
      </c>
      <c r="Z61" s="78">
        <v>17.7</v>
      </c>
      <c r="AA61" s="78">
        <v>11.2</v>
      </c>
      <c r="AE61" s="77">
        <f t="shared" si="56"/>
        <v>4.8269230769230766</v>
      </c>
      <c r="AF61" s="76">
        <f t="shared" si="57"/>
        <v>7.5211864406779663</v>
      </c>
      <c r="AG61" s="76" t="str">
        <f t="shared" si="58"/>
        <v/>
      </c>
      <c r="AH61" s="76" t="str">
        <f t="shared" si="59"/>
        <v/>
      </c>
      <c r="AI61" s="76" t="str">
        <f t="shared" si="60"/>
        <v/>
      </c>
      <c r="AJ61" s="76" t="str">
        <f t="shared" si="61"/>
        <v/>
      </c>
      <c r="AK61" s="76" t="str">
        <f t="shared" si="62"/>
        <v/>
      </c>
      <c r="AL61" s="76" t="str">
        <f t="shared" si="63"/>
        <v/>
      </c>
      <c r="AM61" s="76">
        <f t="shared" si="64"/>
        <v>2.0159453302961277</v>
      </c>
      <c r="AN61" s="76">
        <f t="shared" si="65"/>
        <v>2.0159453302961277</v>
      </c>
      <c r="AO61" s="76">
        <f t="shared" si="66"/>
        <v>1.0676835081029552</v>
      </c>
      <c r="AP61" s="76" t="str">
        <f t="shared" si="67"/>
        <v/>
      </c>
      <c r="AQ61" s="76" t="str">
        <f t="shared" si="68"/>
        <v/>
      </c>
      <c r="AR61" s="76" t="str">
        <f t="shared" si="69"/>
        <v/>
      </c>
      <c r="AS61" s="79">
        <f t="shared" si="70"/>
        <v>25.1</v>
      </c>
      <c r="AT61" s="78">
        <f t="shared" si="71"/>
        <v>35.5</v>
      </c>
      <c r="AU61" s="78" t="str">
        <f t="shared" si="72"/>
        <v/>
      </c>
      <c r="AV61" s="78" t="str">
        <f t="shared" si="73"/>
        <v/>
      </c>
      <c r="AW61" s="78" t="str">
        <f t="shared" si="74"/>
        <v/>
      </c>
      <c r="AX61" s="78" t="str">
        <f t="shared" si="75"/>
        <v/>
      </c>
      <c r="AY61" s="78" t="str">
        <f t="shared" si="76"/>
        <v/>
      </c>
      <c r="AZ61" s="78" t="str">
        <f t="shared" si="77"/>
        <v/>
      </c>
      <c r="BA61" s="78">
        <f t="shared" si="78"/>
        <v>17.7</v>
      </c>
      <c r="BB61" s="78">
        <f t="shared" si="79"/>
        <v>17.7</v>
      </c>
      <c r="BC61" s="78" t="str">
        <f t="shared" si="80"/>
        <v/>
      </c>
      <c r="BD61" s="78" t="str">
        <f t="shared" si="81"/>
        <v/>
      </c>
      <c r="BE61" s="78" t="str">
        <f t="shared" si="82"/>
        <v/>
      </c>
      <c r="BF61" s="78" t="str">
        <f t="shared" si="83"/>
        <v/>
      </c>
      <c r="BG61" s="79">
        <f t="shared" si="84"/>
        <v>46.139705882352942</v>
      </c>
      <c r="BH61" s="78">
        <f t="shared" si="85"/>
        <v>65.985130111524171</v>
      </c>
      <c r="BI61" s="78" t="str">
        <f t="shared" si="86"/>
        <v/>
      </c>
      <c r="BJ61" s="78" t="str">
        <f t="shared" si="87"/>
        <v/>
      </c>
      <c r="BK61" s="78" t="str">
        <f t="shared" si="88"/>
        <v/>
      </c>
      <c r="BL61" s="78" t="str">
        <f t="shared" si="89"/>
        <v/>
      </c>
      <c r="BM61" s="78" t="str">
        <f t="shared" si="90"/>
        <v/>
      </c>
      <c r="BN61" s="78" t="str">
        <f t="shared" si="91"/>
        <v/>
      </c>
      <c r="BO61" s="78">
        <f t="shared" si="92"/>
        <v>36.344969199178642</v>
      </c>
      <c r="BP61" s="78">
        <f t="shared" si="93"/>
        <v>36.344969199178642</v>
      </c>
      <c r="BQ61" s="78" t="str">
        <f t="shared" si="94"/>
        <v/>
      </c>
      <c r="BR61" s="78" t="str">
        <f t="shared" si="95"/>
        <v/>
      </c>
      <c r="BS61" s="78" t="str">
        <f t="shared" si="96"/>
        <v/>
      </c>
      <c r="BT61" s="78" t="str">
        <f t="shared" si="97"/>
        <v/>
      </c>
      <c r="BU61" s="77">
        <v>5.49</v>
      </c>
      <c r="BV61" s="76">
        <v>5.13</v>
      </c>
      <c r="CC61" s="76">
        <v>5.64</v>
      </c>
      <c r="CD61" s="76">
        <v>5.64</v>
      </c>
      <c r="CE61" s="76">
        <v>5.71</v>
      </c>
      <c r="CI61" s="77">
        <f t="shared" si="98"/>
        <v>5.49</v>
      </c>
      <c r="CJ61" s="76">
        <f t="shared" si="99"/>
        <v>5.13</v>
      </c>
      <c r="CK61" s="76" t="str">
        <f t="shared" si="100"/>
        <v/>
      </c>
      <c r="CL61" s="76" t="str">
        <f t="shared" si="101"/>
        <v/>
      </c>
      <c r="CM61" s="76" t="str">
        <f t="shared" si="102"/>
        <v/>
      </c>
      <c r="CN61" s="76" t="str">
        <f t="shared" si="103"/>
        <v/>
      </c>
      <c r="CO61" s="76" t="str">
        <f t="shared" si="104"/>
        <v/>
      </c>
      <c r="CP61" s="76" t="str">
        <f t="shared" si="105"/>
        <v/>
      </c>
      <c r="CQ61" s="76">
        <f t="shared" si="106"/>
        <v>5.64</v>
      </c>
      <c r="CR61" s="76">
        <f t="shared" si="107"/>
        <v>5.64</v>
      </c>
      <c r="CS61" s="76" t="str">
        <f t="shared" si="108"/>
        <v/>
      </c>
      <c r="CT61" s="76" t="str">
        <f t="shared" si="109"/>
        <v/>
      </c>
      <c r="CU61" s="76" t="str">
        <f t="shared" si="110"/>
        <v/>
      </c>
      <c r="CV61" s="76" t="str">
        <f t="shared" si="111"/>
        <v/>
      </c>
    </row>
    <row r="62" spans="1:100" x14ac:dyDescent="0.15">
      <c r="A62" s="80" t="s">
        <v>349</v>
      </c>
      <c r="B62" s="81" t="s">
        <v>350</v>
      </c>
      <c r="C62" s="77">
        <v>3.02</v>
      </c>
      <c r="D62" s="76">
        <v>2.73</v>
      </c>
      <c r="E62" s="76">
        <v>2.61</v>
      </c>
      <c r="F62" s="76">
        <v>2.61</v>
      </c>
      <c r="G62" s="76">
        <v>2.68</v>
      </c>
      <c r="H62" s="76">
        <v>1.97</v>
      </c>
      <c r="I62" s="76">
        <v>1.97</v>
      </c>
      <c r="J62" s="76">
        <v>2.71</v>
      </c>
      <c r="K62" s="76">
        <v>5.34</v>
      </c>
      <c r="L62" s="76">
        <v>5.34</v>
      </c>
      <c r="M62" s="76">
        <v>3.91</v>
      </c>
      <c r="N62" s="76">
        <v>3.32</v>
      </c>
      <c r="O62" s="76">
        <v>3.79</v>
      </c>
      <c r="P62" s="76">
        <v>4.3</v>
      </c>
      <c r="Q62" s="79">
        <v>10.9</v>
      </c>
      <c r="R62" s="78">
        <v>9.5</v>
      </c>
      <c r="AD62" s="78">
        <v>14</v>
      </c>
      <c r="AE62" s="77">
        <f t="shared" si="56"/>
        <v>3.6092715231788079</v>
      </c>
      <c r="AF62" s="76">
        <f t="shared" si="57"/>
        <v>3.4798534798534799</v>
      </c>
      <c r="AG62" s="76" t="str">
        <f t="shared" si="58"/>
        <v/>
      </c>
      <c r="AH62" s="76" t="str">
        <f t="shared" si="59"/>
        <v/>
      </c>
      <c r="AI62" s="76" t="str">
        <f t="shared" si="60"/>
        <v/>
      </c>
      <c r="AJ62" s="76" t="str">
        <f t="shared" si="61"/>
        <v/>
      </c>
      <c r="AK62" s="76" t="str">
        <f t="shared" si="62"/>
        <v/>
      </c>
      <c r="AL62" s="76" t="str">
        <f t="shared" si="63"/>
        <v/>
      </c>
      <c r="AM62" s="76" t="str">
        <f t="shared" si="64"/>
        <v/>
      </c>
      <c r="AN62" s="76" t="str">
        <f t="shared" si="65"/>
        <v/>
      </c>
      <c r="AO62" s="76" t="str">
        <f t="shared" si="66"/>
        <v/>
      </c>
      <c r="AP62" s="76" t="str">
        <f t="shared" si="67"/>
        <v/>
      </c>
      <c r="AQ62" s="76" t="str">
        <f t="shared" si="68"/>
        <v/>
      </c>
      <c r="AR62" s="76">
        <f t="shared" si="69"/>
        <v>3.2558139534883721</v>
      </c>
      <c r="AS62" s="79">
        <f t="shared" si="70"/>
        <v>10.9</v>
      </c>
      <c r="AT62" s="78">
        <f t="shared" si="71"/>
        <v>9.5</v>
      </c>
      <c r="AU62" s="78" t="str">
        <f t="shared" si="72"/>
        <v/>
      </c>
      <c r="AV62" s="78" t="str">
        <f t="shared" si="73"/>
        <v/>
      </c>
      <c r="AW62" s="78" t="str">
        <f t="shared" si="74"/>
        <v/>
      </c>
      <c r="AX62" s="78" t="str">
        <f t="shared" si="75"/>
        <v/>
      </c>
      <c r="AY62" s="78" t="str">
        <f t="shared" si="76"/>
        <v/>
      </c>
      <c r="AZ62" s="78" t="str">
        <f t="shared" si="77"/>
        <v/>
      </c>
      <c r="BA62" s="78" t="str">
        <f t="shared" si="78"/>
        <v/>
      </c>
      <c r="BB62" s="78" t="str">
        <f t="shared" si="79"/>
        <v/>
      </c>
      <c r="BC62" s="78" t="str">
        <f t="shared" si="80"/>
        <v/>
      </c>
      <c r="BD62" s="78" t="str">
        <f t="shared" si="81"/>
        <v/>
      </c>
      <c r="BE62" s="78" t="str">
        <f t="shared" si="82"/>
        <v/>
      </c>
      <c r="BF62" s="78">
        <f t="shared" si="83"/>
        <v>14</v>
      </c>
      <c r="BG62" s="79">
        <f t="shared" si="84"/>
        <v>20.036764705882355</v>
      </c>
      <c r="BH62" s="78">
        <f t="shared" si="85"/>
        <v>17.657992565055764</v>
      </c>
      <c r="BI62" s="78" t="str">
        <f t="shared" si="86"/>
        <v/>
      </c>
      <c r="BJ62" s="78" t="str">
        <f t="shared" si="87"/>
        <v/>
      </c>
      <c r="BK62" s="78" t="str">
        <f t="shared" si="88"/>
        <v/>
      </c>
      <c r="BL62" s="78" t="str">
        <f t="shared" si="89"/>
        <v/>
      </c>
      <c r="BM62" s="78" t="str">
        <f t="shared" si="90"/>
        <v/>
      </c>
      <c r="BN62" s="78" t="str">
        <f t="shared" si="91"/>
        <v/>
      </c>
      <c r="BO62" s="78" t="str">
        <f t="shared" si="92"/>
        <v/>
      </c>
      <c r="BP62" s="78" t="str">
        <f t="shared" si="93"/>
        <v/>
      </c>
      <c r="BQ62" s="78" t="str">
        <f t="shared" si="94"/>
        <v/>
      </c>
      <c r="BR62" s="78" t="str">
        <f t="shared" si="95"/>
        <v/>
      </c>
      <c r="BS62" s="78" t="str">
        <f t="shared" si="96"/>
        <v/>
      </c>
      <c r="BT62" s="78">
        <f t="shared" si="97"/>
        <v>27.66798418972332</v>
      </c>
      <c r="BU62" s="77">
        <v>7.96</v>
      </c>
      <c r="BV62" s="76">
        <v>7.62</v>
      </c>
      <c r="CH62" s="76">
        <v>7.25</v>
      </c>
      <c r="CI62" s="77">
        <f t="shared" si="98"/>
        <v>7.96</v>
      </c>
      <c r="CJ62" s="76">
        <f t="shared" si="99"/>
        <v>7.62</v>
      </c>
      <c r="CK62" s="76" t="str">
        <f t="shared" si="100"/>
        <v/>
      </c>
      <c r="CL62" s="76" t="str">
        <f t="shared" si="101"/>
        <v/>
      </c>
      <c r="CM62" s="76" t="str">
        <f t="shared" si="102"/>
        <v/>
      </c>
      <c r="CN62" s="76" t="str">
        <f t="shared" si="103"/>
        <v/>
      </c>
      <c r="CO62" s="76" t="str">
        <f t="shared" si="104"/>
        <v/>
      </c>
      <c r="CP62" s="76" t="str">
        <f t="shared" si="105"/>
        <v/>
      </c>
      <c r="CQ62" s="76" t="str">
        <f t="shared" si="106"/>
        <v/>
      </c>
      <c r="CR62" s="76" t="str">
        <f t="shared" si="107"/>
        <v/>
      </c>
      <c r="CS62" s="76" t="str">
        <f t="shared" si="108"/>
        <v/>
      </c>
      <c r="CT62" s="76" t="str">
        <f t="shared" si="109"/>
        <v/>
      </c>
      <c r="CU62" s="76" t="str">
        <f t="shared" si="110"/>
        <v/>
      </c>
      <c r="CV62" s="76">
        <f t="shared" si="111"/>
        <v>7.25</v>
      </c>
    </row>
    <row r="63" spans="1:100" x14ac:dyDescent="0.15">
      <c r="A63" s="80" t="s">
        <v>353</v>
      </c>
      <c r="B63" s="81" t="s">
        <v>37</v>
      </c>
      <c r="C63" s="77">
        <v>3.66</v>
      </c>
      <c r="D63" s="76">
        <v>2.98</v>
      </c>
      <c r="E63" s="76">
        <v>2.64</v>
      </c>
      <c r="F63" s="76">
        <v>2.64</v>
      </c>
      <c r="G63" s="76">
        <v>1.53</v>
      </c>
      <c r="H63" s="76">
        <v>1.89</v>
      </c>
      <c r="I63" s="76">
        <v>1.89</v>
      </c>
      <c r="J63" s="76">
        <v>3.23</v>
      </c>
      <c r="K63" s="76">
        <v>3.49</v>
      </c>
      <c r="L63" s="76">
        <v>3.49</v>
      </c>
      <c r="M63" s="76">
        <v>3.75</v>
      </c>
      <c r="N63" s="76">
        <v>5.56</v>
      </c>
      <c r="O63" s="76">
        <v>1.89</v>
      </c>
      <c r="P63" s="76">
        <v>1.94</v>
      </c>
      <c r="S63" s="78">
        <v>17.8</v>
      </c>
      <c r="T63" s="78">
        <v>17.8</v>
      </c>
      <c r="U63" s="78">
        <v>10.1</v>
      </c>
      <c r="V63" s="78">
        <v>16.5</v>
      </c>
      <c r="W63" s="78">
        <v>16.5</v>
      </c>
      <c r="X63" s="78">
        <v>6.8</v>
      </c>
      <c r="Y63" s="78">
        <v>3.1</v>
      </c>
      <c r="Z63" s="78">
        <v>3.1</v>
      </c>
      <c r="AA63" s="78">
        <v>3.9</v>
      </c>
      <c r="AB63" s="78">
        <v>5.3</v>
      </c>
      <c r="AC63" s="78">
        <v>8.6</v>
      </c>
      <c r="AE63" s="77" t="str">
        <f t="shared" si="56"/>
        <v/>
      </c>
      <c r="AF63" s="76" t="str">
        <f t="shared" si="57"/>
        <v/>
      </c>
      <c r="AG63" s="76">
        <f t="shared" si="58"/>
        <v>6.7424242424242422</v>
      </c>
      <c r="AH63" s="76">
        <f t="shared" si="59"/>
        <v>6.7424242424242422</v>
      </c>
      <c r="AI63" s="76">
        <f t="shared" si="60"/>
        <v>6.6013071895424833</v>
      </c>
      <c r="AJ63" s="76">
        <f t="shared" si="61"/>
        <v>8.7301587301587311</v>
      </c>
      <c r="AK63" s="76">
        <f t="shared" si="62"/>
        <v>8.7301587301587311</v>
      </c>
      <c r="AL63" s="76">
        <f t="shared" si="63"/>
        <v>2.1052631578947367</v>
      </c>
      <c r="AM63" s="76">
        <f t="shared" si="64"/>
        <v>0.88825214899713467</v>
      </c>
      <c r="AN63" s="76">
        <f t="shared" si="65"/>
        <v>0.88825214899713467</v>
      </c>
      <c r="AO63" s="76">
        <f t="shared" si="66"/>
        <v>1.04</v>
      </c>
      <c r="AP63" s="76">
        <f t="shared" si="67"/>
        <v>0.95323741007194251</v>
      </c>
      <c r="AQ63" s="76">
        <f t="shared" si="68"/>
        <v>4.5502645502645507</v>
      </c>
      <c r="AR63" s="76" t="str">
        <f t="shared" si="69"/>
        <v/>
      </c>
      <c r="AS63" s="79" t="str">
        <f t="shared" si="70"/>
        <v/>
      </c>
      <c r="AT63" s="78" t="str">
        <f t="shared" si="71"/>
        <v/>
      </c>
      <c r="AU63" s="78">
        <f t="shared" si="72"/>
        <v>17.8</v>
      </c>
      <c r="AV63" s="78">
        <f t="shared" si="73"/>
        <v>17.8</v>
      </c>
      <c r="AW63" s="78">
        <f t="shared" si="74"/>
        <v>10.1</v>
      </c>
      <c r="AX63" s="78">
        <f t="shared" si="75"/>
        <v>16.5</v>
      </c>
      <c r="AY63" s="78">
        <f t="shared" si="76"/>
        <v>16.5</v>
      </c>
      <c r="AZ63" s="78">
        <f t="shared" si="77"/>
        <v>6.8</v>
      </c>
      <c r="BA63" s="78" t="str">
        <f t="shared" si="78"/>
        <v/>
      </c>
      <c r="BB63" s="78" t="str">
        <f t="shared" si="79"/>
        <v/>
      </c>
      <c r="BC63" s="78" t="str">
        <f t="shared" si="80"/>
        <v/>
      </c>
      <c r="BD63" s="78" t="str">
        <f t="shared" si="81"/>
        <v/>
      </c>
      <c r="BE63" s="78">
        <f t="shared" si="82"/>
        <v>8.6</v>
      </c>
      <c r="BF63" s="78" t="str">
        <f t="shared" si="83"/>
        <v/>
      </c>
      <c r="BG63" s="79" t="str">
        <f t="shared" si="84"/>
        <v/>
      </c>
      <c r="BH63" s="78" t="str">
        <f t="shared" si="85"/>
        <v/>
      </c>
      <c r="BI63" s="78">
        <f t="shared" si="86"/>
        <v>34.429400386847192</v>
      </c>
      <c r="BJ63" s="78">
        <f t="shared" si="87"/>
        <v>34.429400386847192</v>
      </c>
      <c r="BK63" s="78">
        <f t="shared" si="88"/>
        <v>20.739219712525667</v>
      </c>
      <c r="BL63" s="78">
        <f t="shared" si="89"/>
        <v>34.161490683229815</v>
      </c>
      <c r="BM63" s="78">
        <f t="shared" si="90"/>
        <v>34.161490683229815</v>
      </c>
      <c r="BN63" s="78">
        <f t="shared" si="91"/>
        <v>19.710144927536231</v>
      </c>
      <c r="BO63" s="78" t="str">
        <f t="shared" si="92"/>
        <v/>
      </c>
      <c r="BP63" s="78" t="str">
        <f t="shared" si="93"/>
        <v/>
      </c>
      <c r="BQ63" s="78" t="str">
        <f t="shared" si="94"/>
        <v/>
      </c>
      <c r="BR63" s="78" t="str">
        <f t="shared" si="95"/>
        <v/>
      </c>
      <c r="BS63" s="78">
        <f t="shared" si="96"/>
        <v>16.38095238095238</v>
      </c>
      <c r="BT63" s="78" t="str">
        <f t="shared" si="97"/>
        <v/>
      </c>
      <c r="BW63" s="76">
        <v>8.44</v>
      </c>
      <c r="BX63" s="76">
        <v>8.44</v>
      </c>
      <c r="BY63" s="76">
        <v>8.83</v>
      </c>
      <c r="BZ63" s="76">
        <v>8.4600000000000009</v>
      </c>
      <c r="CA63" s="76">
        <v>8.4600000000000009</v>
      </c>
      <c r="CB63" s="76">
        <v>8.1300000000000008</v>
      </c>
      <c r="CC63" s="76">
        <v>8.08</v>
      </c>
      <c r="CD63" s="76">
        <v>8.08</v>
      </c>
      <c r="CE63" s="76">
        <v>8.02</v>
      </c>
      <c r="CF63" s="76">
        <v>8</v>
      </c>
      <c r="CG63" s="76">
        <v>8</v>
      </c>
      <c r="CI63" s="77" t="str">
        <f t="shared" si="98"/>
        <v/>
      </c>
      <c r="CJ63" s="76" t="str">
        <f t="shared" si="99"/>
        <v/>
      </c>
      <c r="CK63" s="76">
        <f t="shared" si="100"/>
        <v>8.44</v>
      </c>
      <c r="CL63" s="76">
        <f t="shared" si="101"/>
        <v>8.44</v>
      </c>
      <c r="CM63" s="76">
        <f t="shared" si="102"/>
        <v>8.83</v>
      </c>
      <c r="CN63" s="76">
        <f t="shared" si="103"/>
        <v>8.4600000000000009</v>
      </c>
      <c r="CO63" s="76">
        <f t="shared" si="104"/>
        <v>8.4600000000000009</v>
      </c>
      <c r="CP63" s="76">
        <f t="shared" si="105"/>
        <v>8.1300000000000008</v>
      </c>
      <c r="CQ63" s="76" t="str">
        <f t="shared" si="106"/>
        <v/>
      </c>
      <c r="CR63" s="76" t="str">
        <f t="shared" si="107"/>
        <v/>
      </c>
      <c r="CS63" s="76" t="str">
        <f t="shared" si="108"/>
        <v/>
      </c>
      <c r="CT63" s="76" t="str">
        <f t="shared" si="109"/>
        <v/>
      </c>
      <c r="CU63" s="76">
        <f t="shared" si="110"/>
        <v>8</v>
      </c>
      <c r="CV63" s="76" t="str">
        <f t="shared" si="111"/>
        <v/>
      </c>
    </row>
    <row r="64" spans="1:100" x14ac:dyDescent="0.15">
      <c r="A64" s="80" t="s">
        <v>358</v>
      </c>
      <c r="B64" s="81" t="s">
        <v>358</v>
      </c>
      <c r="C64" s="77">
        <v>3.87</v>
      </c>
      <c r="D64" s="76">
        <v>3.64</v>
      </c>
      <c r="E64" s="76">
        <v>8.75</v>
      </c>
      <c r="F64" s="76">
        <v>8.75</v>
      </c>
      <c r="G64" s="76">
        <v>10.41</v>
      </c>
      <c r="H64" s="76">
        <v>4.91</v>
      </c>
      <c r="I64" s="76">
        <v>4.91</v>
      </c>
      <c r="J64" s="76">
        <v>6.86</v>
      </c>
      <c r="K64" s="76">
        <v>12.11</v>
      </c>
      <c r="L64" s="76">
        <v>12.11</v>
      </c>
      <c r="M64" s="76">
        <v>8.91</v>
      </c>
      <c r="N64" s="76">
        <v>5.07</v>
      </c>
      <c r="O64" s="76">
        <v>4.59</v>
      </c>
      <c r="P64" s="76">
        <v>5.33</v>
      </c>
      <c r="S64" s="78">
        <v>31.2</v>
      </c>
      <c r="T64" s="78">
        <v>31.2</v>
      </c>
      <c r="U64" s="78">
        <v>20.9</v>
      </c>
      <c r="V64" s="78">
        <v>37.1</v>
      </c>
      <c r="W64" s="78">
        <v>37.1</v>
      </c>
      <c r="X64" s="78">
        <v>17.5</v>
      </c>
      <c r="Y64" s="78">
        <v>31.1</v>
      </c>
      <c r="Z64" s="78">
        <v>31.1</v>
      </c>
      <c r="AA64" s="78">
        <v>20.7</v>
      </c>
      <c r="AC64" s="78">
        <v>37.700000000000003</v>
      </c>
      <c r="AD64" s="78">
        <v>30.3</v>
      </c>
      <c r="AE64" s="77" t="str">
        <f t="shared" si="56"/>
        <v/>
      </c>
      <c r="AF64" s="76" t="str">
        <f t="shared" si="57"/>
        <v/>
      </c>
      <c r="AG64" s="76">
        <f t="shared" si="58"/>
        <v>3.5657142857142858</v>
      </c>
      <c r="AH64" s="76">
        <f t="shared" si="59"/>
        <v>3.5657142857142858</v>
      </c>
      <c r="AI64" s="76">
        <f t="shared" si="60"/>
        <v>2.0076849183477425</v>
      </c>
      <c r="AJ64" s="76">
        <f t="shared" si="61"/>
        <v>7.5560081466395115</v>
      </c>
      <c r="AK64" s="76">
        <f t="shared" si="62"/>
        <v>7.5560081466395115</v>
      </c>
      <c r="AL64" s="76">
        <f t="shared" si="63"/>
        <v>2.5510204081632653</v>
      </c>
      <c r="AM64" s="76">
        <f t="shared" si="64"/>
        <v>2.5681255161023948</v>
      </c>
      <c r="AN64" s="76">
        <f t="shared" si="65"/>
        <v>2.5681255161023948</v>
      </c>
      <c r="AO64" s="76">
        <f t="shared" si="66"/>
        <v>2.3232323232323231</v>
      </c>
      <c r="AP64" s="76" t="str">
        <f t="shared" si="67"/>
        <v/>
      </c>
      <c r="AQ64" s="76">
        <f t="shared" si="68"/>
        <v>8.2135076252723316</v>
      </c>
      <c r="AR64" s="76">
        <f t="shared" si="69"/>
        <v>5.6848030018761726</v>
      </c>
      <c r="AS64" s="79" t="str">
        <f t="shared" si="70"/>
        <v/>
      </c>
      <c r="AT64" s="78" t="str">
        <f t="shared" si="71"/>
        <v/>
      </c>
      <c r="AU64" s="78">
        <f t="shared" si="72"/>
        <v>31.2</v>
      </c>
      <c r="AV64" s="78">
        <f t="shared" si="73"/>
        <v>31.2</v>
      </c>
      <c r="AW64" s="78">
        <f t="shared" si="74"/>
        <v>20.9</v>
      </c>
      <c r="AX64" s="78">
        <f t="shared" si="75"/>
        <v>37.1</v>
      </c>
      <c r="AY64" s="78">
        <f t="shared" si="76"/>
        <v>37.1</v>
      </c>
      <c r="AZ64" s="78">
        <f t="shared" si="77"/>
        <v>17.5</v>
      </c>
      <c r="BA64" s="78">
        <f t="shared" si="78"/>
        <v>31.1</v>
      </c>
      <c r="BB64" s="78">
        <f t="shared" si="79"/>
        <v>31.1</v>
      </c>
      <c r="BC64" s="78">
        <f t="shared" si="80"/>
        <v>20.7</v>
      </c>
      <c r="BD64" s="78" t="str">
        <f t="shared" si="81"/>
        <v/>
      </c>
      <c r="BE64" s="78">
        <f t="shared" si="82"/>
        <v>37.700000000000003</v>
      </c>
      <c r="BF64" s="78">
        <f t="shared" si="83"/>
        <v>30.3</v>
      </c>
      <c r="BG64" s="79" t="str">
        <f t="shared" si="84"/>
        <v/>
      </c>
      <c r="BH64" s="78" t="str">
        <f t="shared" si="85"/>
        <v/>
      </c>
      <c r="BI64" s="78">
        <f t="shared" si="86"/>
        <v>60.348162475822051</v>
      </c>
      <c r="BJ64" s="78">
        <f t="shared" si="87"/>
        <v>60.348162475822051</v>
      </c>
      <c r="BK64" s="78">
        <f t="shared" si="88"/>
        <v>42.915811088295683</v>
      </c>
      <c r="BL64" s="78">
        <f t="shared" si="89"/>
        <v>76.811594202898561</v>
      </c>
      <c r="BM64" s="78">
        <f t="shared" si="90"/>
        <v>76.811594202898561</v>
      </c>
      <c r="BN64" s="78">
        <f t="shared" si="91"/>
        <v>50.724637681159422</v>
      </c>
      <c r="BO64" s="78">
        <f t="shared" si="92"/>
        <v>63.860369609856257</v>
      </c>
      <c r="BP64" s="78">
        <f t="shared" si="93"/>
        <v>63.860369609856257</v>
      </c>
      <c r="BQ64" s="78">
        <f t="shared" si="94"/>
        <v>46.516853932584269</v>
      </c>
      <c r="BR64" s="78" t="str">
        <f t="shared" si="95"/>
        <v/>
      </c>
      <c r="BS64" s="78">
        <f t="shared" si="96"/>
        <v>71.809523809523824</v>
      </c>
      <c r="BT64" s="78">
        <f t="shared" si="97"/>
        <v>59.881422924901187</v>
      </c>
      <c r="BW64" s="76">
        <v>7.31</v>
      </c>
      <c r="BX64" s="76">
        <v>7.31</v>
      </c>
      <c r="BY64" s="76">
        <v>7.4</v>
      </c>
      <c r="BZ64" s="76">
        <v>6.42</v>
      </c>
      <c r="CA64" s="76">
        <v>6.42</v>
      </c>
      <c r="CB64" s="76">
        <v>5.45</v>
      </c>
      <c r="CC64" s="76">
        <v>7.09</v>
      </c>
      <c r="CD64" s="76">
        <v>7.09</v>
      </c>
      <c r="CE64" s="76">
        <v>6.12</v>
      </c>
      <c r="CG64" s="76">
        <v>5.62</v>
      </c>
      <c r="CH64" s="76">
        <v>5.39</v>
      </c>
      <c r="CI64" s="77" t="str">
        <f t="shared" si="98"/>
        <v/>
      </c>
      <c r="CJ64" s="76" t="str">
        <f t="shared" si="99"/>
        <v/>
      </c>
      <c r="CK64" s="76">
        <f t="shared" si="100"/>
        <v>7.31</v>
      </c>
      <c r="CL64" s="76">
        <f t="shared" si="101"/>
        <v>7.31</v>
      </c>
      <c r="CM64" s="76">
        <f t="shared" si="102"/>
        <v>7.4</v>
      </c>
      <c r="CN64" s="76">
        <f t="shared" si="103"/>
        <v>6.42</v>
      </c>
      <c r="CO64" s="76">
        <f t="shared" si="104"/>
        <v>6.42</v>
      </c>
      <c r="CP64" s="76">
        <f t="shared" si="105"/>
        <v>5.45</v>
      </c>
      <c r="CQ64" s="76">
        <f t="shared" si="106"/>
        <v>7.09</v>
      </c>
      <c r="CR64" s="76">
        <f t="shared" si="107"/>
        <v>7.09</v>
      </c>
      <c r="CS64" s="76">
        <f t="shared" si="108"/>
        <v>6.12</v>
      </c>
      <c r="CT64" s="76" t="str">
        <f t="shared" si="109"/>
        <v/>
      </c>
      <c r="CU64" s="76">
        <f t="shared" si="110"/>
        <v>5.62</v>
      </c>
      <c r="CV64" s="76">
        <f t="shared" si="111"/>
        <v>5.39</v>
      </c>
    </row>
    <row r="65" spans="1:100" x14ac:dyDescent="0.15">
      <c r="A65" s="80" t="s">
        <v>370</v>
      </c>
      <c r="B65" s="81" t="s">
        <v>370</v>
      </c>
      <c r="C65" s="77">
        <v>2.4900000000000002</v>
      </c>
      <c r="D65" s="76">
        <v>1.87</v>
      </c>
      <c r="E65" s="76">
        <v>3.8</v>
      </c>
      <c r="F65" s="76">
        <v>3.8</v>
      </c>
      <c r="G65" s="76">
        <v>3.43</v>
      </c>
      <c r="H65" s="76">
        <v>2.59</v>
      </c>
      <c r="I65" s="76">
        <v>2.59</v>
      </c>
      <c r="J65" s="76">
        <v>2.04</v>
      </c>
      <c r="K65" s="76">
        <v>2.02</v>
      </c>
      <c r="L65" s="76">
        <v>2.02</v>
      </c>
      <c r="M65" s="76">
        <v>2.96</v>
      </c>
      <c r="N65" s="76">
        <v>1.64</v>
      </c>
      <c r="O65" s="76">
        <v>1.17</v>
      </c>
      <c r="P65" s="76">
        <v>1.31</v>
      </c>
      <c r="S65" s="78">
        <v>15.5</v>
      </c>
      <c r="T65" s="78">
        <v>15.5</v>
      </c>
      <c r="U65" s="78">
        <v>16.5</v>
      </c>
      <c r="V65" s="78">
        <v>19.399999999999999</v>
      </c>
      <c r="W65" s="78">
        <v>19.399999999999999</v>
      </c>
      <c r="AE65" s="77" t="str">
        <f t="shared" si="56"/>
        <v/>
      </c>
      <c r="AF65" s="76" t="str">
        <f t="shared" si="57"/>
        <v/>
      </c>
      <c r="AG65" s="76">
        <f t="shared" si="58"/>
        <v>4.0789473684210531</v>
      </c>
      <c r="AH65" s="76">
        <f t="shared" si="59"/>
        <v>4.0789473684210531</v>
      </c>
      <c r="AI65" s="76">
        <f t="shared" si="60"/>
        <v>4.8104956268221573</v>
      </c>
      <c r="AJ65" s="76">
        <f t="shared" si="61"/>
        <v>7.4903474903474905</v>
      </c>
      <c r="AK65" s="76">
        <f t="shared" si="62"/>
        <v>7.4903474903474905</v>
      </c>
      <c r="AL65" s="76" t="str">
        <f t="shared" si="63"/>
        <v/>
      </c>
      <c r="AM65" s="76" t="str">
        <f t="shared" si="64"/>
        <v/>
      </c>
      <c r="AN65" s="76" t="str">
        <f t="shared" si="65"/>
        <v/>
      </c>
      <c r="AO65" s="76" t="str">
        <f t="shared" si="66"/>
        <v/>
      </c>
      <c r="AP65" s="76" t="str">
        <f t="shared" si="67"/>
        <v/>
      </c>
      <c r="AQ65" s="76" t="str">
        <f t="shared" si="68"/>
        <v/>
      </c>
      <c r="AR65" s="76" t="str">
        <f t="shared" si="69"/>
        <v/>
      </c>
      <c r="AS65" s="79" t="str">
        <f t="shared" si="70"/>
        <v/>
      </c>
      <c r="AT65" s="78" t="str">
        <f t="shared" si="71"/>
        <v/>
      </c>
      <c r="AU65" s="78">
        <f t="shared" si="72"/>
        <v>15.5</v>
      </c>
      <c r="AV65" s="78">
        <f t="shared" si="73"/>
        <v>15.5</v>
      </c>
      <c r="AW65" s="78">
        <f t="shared" si="74"/>
        <v>16.5</v>
      </c>
      <c r="AX65" s="78">
        <f t="shared" si="75"/>
        <v>19.399999999999999</v>
      </c>
      <c r="AY65" s="78">
        <f t="shared" si="76"/>
        <v>19.399999999999999</v>
      </c>
      <c r="AZ65" s="78" t="str">
        <f t="shared" si="77"/>
        <v/>
      </c>
      <c r="BA65" s="78" t="str">
        <f t="shared" si="78"/>
        <v/>
      </c>
      <c r="BB65" s="78" t="str">
        <f t="shared" si="79"/>
        <v/>
      </c>
      <c r="BC65" s="78" t="str">
        <f t="shared" si="80"/>
        <v/>
      </c>
      <c r="BD65" s="78" t="str">
        <f t="shared" si="81"/>
        <v/>
      </c>
      <c r="BE65" s="78" t="str">
        <f t="shared" si="82"/>
        <v/>
      </c>
      <c r="BF65" s="78" t="str">
        <f t="shared" si="83"/>
        <v/>
      </c>
      <c r="BG65" s="79" t="str">
        <f t="shared" si="84"/>
        <v/>
      </c>
      <c r="BH65" s="78" t="str">
        <f t="shared" si="85"/>
        <v/>
      </c>
      <c r="BI65" s="78">
        <f t="shared" si="86"/>
        <v>29.980657640232106</v>
      </c>
      <c r="BJ65" s="78">
        <f t="shared" si="87"/>
        <v>29.980657640232106</v>
      </c>
      <c r="BK65" s="78">
        <f t="shared" si="88"/>
        <v>33.880903490759749</v>
      </c>
      <c r="BL65" s="78">
        <f t="shared" si="89"/>
        <v>40.165631469979296</v>
      </c>
      <c r="BM65" s="78">
        <f t="shared" si="90"/>
        <v>40.165631469979296</v>
      </c>
      <c r="BN65" s="78" t="str">
        <f t="shared" si="91"/>
        <v/>
      </c>
      <c r="BO65" s="78" t="str">
        <f t="shared" si="92"/>
        <v/>
      </c>
      <c r="BP65" s="78" t="str">
        <f t="shared" si="93"/>
        <v/>
      </c>
      <c r="BQ65" s="78" t="str">
        <f t="shared" si="94"/>
        <v/>
      </c>
      <c r="BR65" s="78" t="str">
        <f t="shared" si="95"/>
        <v/>
      </c>
      <c r="BS65" s="78" t="str">
        <f t="shared" si="96"/>
        <v/>
      </c>
      <c r="BT65" s="78" t="str">
        <f t="shared" si="97"/>
        <v/>
      </c>
      <c r="BW65" s="76">
        <v>6.77</v>
      </c>
      <c r="BX65" s="76">
        <v>6.77</v>
      </c>
      <c r="BY65" s="76">
        <v>6.25</v>
      </c>
      <c r="BZ65" s="76">
        <v>6.41</v>
      </c>
      <c r="CA65" s="76">
        <v>6.41</v>
      </c>
      <c r="CI65" s="77" t="str">
        <f t="shared" si="98"/>
        <v/>
      </c>
      <c r="CJ65" s="76" t="str">
        <f t="shared" si="99"/>
        <v/>
      </c>
      <c r="CK65" s="76">
        <f t="shared" si="100"/>
        <v>6.77</v>
      </c>
      <c r="CL65" s="76">
        <f t="shared" si="101"/>
        <v>6.77</v>
      </c>
      <c r="CM65" s="76">
        <f t="shared" si="102"/>
        <v>6.25</v>
      </c>
      <c r="CN65" s="76">
        <f t="shared" si="103"/>
        <v>6.41</v>
      </c>
      <c r="CO65" s="76">
        <f t="shared" si="104"/>
        <v>6.41</v>
      </c>
      <c r="CP65" s="76" t="str">
        <f t="shared" si="105"/>
        <v/>
      </c>
      <c r="CQ65" s="76" t="str">
        <f t="shared" si="106"/>
        <v/>
      </c>
      <c r="CR65" s="76" t="str">
        <f t="shared" si="107"/>
        <v/>
      </c>
      <c r="CS65" s="76" t="str">
        <f t="shared" si="108"/>
        <v/>
      </c>
      <c r="CT65" s="76" t="str">
        <f t="shared" si="109"/>
        <v/>
      </c>
      <c r="CU65" s="76" t="str">
        <f t="shared" si="110"/>
        <v/>
      </c>
      <c r="CV65" s="76" t="str">
        <f t="shared" si="111"/>
        <v/>
      </c>
    </row>
    <row r="66" spans="1:100" x14ac:dyDescent="0.15">
      <c r="A66" s="80" t="s">
        <v>371</v>
      </c>
      <c r="B66" s="81" t="s">
        <v>371</v>
      </c>
      <c r="C66" s="77">
        <v>2.9</v>
      </c>
      <c r="D66" s="76">
        <v>2.19</v>
      </c>
      <c r="E66" s="76">
        <v>7.36</v>
      </c>
      <c r="F66" s="76">
        <v>7.36</v>
      </c>
      <c r="G66" s="76">
        <v>9.1999999999999993</v>
      </c>
      <c r="H66" s="76">
        <v>7.55</v>
      </c>
      <c r="I66" s="76">
        <v>7.55</v>
      </c>
      <c r="J66" s="76">
        <v>5.31</v>
      </c>
      <c r="K66" s="76">
        <v>6.67</v>
      </c>
      <c r="L66" s="76">
        <v>6.67</v>
      </c>
      <c r="M66" s="76">
        <v>6.72</v>
      </c>
      <c r="N66" s="76">
        <v>3.01</v>
      </c>
      <c r="O66" s="76">
        <v>6.45</v>
      </c>
      <c r="P66" s="76">
        <v>4.8</v>
      </c>
      <c r="S66" s="78">
        <v>24.1</v>
      </c>
      <c r="T66" s="78">
        <v>24.1</v>
      </c>
      <c r="U66" s="78">
        <v>17.3</v>
      </c>
      <c r="V66" s="78">
        <v>23.1</v>
      </c>
      <c r="W66" s="78">
        <v>23.1</v>
      </c>
      <c r="X66" s="78">
        <v>13</v>
      </c>
      <c r="AC66" s="78">
        <v>15.7</v>
      </c>
      <c r="AD66" s="78">
        <v>11.1</v>
      </c>
      <c r="AE66" s="77" t="str">
        <f t="shared" ref="AE66:AE97" si="112">IF(Q66="","",IFERROR(Q66/C66,""))</f>
        <v/>
      </c>
      <c r="AF66" s="76" t="str">
        <f t="shared" ref="AF66:AF97" si="113">IF(R66="","",IFERROR(R66/D66,""))</f>
        <v/>
      </c>
      <c r="AG66" s="76">
        <f t="shared" ref="AG66:AG97" si="114">IF(S66="","",IFERROR(S66/E66,""))</f>
        <v>3.2744565217391304</v>
      </c>
      <c r="AH66" s="76">
        <f t="shared" ref="AH66:AH97" si="115">IF(T66="","",IFERROR(T66/F66,""))</f>
        <v>3.2744565217391304</v>
      </c>
      <c r="AI66" s="76">
        <f t="shared" ref="AI66:AI97" si="116">IF(U66="","",IFERROR(U66/G66,""))</f>
        <v>1.8804347826086958</v>
      </c>
      <c r="AJ66" s="76">
        <f t="shared" ref="AJ66:AJ97" si="117">IF(V66="","",IFERROR(V66/H66,""))</f>
        <v>3.0596026490066226</v>
      </c>
      <c r="AK66" s="76">
        <f t="shared" ref="AK66:AK97" si="118">IF(W66="","",IFERROR(W66/I66,""))</f>
        <v>3.0596026490066226</v>
      </c>
      <c r="AL66" s="76">
        <f t="shared" ref="AL66:AL97" si="119">IF(X66="","",IFERROR(X66/J66,""))</f>
        <v>2.4482109227871942</v>
      </c>
      <c r="AM66" s="76" t="str">
        <f t="shared" ref="AM66:AM97" si="120">IF(Y66="","",IFERROR(Y66/K66,""))</f>
        <v/>
      </c>
      <c r="AN66" s="76" t="str">
        <f t="shared" ref="AN66:AN97" si="121">IF(Z66="","",IFERROR(Z66/L66,""))</f>
        <v/>
      </c>
      <c r="AO66" s="76" t="str">
        <f t="shared" ref="AO66:AO97" si="122">IF(AA66="","",IFERROR(AA66/M66,""))</f>
        <v/>
      </c>
      <c r="AP66" s="76" t="str">
        <f t="shared" ref="AP66:AP97" si="123">IF(AB66="","",IFERROR(AB66/N66,""))</f>
        <v/>
      </c>
      <c r="AQ66" s="76">
        <f t="shared" ref="AQ66:AQ97" si="124">IF(AC66="","",IFERROR(AC66/O66,""))</f>
        <v>2.4341085271317828</v>
      </c>
      <c r="AR66" s="76">
        <f t="shared" ref="AR66:AR97" si="125">IF(AD66="","",IFERROR(AD66/P66,""))</f>
        <v>2.3125</v>
      </c>
      <c r="AS66" s="79" t="str">
        <f t="shared" ref="AS66:AS97" si="126">IF(Q66="","",IF(AE66&lt;1.35,"",Q66))</f>
        <v/>
      </c>
      <c r="AT66" s="78" t="str">
        <f t="shared" ref="AT66:AT97" si="127">IF(R66="","",IF(AF66&lt;1.35,"",R66))</f>
        <v/>
      </c>
      <c r="AU66" s="78">
        <f t="shared" ref="AU66:AU97" si="128">IF(S66="","",IF(AG66&lt;1.35,"",S66))</f>
        <v>24.1</v>
      </c>
      <c r="AV66" s="78">
        <f t="shared" ref="AV66:AV97" si="129">IF(T66="","",IF(AH66&lt;1.35,"",T66))</f>
        <v>24.1</v>
      </c>
      <c r="AW66" s="78">
        <f t="shared" ref="AW66:AW97" si="130">IF(U66="","",IF(AI66&lt;1.35,"",U66))</f>
        <v>17.3</v>
      </c>
      <c r="AX66" s="78">
        <f t="shared" ref="AX66:AX97" si="131">IF(V66="","",IF(AJ66&lt;1.35,"",V66))</f>
        <v>23.1</v>
      </c>
      <c r="AY66" s="78">
        <f t="shared" ref="AY66:AY97" si="132">IF(W66="","",IF(AK66&lt;1.35,"",W66))</f>
        <v>23.1</v>
      </c>
      <c r="AZ66" s="78">
        <f t="shared" ref="AZ66:AZ97" si="133">IF(X66="","",IF(AL66&lt;1.35,"",X66))</f>
        <v>13</v>
      </c>
      <c r="BA66" s="78" t="str">
        <f t="shared" ref="BA66:BA97" si="134">IF(Y66="","",IF(AM66&lt;1.35,"",Y66))</f>
        <v/>
      </c>
      <c r="BB66" s="78" t="str">
        <f t="shared" ref="BB66:BB97" si="135">IF(Z66="","",IF(AN66&lt;1.35,"",Z66))</f>
        <v/>
      </c>
      <c r="BC66" s="78" t="str">
        <f t="shared" ref="BC66:BC97" si="136">IF(AA66="","",IF(AO66&lt;1.35,"",AA66))</f>
        <v/>
      </c>
      <c r="BD66" s="78" t="str">
        <f t="shared" ref="BD66:BD97" si="137">IF(AB66="","",IF(AP66&lt;1.35,"",AB66))</f>
        <v/>
      </c>
      <c r="BE66" s="78">
        <f t="shared" ref="BE66:BE97" si="138">IF(AC66="","",IF(AQ66&lt;1.35,"",AC66))</f>
        <v>15.7</v>
      </c>
      <c r="BF66" s="78">
        <f t="shared" ref="BF66:BF97" si="139">IF(AD66="","",IF(AR66&lt;1.35,"",AD66))</f>
        <v>11.1</v>
      </c>
      <c r="BG66" s="79" t="str">
        <f t="shared" ref="BG66:BG97" si="140">IF(AS66="","",100*(AS66)/MAX(AS:AS))</f>
        <v/>
      </c>
      <c r="BH66" s="78" t="str">
        <f t="shared" ref="BH66:BH97" si="141">IF(AT66="","",100*(AT66)/MAX(AT:AT))</f>
        <v/>
      </c>
      <c r="BI66" s="78">
        <f t="shared" ref="BI66:BI97" si="142">IF(AU66="","",100*(AU66)/MAX(AU:AU))</f>
        <v>46.615087040618953</v>
      </c>
      <c r="BJ66" s="78">
        <f t="shared" ref="BJ66:BJ97" si="143">IF(AV66="","",100*(AV66)/MAX(AV:AV))</f>
        <v>46.615087040618953</v>
      </c>
      <c r="BK66" s="78">
        <f t="shared" ref="BK66:BK97" si="144">IF(AW66="","",100*(AW66)/MAX(AW:AW))</f>
        <v>35.523613963039011</v>
      </c>
      <c r="BL66" s="78">
        <f t="shared" ref="BL66:BL97" si="145">IF(AX66="","",100*(AX66)/MAX(AX:AX))</f>
        <v>47.826086956521742</v>
      </c>
      <c r="BM66" s="78">
        <f t="shared" ref="BM66:BM97" si="146">IF(AY66="","",100*(AY66)/MAX(AY:AY))</f>
        <v>47.826086956521742</v>
      </c>
      <c r="BN66" s="78">
        <f t="shared" ref="BN66:BN97" si="147">IF(AZ66="","",100*(AZ66)/MAX(AZ:AZ))</f>
        <v>37.681159420289852</v>
      </c>
      <c r="BO66" s="78" t="str">
        <f t="shared" ref="BO66:BO97" si="148">IF(BA66="","",100*(BA66)/MAX(BA:BA))</f>
        <v/>
      </c>
      <c r="BP66" s="78" t="str">
        <f t="shared" ref="BP66:BP97" si="149">IF(BB66="","",100*(BB66)/MAX(BB:BB))</f>
        <v/>
      </c>
      <c r="BQ66" s="78" t="str">
        <f t="shared" ref="BQ66:BQ97" si="150">IF(BC66="","",100*(BC66)/MAX(BC:BC))</f>
        <v/>
      </c>
      <c r="BR66" s="78" t="str">
        <f t="shared" ref="BR66:BR97" si="151">IF(BD66="","",100*(BD66)/MAX(BD:BD))</f>
        <v/>
      </c>
      <c r="BS66" s="78">
        <f t="shared" ref="BS66:BS97" si="152">IF(BE66="","",100*(BE66)/MAX(BE:BE))</f>
        <v>29.904761904761905</v>
      </c>
      <c r="BT66" s="78">
        <f t="shared" ref="BT66:BT97" si="153">IF(BF66="","",100*(BF66)/MAX(BF:BF))</f>
        <v>21.936758893280633</v>
      </c>
      <c r="BW66" s="76">
        <v>5.45</v>
      </c>
      <c r="BX66" s="76">
        <v>5.45</v>
      </c>
      <c r="BY66" s="76">
        <v>5.65</v>
      </c>
      <c r="BZ66" s="76">
        <v>5.68</v>
      </c>
      <c r="CA66" s="76">
        <v>5.68</v>
      </c>
      <c r="CB66" s="76">
        <v>5.0999999999999996</v>
      </c>
      <c r="CG66" s="76">
        <v>5.74</v>
      </c>
      <c r="CH66" s="76">
        <v>5.68</v>
      </c>
      <c r="CI66" s="77" t="str">
        <f t="shared" ref="CI66:CI97" si="154">IF(BU66="","",IF(AE66&lt;1.35,"",BU66))</f>
        <v/>
      </c>
      <c r="CJ66" s="76" t="str">
        <f t="shared" ref="CJ66:CJ97" si="155">IF(BV66="","",IF(AF66&lt;1.35,"",BV66))</f>
        <v/>
      </c>
      <c r="CK66" s="76">
        <f t="shared" ref="CK66:CK97" si="156">IF(BW66="","",IF(AG66&lt;1.35,"",BW66))</f>
        <v>5.45</v>
      </c>
      <c r="CL66" s="76">
        <f t="shared" ref="CL66:CL97" si="157">IF(BX66="","",IF(AH66&lt;1.35,"",BX66))</f>
        <v>5.45</v>
      </c>
      <c r="CM66" s="76">
        <f t="shared" ref="CM66:CM97" si="158">IF(BY66="","",IF(AI66&lt;1.35,"",BY66))</f>
        <v>5.65</v>
      </c>
      <c r="CN66" s="76">
        <f t="shared" ref="CN66:CN97" si="159">IF(BZ66="","",IF(AJ66&lt;1.35,"",BZ66))</f>
        <v>5.68</v>
      </c>
      <c r="CO66" s="76">
        <f t="shared" ref="CO66:CO97" si="160">IF(CA66="","",IF(AK66&lt;1.35,"",CA66))</f>
        <v>5.68</v>
      </c>
      <c r="CP66" s="76">
        <f t="shared" ref="CP66:CP97" si="161">IF(CB66="","",IF(AL66&lt;1.35,"",CB66))</f>
        <v>5.0999999999999996</v>
      </c>
      <c r="CQ66" s="76" t="str">
        <f t="shared" ref="CQ66:CQ97" si="162">IF(CC66="","",IF(AM66&lt;1.35,"",CC66))</f>
        <v/>
      </c>
      <c r="CR66" s="76" t="str">
        <f t="shared" ref="CR66:CR97" si="163">IF(CD66="","",IF(AN66&lt;1.35,"",CD66))</f>
        <v/>
      </c>
      <c r="CS66" s="76" t="str">
        <f t="shared" ref="CS66:CS97" si="164">IF(CE66="","",IF(AO66&lt;1.35,"",CE66))</f>
        <v/>
      </c>
      <c r="CT66" s="76" t="str">
        <f t="shared" ref="CT66:CT97" si="165">IF(CF66="","",IF(AP66&lt;1.35,"",CF66))</f>
        <v/>
      </c>
      <c r="CU66" s="76">
        <f t="shared" ref="CU66:CU97" si="166">IF(CG66="","",IF(AQ66&lt;1.35,"",CG66))</f>
        <v>5.74</v>
      </c>
      <c r="CV66" s="76">
        <f t="shared" ref="CV66:CV97" si="167">IF(CH66="","",IF(AR66&lt;1.35,"",CH66))</f>
        <v>5.68</v>
      </c>
    </row>
    <row r="67" spans="1:100" x14ac:dyDescent="0.15">
      <c r="A67" s="80" t="s">
        <v>503</v>
      </c>
      <c r="B67" s="81" t="s">
        <v>503</v>
      </c>
      <c r="C67" s="77">
        <v>6.44</v>
      </c>
      <c r="D67" s="76">
        <v>6.04</v>
      </c>
      <c r="E67" s="76">
        <v>8.83</v>
      </c>
      <c r="F67" s="76">
        <v>8.83</v>
      </c>
      <c r="G67" s="76">
        <v>8.5500000000000007</v>
      </c>
      <c r="H67" s="76">
        <v>8.14</v>
      </c>
      <c r="I67" s="76">
        <v>8.14</v>
      </c>
      <c r="J67" s="76">
        <v>7.26</v>
      </c>
      <c r="K67" s="76">
        <v>10.19</v>
      </c>
      <c r="L67" s="76">
        <v>10.19</v>
      </c>
      <c r="M67" s="76">
        <v>6.16</v>
      </c>
      <c r="N67" s="76">
        <v>8.61</v>
      </c>
      <c r="O67" s="76">
        <v>6.65</v>
      </c>
      <c r="P67" s="76">
        <v>8.9600000000000009</v>
      </c>
      <c r="AD67" s="78">
        <v>35.4</v>
      </c>
      <c r="AE67" s="77" t="str">
        <f t="shared" si="112"/>
        <v/>
      </c>
      <c r="AF67" s="76" t="str">
        <f t="shared" si="113"/>
        <v/>
      </c>
      <c r="AG67" s="76" t="str">
        <f t="shared" si="114"/>
        <v/>
      </c>
      <c r="AH67" s="76" t="str">
        <f t="shared" si="115"/>
        <v/>
      </c>
      <c r="AI67" s="76" t="str">
        <f t="shared" si="116"/>
        <v/>
      </c>
      <c r="AJ67" s="76" t="str">
        <f t="shared" si="117"/>
        <v/>
      </c>
      <c r="AK67" s="76" t="str">
        <f t="shared" si="118"/>
        <v/>
      </c>
      <c r="AL67" s="76" t="str">
        <f t="shared" si="119"/>
        <v/>
      </c>
      <c r="AM67" s="76" t="str">
        <f t="shared" si="120"/>
        <v/>
      </c>
      <c r="AN67" s="76" t="str">
        <f t="shared" si="121"/>
        <v/>
      </c>
      <c r="AO67" s="76" t="str">
        <f t="shared" si="122"/>
        <v/>
      </c>
      <c r="AP67" s="76" t="str">
        <f t="shared" si="123"/>
        <v/>
      </c>
      <c r="AQ67" s="76" t="str">
        <f t="shared" si="124"/>
        <v/>
      </c>
      <c r="AR67" s="76">
        <f t="shared" si="125"/>
        <v>3.9508928571428568</v>
      </c>
      <c r="AS67" s="79" t="str">
        <f t="shared" si="126"/>
        <v/>
      </c>
      <c r="AT67" s="78" t="str">
        <f t="shared" si="127"/>
        <v/>
      </c>
      <c r="AU67" s="78" t="str">
        <f t="shared" si="128"/>
        <v/>
      </c>
      <c r="AV67" s="78" t="str">
        <f t="shared" si="129"/>
        <v/>
      </c>
      <c r="AW67" s="78" t="str">
        <f t="shared" si="130"/>
        <v/>
      </c>
      <c r="AX67" s="78" t="str">
        <f t="shared" si="131"/>
        <v/>
      </c>
      <c r="AY67" s="78" t="str">
        <f t="shared" si="132"/>
        <v/>
      </c>
      <c r="AZ67" s="78" t="str">
        <f t="shared" si="133"/>
        <v/>
      </c>
      <c r="BA67" s="78" t="str">
        <f t="shared" si="134"/>
        <v/>
      </c>
      <c r="BB67" s="78" t="str">
        <f t="shared" si="135"/>
        <v/>
      </c>
      <c r="BC67" s="78" t="str">
        <f t="shared" si="136"/>
        <v/>
      </c>
      <c r="BD67" s="78" t="str">
        <f t="shared" si="137"/>
        <v/>
      </c>
      <c r="BE67" s="78" t="str">
        <f t="shared" si="138"/>
        <v/>
      </c>
      <c r="BF67" s="78">
        <f t="shared" si="139"/>
        <v>35.4</v>
      </c>
      <c r="BG67" s="79" t="str">
        <f t="shared" si="140"/>
        <v/>
      </c>
      <c r="BH67" s="78" t="str">
        <f t="shared" si="141"/>
        <v/>
      </c>
      <c r="BI67" s="78" t="str">
        <f t="shared" si="142"/>
        <v/>
      </c>
      <c r="BJ67" s="78" t="str">
        <f t="shared" si="143"/>
        <v/>
      </c>
      <c r="BK67" s="78" t="str">
        <f t="shared" si="144"/>
        <v/>
      </c>
      <c r="BL67" s="78" t="str">
        <f t="shared" si="145"/>
        <v/>
      </c>
      <c r="BM67" s="78" t="str">
        <f t="shared" si="146"/>
        <v/>
      </c>
      <c r="BN67" s="78" t="str">
        <f t="shared" si="147"/>
        <v/>
      </c>
      <c r="BO67" s="78" t="str">
        <f t="shared" si="148"/>
        <v/>
      </c>
      <c r="BP67" s="78" t="str">
        <f t="shared" si="149"/>
        <v/>
      </c>
      <c r="BQ67" s="78" t="str">
        <f t="shared" si="150"/>
        <v/>
      </c>
      <c r="BR67" s="78" t="str">
        <f t="shared" si="151"/>
        <v/>
      </c>
      <c r="BS67" s="78" t="str">
        <f t="shared" si="152"/>
        <v/>
      </c>
      <c r="BT67" s="78">
        <f t="shared" si="153"/>
        <v>69.960474308300391</v>
      </c>
      <c r="CH67" s="76">
        <v>6.77</v>
      </c>
      <c r="CI67" s="77" t="str">
        <f t="shared" si="154"/>
        <v/>
      </c>
      <c r="CJ67" s="76" t="str">
        <f t="shared" si="155"/>
        <v/>
      </c>
      <c r="CK67" s="76" t="str">
        <f t="shared" si="156"/>
        <v/>
      </c>
      <c r="CL67" s="76" t="str">
        <f t="shared" si="157"/>
        <v/>
      </c>
      <c r="CM67" s="76" t="str">
        <f t="shared" si="158"/>
        <v/>
      </c>
      <c r="CN67" s="76" t="str">
        <f t="shared" si="159"/>
        <v/>
      </c>
      <c r="CO67" s="76" t="str">
        <f t="shared" si="160"/>
        <v/>
      </c>
      <c r="CP67" s="76" t="str">
        <f t="shared" si="161"/>
        <v/>
      </c>
      <c r="CQ67" s="76" t="str">
        <f t="shared" si="162"/>
        <v/>
      </c>
      <c r="CR67" s="76" t="str">
        <f t="shared" si="163"/>
        <v/>
      </c>
      <c r="CS67" s="76" t="str">
        <f t="shared" si="164"/>
        <v/>
      </c>
      <c r="CT67" s="76" t="str">
        <f t="shared" si="165"/>
        <v/>
      </c>
      <c r="CU67" s="76" t="str">
        <f t="shared" si="166"/>
        <v/>
      </c>
      <c r="CV67" s="76">
        <f t="shared" si="167"/>
        <v>6.77</v>
      </c>
    </row>
    <row r="68" spans="1:100" x14ac:dyDescent="0.15">
      <c r="A68" s="80" t="s">
        <v>36</v>
      </c>
      <c r="B68" s="81" t="s">
        <v>36</v>
      </c>
      <c r="C68" s="77">
        <v>4.0999999999999996</v>
      </c>
      <c r="D68" s="76">
        <v>2.87</v>
      </c>
      <c r="E68" s="76">
        <v>5.0999999999999996</v>
      </c>
      <c r="F68" s="76">
        <v>5.0999999999999996</v>
      </c>
      <c r="G68" s="76">
        <v>4.3099999999999996</v>
      </c>
      <c r="H68" s="76">
        <v>5.76</v>
      </c>
      <c r="I68" s="76">
        <v>5.76</v>
      </c>
      <c r="J68" s="76">
        <v>6.24</v>
      </c>
      <c r="K68" s="76">
        <v>8.82</v>
      </c>
      <c r="L68" s="76">
        <v>8.82</v>
      </c>
      <c r="M68" s="76">
        <v>8.26</v>
      </c>
      <c r="N68" s="76">
        <v>6.72</v>
      </c>
      <c r="O68" s="76">
        <v>3.17</v>
      </c>
      <c r="P68" s="76">
        <v>4.88</v>
      </c>
      <c r="S68" s="78">
        <v>25.2</v>
      </c>
      <c r="T68" s="78">
        <v>25.2</v>
      </c>
      <c r="U68" s="78">
        <v>33.700000000000003</v>
      </c>
      <c r="V68" s="78">
        <v>26.9</v>
      </c>
      <c r="W68" s="78">
        <v>26.9</v>
      </c>
      <c r="X68" s="78">
        <v>17.5</v>
      </c>
      <c r="AE68" s="77" t="str">
        <f t="shared" si="112"/>
        <v/>
      </c>
      <c r="AF68" s="76" t="str">
        <f t="shared" si="113"/>
        <v/>
      </c>
      <c r="AG68" s="76">
        <f t="shared" si="114"/>
        <v>4.9411764705882355</v>
      </c>
      <c r="AH68" s="76">
        <f t="shared" si="115"/>
        <v>4.9411764705882355</v>
      </c>
      <c r="AI68" s="76">
        <f t="shared" si="116"/>
        <v>7.8190255220417644</v>
      </c>
      <c r="AJ68" s="76">
        <f t="shared" si="117"/>
        <v>4.6701388888888884</v>
      </c>
      <c r="AK68" s="76">
        <f t="shared" si="118"/>
        <v>4.6701388888888884</v>
      </c>
      <c r="AL68" s="76">
        <f t="shared" si="119"/>
        <v>2.8044871794871793</v>
      </c>
      <c r="AM68" s="76" t="str">
        <f t="shared" si="120"/>
        <v/>
      </c>
      <c r="AN68" s="76" t="str">
        <f t="shared" si="121"/>
        <v/>
      </c>
      <c r="AO68" s="76" t="str">
        <f t="shared" si="122"/>
        <v/>
      </c>
      <c r="AP68" s="76" t="str">
        <f t="shared" si="123"/>
        <v/>
      </c>
      <c r="AQ68" s="76" t="str">
        <f t="shared" si="124"/>
        <v/>
      </c>
      <c r="AR68" s="76" t="str">
        <f t="shared" si="125"/>
        <v/>
      </c>
      <c r="AS68" s="79" t="str">
        <f t="shared" si="126"/>
        <v/>
      </c>
      <c r="AT68" s="78" t="str">
        <f t="shared" si="127"/>
        <v/>
      </c>
      <c r="AU68" s="78">
        <f t="shared" si="128"/>
        <v>25.2</v>
      </c>
      <c r="AV68" s="78">
        <f t="shared" si="129"/>
        <v>25.2</v>
      </c>
      <c r="AW68" s="78">
        <f t="shared" si="130"/>
        <v>33.700000000000003</v>
      </c>
      <c r="AX68" s="78">
        <f t="shared" si="131"/>
        <v>26.9</v>
      </c>
      <c r="AY68" s="78">
        <f t="shared" si="132"/>
        <v>26.9</v>
      </c>
      <c r="AZ68" s="78">
        <f t="shared" si="133"/>
        <v>17.5</v>
      </c>
      <c r="BA68" s="78" t="str">
        <f t="shared" si="134"/>
        <v/>
      </c>
      <c r="BB68" s="78" t="str">
        <f t="shared" si="135"/>
        <v/>
      </c>
      <c r="BC68" s="78" t="str">
        <f t="shared" si="136"/>
        <v/>
      </c>
      <c r="BD68" s="78" t="str">
        <f t="shared" si="137"/>
        <v/>
      </c>
      <c r="BE68" s="78" t="str">
        <f t="shared" si="138"/>
        <v/>
      </c>
      <c r="BF68" s="78" t="str">
        <f t="shared" si="139"/>
        <v/>
      </c>
      <c r="BG68" s="79" t="str">
        <f t="shared" si="140"/>
        <v/>
      </c>
      <c r="BH68" s="78" t="str">
        <f t="shared" si="141"/>
        <v/>
      </c>
      <c r="BI68" s="78">
        <f t="shared" si="142"/>
        <v>48.742746615087036</v>
      </c>
      <c r="BJ68" s="78">
        <f t="shared" si="143"/>
        <v>48.742746615087036</v>
      </c>
      <c r="BK68" s="78">
        <f t="shared" si="144"/>
        <v>69.199178644763862</v>
      </c>
      <c r="BL68" s="78">
        <f t="shared" si="145"/>
        <v>55.693581780538302</v>
      </c>
      <c r="BM68" s="78">
        <f t="shared" si="146"/>
        <v>55.693581780538302</v>
      </c>
      <c r="BN68" s="78">
        <f t="shared" si="147"/>
        <v>50.724637681159422</v>
      </c>
      <c r="BO68" s="78" t="str">
        <f t="shared" si="148"/>
        <v/>
      </c>
      <c r="BP68" s="78" t="str">
        <f t="shared" si="149"/>
        <v/>
      </c>
      <c r="BQ68" s="78" t="str">
        <f t="shared" si="150"/>
        <v/>
      </c>
      <c r="BR68" s="78" t="str">
        <f t="shared" si="151"/>
        <v/>
      </c>
      <c r="BS68" s="78" t="str">
        <f t="shared" si="152"/>
        <v/>
      </c>
      <c r="BT68" s="78" t="str">
        <f t="shared" si="153"/>
        <v/>
      </c>
      <c r="BW68" s="76">
        <v>3.55</v>
      </c>
      <c r="BX68" s="76">
        <v>3.55</v>
      </c>
      <c r="BY68" s="76">
        <v>3.94</v>
      </c>
      <c r="BZ68" s="76">
        <v>3.73</v>
      </c>
      <c r="CA68" s="76">
        <v>3.73</v>
      </c>
      <c r="CB68" s="76">
        <v>3.37</v>
      </c>
      <c r="CI68" s="77" t="str">
        <f t="shared" si="154"/>
        <v/>
      </c>
      <c r="CJ68" s="76" t="str">
        <f t="shared" si="155"/>
        <v/>
      </c>
      <c r="CK68" s="76">
        <f t="shared" si="156"/>
        <v>3.55</v>
      </c>
      <c r="CL68" s="76">
        <f t="shared" si="157"/>
        <v>3.55</v>
      </c>
      <c r="CM68" s="76">
        <f t="shared" si="158"/>
        <v>3.94</v>
      </c>
      <c r="CN68" s="76">
        <f t="shared" si="159"/>
        <v>3.73</v>
      </c>
      <c r="CO68" s="76">
        <f t="shared" si="160"/>
        <v>3.73</v>
      </c>
      <c r="CP68" s="76">
        <f t="shared" si="161"/>
        <v>3.37</v>
      </c>
      <c r="CQ68" s="76" t="str">
        <f t="shared" si="162"/>
        <v/>
      </c>
      <c r="CR68" s="76" t="str">
        <f t="shared" si="163"/>
        <v/>
      </c>
      <c r="CS68" s="76" t="str">
        <f t="shared" si="164"/>
        <v/>
      </c>
      <c r="CT68" s="76" t="str">
        <f t="shared" si="165"/>
        <v/>
      </c>
      <c r="CU68" s="76" t="str">
        <f t="shared" si="166"/>
        <v/>
      </c>
      <c r="CV68" s="76" t="str">
        <f t="shared" si="167"/>
        <v/>
      </c>
    </row>
    <row r="69" spans="1:100" x14ac:dyDescent="0.15">
      <c r="A69" s="80" t="s">
        <v>274</v>
      </c>
      <c r="B69" s="81" t="s">
        <v>1239</v>
      </c>
      <c r="C69" s="77">
        <v>6.65</v>
      </c>
      <c r="D69" s="76">
        <v>6.38</v>
      </c>
      <c r="E69" s="76">
        <v>10.050000000000001</v>
      </c>
      <c r="F69" s="76">
        <v>10.050000000000001</v>
      </c>
      <c r="G69" s="76">
        <v>8.76</v>
      </c>
      <c r="H69" s="76">
        <v>6.47</v>
      </c>
      <c r="I69" s="76">
        <v>6.47</v>
      </c>
      <c r="J69" s="76">
        <v>8.19</v>
      </c>
      <c r="K69" s="76">
        <v>12.09</v>
      </c>
      <c r="L69" s="76">
        <v>12.09</v>
      </c>
      <c r="M69" s="76">
        <v>12.73</v>
      </c>
      <c r="N69" s="76">
        <v>8.3000000000000007</v>
      </c>
      <c r="O69" s="76">
        <v>6.8</v>
      </c>
      <c r="P69" s="76">
        <v>6.22</v>
      </c>
      <c r="Q69" s="79">
        <v>42.4</v>
      </c>
      <c r="R69" s="78">
        <v>41.7</v>
      </c>
      <c r="S69" s="78">
        <v>35.5</v>
      </c>
      <c r="T69" s="78">
        <v>35.5</v>
      </c>
      <c r="U69" s="78">
        <v>37.6</v>
      </c>
      <c r="V69" s="78">
        <v>36.6</v>
      </c>
      <c r="W69" s="78">
        <v>36.6</v>
      </c>
      <c r="X69" s="78">
        <v>25.7</v>
      </c>
      <c r="Y69" s="78">
        <v>38.200000000000003</v>
      </c>
      <c r="Z69" s="78">
        <v>38.200000000000003</v>
      </c>
      <c r="AA69" s="78">
        <v>36.200000000000003</v>
      </c>
      <c r="AB69" s="78">
        <v>20.3</v>
      </c>
      <c r="AC69" s="78">
        <v>43</v>
      </c>
      <c r="AD69" s="78">
        <v>42.1</v>
      </c>
      <c r="AE69" s="77">
        <f t="shared" si="112"/>
        <v>6.3759398496240598</v>
      </c>
      <c r="AF69" s="76">
        <f t="shared" si="113"/>
        <v>6.5360501567398126</v>
      </c>
      <c r="AG69" s="76">
        <f t="shared" si="114"/>
        <v>3.5323383084577111</v>
      </c>
      <c r="AH69" s="76">
        <f t="shared" si="115"/>
        <v>3.5323383084577111</v>
      </c>
      <c r="AI69" s="76">
        <f t="shared" si="116"/>
        <v>4.2922374429223744</v>
      </c>
      <c r="AJ69" s="76">
        <f t="shared" si="117"/>
        <v>5.6568778979907268</v>
      </c>
      <c r="AK69" s="76">
        <f t="shared" si="118"/>
        <v>5.6568778979907268</v>
      </c>
      <c r="AL69" s="76">
        <f t="shared" si="119"/>
        <v>3.1379731379731379</v>
      </c>
      <c r="AM69" s="76">
        <f t="shared" si="120"/>
        <v>3.1596360628618694</v>
      </c>
      <c r="AN69" s="76">
        <f t="shared" si="121"/>
        <v>3.1596360628618694</v>
      </c>
      <c r="AO69" s="76">
        <f t="shared" si="122"/>
        <v>2.8436763550667714</v>
      </c>
      <c r="AP69" s="76">
        <f t="shared" si="123"/>
        <v>2.4457831325301203</v>
      </c>
      <c r="AQ69" s="76">
        <f t="shared" si="124"/>
        <v>6.3235294117647056</v>
      </c>
      <c r="AR69" s="76">
        <f t="shared" si="125"/>
        <v>6.7684887459807079</v>
      </c>
      <c r="AS69" s="79">
        <f t="shared" si="126"/>
        <v>42.4</v>
      </c>
      <c r="AT69" s="78">
        <f t="shared" si="127"/>
        <v>41.7</v>
      </c>
      <c r="AU69" s="78">
        <f t="shared" si="128"/>
        <v>35.5</v>
      </c>
      <c r="AV69" s="78">
        <f t="shared" si="129"/>
        <v>35.5</v>
      </c>
      <c r="AW69" s="78">
        <f t="shared" si="130"/>
        <v>37.6</v>
      </c>
      <c r="AX69" s="78">
        <f t="shared" si="131"/>
        <v>36.6</v>
      </c>
      <c r="AY69" s="78">
        <f t="shared" si="132"/>
        <v>36.6</v>
      </c>
      <c r="AZ69" s="78">
        <f t="shared" si="133"/>
        <v>25.7</v>
      </c>
      <c r="BA69" s="78">
        <f t="shared" si="134"/>
        <v>38.200000000000003</v>
      </c>
      <c r="BB69" s="78">
        <f t="shared" si="135"/>
        <v>38.200000000000003</v>
      </c>
      <c r="BC69" s="78">
        <f t="shared" si="136"/>
        <v>36.200000000000003</v>
      </c>
      <c r="BD69" s="78">
        <f t="shared" si="137"/>
        <v>20.3</v>
      </c>
      <c r="BE69" s="78">
        <f t="shared" si="138"/>
        <v>43</v>
      </c>
      <c r="BF69" s="78">
        <f t="shared" si="139"/>
        <v>42.1</v>
      </c>
      <c r="BG69" s="79">
        <f t="shared" si="140"/>
        <v>77.941176470588232</v>
      </c>
      <c r="BH69" s="78">
        <f t="shared" si="141"/>
        <v>77.509293680297404</v>
      </c>
      <c r="BI69" s="78">
        <f t="shared" si="142"/>
        <v>68.665377176015468</v>
      </c>
      <c r="BJ69" s="78">
        <f t="shared" si="143"/>
        <v>68.665377176015468</v>
      </c>
      <c r="BK69" s="78">
        <f t="shared" si="144"/>
        <v>77.207392197125259</v>
      </c>
      <c r="BL69" s="78">
        <f t="shared" si="145"/>
        <v>75.776397515527961</v>
      </c>
      <c r="BM69" s="78">
        <f t="shared" si="146"/>
        <v>75.776397515527961</v>
      </c>
      <c r="BN69" s="78">
        <f t="shared" si="147"/>
        <v>74.492753623188406</v>
      </c>
      <c r="BO69" s="78">
        <f t="shared" si="148"/>
        <v>78.439425051334709</v>
      </c>
      <c r="BP69" s="78">
        <f t="shared" si="149"/>
        <v>78.439425051334709</v>
      </c>
      <c r="BQ69" s="78">
        <f t="shared" si="150"/>
        <v>81.348314606741582</v>
      </c>
      <c r="BR69" s="78">
        <f t="shared" si="151"/>
        <v>40.039447731755423</v>
      </c>
      <c r="BS69" s="78">
        <f t="shared" si="152"/>
        <v>81.904761904761898</v>
      </c>
      <c r="BT69" s="78">
        <f t="shared" si="153"/>
        <v>83.201581027667984</v>
      </c>
      <c r="BU69" s="77">
        <v>9.73</v>
      </c>
      <c r="BV69" s="76">
        <v>9.66</v>
      </c>
      <c r="BW69" s="76">
        <v>9.66</v>
      </c>
      <c r="BX69" s="76">
        <v>9.66</v>
      </c>
      <c r="BY69" s="76">
        <v>9.82</v>
      </c>
      <c r="BZ69" s="76">
        <v>9.58</v>
      </c>
      <c r="CA69" s="76">
        <v>9.58</v>
      </c>
      <c r="CB69" s="76">
        <v>9.7899999999999991</v>
      </c>
      <c r="CC69" s="76">
        <v>10.36</v>
      </c>
      <c r="CD69" s="76">
        <v>10.36</v>
      </c>
      <c r="CE69" s="76">
        <v>10.19</v>
      </c>
      <c r="CF69" s="76">
        <v>9.07</v>
      </c>
      <c r="CG69" s="76">
        <v>9.9600000000000009</v>
      </c>
      <c r="CH69" s="76">
        <v>10.119999999999999</v>
      </c>
      <c r="CI69" s="77">
        <f t="shared" si="154"/>
        <v>9.73</v>
      </c>
      <c r="CJ69" s="76">
        <f t="shared" si="155"/>
        <v>9.66</v>
      </c>
      <c r="CK69" s="76">
        <f t="shared" si="156"/>
        <v>9.66</v>
      </c>
      <c r="CL69" s="76">
        <f t="shared" si="157"/>
        <v>9.66</v>
      </c>
      <c r="CM69" s="76">
        <f t="shared" si="158"/>
        <v>9.82</v>
      </c>
      <c r="CN69" s="76">
        <f t="shared" si="159"/>
        <v>9.58</v>
      </c>
      <c r="CO69" s="76">
        <f t="shared" si="160"/>
        <v>9.58</v>
      </c>
      <c r="CP69" s="76">
        <f t="shared" si="161"/>
        <v>9.7899999999999991</v>
      </c>
      <c r="CQ69" s="76">
        <f t="shared" si="162"/>
        <v>10.36</v>
      </c>
      <c r="CR69" s="76">
        <f t="shared" si="163"/>
        <v>10.36</v>
      </c>
      <c r="CS69" s="76">
        <f t="shared" si="164"/>
        <v>10.19</v>
      </c>
      <c r="CT69" s="76">
        <f t="shared" si="165"/>
        <v>9.07</v>
      </c>
      <c r="CU69" s="76">
        <f t="shared" si="166"/>
        <v>9.9600000000000009</v>
      </c>
      <c r="CV69" s="76">
        <f t="shared" si="167"/>
        <v>10.119999999999999</v>
      </c>
    </row>
    <row r="70" spans="1:100" x14ac:dyDescent="0.15">
      <c r="A70" s="80" t="s">
        <v>504</v>
      </c>
      <c r="B70" s="81" t="s">
        <v>1126</v>
      </c>
      <c r="C70" s="77">
        <v>6.43</v>
      </c>
      <c r="D70" s="76">
        <v>5.48</v>
      </c>
      <c r="E70" s="76">
        <v>7.02</v>
      </c>
      <c r="F70" s="76">
        <v>7.02</v>
      </c>
      <c r="G70" s="76">
        <v>8.4499999999999993</v>
      </c>
      <c r="H70" s="76">
        <v>6.9</v>
      </c>
      <c r="I70" s="76">
        <v>6.9</v>
      </c>
      <c r="J70" s="76">
        <v>6.63</v>
      </c>
      <c r="K70" s="76">
        <v>9.18</v>
      </c>
      <c r="L70" s="76">
        <v>9.18</v>
      </c>
      <c r="M70" s="76">
        <v>5.92</v>
      </c>
      <c r="N70" s="76">
        <v>6.26</v>
      </c>
      <c r="O70" s="76">
        <v>5.55</v>
      </c>
      <c r="P70" s="76">
        <v>6.46</v>
      </c>
      <c r="Q70" s="79">
        <v>35.5</v>
      </c>
      <c r="R70" s="78">
        <v>36.299999999999997</v>
      </c>
      <c r="S70" s="78">
        <v>21.5</v>
      </c>
      <c r="T70" s="78">
        <v>21.5</v>
      </c>
      <c r="U70" s="78">
        <v>14.2</v>
      </c>
      <c r="V70" s="78">
        <v>31</v>
      </c>
      <c r="W70" s="78">
        <v>31</v>
      </c>
      <c r="X70" s="78">
        <v>24.4</v>
      </c>
      <c r="Y70" s="78">
        <v>14.2</v>
      </c>
      <c r="Z70" s="78">
        <v>14.2</v>
      </c>
      <c r="AA70" s="78">
        <v>8.6</v>
      </c>
      <c r="AB70" s="78">
        <v>36.6</v>
      </c>
      <c r="AC70" s="78">
        <v>30.1</v>
      </c>
      <c r="AD70" s="78">
        <v>19.2</v>
      </c>
      <c r="AE70" s="77">
        <f t="shared" si="112"/>
        <v>5.5209953343701406</v>
      </c>
      <c r="AF70" s="76">
        <f t="shared" si="113"/>
        <v>6.6240875912408752</v>
      </c>
      <c r="AG70" s="76">
        <f t="shared" si="114"/>
        <v>3.0626780626780628</v>
      </c>
      <c r="AH70" s="76">
        <f t="shared" si="115"/>
        <v>3.0626780626780628</v>
      </c>
      <c r="AI70" s="76">
        <f t="shared" si="116"/>
        <v>1.6804733727810652</v>
      </c>
      <c r="AJ70" s="76">
        <f t="shared" si="117"/>
        <v>4.4927536231884053</v>
      </c>
      <c r="AK70" s="76">
        <f t="shared" si="118"/>
        <v>4.4927536231884053</v>
      </c>
      <c r="AL70" s="76">
        <f t="shared" si="119"/>
        <v>3.6802413273001506</v>
      </c>
      <c r="AM70" s="76">
        <f t="shared" si="120"/>
        <v>1.5468409586056644</v>
      </c>
      <c r="AN70" s="76">
        <f t="shared" si="121"/>
        <v>1.5468409586056644</v>
      </c>
      <c r="AO70" s="76">
        <f t="shared" si="122"/>
        <v>1.4527027027027026</v>
      </c>
      <c r="AP70" s="76">
        <f t="shared" si="123"/>
        <v>5.8466453674121412</v>
      </c>
      <c r="AQ70" s="76">
        <f t="shared" si="124"/>
        <v>5.423423423423424</v>
      </c>
      <c r="AR70" s="76">
        <f t="shared" si="125"/>
        <v>2.9721362229102168</v>
      </c>
      <c r="AS70" s="79">
        <f t="shared" si="126"/>
        <v>35.5</v>
      </c>
      <c r="AT70" s="78">
        <f t="shared" si="127"/>
        <v>36.299999999999997</v>
      </c>
      <c r="AU70" s="78">
        <f t="shared" si="128"/>
        <v>21.5</v>
      </c>
      <c r="AV70" s="78">
        <f t="shared" si="129"/>
        <v>21.5</v>
      </c>
      <c r="AW70" s="78">
        <f t="shared" si="130"/>
        <v>14.2</v>
      </c>
      <c r="AX70" s="78">
        <f t="shared" si="131"/>
        <v>31</v>
      </c>
      <c r="AY70" s="78">
        <f t="shared" si="132"/>
        <v>31</v>
      </c>
      <c r="AZ70" s="78">
        <f t="shared" si="133"/>
        <v>24.4</v>
      </c>
      <c r="BA70" s="78">
        <f t="shared" si="134"/>
        <v>14.2</v>
      </c>
      <c r="BB70" s="78">
        <f t="shared" si="135"/>
        <v>14.2</v>
      </c>
      <c r="BC70" s="78">
        <f t="shared" si="136"/>
        <v>8.6</v>
      </c>
      <c r="BD70" s="78">
        <f t="shared" si="137"/>
        <v>36.6</v>
      </c>
      <c r="BE70" s="78">
        <f t="shared" si="138"/>
        <v>30.1</v>
      </c>
      <c r="BF70" s="78">
        <f t="shared" si="139"/>
        <v>19.2</v>
      </c>
      <c r="BG70" s="79">
        <f t="shared" si="140"/>
        <v>65.257352941176478</v>
      </c>
      <c r="BH70" s="78">
        <f t="shared" si="141"/>
        <v>67.472118959107803</v>
      </c>
      <c r="BI70" s="78">
        <f t="shared" si="142"/>
        <v>41.586073500967117</v>
      </c>
      <c r="BJ70" s="78">
        <f t="shared" si="143"/>
        <v>41.586073500967117</v>
      </c>
      <c r="BK70" s="78">
        <f t="shared" si="144"/>
        <v>29.158110882956876</v>
      </c>
      <c r="BL70" s="78">
        <f t="shared" si="145"/>
        <v>64.182194616977227</v>
      </c>
      <c r="BM70" s="78">
        <f t="shared" si="146"/>
        <v>64.182194616977227</v>
      </c>
      <c r="BN70" s="78">
        <f t="shared" si="147"/>
        <v>70.724637681159422</v>
      </c>
      <c r="BO70" s="78">
        <f t="shared" si="148"/>
        <v>29.158110882956876</v>
      </c>
      <c r="BP70" s="78">
        <f t="shared" si="149"/>
        <v>29.158110882956876</v>
      </c>
      <c r="BQ70" s="78">
        <f t="shared" si="150"/>
        <v>19.325842696629213</v>
      </c>
      <c r="BR70" s="78">
        <f t="shared" si="151"/>
        <v>72.189349112426029</v>
      </c>
      <c r="BS70" s="78">
        <f t="shared" si="152"/>
        <v>57.333333333333336</v>
      </c>
      <c r="BT70" s="78">
        <f t="shared" si="153"/>
        <v>37.944664031620555</v>
      </c>
      <c r="BU70" s="77">
        <v>7.27</v>
      </c>
      <c r="BV70" s="76">
        <v>7.28</v>
      </c>
      <c r="BW70" s="76">
        <v>8.0299999999999994</v>
      </c>
      <c r="BX70" s="76">
        <v>8.0299999999999994</v>
      </c>
      <c r="BY70" s="76">
        <v>8.02</v>
      </c>
      <c r="BZ70" s="76">
        <v>7.32</v>
      </c>
      <c r="CA70" s="76">
        <v>7.32</v>
      </c>
      <c r="CB70" s="76">
        <v>7.57</v>
      </c>
      <c r="CC70" s="76">
        <v>8.0299999999999994</v>
      </c>
      <c r="CD70" s="76">
        <v>8.0299999999999994</v>
      </c>
      <c r="CE70" s="76">
        <v>7.98</v>
      </c>
      <c r="CF70" s="76">
        <v>7.24</v>
      </c>
      <c r="CG70" s="76">
        <v>6.48</v>
      </c>
      <c r="CH70" s="76">
        <v>5.99</v>
      </c>
      <c r="CI70" s="77">
        <f t="shared" si="154"/>
        <v>7.27</v>
      </c>
      <c r="CJ70" s="76">
        <f t="shared" si="155"/>
        <v>7.28</v>
      </c>
      <c r="CK70" s="76">
        <f t="shared" si="156"/>
        <v>8.0299999999999994</v>
      </c>
      <c r="CL70" s="76">
        <f t="shared" si="157"/>
        <v>8.0299999999999994</v>
      </c>
      <c r="CM70" s="76">
        <f t="shared" si="158"/>
        <v>8.02</v>
      </c>
      <c r="CN70" s="76">
        <f t="shared" si="159"/>
        <v>7.32</v>
      </c>
      <c r="CO70" s="76">
        <f t="shared" si="160"/>
        <v>7.32</v>
      </c>
      <c r="CP70" s="76">
        <f t="shared" si="161"/>
        <v>7.57</v>
      </c>
      <c r="CQ70" s="76">
        <f t="shared" si="162"/>
        <v>8.0299999999999994</v>
      </c>
      <c r="CR70" s="76">
        <f t="shared" si="163"/>
        <v>8.0299999999999994</v>
      </c>
      <c r="CS70" s="76">
        <f t="shared" si="164"/>
        <v>7.98</v>
      </c>
      <c r="CT70" s="76">
        <f t="shared" si="165"/>
        <v>7.24</v>
      </c>
      <c r="CU70" s="76">
        <f t="shared" si="166"/>
        <v>6.48</v>
      </c>
      <c r="CV70" s="76">
        <f t="shared" si="167"/>
        <v>5.99</v>
      </c>
    </row>
    <row r="71" spans="1:100" x14ac:dyDescent="0.15">
      <c r="A71" s="80" t="s">
        <v>506</v>
      </c>
      <c r="B71" s="81" t="s">
        <v>1125</v>
      </c>
      <c r="C71" s="77">
        <v>6.97</v>
      </c>
      <c r="D71" s="76">
        <v>7.17</v>
      </c>
      <c r="E71" s="76">
        <v>8.57</v>
      </c>
      <c r="F71" s="76">
        <v>8.57</v>
      </c>
      <c r="G71" s="76">
        <v>5.92</v>
      </c>
      <c r="H71" s="76">
        <v>5.48</v>
      </c>
      <c r="I71" s="76">
        <v>5.48</v>
      </c>
      <c r="J71" s="76">
        <v>6.17</v>
      </c>
      <c r="K71" s="76">
        <v>9.36</v>
      </c>
      <c r="L71" s="76">
        <v>9.36</v>
      </c>
      <c r="M71" s="76">
        <v>8.61</v>
      </c>
      <c r="N71" s="76">
        <v>6.73</v>
      </c>
      <c r="O71" s="76">
        <v>9.49</v>
      </c>
      <c r="P71" s="76">
        <v>8.89</v>
      </c>
      <c r="Q71" s="79">
        <v>25.7</v>
      </c>
      <c r="R71" s="78">
        <v>21.6</v>
      </c>
      <c r="S71" s="78">
        <v>8.8000000000000007</v>
      </c>
      <c r="T71" s="78">
        <v>8.8000000000000007</v>
      </c>
      <c r="U71" s="78">
        <v>15.6</v>
      </c>
      <c r="V71" s="78">
        <v>16.399999999999999</v>
      </c>
      <c r="W71" s="78">
        <v>16.399999999999999</v>
      </c>
      <c r="X71" s="78">
        <v>10.9</v>
      </c>
      <c r="Y71" s="78">
        <v>7.6</v>
      </c>
      <c r="Z71" s="78">
        <v>7.6</v>
      </c>
      <c r="AA71" s="78">
        <v>9.1</v>
      </c>
      <c r="AD71" s="78">
        <v>6</v>
      </c>
      <c r="AE71" s="77">
        <f t="shared" si="112"/>
        <v>3.6872309899569586</v>
      </c>
      <c r="AF71" s="76">
        <f t="shared" si="113"/>
        <v>3.0125523012552304</v>
      </c>
      <c r="AG71" s="76">
        <f t="shared" si="114"/>
        <v>1.0268378063010501</v>
      </c>
      <c r="AH71" s="76">
        <f t="shared" si="115"/>
        <v>1.0268378063010501</v>
      </c>
      <c r="AI71" s="76">
        <f t="shared" si="116"/>
        <v>2.6351351351351351</v>
      </c>
      <c r="AJ71" s="76">
        <f t="shared" si="117"/>
        <v>2.992700729927007</v>
      </c>
      <c r="AK71" s="76">
        <f t="shared" si="118"/>
        <v>2.992700729927007</v>
      </c>
      <c r="AL71" s="76">
        <f t="shared" si="119"/>
        <v>1.766612641815235</v>
      </c>
      <c r="AM71" s="76">
        <f t="shared" si="120"/>
        <v>0.81196581196581197</v>
      </c>
      <c r="AN71" s="76">
        <f t="shared" si="121"/>
        <v>0.81196581196581197</v>
      </c>
      <c r="AO71" s="76">
        <f t="shared" si="122"/>
        <v>1.056910569105691</v>
      </c>
      <c r="AP71" s="76" t="str">
        <f t="shared" si="123"/>
        <v/>
      </c>
      <c r="AQ71" s="76" t="str">
        <f t="shared" si="124"/>
        <v/>
      </c>
      <c r="AR71" s="76">
        <f t="shared" si="125"/>
        <v>0.67491563554555678</v>
      </c>
      <c r="AS71" s="79">
        <f t="shared" si="126"/>
        <v>25.7</v>
      </c>
      <c r="AT71" s="78">
        <f t="shared" si="127"/>
        <v>21.6</v>
      </c>
      <c r="AU71" s="78" t="str">
        <f t="shared" si="128"/>
        <v/>
      </c>
      <c r="AV71" s="78" t="str">
        <f t="shared" si="129"/>
        <v/>
      </c>
      <c r="AW71" s="78">
        <f t="shared" si="130"/>
        <v>15.6</v>
      </c>
      <c r="AX71" s="78">
        <f t="shared" si="131"/>
        <v>16.399999999999999</v>
      </c>
      <c r="AY71" s="78">
        <f t="shared" si="132"/>
        <v>16.399999999999999</v>
      </c>
      <c r="AZ71" s="78">
        <f t="shared" si="133"/>
        <v>10.9</v>
      </c>
      <c r="BA71" s="78" t="str">
        <f t="shared" si="134"/>
        <v/>
      </c>
      <c r="BB71" s="78" t="str">
        <f t="shared" si="135"/>
        <v/>
      </c>
      <c r="BC71" s="78" t="str">
        <f t="shared" si="136"/>
        <v/>
      </c>
      <c r="BD71" s="78" t="str">
        <f t="shared" si="137"/>
        <v/>
      </c>
      <c r="BE71" s="78" t="str">
        <f t="shared" si="138"/>
        <v/>
      </c>
      <c r="BF71" s="78" t="str">
        <f t="shared" si="139"/>
        <v/>
      </c>
      <c r="BG71" s="79">
        <f t="shared" si="140"/>
        <v>47.242647058823529</v>
      </c>
      <c r="BH71" s="78">
        <f t="shared" si="141"/>
        <v>40.148698884758367</v>
      </c>
      <c r="BI71" s="78" t="str">
        <f t="shared" si="142"/>
        <v/>
      </c>
      <c r="BJ71" s="78" t="str">
        <f t="shared" si="143"/>
        <v/>
      </c>
      <c r="BK71" s="78">
        <f t="shared" si="144"/>
        <v>32.032854209445581</v>
      </c>
      <c r="BL71" s="78">
        <f t="shared" si="145"/>
        <v>33.954451345755693</v>
      </c>
      <c r="BM71" s="78">
        <f t="shared" si="146"/>
        <v>33.954451345755693</v>
      </c>
      <c r="BN71" s="78">
        <f t="shared" si="147"/>
        <v>31.594202898550726</v>
      </c>
      <c r="BO71" s="78" t="str">
        <f t="shared" si="148"/>
        <v/>
      </c>
      <c r="BP71" s="78" t="str">
        <f t="shared" si="149"/>
        <v/>
      </c>
      <c r="BQ71" s="78" t="str">
        <f t="shared" si="150"/>
        <v/>
      </c>
      <c r="BR71" s="78" t="str">
        <f t="shared" si="151"/>
        <v/>
      </c>
      <c r="BS71" s="78" t="str">
        <f t="shared" si="152"/>
        <v/>
      </c>
      <c r="BT71" s="78" t="str">
        <f t="shared" si="153"/>
        <v/>
      </c>
      <c r="BU71" s="77">
        <v>6.04</v>
      </c>
      <c r="BV71" s="76">
        <v>5.96</v>
      </c>
      <c r="BW71" s="76">
        <v>5.59</v>
      </c>
      <c r="BX71" s="76">
        <v>5.59</v>
      </c>
      <c r="BY71" s="76">
        <v>5.65</v>
      </c>
      <c r="BZ71" s="76">
        <v>5.67</v>
      </c>
      <c r="CA71" s="76">
        <v>5.67</v>
      </c>
      <c r="CB71" s="76">
        <v>5.56</v>
      </c>
      <c r="CC71" s="76">
        <v>5.67</v>
      </c>
      <c r="CD71" s="76">
        <v>5.67</v>
      </c>
      <c r="CE71" s="76">
        <v>5.66</v>
      </c>
      <c r="CH71" s="76">
        <v>5.85</v>
      </c>
      <c r="CI71" s="77">
        <f t="shared" si="154"/>
        <v>6.04</v>
      </c>
      <c r="CJ71" s="76">
        <f t="shared" si="155"/>
        <v>5.96</v>
      </c>
      <c r="CK71" s="76" t="str">
        <f t="shared" si="156"/>
        <v/>
      </c>
      <c r="CL71" s="76" t="str">
        <f t="shared" si="157"/>
        <v/>
      </c>
      <c r="CM71" s="76">
        <f t="shared" si="158"/>
        <v>5.65</v>
      </c>
      <c r="CN71" s="76">
        <f t="shared" si="159"/>
        <v>5.67</v>
      </c>
      <c r="CO71" s="76">
        <f t="shared" si="160"/>
        <v>5.67</v>
      </c>
      <c r="CP71" s="76">
        <f t="shared" si="161"/>
        <v>5.56</v>
      </c>
      <c r="CQ71" s="76" t="str">
        <f t="shared" si="162"/>
        <v/>
      </c>
      <c r="CR71" s="76" t="str">
        <f t="shared" si="163"/>
        <v/>
      </c>
      <c r="CS71" s="76" t="str">
        <f t="shared" si="164"/>
        <v/>
      </c>
      <c r="CT71" s="76" t="str">
        <f t="shared" si="165"/>
        <v/>
      </c>
      <c r="CU71" s="76" t="str">
        <f t="shared" si="166"/>
        <v/>
      </c>
      <c r="CV71" s="76" t="str">
        <f t="shared" si="167"/>
        <v/>
      </c>
    </row>
    <row r="72" spans="1:100" x14ac:dyDescent="0.15">
      <c r="A72" s="80" t="s">
        <v>508</v>
      </c>
      <c r="B72" s="81" t="s">
        <v>1238</v>
      </c>
      <c r="C72" s="77">
        <v>3.77</v>
      </c>
      <c r="D72" s="76">
        <v>5.45</v>
      </c>
      <c r="E72" s="76">
        <v>2.64</v>
      </c>
      <c r="F72" s="76">
        <v>2.64</v>
      </c>
      <c r="G72" s="76">
        <v>4.1399999999999997</v>
      </c>
      <c r="H72" s="76">
        <v>2.56</v>
      </c>
      <c r="I72" s="76">
        <v>2.56</v>
      </c>
      <c r="J72" s="76">
        <v>2.75</v>
      </c>
      <c r="K72" s="76">
        <v>4.1500000000000004</v>
      </c>
      <c r="L72" s="76">
        <v>4.1500000000000004</v>
      </c>
      <c r="M72" s="76">
        <v>2.71</v>
      </c>
      <c r="N72" s="76">
        <v>3.27</v>
      </c>
      <c r="O72" s="76">
        <v>2.89</v>
      </c>
      <c r="P72" s="76">
        <v>1.77</v>
      </c>
      <c r="S72" s="78">
        <v>40.6</v>
      </c>
      <c r="T72" s="78">
        <v>40.6</v>
      </c>
      <c r="U72" s="78">
        <v>36.700000000000003</v>
      </c>
      <c r="V72" s="78">
        <v>28.9</v>
      </c>
      <c r="W72" s="78">
        <v>28.9</v>
      </c>
      <c r="X72" s="78">
        <v>7.5</v>
      </c>
      <c r="AA72" s="78">
        <v>13.5</v>
      </c>
      <c r="AC72" s="78">
        <v>6.8</v>
      </c>
      <c r="AE72" s="77" t="str">
        <f t="shared" si="112"/>
        <v/>
      </c>
      <c r="AF72" s="76" t="str">
        <f t="shared" si="113"/>
        <v/>
      </c>
      <c r="AG72" s="76">
        <f t="shared" si="114"/>
        <v>15.378787878787879</v>
      </c>
      <c r="AH72" s="76">
        <f t="shared" si="115"/>
        <v>15.378787878787879</v>
      </c>
      <c r="AI72" s="76">
        <f t="shared" si="116"/>
        <v>8.8647342995169094</v>
      </c>
      <c r="AJ72" s="76">
        <f t="shared" si="117"/>
        <v>11.2890625</v>
      </c>
      <c r="AK72" s="76">
        <f t="shared" si="118"/>
        <v>11.2890625</v>
      </c>
      <c r="AL72" s="76">
        <f t="shared" si="119"/>
        <v>2.7272727272727271</v>
      </c>
      <c r="AM72" s="76" t="str">
        <f t="shared" si="120"/>
        <v/>
      </c>
      <c r="AN72" s="76" t="str">
        <f t="shared" si="121"/>
        <v/>
      </c>
      <c r="AO72" s="76">
        <f t="shared" si="122"/>
        <v>4.9815498154981555</v>
      </c>
      <c r="AP72" s="76" t="str">
        <f t="shared" si="123"/>
        <v/>
      </c>
      <c r="AQ72" s="76">
        <f t="shared" si="124"/>
        <v>2.3529411764705879</v>
      </c>
      <c r="AR72" s="76" t="str">
        <f t="shared" si="125"/>
        <v/>
      </c>
      <c r="AS72" s="79" t="str">
        <f t="shared" si="126"/>
        <v/>
      </c>
      <c r="AT72" s="78" t="str">
        <f t="shared" si="127"/>
        <v/>
      </c>
      <c r="AU72" s="78">
        <f t="shared" si="128"/>
        <v>40.6</v>
      </c>
      <c r="AV72" s="78">
        <f t="shared" si="129"/>
        <v>40.6</v>
      </c>
      <c r="AW72" s="78">
        <f t="shared" si="130"/>
        <v>36.700000000000003</v>
      </c>
      <c r="AX72" s="78">
        <f t="shared" si="131"/>
        <v>28.9</v>
      </c>
      <c r="AY72" s="78">
        <f t="shared" si="132"/>
        <v>28.9</v>
      </c>
      <c r="AZ72" s="78">
        <f t="shared" si="133"/>
        <v>7.5</v>
      </c>
      <c r="BA72" s="78" t="str">
        <f t="shared" si="134"/>
        <v/>
      </c>
      <c r="BB72" s="78" t="str">
        <f t="shared" si="135"/>
        <v/>
      </c>
      <c r="BC72" s="78">
        <f t="shared" si="136"/>
        <v>13.5</v>
      </c>
      <c r="BD72" s="78" t="str">
        <f t="shared" si="137"/>
        <v/>
      </c>
      <c r="BE72" s="78">
        <f t="shared" si="138"/>
        <v>6.8</v>
      </c>
      <c r="BF72" s="78" t="str">
        <f t="shared" si="139"/>
        <v/>
      </c>
      <c r="BG72" s="79" t="str">
        <f t="shared" si="140"/>
        <v/>
      </c>
      <c r="BH72" s="78" t="str">
        <f t="shared" si="141"/>
        <v/>
      </c>
      <c r="BI72" s="78">
        <f t="shared" si="142"/>
        <v>78.529980657640223</v>
      </c>
      <c r="BJ72" s="78">
        <f t="shared" si="143"/>
        <v>78.529980657640223</v>
      </c>
      <c r="BK72" s="78">
        <f t="shared" si="144"/>
        <v>75.359342915811098</v>
      </c>
      <c r="BL72" s="78">
        <f t="shared" si="145"/>
        <v>59.834368530020704</v>
      </c>
      <c r="BM72" s="78">
        <f t="shared" si="146"/>
        <v>59.834368530020704</v>
      </c>
      <c r="BN72" s="78">
        <f t="shared" si="147"/>
        <v>21.739130434782609</v>
      </c>
      <c r="BO72" s="78" t="str">
        <f t="shared" si="148"/>
        <v/>
      </c>
      <c r="BP72" s="78" t="str">
        <f t="shared" si="149"/>
        <v/>
      </c>
      <c r="BQ72" s="78">
        <f t="shared" si="150"/>
        <v>30.337078651685392</v>
      </c>
      <c r="BR72" s="78" t="str">
        <f t="shared" si="151"/>
        <v/>
      </c>
      <c r="BS72" s="78">
        <f t="shared" si="152"/>
        <v>12.952380952380953</v>
      </c>
      <c r="BT72" s="78" t="str">
        <f t="shared" si="153"/>
        <v/>
      </c>
      <c r="BW72" s="76">
        <v>6.88</v>
      </c>
      <c r="BX72" s="76">
        <v>6.88</v>
      </c>
      <c r="BY72" s="76">
        <v>6.76</v>
      </c>
      <c r="BZ72" s="76">
        <v>6.33</v>
      </c>
      <c r="CA72" s="76">
        <v>6.33</v>
      </c>
      <c r="CB72" s="76">
        <v>6.17</v>
      </c>
      <c r="CE72" s="76">
        <v>6.12</v>
      </c>
      <c r="CG72" s="76">
        <v>5.75</v>
      </c>
      <c r="CI72" s="77" t="str">
        <f t="shared" si="154"/>
        <v/>
      </c>
      <c r="CJ72" s="76" t="str">
        <f t="shared" si="155"/>
        <v/>
      </c>
      <c r="CK72" s="76">
        <f t="shared" si="156"/>
        <v>6.88</v>
      </c>
      <c r="CL72" s="76">
        <f t="shared" si="157"/>
        <v>6.88</v>
      </c>
      <c r="CM72" s="76">
        <f t="shared" si="158"/>
        <v>6.76</v>
      </c>
      <c r="CN72" s="76">
        <f t="shared" si="159"/>
        <v>6.33</v>
      </c>
      <c r="CO72" s="76">
        <f t="shared" si="160"/>
        <v>6.33</v>
      </c>
      <c r="CP72" s="76">
        <f t="shared" si="161"/>
        <v>6.17</v>
      </c>
      <c r="CQ72" s="76" t="str">
        <f t="shared" si="162"/>
        <v/>
      </c>
      <c r="CR72" s="76" t="str">
        <f t="shared" si="163"/>
        <v/>
      </c>
      <c r="CS72" s="76">
        <f t="shared" si="164"/>
        <v>6.12</v>
      </c>
      <c r="CT72" s="76" t="str">
        <f t="shared" si="165"/>
        <v/>
      </c>
      <c r="CU72" s="76">
        <f t="shared" si="166"/>
        <v>5.75</v>
      </c>
      <c r="CV72" s="76" t="str">
        <f t="shared" si="167"/>
        <v/>
      </c>
    </row>
    <row r="73" spans="1:100" x14ac:dyDescent="0.15">
      <c r="A73" s="80" t="s">
        <v>509</v>
      </c>
      <c r="B73" s="81" t="s">
        <v>1237</v>
      </c>
      <c r="C73" s="77">
        <v>3.25</v>
      </c>
      <c r="D73" s="76">
        <v>3.66</v>
      </c>
      <c r="E73" s="76">
        <v>4.09</v>
      </c>
      <c r="F73" s="76">
        <v>4.09</v>
      </c>
      <c r="G73" s="76">
        <v>4.63</v>
      </c>
      <c r="H73" s="76">
        <v>3.28</v>
      </c>
      <c r="I73" s="76">
        <v>3.28</v>
      </c>
      <c r="J73" s="76">
        <v>3.14</v>
      </c>
      <c r="K73" s="76">
        <v>7.26</v>
      </c>
      <c r="L73" s="76">
        <v>7.26</v>
      </c>
      <c r="M73" s="76">
        <v>7.98</v>
      </c>
      <c r="N73" s="76">
        <v>2.72</v>
      </c>
      <c r="O73" s="76">
        <v>3.01</v>
      </c>
      <c r="P73" s="76">
        <v>2.89</v>
      </c>
      <c r="Q73" s="79">
        <v>4</v>
      </c>
      <c r="R73" s="78">
        <v>2.6</v>
      </c>
      <c r="S73" s="78">
        <v>21.1</v>
      </c>
      <c r="T73" s="78">
        <v>21.1</v>
      </c>
      <c r="U73" s="78">
        <v>16.100000000000001</v>
      </c>
      <c r="V73" s="78">
        <v>7.6</v>
      </c>
      <c r="W73" s="78">
        <v>7.6</v>
      </c>
      <c r="X73" s="78">
        <v>2.9</v>
      </c>
      <c r="Y73" s="78">
        <v>2.8</v>
      </c>
      <c r="Z73" s="78">
        <v>2.8</v>
      </c>
      <c r="AA73" s="78">
        <v>4.2</v>
      </c>
      <c r="AB73" s="78">
        <v>7.9</v>
      </c>
      <c r="AC73" s="78">
        <v>4</v>
      </c>
      <c r="AE73" s="77">
        <f t="shared" si="112"/>
        <v>1.2307692307692308</v>
      </c>
      <c r="AF73" s="76">
        <f t="shared" si="113"/>
        <v>0.7103825136612022</v>
      </c>
      <c r="AG73" s="76">
        <f t="shared" si="114"/>
        <v>5.1589242053789732</v>
      </c>
      <c r="AH73" s="76">
        <f t="shared" si="115"/>
        <v>5.1589242053789732</v>
      </c>
      <c r="AI73" s="76">
        <f t="shared" si="116"/>
        <v>3.4773218142548599</v>
      </c>
      <c r="AJ73" s="76">
        <f t="shared" si="117"/>
        <v>2.3170731707317072</v>
      </c>
      <c r="AK73" s="76">
        <f t="shared" si="118"/>
        <v>2.3170731707317072</v>
      </c>
      <c r="AL73" s="76">
        <f t="shared" si="119"/>
        <v>0.92356687898089163</v>
      </c>
      <c r="AM73" s="76">
        <f t="shared" si="120"/>
        <v>0.38567493112947659</v>
      </c>
      <c r="AN73" s="76">
        <f t="shared" si="121"/>
        <v>0.38567493112947659</v>
      </c>
      <c r="AO73" s="76">
        <f t="shared" si="122"/>
        <v>0.52631578947368418</v>
      </c>
      <c r="AP73" s="76">
        <f t="shared" si="123"/>
        <v>2.9044117647058822</v>
      </c>
      <c r="AQ73" s="76">
        <f t="shared" si="124"/>
        <v>1.3289036544850499</v>
      </c>
      <c r="AR73" s="76" t="str">
        <f t="shared" si="125"/>
        <v/>
      </c>
      <c r="AS73" s="79" t="str">
        <f t="shared" si="126"/>
        <v/>
      </c>
      <c r="AT73" s="78" t="str">
        <f t="shared" si="127"/>
        <v/>
      </c>
      <c r="AU73" s="78">
        <f t="shared" si="128"/>
        <v>21.1</v>
      </c>
      <c r="AV73" s="78">
        <f t="shared" si="129"/>
        <v>21.1</v>
      </c>
      <c r="AW73" s="78">
        <f t="shared" si="130"/>
        <v>16.100000000000001</v>
      </c>
      <c r="AX73" s="78">
        <f t="shared" si="131"/>
        <v>7.6</v>
      </c>
      <c r="AY73" s="78">
        <f t="shared" si="132"/>
        <v>7.6</v>
      </c>
      <c r="AZ73" s="78" t="str">
        <f t="shared" si="133"/>
        <v/>
      </c>
      <c r="BA73" s="78" t="str">
        <f t="shared" si="134"/>
        <v/>
      </c>
      <c r="BB73" s="78" t="str">
        <f t="shared" si="135"/>
        <v/>
      </c>
      <c r="BC73" s="78" t="str">
        <f t="shared" si="136"/>
        <v/>
      </c>
      <c r="BD73" s="78">
        <f t="shared" si="137"/>
        <v>7.9</v>
      </c>
      <c r="BE73" s="78" t="str">
        <f t="shared" si="138"/>
        <v/>
      </c>
      <c r="BF73" s="78" t="str">
        <f t="shared" si="139"/>
        <v/>
      </c>
      <c r="BG73" s="79" t="str">
        <f t="shared" si="140"/>
        <v/>
      </c>
      <c r="BH73" s="78" t="str">
        <f t="shared" si="141"/>
        <v/>
      </c>
      <c r="BI73" s="78">
        <f t="shared" si="142"/>
        <v>40.812379110251449</v>
      </c>
      <c r="BJ73" s="78">
        <f t="shared" si="143"/>
        <v>40.812379110251449</v>
      </c>
      <c r="BK73" s="78">
        <f t="shared" si="144"/>
        <v>33.059548254620125</v>
      </c>
      <c r="BL73" s="78">
        <f t="shared" si="145"/>
        <v>15.734989648033126</v>
      </c>
      <c r="BM73" s="78">
        <f t="shared" si="146"/>
        <v>15.734989648033126</v>
      </c>
      <c r="BN73" s="78" t="str">
        <f t="shared" si="147"/>
        <v/>
      </c>
      <c r="BO73" s="78" t="str">
        <f t="shared" si="148"/>
        <v/>
      </c>
      <c r="BP73" s="78" t="str">
        <f t="shared" si="149"/>
        <v/>
      </c>
      <c r="BQ73" s="78" t="str">
        <f t="shared" si="150"/>
        <v/>
      </c>
      <c r="BR73" s="78">
        <f t="shared" si="151"/>
        <v>15.581854043392504</v>
      </c>
      <c r="BS73" s="78" t="str">
        <f t="shared" si="152"/>
        <v/>
      </c>
      <c r="BT73" s="78" t="str">
        <f t="shared" si="153"/>
        <v/>
      </c>
      <c r="BU73" s="77">
        <v>6.48</v>
      </c>
      <c r="BV73" s="76">
        <v>6.74</v>
      </c>
      <c r="BW73" s="76">
        <v>7.44</v>
      </c>
      <c r="BX73" s="76">
        <v>7.44</v>
      </c>
      <c r="BY73" s="76">
        <v>7.41</v>
      </c>
      <c r="BZ73" s="76">
        <v>6.71</v>
      </c>
      <c r="CA73" s="76">
        <v>6.71</v>
      </c>
      <c r="CB73" s="76">
        <v>6.71</v>
      </c>
      <c r="CC73" s="76">
        <v>6.84</v>
      </c>
      <c r="CD73" s="76">
        <v>6.84</v>
      </c>
      <c r="CE73" s="76">
        <v>6.89</v>
      </c>
      <c r="CF73" s="76">
        <v>6.9</v>
      </c>
      <c r="CG73" s="76">
        <v>6.72</v>
      </c>
      <c r="CI73" s="77" t="str">
        <f t="shared" si="154"/>
        <v/>
      </c>
      <c r="CJ73" s="76" t="str">
        <f t="shared" si="155"/>
        <v/>
      </c>
      <c r="CK73" s="76">
        <f t="shared" si="156"/>
        <v>7.44</v>
      </c>
      <c r="CL73" s="76">
        <f t="shared" si="157"/>
        <v>7.44</v>
      </c>
      <c r="CM73" s="76">
        <f t="shared" si="158"/>
        <v>7.41</v>
      </c>
      <c r="CN73" s="76">
        <f t="shared" si="159"/>
        <v>6.71</v>
      </c>
      <c r="CO73" s="76">
        <f t="shared" si="160"/>
        <v>6.71</v>
      </c>
      <c r="CP73" s="76" t="str">
        <f t="shared" si="161"/>
        <v/>
      </c>
      <c r="CQ73" s="76" t="str">
        <f t="shared" si="162"/>
        <v/>
      </c>
      <c r="CR73" s="76" t="str">
        <f t="shared" si="163"/>
        <v/>
      </c>
      <c r="CS73" s="76" t="str">
        <f t="shared" si="164"/>
        <v/>
      </c>
      <c r="CT73" s="76">
        <f t="shared" si="165"/>
        <v>6.9</v>
      </c>
      <c r="CU73" s="76" t="str">
        <f t="shared" si="166"/>
        <v/>
      </c>
      <c r="CV73" s="76" t="str">
        <f t="shared" si="167"/>
        <v/>
      </c>
    </row>
    <row r="74" spans="1:100" x14ac:dyDescent="0.15">
      <c r="A74" s="80" t="s">
        <v>516</v>
      </c>
      <c r="B74" s="81" t="s">
        <v>518</v>
      </c>
      <c r="C74" s="77">
        <v>6.13</v>
      </c>
      <c r="D74" s="76">
        <v>7.17</v>
      </c>
      <c r="E74" s="76">
        <v>6.68</v>
      </c>
      <c r="F74" s="76">
        <v>6.68</v>
      </c>
      <c r="G74" s="76">
        <v>6.81</v>
      </c>
      <c r="H74" s="76">
        <v>5.85</v>
      </c>
      <c r="I74" s="76">
        <v>5.85</v>
      </c>
      <c r="J74" s="76">
        <v>4.95</v>
      </c>
      <c r="K74" s="76">
        <v>8.58</v>
      </c>
      <c r="L74" s="76">
        <v>8.58</v>
      </c>
      <c r="M74" s="76">
        <v>6.09</v>
      </c>
      <c r="N74" s="76">
        <v>5.99</v>
      </c>
      <c r="O74" s="76">
        <v>4.99</v>
      </c>
      <c r="P74" s="76">
        <v>4.8600000000000003</v>
      </c>
      <c r="Q74" s="79">
        <v>38.9</v>
      </c>
      <c r="R74" s="78">
        <v>36.799999999999997</v>
      </c>
      <c r="S74" s="78">
        <v>35.799999999999997</v>
      </c>
      <c r="T74" s="78">
        <v>35.799999999999997</v>
      </c>
      <c r="U74" s="78">
        <v>33.700000000000003</v>
      </c>
      <c r="V74" s="78">
        <v>32.200000000000003</v>
      </c>
      <c r="W74" s="78">
        <v>32.200000000000003</v>
      </c>
      <c r="X74" s="78">
        <v>19.600000000000001</v>
      </c>
      <c r="Y74" s="78">
        <v>31.3</v>
      </c>
      <c r="Z74" s="78">
        <v>31.3</v>
      </c>
      <c r="AA74" s="78">
        <v>30.8</v>
      </c>
      <c r="AB74" s="78">
        <v>24.1</v>
      </c>
      <c r="AC74" s="78">
        <v>35.299999999999997</v>
      </c>
      <c r="AD74" s="78">
        <v>30</v>
      </c>
      <c r="AE74" s="77">
        <f t="shared" si="112"/>
        <v>6.3458401305057093</v>
      </c>
      <c r="AF74" s="76">
        <f t="shared" si="113"/>
        <v>5.1324965132496514</v>
      </c>
      <c r="AG74" s="76">
        <f t="shared" si="114"/>
        <v>5.3592814371257482</v>
      </c>
      <c r="AH74" s="76">
        <f t="shared" si="115"/>
        <v>5.3592814371257482</v>
      </c>
      <c r="AI74" s="76">
        <f t="shared" si="116"/>
        <v>4.9486049926578568</v>
      </c>
      <c r="AJ74" s="76">
        <f t="shared" si="117"/>
        <v>5.5042735042735051</v>
      </c>
      <c r="AK74" s="76">
        <f t="shared" si="118"/>
        <v>5.5042735042735051</v>
      </c>
      <c r="AL74" s="76">
        <f t="shared" si="119"/>
        <v>3.9595959595959598</v>
      </c>
      <c r="AM74" s="76">
        <f t="shared" si="120"/>
        <v>3.6480186480186481</v>
      </c>
      <c r="AN74" s="76">
        <f t="shared" si="121"/>
        <v>3.6480186480186481</v>
      </c>
      <c r="AO74" s="76">
        <f t="shared" si="122"/>
        <v>5.0574712643678161</v>
      </c>
      <c r="AP74" s="76">
        <f t="shared" si="123"/>
        <v>4.023372287145242</v>
      </c>
      <c r="AQ74" s="76">
        <f t="shared" si="124"/>
        <v>7.0741482965931857</v>
      </c>
      <c r="AR74" s="76">
        <f t="shared" si="125"/>
        <v>6.1728395061728394</v>
      </c>
      <c r="AS74" s="79">
        <f t="shared" si="126"/>
        <v>38.9</v>
      </c>
      <c r="AT74" s="78">
        <f t="shared" si="127"/>
        <v>36.799999999999997</v>
      </c>
      <c r="AU74" s="78">
        <f t="shared" si="128"/>
        <v>35.799999999999997</v>
      </c>
      <c r="AV74" s="78">
        <f t="shared" si="129"/>
        <v>35.799999999999997</v>
      </c>
      <c r="AW74" s="78">
        <f t="shared" si="130"/>
        <v>33.700000000000003</v>
      </c>
      <c r="AX74" s="78">
        <f t="shared" si="131"/>
        <v>32.200000000000003</v>
      </c>
      <c r="AY74" s="78">
        <f t="shared" si="132"/>
        <v>32.200000000000003</v>
      </c>
      <c r="AZ74" s="78">
        <f t="shared" si="133"/>
        <v>19.600000000000001</v>
      </c>
      <c r="BA74" s="78">
        <f t="shared" si="134"/>
        <v>31.3</v>
      </c>
      <c r="BB74" s="78">
        <f t="shared" si="135"/>
        <v>31.3</v>
      </c>
      <c r="BC74" s="78">
        <f t="shared" si="136"/>
        <v>30.8</v>
      </c>
      <c r="BD74" s="78">
        <f t="shared" si="137"/>
        <v>24.1</v>
      </c>
      <c r="BE74" s="78">
        <f t="shared" si="138"/>
        <v>35.299999999999997</v>
      </c>
      <c r="BF74" s="78">
        <f t="shared" si="139"/>
        <v>30</v>
      </c>
      <c r="BG74" s="79">
        <f t="shared" si="140"/>
        <v>71.507352941176478</v>
      </c>
      <c r="BH74" s="78">
        <f t="shared" si="141"/>
        <v>68.40148698884758</v>
      </c>
      <c r="BI74" s="78">
        <f t="shared" si="142"/>
        <v>69.245647969052214</v>
      </c>
      <c r="BJ74" s="78">
        <f t="shared" si="143"/>
        <v>69.245647969052214</v>
      </c>
      <c r="BK74" s="78">
        <f t="shared" si="144"/>
        <v>69.199178644763862</v>
      </c>
      <c r="BL74" s="78">
        <f t="shared" si="145"/>
        <v>66.666666666666686</v>
      </c>
      <c r="BM74" s="78">
        <f t="shared" si="146"/>
        <v>66.666666666666686</v>
      </c>
      <c r="BN74" s="78">
        <f t="shared" si="147"/>
        <v>56.811594202898554</v>
      </c>
      <c r="BO74" s="78">
        <f t="shared" si="148"/>
        <v>64.271047227926076</v>
      </c>
      <c r="BP74" s="78">
        <f t="shared" si="149"/>
        <v>64.271047227926076</v>
      </c>
      <c r="BQ74" s="78">
        <f t="shared" si="150"/>
        <v>69.213483146067418</v>
      </c>
      <c r="BR74" s="78">
        <f t="shared" si="151"/>
        <v>47.534516765285993</v>
      </c>
      <c r="BS74" s="78">
        <f t="shared" si="152"/>
        <v>67.238095238095227</v>
      </c>
      <c r="BT74" s="78">
        <f t="shared" si="153"/>
        <v>59.28853754940711</v>
      </c>
      <c r="BU74" s="77">
        <v>7.61</v>
      </c>
      <c r="BV74" s="76">
        <v>7.55</v>
      </c>
      <c r="BW74" s="76">
        <v>7.88</v>
      </c>
      <c r="BX74" s="76">
        <v>7.88</v>
      </c>
      <c r="BY74" s="76">
        <v>8.33</v>
      </c>
      <c r="BZ74" s="76">
        <v>7.44</v>
      </c>
      <c r="CA74" s="76">
        <v>7.44</v>
      </c>
      <c r="CB74" s="76">
        <v>7.15</v>
      </c>
      <c r="CC74" s="76">
        <v>9.39</v>
      </c>
      <c r="CD74" s="76">
        <v>9.39</v>
      </c>
      <c r="CE74" s="76">
        <v>9.31</v>
      </c>
      <c r="CF74" s="76">
        <v>6.82</v>
      </c>
      <c r="CG74" s="76">
        <v>7.46</v>
      </c>
      <c r="CH74" s="76">
        <v>7.15</v>
      </c>
      <c r="CI74" s="77">
        <f t="shared" si="154"/>
        <v>7.61</v>
      </c>
      <c r="CJ74" s="76">
        <f t="shared" si="155"/>
        <v>7.55</v>
      </c>
      <c r="CK74" s="76">
        <f t="shared" si="156"/>
        <v>7.88</v>
      </c>
      <c r="CL74" s="76">
        <f t="shared" si="157"/>
        <v>7.88</v>
      </c>
      <c r="CM74" s="76">
        <f t="shared" si="158"/>
        <v>8.33</v>
      </c>
      <c r="CN74" s="76">
        <f t="shared" si="159"/>
        <v>7.44</v>
      </c>
      <c r="CO74" s="76">
        <f t="shared" si="160"/>
        <v>7.44</v>
      </c>
      <c r="CP74" s="76">
        <f t="shared" si="161"/>
        <v>7.15</v>
      </c>
      <c r="CQ74" s="76">
        <f t="shared" si="162"/>
        <v>9.39</v>
      </c>
      <c r="CR74" s="76">
        <f t="shared" si="163"/>
        <v>9.39</v>
      </c>
      <c r="CS74" s="76">
        <f t="shared" si="164"/>
        <v>9.31</v>
      </c>
      <c r="CT74" s="76">
        <f t="shared" si="165"/>
        <v>6.82</v>
      </c>
      <c r="CU74" s="76">
        <f t="shared" si="166"/>
        <v>7.46</v>
      </c>
      <c r="CV74" s="76">
        <f t="shared" si="167"/>
        <v>7.15</v>
      </c>
    </row>
    <row r="75" spans="1:100" x14ac:dyDescent="0.15">
      <c r="A75" s="80" t="s">
        <v>48</v>
      </c>
      <c r="B75" s="81" t="s">
        <v>1124</v>
      </c>
      <c r="C75" s="77">
        <v>2.0499999999999998</v>
      </c>
      <c r="D75" s="76">
        <v>1.71</v>
      </c>
      <c r="E75" s="76">
        <v>3.28</v>
      </c>
      <c r="F75" s="76">
        <v>3.28</v>
      </c>
      <c r="G75" s="76">
        <v>4.42</v>
      </c>
      <c r="H75" s="76">
        <v>3.15</v>
      </c>
      <c r="I75" s="76">
        <v>3.15</v>
      </c>
      <c r="J75" s="76">
        <v>3.3</v>
      </c>
      <c r="K75" s="76">
        <v>3.03</v>
      </c>
      <c r="L75" s="76">
        <v>3.03</v>
      </c>
      <c r="M75" s="76">
        <v>3.72</v>
      </c>
      <c r="N75" s="76">
        <v>3.58</v>
      </c>
      <c r="O75" s="76">
        <v>1.2</v>
      </c>
      <c r="P75" s="76">
        <v>3.63</v>
      </c>
      <c r="S75" s="78">
        <v>20.8</v>
      </c>
      <c r="T75" s="78">
        <v>20.8</v>
      </c>
      <c r="U75" s="78">
        <v>11.8</v>
      </c>
      <c r="V75" s="78">
        <v>7.3</v>
      </c>
      <c r="W75" s="78">
        <v>7.3</v>
      </c>
      <c r="Y75" s="78">
        <v>23.5</v>
      </c>
      <c r="Z75" s="78">
        <v>23.5</v>
      </c>
      <c r="AA75" s="78">
        <v>18</v>
      </c>
      <c r="AB75" s="78">
        <v>21.3</v>
      </c>
      <c r="AC75" s="78">
        <v>25</v>
      </c>
      <c r="AD75" s="78">
        <v>11.9</v>
      </c>
      <c r="AE75" s="77" t="str">
        <f t="shared" si="112"/>
        <v/>
      </c>
      <c r="AF75" s="76" t="str">
        <f t="shared" si="113"/>
        <v/>
      </c>
      <c r="AG75" s="76">
        <f t="shared" si="114"/>
        <v>6.3414634146341466</v>
      </c>
      <c r="AH75" s="76">
        <f t="shared" si="115"/>
        <v>6.3414634146341466</v>
      </c>
      <c r="AI75" s="76">
        <f t="shared" si="116"/>
        <v>2.6696832579185523</v>
      </c>
      <c r="AJ75" s="76">
        <f t="shared" si="117"/>
        <v>2.3174603174603177</v>
      </c>
      <c r="AK75" s="76">
        <f t="shared" si="118"/>
        <v>2.3174603174603177</v>
      </c>
      <c r="AL75" s="76" t="str">
        <f t="shared" si="119"/>
        <v/>
      </c>
      <c r="AM75" s="76">
        <f t="shared" si="120"/>
        <v>7.7557755775577562</v>
      </c>
      <c r="AN75" s="76">
        <f t="shared" si="121"/>
        <v>7.7557755775577562</v>
      </c>
      <c r="AO75" s="76">
        <f t="shared" si="122"/>
        <v>4.838709677419355</v>
      </c>
      <c r="AP75" s="76">
        <f t="shared" si="123"/>
        <v>5.9497206703910619</v>
      </c>
      <c r="AQ75" s="76">
        <f t="shared" si="124"/>
        <v>20.833333333333336</v>
      </c>
      <c r="AR75" s="76">
        <f t="shared" si="125"/>
        <v>3.278236914600551</v>
      </c>
      <c r="AS75" s="79" t="str">
        <f t="shared" si="126"/>
        <v/>
      </c>
      <c r="AT75" s="78" t="str">
        <f t="shared" si="127"/>
        <v/>
      </c>
      <c r="AU75" s="78">
        <f t="shared" si="128"/>
        <v>20.8</v>
      </c>
      <c r="AV75" s="78">
        <f t="shared" si="129"/>
        <v>20.8</v>
      </c>
      <c r="AW75" s="78">
        <f t="shared" si="130"/>
        <v>11.8</v>
      </c>
      <c r="AX75" s="78">
        <f t="shared" si="131"/>
        <v>7.3</v>
      </c>
      <c r="AY75" s="78">
        <f t="shared" si="132"/>
        <v>7.3</v>
      </c>
      <c r="AZ75" s="78" t="str">
        <f t="shared" si="133"/>
        <v/>
      </c>
      <c r="BA75" s="78">
        <f t="shared" si="134"/>
        <v>23.5</v>
      </c>
      <c r="BB75" s="78">
        <f t="shared" si="135"/>
        <v>23.5</v>
      </c>
      <c r="BC75" s="78">
        <f t="shared" si="136"/>
        <v>18</v>
      </c>
      <c r="BD75" s="78">
        <f t="shared" si="137"/>
        <v>21.3</v>
      </c>
      <c r="BE75" s="78">
        <f t="shared" si="138"/>
        <v>25</v>
      </c>
      <c r="BF75" s="78">
        <f t="shared" si="139"/>
        <v>11.9</v>
      </c>
      <c r="BG75" s="79" t="str">
        <f t="shared" si="140"/>
        <v/>
      </c>
      <c r="BH75" s="78" t="str">
        <f t="shared" si="141"/>
        <v/>
      </c>
      <c r="BI75" s="78">
        <f t="shared" si="142"/>
        <v>40.232108317214696</v>
      </c>
      <c r="BJ75" s="78">
        <f t="shared" si="143"/>
        <v>40.232108317214696</v>
      </c>
      <c r="BK75" s="78">
        <f t="shared" si="144"/>
        <v>24.229979466119094</v>
      </c>
      <c r="BL75" s="78">
        <f t="shared" si="145"/>
        <v>15.113871635610767</v>
      </c>
      <c r="BM75" s="78">
        <f t="shared" si="146"/>
        <v>15.113871635610767</v>
      </c>
      <c r="BN75" s="78" t="str">
        <f t="shared" si="147"/>
        <v/>
      </c>
      <c r="BO75" s="78">
        <f t="shared" si="148"/>
        <v>48.254620123203281</v>
      </c>
      <c r="BP75" s="78">
        <f t="shared" si="149"/>
        <v>48.254620123203281</v>
      </c>
      <c r="BQ75" s="78">
        <f t="shared" si="150"/>
        <v>40.449438202247194</v>
      </c>
      <c r="BR75" s="78">
        <f t="shared" si="151"/>
        <v>42.011834319526628</v>
      </c>
      <c r="BS75" s="78">
        <f t="shared" si="152"/>
        <v>47.61904761904762</v>
      </c>
      <c r="BT75" s="78">
        <f t="shared" si="153"/>
        <v>23.51778656126482</v>
      </c>
      <c r="BW75" s="76">
        <v>7.89</v>
      </c>
      <c r="BX75" s="76">
        <v>7.89</v>
      </c>
      <c r="BY75" s="76">
        <v>8.1999999999999993</v>
      </c>
      <c r="BZ75" s="76">
        <v>8.06</v>
      </c>
      <c r="CA75" s="76">
        <v>8.06</v>
      </c>
      <c r="CC75" s="76">
        <v>7.66</v>
      </c>
      <c r="CD75" s="76">
        <v>7.66</v>
      </c>
      <c r="CE75" s="76">
        <v>8.11</v>
      </c>
      <c r="CF75" s="76">
        <v>8.0500000000000007</v>
      </c>
      <c r="CG75" s="76">
        <v>7.71</v>
      </c>
      <c r="CH75" s="76">
        <v>8.26</v>
      </c>
      <c r="CI75" s="77" t="str">
        <f t="shared" si="154"/>
        <v/>
      </c>
      <c r="CJ75" s="76" t="str">
        <f t="shared" si="155"/>
        <v/>
      </c>
      <c r="CK75" s="76">
        <f t="shared" si="156"/>
        <v>7.89</v>
      </c>
      <c r="CL75" s="76">
        <f t="shared" si="157"/>
        <v>7.89</v>
      </c>
      <c r="CM75" s="76">
        <f t="shared" si="158"/>
        <v>8.1999999999999993</v>
      </c>
      <c r="CN75" s="76">
        <f t="shared" si="159"/>
        <v>8.06</v>
      </c>
      <c r="CO75" s="76">
        <f t="shared" si="160"/>
        <v>8.06</v>
      </c>
      <c r="CP75" s="76" t="str">
        <f t="shared" si="161"/>
        <v/>
      </c>
      <c r="CQ75" s="76">
        <f t="shared" si="162"/>
        <v>7.66</v>
      </c>
      <c r="CR75" s="76">
        <f t="shared" si="163"/>
        <v>7.66</v>
      </c>
      <c r="CS75" s="76">
        <f t="shared" si="164"/>
        <v>8.11</v>
      </c>
      <c r="CT75" s="76">
        <f t="shared" si="165"/>
        <v>8.0500000000000007</v>
      </c>
      <c r="CU75" s="76">
        <f t="shared" si="166"/>
        <v>7.71</v>
      </c>
      <c r="CV75" s="76">
        <f t="shared" si="167"/>
        <v>8.26</v>
      </c>
    </row>
    <row r="76" spans="1:100" x14ac:dyDescent="0.15">
      <c r="A76" s="80" t="s">
        <v>49</v>
      </c>
      <c r="B76" s="81" t="s">
        <v>1123</v>
      </c>
      <c r="C76" s="77">
        <v>2.37</v>
      </c>
      <c r="D76" s="76">
        <v>1.98</v>
      </c>
      <c r="E76" s="76">
        <v>4.12</v>
      </c>
      <c r="F76" s="76">
        <v>4.12</v>
      </c>
      <c r="G76" s="76">
        <v>3.39</v>
      </c>
      <c r="H76" s="76">
        <v>3.31</v>
      </c>
      <c r="I76" s="76">
        <v>3.31</v>
      </c>
      <c r="J76" s="76">
        <v>4.25</v>
      </c>
      <c r="K76" s="76">
        <v>4.2300000000000004</v>
      </c>
      <c r="L76" s="76">
        <v>4.2300000000000004</v>
      </c>
      <c r="M76" s="76">
        <v>4.37</v>
      </c>
      <c r="N76" s="76">
        <v>4.3499999999999996</v>
      </c>
      <c r="O76" s="76">
        <v>2.73</v>
      </c>
      <c r="P76" s="76">
        <v>4.34</v>
      </c>
      <c r="Q76" s="79">
        <v>28</v>
      </c>
      <c r="R76" s="78">
        <v>25.6</v>
      </c>
      <c r="S76" s="78">
        <v>8</v>
      </c>
      <c r="T76" s="78">
        <v>8</v>
      </c>
      <c r="U76" s="78">
        <v>4.8</v>
      </c>
      <c r="V76" s="78">
        <v>5.9</v>
      </c>
      <c r="W76" s="78">
        <v>5.9</v>
      </c>
      <c r="X76" s="78">
        <v>4.5999999999999996</v>
      </c>
      <c r="Y76" s="78">
        <v>13.7</v>
      </c>
      <c r="Z76" s="78">
        <v>13.7</v>
      </c>
      <c r="AA76" s="78">
        <v>7.1</v>
      </c>
      <c r="AB76" s="78">
        <v>13</v>
      </c>
      <c r="AC76" s="78">
        <v>12.1</v>
      </c>
      <c r="AD76" s="78">
        <v>8.4</v>
      </c>
      <c r="AE76" s="77">
        <f t="shared" si="112"/>
        <v>11.814345991561181</v>
      </c>
      <c r="AF76" s="76">
        <f t="shared" si="113"/>
        <v>12.929292929292931</v>
      </c>
      <c r="AG76" s="76">
        <f t="shared" si="114"/>
        <v>1.941747572815534</v>
      </c>
      <c r="AH76" s="76">
        <f t="shared" si="115"/>
        <v>1.941747572815534</v>
      </c>
      <c r="AI76" s="76">
        <f t="shared" si="116"/>
        <v>1.415929203539823</v>
      </c>
      <c r="AJ76" s="76">
        <f t="shared" si="117"/>
        <v>1.7824773413897281</v>
      </c>
      <c r="AK76" s="76">
        <f t="shared" si="118"/>
        <v>1.7824773413897281</v>
      </c>
      <c r="AL76" s="76">
        <f t="shared" si="119"/>
        <v>1.0823529411764705</v>
      </c>
      <c r="AM76" s="76">
        <f t="shared" si="120"/>
        <v>3.2387706855791958</v>
      </c>
      <c r="AN76" s="76">
        <f t="shared" si="121"/>
        <v>3.2387706855791958</v>
      </c>
      <c r="AO76" s="76">
        <f t="shared" si="122"/>
        <v>1.6247139588100685</v>
      </c>
      <c r="AP76" s="76">
        <f t="shared" si="123"/>
        <v>2.9885057471264371</v>
      </c>
      <c r="AQ76" s="76">
        <f t="shared" si="124"/>
        <v>4.4322344322344325</v>
      </c>
      <c r="AR76" s="76">
        <f t="shared" si="125"/>
        <v>1.935483870967742</v>
      </c>
      <c r="AS76" s="79">
        <f t="shared" si="126"/>
        <v>28</v>
      </c>
      <c r="AT76" s="78">
        <f t="shared" si="127"/>
        <v>25.6</v>
      </c>
      <c r="AU76" s="78">
        <f t="shared" si="128"/>
        <v>8</v>
      </c>
      <c r="AV76" s="78">
        <f t="shared" si="129"/>
        <v>8</v>
      </c>
      <c r="AW76" s="78">
        <f t="shared" si="130"/>
        <v>4.8</v>
      </c>
      <c r="AX76" s="78">
        <f t="shared" si="131"/>
        <v>5.9</v>
      </c>
      <c r="AY76" s="78">
        <f t="shared" si="132"/>
        <v>5.9</v>
      </c>
      <c r="AZ76" s="78" t="str">
        <f t="shared" si="133"/>
        <v/>
      </c>
      <c r="BA76" s="78">
        <f t="shared" si="134"/>
        <v>13.7</v>
      </c>
      <c r="BB76" s="78">
        <f t="shared" si="135"/>
        <v>13.7</v>
      </c>
      <c r="BC76" s="78">
        <f t="shared" si="136"/>
        <v>7.1</v>
      </c>
      <c r="BD76" s="78">
        <f t="shared" si="137"/>
        <v>13</v>
      </c>
      <c r="BE76" s="78">
        <f t="shared" si="138"/>
        <v>12.1</v>
      </c>
      <c r="BF76" s="78">
        <f t="shared" si="139"/>
        <v>8.4</v>
      </c>
      <c r="BG76" s="79">
        <f t="shared" si="140"/>
        <v>51.470588235294116</v>
      </c>
      <c r="BH76" s="78">
        <f t="shared" si="141"/>
        <v>47.583643122676584</v>
      </c>
      <c r="BI76" s="78">
        <f t="shared" si="142"/>
        <v>15.473887814313345</v>
      </c>
      <c r="BJ76" s="78">
        <f t="shared" si="143"/>
        <v>15.473887814313345</v>
      </c>
      <c r="BK76" s="78">
        <f t="shared" si="144"/>
        <v>9.8562628336755633</v>
      </c>
      <c r="BL76" s="78">
        <f t="shared" si="145"/>
        <v>12.215320910973086</v>
      </c>
      <c r="BM76" s="78">
        <f t="shared" si="146"/>
        <v>12.215320910973086</v>
      </c>
      <c r="BN76" s="78" t="str">
        <f t="shared" si="147"/>
        <v/>
      </c>
      <c r="BO76" s="78">
        <f t="shared" si="148"/>
        <v>28.131416837782339</v>
      </c>
      <c r="BP76" s="78">
        <f t="shared" si="149"/>
        <v>28.131416837782339</v>
      </c>
      <c r="BQ76" s="78">
        <f t="shared" si="150"/>
        <v>15.955056179775282</v>
      </c>
      <c r="BR76" s="78">
        <f t="shared" si="151"/>
        <v>25.641025641025639</v>
      </c>
      <c r="BS76" s="78">
        <f t="shared" si="152"/>
        <v>23.047619047619047</v>
      </c>
      <c r="BT76" s="78">
        <f t="shared" si="153"/>
        <v>16.600790513833992</v>
      </c>
      <c r="BU76" s="77">
        <v>7.69</v>
      </c>
      <c r="BV76" s="76">
        <v>7.66</v>
      </c>
      <c r="BW76" s="76">
        <v>8.33</v>
      </c>
      <c r="BX76" s="76">
        <v>8.33</v>
      </c>
      <c r="BY76" s="76">
        <v>8.5500000000000007</v>
      </c>
      <c r="BZ76" s="76">
        <v>8.49</v>
      </c>
      <c r="CA76" s="76">
        <v>8.49</v>
      </c>
      <c r="CB76" s="76">
        <v>8.3699999999999992</v>
      </c>
      <c r="CC76" s="76">
        <v>8.43</v>
      </c>
      <c r="CD76" s="76">
        <v>8.43</v>
      </c>
      <c r="CE76" s="76">
        <v>8.32</v>
      </c>
      <c r="CF76" s="76">
        <v>8.3699999999999992</v>
      </c>
      <c r="CG76" s="76">
        <v>8.5</v>
      </c>
      <c r="CH76" s="76">
        <v>8.44</v>
      </c>
      <c r="CI76" s="77">
        <f t="shared" si="154"/>
        <v>7.69</v>
      </c>
      <c r="CJ76" s="76">
        <f t="shared" si="155"/>
        <v>7.66</v>
      </c>
      <c r="CK76" s="76">
        <f t="shared" si="156"/>
        <v>8.33</v>
      </c>
      <c r="CL76" s="76">
        <f t="shared" si="157"/>
        <v>8.33</v>
      </c>
      <c r="CM76" s="76">
        <f t="shared" si="158"/>
        <v>8.5500000000000007</v>
      </c>
      <c r="CN76" s="76">
        <f t="shared" si="159"/>
        <v>8.49</v>
      </c>
      <c r="CO76" s="76">
        <f t="shared" si="160"/>
        <v>8.49</v>
      </c>
      <c r="CP76" s="76" t="str">
        <f t="shared" si="161"/>
        <v/>
      </c>
      <c r="CQ76" s="76">
        <f t="shared" si="162"/>
        <v>8.43</v>
      </c>
      <c r="CR76" s="76">
        <f t="shared" si="163"/>
        <v>8.43</v>
      </c>
      <c r="CS76" s="76">
        <f t="shared" si="164"/>
        <v>8.32</v>
      </c>
      <c r="CT76" s="76">
        <f t="shared" si="165"/>
        <v>8.3699999999999992</v>
      </c>
      <c r="CU76" s="76">
        <f t="shared" si="166"/>
        <v>8.5</v>
      </c>
      <c r="CV76" s="76">
        <f t="shared" si="167"/>
        <v>8.44</v>
      </c>
    </row>
    <row r="77" spans="1:100" x14ac:dyDescent="0.15">
      <c r="A77" s="80" t="s">
        <v>535</v>
      </c>
      <c r="B77" s="81" t="s">
        <v>1236</v>
      </c>
      <c r="C77" s="77">
        <v>10.119999999999999</v>
      </c>
      <c r="D77" s="76">
        <v>7.83</v>
      </c>
      <c r="E77" s="76">
        <v>11</v>
      </c>
      <c r="F77" s="76">
        <v>11</v>
      </c>
      <c r="G77" s="76">
        <v>9.2899999999999991</v>
      </c>
      <c r="H77" s="76">
        <v>8.99</v>
      </c>
      <c r="I77" s="76">
        <v>8.99</v>
      </c>
      <c r="J77" s="76">
        <v>6.42</v>
      </c>
      <c r="K77" s="76">
        <v>10.210000000000001</v>
      </c>
      <c r="L77" s="76">
        <v>10.210000000000001</v>
      </c>
      <c r="M77" s="76">
        <v>8.92</v>
      </c>
      <c r="N77" s="76">
        <v>8.89</v>
      </c>
      <c r="O77" s="76">
        <v>8.18</v>
      </c>
      <c r="P77" s="76">
        <v>9.32</v>
      </c>
      <c r="Q77" s="79">
        <v>40.700000000000003</v>
      </c>
      <c r="R77" s="78">
        <v>33.4</v>
      </c>
      <c r="S77" s="78">
        <v>31.5</v>
      </c>
      <c r="T77" s="78">
        <v>31.5</v>
      </c>
      <c r="U77" s="78">
        <v>24.9</v>
      </c>
      <c r="V77" s="78">
        <v>27</v>
      </c>
      <c r="W77" s="78">
        <v>27</v>
      </c>
      <c r="X77" s="78">
        <v>18.7</v>
      </c>
      <c r="Y77" s="78">
        <v>23.4</v>
      </c>
      <c r="Z77" s="78">
        <v>23.4</v>
      </c>
      <c r="AA77" s="78">
        <v>19.3</v>
      </c>
      <c r="AB77" s="78">
        <v>31.4</v>
      </c>
      <c r="AC77" s="78">
        <v>25.4</v>
      </c>
      <c r="AD77" s="78">
        <v>29.1</v>
      </c>
      <c r="AE77" s="77">
        <f t="shared" si="112"/>
        <v>4.0217391304347831</v>
      </c>
      <c r="AF77" s="76">
        <f t="shared" si="113"/>
        <v>4.2656449553001279</v>
      </c>
      <c r="AG77" s="76">
        <f t="shared" si="114"/>
        <v>2.8636363636363638</v>
      </c>
      <c r="AH77" s="76">
        <f t="shared" si="115"/>
        <v>2.8636363636363638</v>
      </c>
      <c r="AI77" s="76">
        <f t="shared" si="116"/>
        <v>2.6803013993541445</v>
      </c>
      <c r="AJ77" s="76">
        <f t="shared" si="117"/>
        <v>3.0033370411568407</v>
      </c>
      <c r="AK77" s="76">
        <f t="shared" si="118"/>
        <v>3.0033370411568407</v>
      </c>
      <c r="AL77" s="76">
        <f t="shared" si="119"/>
        <v>2.9127725856697819</v>
      </c>
      <c r="AM77" s="76">
        <f t="shared" si="120"/>
        <v>2.2918707149853081</v>
      </c>
      <c r="AN77" s="76">
        <f t="shared" si="121"/>
        <v>2.2918707149853081</v>
      </c>
      <c r="AO77" s="76">
        <f t="shared" si="122"/>
        <v>2.1636771300448432</v>
      </c>
      <c r="AP77" s="76">
        <f t="shared" si="123"/>
        <v>3.5320584926884138</v>
      </c>
      <c r="AQ77" s="76">
        <f t="shared" si="124"/>
        <v>3.1051344743276283</v>
      </c>
      <c r="AR77" s="76">
        <f t="shared" si="125"/>
        <v>3.1223175965665235</v>
      </c>
      <c r="AS77" s="79">
        <f t="shared" si="126"/>
        <v>40.700000000000003</v>
      </c>
      <c r="AT77" s="78">
        <f t="shared" si="127"/>
        <v>33.4</v>
      </c>
      <c r="AU77" s="78">
        <f t="shared" si="128"/>
        <v>31.5</v>
      </c>
      <c r="AV77" s="78">
        <f t="shared" si="129"/>
        <v>31.5</v>
      </c>
      <c r="AW77" s="78">
        <f t="shared" si="130"/>
        <v>24.9</v>
      </c>
      <c r="AX77" s="78">
        <f t="shared" si="131"/>
        <v>27</v>
      </c>
      <c r="AY77" s="78">
        <f t="shared" si="132"/>
        <v>27</v>
      </c>
      <c r="AZ77" s="78">
        <f t="shared" si="133"/>
        <v>18.7</v>
      </c>
      <c r="BA77" s="78">
        <f t="shared" si="134"/>
        <v>23.4</v>
      </c>
      <c r="BB77" s="78">
        <f t="shared" si="135"/>
        <v>23.4</v>
      </c>
      <c r="BC77" s="78">
        <f t="shared" si="136"/>
        <v>19.3</v>
      </c>
      <c r="BD77" s="78">
        <f t="shared" si="137"/>
        <v>31.4</v>
      </c>
      <c r="BE77" s="78">
        <f t="shared" si="138"/>
        <v>25.4</v>
      </c>
      <c r="BF77" s="78">
        <f t="shared" si="139"/>
        <v>29.1</v>
      </c>
      <c r="BG77" s="79">
        <f t="shared" si="140"/>
        <v>74.816176470588246</v>
      </c>
      <c r="BH77" s="78">
        <f t="shared" si="141"/>
        <v>62.081784386617102</v>
      </c>
      <c r="BI77" s="78">
        <f t="shared" si="142"/>
        <v>60.928433268858797</v>
      </c>
      <c r="BJ77" s="78">
        <f t="shared" si="143"/>
        <v>60.928433268858797</v>
      </c>
      <c r="BK77" s="78">
        <f t="shared" si="144"/>
        <v>51.129363449691986</v>
      </c>
      <c r="BL77" s="78">
        <f t="shared" si="145"/>
        <v>55.900621118012424</v>
      </c>
      <c r="BM77" s="78">
        <f t="shared" si="146"/>
        <v>55.900621118012424</v>
      </c>
      <c r="BN77" s="78">
        <f t="shared" si="147"/>
        <v>54.20289855072464</v>
      </c>
      <c r="BO77" s="78">
        <f t="shared" si="148"/>
        <v>48.049281314168375</v>
      </c>
      <c r="BP77" s="78">
        <f t="shared" si="149"/>
        <v>48.049281314168375</v>
      </c>
      <c r="BQ77" s="78">
        <f t="shared" si="150"/>
        <v>43.370786516853933</v>
      </c>
      <c r="BR77" s="78">
        <f t="shared" si="151"/>
        <v>61.932938856015774</v>
      </c>
      <c r="BS77" s="78">
        <f t="shared" si="152"/>
        <v>48.38095238095238</v>
      </c>
      <c r="BT77" s="78">
        <f t="shared" si="153"/>
        <v>57.509881422924899</v>
      </c>
      <c r="BU77" s="77">
        <v>5.81</v>
      </c>
      <c r="BV77" s="76">
        <v>6.03</v>
      </c>
      <c r="BW77" s="76">
        <v>6.72</v>
      </c>
      <c r="BX77" s="76">
        <v>6.72</v>
      </c>
      <c r="BY77" s="76">
        <v>6.99</v>
      </c>
      <c r="BZ77" s="76">
        <v>6.94</v>
      </c>
      <c r="CA77" s="76">
        <v>6.94</v>
      </c>
      <c r="CB77" s="76">
        <v>7.19</v>
      </c>
      <c r="CC77" s="76">
        <v>6.63</v>
      </c>
      <c r="CD77" s="76">
        <v>6.63</v>
      </c>
      <c r="CE77" s="76">
        <v>6.81</v>
      </c>
      <c r="CF77" s="76">
        <v>6.38</v>
      </c>
      <c r="CG77" s="76">
        <v>6.32</v>
      </c>
      <c r="CH77" s="76">
        <v>6.54</v>
      </c>
      <c r="CI77" s="77">
        <f t="shared" si="154"/>
        <v>5.81</v>
      </c>
      <c r="CJ77" s="76">
        <f t="shared" si="155"/>
        <v>6.03</v>
      </c>
      <c r="CK77" s="76">
        <f t="shared" si="156"/>
        <v>6.72</v>
      </c>
      <c r="CL77" s="76">
        <f t="shared" si="157"/>
        <v>6.72</v>
      </c>
      <c r="CM77" s="76">
        <f t="shared" si="158"/>
        <v>6.99</v>
      </c>
      <c r="CN77" s="76">
        <f t="shared" si="159"/>
        <v>6.94</v>
      </c>
      <c r="CO77" s="76">
        <f t="shared" si="160"/>
        <v>6.94</v>
      </c>
      <c r="CP77" s="76">
        <f t="shared" si="161"/>
        <v>7.19</v>
      </c>
      <c r="CQ77" s="76">
        <f t="shared" si="162"/>
        <v>6.63</v>
      </c>
      <c r="CR77" s="76">
        <f t="shared" si="163"/>
        <v>6.63</v>
      </c>
      <c r="CS77" s="76">
        <f t="shared" si="164"/>
        <v>6.81</v>
      </c>
      <c r="CT77" s="76">
        <f t="shared" si="165"/>
        <v>6.38</v>
      </c>
      <c r="CU77" s="76">
        <f t="shared" si="166"/>
        <v>6.32</v>
      </c>
      <c r="CV77" s="76">
        <f t="shared" si="167"/>
        <v>6.54</v>
      </c>
    </row>
    <row r="78" spans="1:100" x14ac:dyDescent="0.15">
      <c r="A78" s="80" t="s">
        <v>536</v>
      </c>
      <c r="B78" s="81" t="s">
        <v>1235</v>
      </c>
      <c r="C78" s="77">
        <v>4.2</v>
      </c>
      <c r="D78" s="76">
        <v>3.65</v>
      </c>
      <c r="E78" s="76">
        <v>4.05</v>
      </c>
      <c r="F78" s="76">
        <v>4.05</v>
      </c>
      <c r="G78" s="76">
        <v>4.2300000000000004</v>
      </c>
      <c r="H78" s="76">
        <v>4.71</v>
      </c>
      <c r="I78" s="76">
        <v>4.71</v>
      </c>
      <c r="J78" s="76">
        <v>4.5</v>
      </c>
      <c r="K78" s="76">
        <v>4.76</v>
      </c>
      <c r="L78" s="76">
        <v>4.76</v>
      </c>
      <c r="M78" s="76">
        <v>5.65</v>
      </c>
      <c r="N78" s="76">
        <v>8.56</v>
      </c>
      <c r="O78" s="76">
        <v>5.01</v>
      </c>
      <c r="P78" s="76">
        <v>6.17</v>
      </c>
      <c r="Q78" s="79">
        <v>14.2</v>
      </c>
      <c r="R78" s="78">
        <v>13.7</v>
      </c>
      <c r="S78" s="78">
        <v>12.4</v>
      </c>
      <c r="T78" s="78">
        <v>12.4</v>
      </c>
      <c r="U78" s="78">
        <v>9.4</v>
      </c>
      <c r="V78" s="78">
        <v>15</v>
      </c>
      <c r="W78" s="78">
        <v>15</v>
      </c>
      <c r="X78" s="78">
        <v>16</v>
      </c>
      <c r="Y78" s="78">
        <v>18</v>
      </c>
      <c r="Z78" s="78">
        <v>18</v>
      </c>
      <c r="AA78" s="78">
        <v>14.1</v>
      </c>
      <c r="AB78" s="78">
        <v>17.399999999999999</v>
      </c>
      <c r="AC78" s="78">
        <v>6.1</v>
      </c>
      <c r="AD78" s="78">
        <v>12.1</v>
      </c>
      <c r="AE78" s="77">
        <f t="shared" si="112"/>
        <v>3.3809523809523805</v>
      </c>
      <c r="AF78" s="76">
        <f t="shared" si="113"/>
        <v>3.7534246575342465</v>
      </c>
      <c r="AG78" s="76">
        <f t="shared" si="114"/>
        <v>3.0617283950617287</v>
      </c>
      <c r="AH78" s="76">
        <f t="shared" si="115"/>
        <v>3.0617283950617287</v>
      </c>
      <c r="AI78" s="76">
        <f t="shared" si="116"/>
        <v>2.2222222222222219</v>
      </c>
      <c r="AJ78" s="76">
        <f t="shared" si="117"/>
        <v>3.1847133757961785</v>
      </c>
      <c r="AK78" s="76">
        <f t="shared" si="118"/>
        <v>3.1847133757961785</v>
      </c>
      <c r="AL78" s="76">
        <f t="shared" si="119"/>
        <v>3.5555555555555554</v>
      </c>
      <c r="AM78" s="76">
        <f t="shared" si="120"/>
        <v>3.7815126050420171</v>
      </c>
      <c r="AN78" s="76">
        <f t="shared" si="121"/>
        <v>3.7815126050420171</v>
      </c>
      <c r="AO78" s="76">
        <f t="shared" si="122"/>
        <v>2.4955752212389379</v>
      </c>
      <c r="AP78" s="76">
        <f t="shared" si="123"/>
        <v>2.0327102803738315</v>
      </c>
      <c r="AQ78" s="76">
        <f t="shared" si="124"/>
        <v>1.217564870259481</v>
      </c>
      <c r="AR78" s="76">
        <f t="shared" si="125"/>
        <v>1.9611021069692058</v>
      </c>
      <c r="AS78" s="79">
        <f t="shared" si="126"/>
        <v>14.2</v>
      </c>
      <c r="AT78" s="78">
        <f t="shared" si="127"/>
        <v>13.7</v>
      </c>
      <c r="AU78" s="78">
        <f t="shared" si="128"/>
        <v>12.4</v>
      </c>
      <c r="AV78" s="78">
        <f t="shared" si="129"/>
        <v>12.4</v>
      </c>
      <c r="AW78" s="78">
        <f t="shared" si="130"/>
        <v>9.4</v>
      </c>
      <c r="AX78" s="78">
        <f t="shared" si="131"/>
        <v>15</v>
      </c>
      <c r="AY78" s="78">
        <f t="shared" si="132"/>
        <v>15</v>
      </c>
      <c r="AZ78" s="78">
        <f t="shared" si="133"/>
        <v>16</v>
      </c>
      <c r="BA78" s="78">
        <f t="shared" si="134"/>
        <v>18</v>
      </c>
      <c r="BB78" s="78">
        <f t="shared" si="135"/>
        <v>18</v>
      </c>
      <c r="BC78" s="78">
        <f t="shared" si="136"/>
        <v>14.1</v>
      </c>
      <c r="BD78" s="78">
        <f t="shared" si="137"/>
        <v>17.399999999999999</v>
      </c>
      <c r="BE78" s="78" t="str">
        <f t="shared" si="138"/>
        <v/>
      </c>
      <c r="BF78" s="78">
        <f t="shared" si="139"/>
        <v>12.1</v>
      </c>
      <c r="BG78" s="79">
        <f t="shared" si="140"/>
        <v>26.102941176470591</v>
      </c>
      <c r="BH78" s="78">
        <f t="shared" si="141"/>
        <v>25.464684014869889</v>
      </c>
      <c r="BI78" s="78">
        <f t="shared" si="142"/>
        <v>23.984526112185684</v>
      </c>
      <c r="BJ78" s="78">
        <f t="shared" si="143"/>
        <v>23.984526112185684</v>
      </c>
      <c r="BK78" s="78">
        <f t="shared" si="144"/>
        <v>19.301848049281315</v>
      </c>
      <c r="BL78" s="78">
        <f t="shared" si="145"/>
        <v>31.055900621118013</v>
      </c>
      <c r="BM78" s="78">
        <f t="shared" si="146"/>
        <v>31.055900621118013</v>
      </c>
      <c r="BN78" s="78">
        <f t="shared" si="147"/>
        <v>46.376811594202898</v>
      </c>
      <c r="BO78" s="78">
        <f t="shared" si="148"/>
        <v>36.960985626283367</v>
      </c>
      <c r="BP78" s="78">
        <f t="shared" si="149"/>
        <v>36.960985626283367</v>
      </c>
      <c r="BQ78" s="78">
        <f t="shared" si="150"/>
        <v>31.685393258426966</v>
      </c>
      <c r="BR78" s="78">
        <f t="shared" si="151"/>
        <v>34.319526627218927</v>
      </c>
      <c r="BS78" s="78" t="str">
        <f t="shared" si="152"/>
        <v/>
      </c>
      <c r="BT78" s="78">
        <f t="shared" si="153"/>
        <v>23.913043478260867</v>
      </c>
      <c r="BU78" s="77">
        <v>7.31</v>
      </c>
      <c r="BV78" s="76">
        <v>7.25</v>
      </c>
      <c r="BW78" s="76">
        <v>7.16</v>
      </c>
      <c r="BX78" s="76">
        <v>7.16</v>
      </c>
      <c r="BY78" s="76">
        <v>7.19</v>
      </c>
      <c r="BZ78" s="76">
        <v>7.12</v>
      </c>
      <c r="CA78" s="76">
        <v>7.12</v>
      </c>
      <c r="CB78" s="76">
        <v>6.93</v>
      </c>
      <c r="CC78" s="76">
        <v>6.53</v>
      </c>
      <c r="CD78" s="76">
        <v>6.53</v>
      </c>
      <c r="CE78" s="76">
        <v>6.85</v>
      </c>
      <c r="CF78" s="76">
        <v>6.82</v>
      </c>
      <c r="CG78" s="76">
        <v>7.04</v>
      </c>
      <c r="CH78" s="76">
        <v>7.21</v>
      </c>
      <c r="CI78" s="77">
        <f t="shared" si="154"/>
        <v>7.31</v>
      </c>
      <c r="CJ78" s="76">
        <f t="shared" si="155"/>
        <v>7.25</v>
      </c>
      <c r="CK78" s="76">
        <f t="shared" si="156"/>
        <v>7.16</v>
      </c>
      <c r="CL78" s="76">
        <f t="shared" si="157"/>
        <v>7.16</v>
      </c>
      <c r="CM78" s="76">
        <f t="shared" si="158"/>
        <v>7.19</v>
      </c>
      <c r="CN78" s="76">
        <f t="shared" si="159"/>
        <v>7.12</v>
      </c>
      <c r="CO78" s="76">
        <f t="shared" si="160"/>
        <v>7.12</v>
      </c>
      <c r="CP78" s="76">
        <f t="shared" si="161"/>
        <v>6.93</v>
      </c>
      <c r="CQ78" s="76">
        <f t="shared" si="162"/>
        <v>6.53</v>
      </c>
      <c r="CR78" s="76">
        <f t="shared" si="163"/>
        <v>6.53</v>
      </c>
      <c r="CS78" s="76">
        <f t="shared" si="164"/>
        <v>6.85</v>
      </c>
      <c r="CT78" s="76">
        <f t="shared" si="165"/>
        <v>6.82</v>
      </c>
      <c r="CU78" s="76" t="str">
        <f t="shared" si="166"/>
        <v/>
      </c>
      <c r="CV78" s="76">
        <f t="shared" si="167"/>
        <v>7.21</v>
      </c>
    </row>
    <row r="79" spans="1:100" x14ac:dyDescent="0.15">
      <c r="A79" s="80" t="s">
        <v>537</v>
      </c>
      <c r="B79" s="81" t="s">
        <v>1234</v>
      </c>
      <c r="C79" s="77">
        <v>6.12</v>
      </c>
      <c r="D79" s="76">
        <v>6.38</v>
      </c>
      <c r="E79" s="76">
        <v>7.13</v>
      </c>
      <c r="F79" s="76">
        <v>7.13</v>
      </c>
      <c r="G79" s="76">
        <v>5.58</v>
      </c>
      <c r="H79" s="76">
        <v>7.53</v>
      </c>
      <c r="I79" s="76">
        <v>7.53</v>
      </c>
      <c r="J79" s="76">
        <v>5.25</v>
      </c>
      <c r="K79" s="76">
        <v>6.02</v>
      </c>
      <c r="L79" s="76">
        <v>6.02</v>
      </c>
      <c r="M79" s="76">
        <v>5.91</v>
      </c>
      <c r="N79" s="76">
        <v>6.4</v>
      </c>
      <c r="O79" s="76">
        <v>5.44</v>
      </c>
      <c r="P79" s="76">
        <v>5.61</v>
      </c>
      <c r="S79" s="78">
        <v>24</v>
      </c>
      <c r="T79" s="78">
        <v>24</v>
      </c>
      <c r="U79" s="78">
        <v>12.5</v>
      </c>
      <c r="V79" s="78">
        <v>27.9</v>
      </c>
      <c r="W79" s="78">
        <v>27.9</v>
      </c>
      <c r="X79" s="78">
        <v>24.8</v>
      </c>
      <c r="AE79" s="77" t="str">
        <f t="shared" si="112"/>
        <v/>
      </c>
      <c r="AF79" s="76" t="str">
        <f t="shared" si="113"/>
        <v/>
      </c>
      <c r="AG79" s="76">
        <f t="shared" si="114"/>
        <v>3.3660589060308554</v>
      </c>
      <c r="AH79" s="76">
        <f t="shared" si="115"/>
        <v>3.3660589060308554</v>
      </c>
      <c r="AI79" s="76">
        <f t="shared" si="116"/>
        <v>2.2401433691756272</v>
      </c>
      <c r="AJ79" s="76">
        <f t="shared" si="117"/>
        <v>3.7051792828685257</v>
      </c>
      <c r="AK79" s="76">
        <f t="shared" si="118"/>
        <v>3.7051792828685257</v>
      </c>
      <c r="AL79" s="76">
        <f t="shared" si="119"/>
        <v>4.7238095238095239</v>
      </c>
      <c r="AM79" s="76" t="str">
        <f t="shared" si="120"/>
        <v/>
      </c>
      <c r="AN79" s="76" t="str">
        <f t="shared" si="121"/>
        <v/>
      </c>
      <c r="AO79" s="76" t="str">
        <f t="shared" si="122"/>
        <v/>
      </c>
      <c r="AP79" s="76" t="str">
        <f t="shared" si="123"/>
        <v/>
      </c>
      <c r="AQ79" s="76" t="str">
        <f t="shared" si="124"/>
        <v/>
      </c>
      <c r="AR79" s="76" t="str">
        <f t="shared" si="125"/>
        <v/>
      </c>
      <c r="AS79" s="79" t="str">
        <f t="shared" si="126"/>
        <v/>
      </c>
      <c r="AT79" s="78" t="str">
        <f t="shared" si="127"/>
        <v/>
      </c>
      <c r="AU79" s="78">
        <f t="shared" si="128"/>
        <v>24</v>
      </c>
      <c r="AV79" s="78">
        <f t="shared" si="129"/>
        <v>24</v>
      </c>
      <c r="AW79" s="78">
        <f t="shared" si="130"/>
        <v>12.5</v>
      </c>
      <c r="AX79" s="78">
        <f t="shared" si="131"/>
        <v>27.9</v>
      </c>
      <c r="AY79" s="78">
        <f t="shared" si="132"/>
        <v>27.9</v>
      </c>
      <c r="AZ79" s="78">
        <f t="shared" si="133"/>
        <v>24.8</v>
      </c>
      <c r="BA79" s="78" t="str">
        <f t="shared" si="134"/>
        <v/>
      </c>
      <c r="BB79" s="78" t="str">
        <f t="shared" si="135"/>
        <v/>
      </c>
      <c r="BC79" s="78" t="str">
        <f t="shared" si="136"/>
        <v/>
      </c>
      <c r="BD79" s="78" t="str">
        <f t="shared" si="137"/>
        <v/>
      </c>
      <c r="BE79" s="78" t="str">
        <f t="shared" si="138"/>
        <v/>
      </c>
      <c r="BF79" s="78" t="str">
        <f t="shared" si="139"/>
        <v/>
      </c>
      <c r="BG79" s="79" t="str">
        <f t="shared" si="140"/>
        <v/>
      </c>
      <c r="BH79" s="78" t="str">
        <f t="shared" si="141"/>
        <v/>
      </c>
      <c r="BI79" s="78">
        <f t="shared" si="142"/>
        <v>46.421663442940037</v>
      </c>
      <c r="BJ79" s="78">
        <f t="shared" si="143"/>
        <v>46.421663442940037</v>
      </c>
      <c r="BK79" s="78">
        <f t="shared" si="144"/>
        <v>25.66735112936345</v>
      </c>
      <c r="BL79" s="78">
        <f t="shared" si="145"/>
        <v>57.763975155279503</v>
      </c>
      <c r="BM79" s="78">
        <f t="shared" si="146"/>
        <v>57.763975155279503</v>
      </c>
      <c r="BN79" s="78">
        <f t="shared" si="147"/>
        <v>71.884057971014499</v>
      </c>
      <c r="BO79" s="78" t="str">
        <f t="shared" si="148"/>
        <v/>
      </c>
      <c r="BP79" s="78" t="str">
        <f t="shared" si="149"/>
        <v/>
      </c>
      <c r="BQ79" s="78" t="str">
        <f t="shared" si="150"/>
        <v/>
      </c>
      <c r="BR79" s="78" t="str">
        <f t="shared" si="151"/>
        <v/>
      </c>
      <c r="BS79" s="78" t="str">
        <f t="shared" si="152"/>
        <v/>
      </c>
      <c r="BT79" s="78" t="str">
        <f t="shared" si="153"/>
        <v/>
      </c>
      <c r="BW79" s="76">
        <v>6.67</v>
      </c>
      <c r="BX79" s="76">
        <v>6.67</v>
      </c>
      <c r="BY79" s="76">
        <v>6.86</v>
      </c>
      <c r="BZ79" s="76">
        <v>6.66</v>
      </c>
      <c r="CA79" s="76">
        <v>6.66</v>
      </c>
      <c r="CB79" s="76">
        <v>6.61</v>
      </c>
      <c r="CI79" s="77" t="str">
        <f t="shared" si="154"/>
        <v/>
      </c>
      <c r="CJ79" s="76" t="str">
        <f t="shared" si="155"/>
        <v/>
      </c>
      <c r="CK79" s="76">
        <f t="shared" si="156"/>
        <v>6.67</v>
      </c>
      <c r="CL79" s="76">
        <f t="shared" si="157"/>
        <v>6.67</v>
      </c>
      <c r="CM79" s="76">
        <f t="shared" si="158"/>
        <v>6.86</v>
      </c>
      <c r="CN79" s="76">
        <f t="shared" si="159"/>
        <v>6.66</v>
      </c>
      <c r="CO79" s="76">
        <f t="shared" si="160"/>
        <v>6.66</v>
      </c>
      <c r="CP79" s="76">
        <f t="shared" si="161"/>
        <v>6.61</v>
      </c>
      <c r="CQ79" s="76" t="str">
        <f t="shared" si="162"/>
        <v/>
      </c>
      <c r="CR79" s="76" t="str">
        <f t="shared" si="163"/>
        <v/>
      </c>
      <c r="CS79" s="76" t="str">
        <f t="shared" si="164"/>
        <v/>
      </c>
      <c r="CT79" s="76" t="str">
        <f t="shared" si="165"/>
        <v/>
      </c>
      <c r="CU79" s="76" t="str">
        <f t="shared" si="166"/>
        <v/>
      </c>
      <c r="CV79" s="76" t="str">
        <f t="shared" si="167"/>
        <v/>
      </c>
    </row>
    <row r="80" spans="1:100" x14ac:dyDescent="0.15">
      <c r="A80" s="80" t="s">
        <v>538</v>
      </c>
      <c r="B80" s="81" t="s">
        <v>1233</v>
      </c>
      <c r="C80" s="77">
        <v>4.6100000000000003</v>
      </c>
      <c r="D80" s="76">
        <v>5.76</v>
      </c>
      <c r="E80" s="76">
        <v>5.74</v>
      </c>
      <c r="F80" s="76">
        <v>5.74</v>
      </c>
      <c r="G80" s="76">
        <v>5.67</v>
      </c>
      <c r="H80" s="76">
        <v>5.93</v>
      </c>
      <c r="I80" s="76">
        <v>5.93</v>
      </c>
      <c r="J80" s="76">
        <v>4.3499999999999996</v>
      </c>
      <c r="K80" s="76">
        <v>5.6</v>
      </c>
      <c r="L80" s="76">
        <v>5.6</v>
      </c>
      <c r="M80" s="76">
        <v>5.76</v>
      </c>
      <c r="N80" s="76">
        <v>4.76</v>
      </c>
      <c r="O80" s="76">
        <v>4.87</v>
      </c>
      <c r="P80" s="76">
        <v>4.47</v>
      </c>
      <c r="Q80" s="79">
        <v>24</v>
      </c>
      <c r="R80" s="78">
        <v>24.7</v>
      </c>
      <c r="S80" s="78">
        <v>35.9</v>
      </c>
      <c r="T80" s="78">
        <v>35.9</v>
      </c>
      <c r="U80" s="78">
        <v>31.8</v>
      </c>
      <c r="V80" s="78">
        <v>35.299999999999997</v>
      </c>
      <c r="W80" s="78">
        <v>35.299999999999997</v>
      </c>
      <c r="X80" s="78">
        <v>28</v>
      </c>
      <c r="Y80" s="78">
        <v>23.5</v>
      </c>
      <c r="Z80" s="78">
        <v>23.5</v>
      </c>
      <c r="AA80" s="78">
        <v>28.1</v>
      </c>
      <c r="AB80" s="78">
        <v>25</v>
      </c>
      <c r="AC80" s="78">
        <v>30.1</v>
      </c>
      <c r="AD80" s="78">
        <v>22.4</v>
      </c>
      <c r="AE80" s="77">
        <f t="shared" si="112"/>
        <v>5.2060737527114966</v>
      </c>
      <c r="AF80" s="76">
        <f t="shared" si="113"/>
        <v>4.2881944444444446</v>
      </c>
      <c r="AG80" s="76">
        <f t="shared" si="114"/>
        <v>6.2543554006968636</v>
      </c>
      <c r="AH80" s="76">
        <f t="shared" si="115"/>
        <v>6.2543554006968636</v>
      </c>
      <c r="AI80" s="76">
        <f t="shared" si="116"/>
        <v>5.6084656084656084</v>
      </c>
      <c r="AJ80" s="76">
        <f t="shared" si="117"/>
        <v>5.9527824620573355</v>
      </c>
      <c r="AK80" s="76">
        <f t="shared" si="118"/>
        <v>5.9527824620573355</v>
      </c>
      <c r="AL80" s="76">
        <f t="shared" si="119"/>
        <v>6.4367816091954024</v>
      </c>
      <c r="AM80" s="76">
        <f t="shared" si="120"/>
        <v>4.1964285714285721</v>
      </c>
      <c r="AN80" s="76">
        <f t="shared" si="121"/>
        <v>4.1964285714285721</v>
      </c>
      <c r="AO80" s="76">
        <f t="shared" si="122"/>
        <v>4.8784722222222223</v>
      </c>
      <c r="AP80" s="76">
        <f t="shared" si="123"/>
        <v>5.2521008403361344</v>
      </c>
      <c r="AQ80" s="76">
        <f t="shared" si="124"/>
        <v>6.1806981519507191</v>
      </c>
      <c r="AR80" s="76">
        <f t="shared" si="125"/>
        <v>5.0111856823266221</v>
      </c>
      <c r="AS80" s="79">
        <f t="shared" si="126"/>
        <v>24</v>
      </c>
      <c r="AT80" s="78">
        <f t="shared" si="127"/>
        <v>24.7</v>
      </c>
      <c r="AU80" s="78">
        <f t="shared" si="128"/>
        <v>35.9</v>
      </c>
      <c r="AV80" s="78">
        <f t="shared" si="129"/>
        <v>35.9</v>
      </c>
      <c r="AW80" s="78">
        <f t="shared" si="130"/>
        <v>31.8</v>
      </c>
      <c r="AX80" s="78">
        <f t="shared" si="131"/>
        <v>35.299999999999997</v>
      </c>
      <c r="AY80" s="78">
        <f t="shared" si="132"/>
        <v>35.299999999999997</v>
      </c>
      <c r="AZ80" s="78">
        <f t="shared" si="133"/>
        <v>28</v>
      </c>
      <c r="BA80" s="78">
        <f t="shared" si="134"/>
        <v>23.5</v>
      </c>
      <c r="BB80" s="78">
        <f t="shared" si="135"/>
        <v>23.5</v>
      </c>
      <c r="BC80" s="78">
        <f t="shared" si="136"/>
        <v>28.1</v>
      </c>
      <c r="BD80" s="78">
        <f t="shared" si="137"/>
        <v>25</v>
      </c>
      <c r="BE80" s="78">
        <f t="shared" si="138"/>
        <v>30.1</v>
      </c>
      <c r="BF80" s="78">
        <f t="shared" si="139"/>
        <v>22.4</v>
      </c>
      <c r="BG80" s="79">
        <f t="shared" si="140"/>
        <v>44.117647058823529</v>
      </c>
      <c r="BH80" s="78">
        <f t="shared" si="141"/>
        <v>45.910780669144984</v>
      </c>
      <c r="BI80" s="78">
        <f t="shared" si="142"/>
        <v>69.439071566731144</v>
      </c>
      <c r="BJ80" s="78">
        <f t="shared" si="143"/>
        <v>69.439071566731144</v>
      </c>
      <c r="BK80" s="78">
        <f t="shared" si="144"/>
        <v>65.297741273100613</v>
      </c>
      <c r="BL80" s="78">
        <f t="shared" si="145"/>
        <v>73.084886128364388</v>
      </c>
      <c r="BM80" s="78">
        <f t="shared" si="146"/>
        <v>73.084886128364388</v>
      </c>
      <c r="BN80" s="78">
        <f t="shared" si="147"/>
        <v>81.159420289855078</v>
      </c>
      <c r="BO80" s="78">
        <f t="shared" si="148"/>
        <v>48.254620123203281</v>
      </c>
      <c r="BP80" s="78">
        <f t="shared" si="149"/>
        <v>48.254620123203281</v>
      </c>
      <c r="BQ80" s="78">
        <f t="shared" si="150"/>
        <v>63.146067415730336</v>
      </c>
      <c r="BR80" s="78">
        <f t="shared" si="151"/>
        <v>49.309664694280073</v>
      </c>
      <c r="BS80" s="78">
        <f t="shared" si="152"/>
        <v>57.333333333333336</v>
      </c>
      <c r="BT80" s="78">
        <f t="shared" si="153"/>
        <v>44.268774703557312</v>
      </c>
      <c r="BU80" s="77">
        <v>5.86</v>
      </c>
      <c r="BV80" s="76">
        <v>5.51</v>
      </c>
      <c r="BW80" s="76">
        <v>6.54</v>
      </c>
      <c r="BX80" s="76">
        <v>6.54</v>
      </c>
      <c r="BY80" s="76">
        <v>6.79</v>
      </c>
      <c r="BZ80" s="76">
        <v>6.65</v>
      </c>
      <c r="CA80" s="76">
        <v>6.65</v>
      </c>
      <c r="CB80" s="76">
        <v>6.28</v>
      </c>
      <c r="CC80" s="76">
        <v>5.9</v>
      </c>
      <c r="CD80" s="76">
        <v>5.9</v>
      </c>
      <c r="CE80" s="76">
        <v>6.25</v>
      </c>
      <c r="CF80" s="76">
        <v>5.87</v>
      </c>
      <c r="CG80" s="76">
        <v>6.94</v>
      </c>
      <c r="CH80" s="76">
        <v>7.07</v>
      </c>
      <c r="CI80" s="77">
        <f t="shared" si="154"/>
        <v>5.86</v>
      </c>
      <c r="CJ80" s="76">
        <f t="shared" si="155"/>
        <v>5.51</v>
      </c>
      <c r="CK80" s="76">
        <f t="shared" si="156"/>
        <v>6.54</v>
      </c>
      <c r="CL80" s="76">
        <f t="shared" si="157"/>
        <v>6.54</v>
      </c>
      <c r="CM80" s="76">
        <f t="shared" si="158"/>
        <v>6.79</v>
      </c>
      <c r="CN80" s="76">
        <f t="shared" si="159"/>
        <v>6.65</v>
      </c>
      <c r="CO80" s="76">
        <f t="shared" si="160"/>
        <v>6.65</v>
      </c>
      <c r="CP80" s="76">
        <f t="shared" si="161"/>
        <v>6.28</v>
      </c>
      <c r="CQ80" s="76">
        <f t="shared" si="162"/>
        <v>5.9</v>
      </c>
      <c r="CR80" s="76">
        <f t="shared" si="163"/>
        <v>5.9</v>
      </c>
      <c r="CS80" s="76">
        <f t="shared" si="164"/>
        <v>6.25</v>
      </c>
      <c r="CT80" s="76">
        <f t="shared" si="165"/>
        <v>5.87</v>
      </c>
      <c r="CU80" s="76">
        <f t="shared" si="166"/>
        <v>6.94</v>
      </c>
      <c r="CV80" s="76">
        <f t="shared" si="167"/>
        <v>7.07</v>
      </c>
    </row>
    <row r="81" spans="1:100" x14ac:dyDescent="0.15">
      <c r="A81" s="80" t="s">
        <v>526</v>
      </c>
      <c r="B81" s="81" t="s">
        <v>1122</v>
      </c>
      <c r="C81" s="77">
        <v>0.93</v>
      </c>
      <c r="D81" s="76">
        <v>1.1399999999999999</v>
      </c>
      <c r="E81" s="76">
        <v>2.0299999999999998</v>
      </c>
      <c r="F81" s="76">
        <v>2.0299999999999998</v>
      </c>
      <c r="G81" s="76">
        <v>2.17</v>
      </c>
      <c r="H81" s="76">
        <v>3.07</v>
      </c>
      <c r="I81" s="76">
        <v>3.07</v>
      </c>
      <c r="J81" s="76">
        <v>3.58</v>
      </c>
      <c r="K81" s="76">
        <v>3.32</v>
      </c>
      <c r="L81" s="76">
        <v>3.32</v>
      </c>
      <c r="M81" s="76">
        <v>2.99</v>
      </c>
      <c r="N81" s="76">
        <v>1.24</v>
      </c>
      <c r="O81" s="76">
        <v>0.8</v>
      </c>
      <c r="P81" s="76">
        <v>2.4300000000000002</v>
      </c>
      <c r="Q81" s="79">
        <v>7.1</v>
      </c>
      <c r="R81" s="78">
        <v>7.1</v>
      </c>
      <c r="S81" s="78">
        <v>22</v>
      </c>
      <c r="T81" s="78">
        <v>22</v>
      </c>
      <c r="U81" s="78">
        <v>27.1</v>
      </c>
      <c r="V81" s="78">
        <v>9</v>
      </c>
      <c r="W81" s="78">
        <v>9</v>
      </c>
      <c r="X81" s="78">
        <v>6</v>
      </c>
      <c r="Y81" s="78">
        <v>7</v>
      </c>
      <c r="Z81" s="78">
        <v>7</v>
      </c>
      <c r="AA81" s="78">
        <v>20.2</v>
      </c>
      <c r="AB81" s="78">
        <v>5.7</v>
      </c>
      <c r="AC81" s="78">
        <v>8</v>
      </c>
      <c r="AD81" s="78">
        <v>5.9</v>
      </c>
      <c r="AE81" s="77">
        <f t="shared" si="112"/>
        <v>7.6344086021505371</v>
      </c>
      <c r="AF81" s="76">
        <f t="shared" si="113"/>
        <v>6.2280701754385968</v>
      </c>
      <c r="AG81" s="76">
        <f t="shared" si="114"/>
        <v>10.837438423645322</v>
      </c>
      <c r="AH81" s="76">
        <f t="shared" si="115"/>
        <v>10.837438423645322</v>
      </c>
      <c r="AI81" s="76">
        <f t="shared" si="116"/>
        <v>12.488479262672811</v>
      </c>
      <c r="AJ81" s="76">
        <f t="shared" si="117"/>
        <v>2.9315960912052117</v>
      </c>
      <c r="AK81" s="76">
        <f t="shared" si="118"/>
        <v>2.9315960912052117</v>
      </c>
      <c r="AL81" s="76">
        <f t="shared" si="119"/>
        <v>1.6759776536312849</v>
      </c>
      <c r="AM81" s="76">
        <f t="shared" si="120"/>
        <v>2.1084337349397591</v>
      </c>
      <c r="AN81" s="76">
        <f t="shared" si="121"/>
        <v>2.1084337349397591</v>
      </c>
      <c r="AO81" s="76">
        <f t="shared" si="122"/>
        <v>6.7558528428093636</v>
      </c>
      <c r="AP81" s="76">
        <f t="shared" si="123"/>
        <v>4.596774193548387</v>
      </c>
      <c r="AQ81" s="76">
        <f t="shared" si="124"/>
        <v>10</v>
      </c>
      <c r="AR81" s="76">
        <f t="shared" si="125"/>
        <v>2.42798353909465</v>
      </c>
      <c r="AS81" s="79">
        <f t="shared" si="126"/>
        <v>7.1</v>
      </c>
      <c r="AT81" s="78">
        <f t="shared" si="127"/>
        <v>7.1</v>
      </c>
      <c r="AU81" s="78">
        <f t="shared" si="128"/>
        <v>22</v>
      </c>
      <c r="AV81" s="78">
        <f t="shared" si="129"/>
        <v>22</v>
      </c>
      <c r="AW81" s="78">
        <f t="shared" si="130"/>
        <v>27.1</v>
      </c>
      <c r="AX81" s="78">
        <f t="shared" si="131"/>
        <v>9</v>
      </c>
      <c r="AY81" s="78">
        <f t="shared" si="132"/>
        <v>9</v>
      </c>
      <c r="AZ81" s="78">
        <f t="shared" si="133"/>
        <v>6</v>
      </c>
      <c r="BA81" s="78">
        <f t="shared" si="134"/>
        <v>7</v>
      </c>
      <c r="BB81" s="78">
        <f t="shared" si="135"/>
        <v>7</v>
      </c>
      <c r="BC81" s="78">
        <f t="shared" si="136"/>
        <v>20.2</v>
      </c>
      <c r="BD81" s="78">
        <f t="shared" si="137"/>
        <v>5.7</v>
      </c>
      <c r="BE81" s="78">
        <f t="shared" si="138"/>
        <v>8</v>
      </c>
      <c r="BF81" s="78">
        <f t="shared" si="139"/>
        <v>5.9</v>
      </c>
      <c r="BG81" s="79">
        <f t="shared" si="140"/>
        <v>13.051470588235295</v>
      </c>
      <c r="BH81" s="78">
        <f t="shared" si="141"/>
        <v>13.197026022304833</v>
      </c>
      <c r="BI81" s="78">
        <f t="shared" si="142"/>
        <v>42.553191489361701</v>
      </c>
      <c r="BJ81" s="78">
        <f t="shared" si="143"/>
        <v>42.553191489361701</v>
      </c>
      <c r="BK81" s="78">
        <f t="shared" si="144"/>
        <v>55.646817248459953</v>
      </c>
      <c r="BL81" s="78">
        <f t="shared" si="145"/>
        <v>18.633540372670808</v>
      </c>
      <c r="BM81" s="78">
        <f t="shared" si="146"/>
        <v>18.633540372670808</v>
      </c>
      <c r="BN81" s="78">
        <f t="shared" si="147"/>
        <v>17.391304347826086</v>
      </c>
      <c r="BO81" s="78">
        <f t="shared" si="148"/>
        <v>14.37371663244353</v>
      </c>
      <c r="BP81" s="78">
        <f t="shared" si="149"/>
        <v>14.37371663244353</v>
      </c>
      <c r="BQ81" s="78">
        <f t="shared" si="150"/>
        <v>45.393258426966291</v>
      </c>
      <c r="BR81" s="78">
        <f t="shared" si="151"/>
        <v>11.242603550295858</v>
      </c>
      <c r="BS81" s="78">
        <f t="shared" si="152"/>
        <v>15.238095238095237</v>
      </c>
      <c r="BT81" s="78">
        <f t="shared" si="153"/>
        <v>11.660079051383399</v>
      </c>
      <c r="BU81" s="77">
        <v>8.5500000000000007</v>
      </c>
      <c r="BV81" s="76">
        <v>8.4700000000000006</v>
      </c>
      <c r="BW81" s="76">
        <v>8.67</v>
      </c>
      <c r="BX81" s="76">
        <v>8.67</v>
      </c>
      <c r="BY81" s="76">
        <v>9.01</v>
      </c>
      <c r="BZ81" s="76">
        <v>8.58</v>
      </c>
      <c r="CA81" s="76">
        <v>8.58</v>
      </c>
      <c r="CB81" s="76">
        <v>8.4499999999999993</v>
      </c>
      <c r="CC81" s="76">
        <v>8.4499999999999993</v>
      </c>
      <c r="CD81" s="76">
        <v>8.4499999999999993</v>
      </c>
      <c r="CE81" s="76">
        <v>8.41</v>
      </c>
      <c r="CF81" s="76">
        <v>8.48</v>
      </c>
      <c r="CG81" s="76">
        <v>8.59</v>
      </c>
      <c r="CH81" s="76">
        <v>8.57</v>
      </c>
      <c r="CI81" s="77">
        <f t="shared" si="154"/>
        <v>8.5500000000000007</v>
      </c>
      <c r="CJ81" s="76">
        <f t="shared" si="155"/>
        <v>8.4700000000000006</v>
      </c>
      <c r="CK81" s="76">
        <f t="shared" si="156"/>
        <v>8.67</v>
      </c>
      <c r="CL81" s="76">
        <f t="shared" si="157"/>
        <v>8.67</v>
      </c>
      <c r="CM81" s="76">
        <f t="shared" si="158"/>
        <v>9.01</v>
      </c>
      <c r="CN81" s="76">
        <f t="shared" si="159"/>
        <v>8.58</v>
      </c>
      <c r="CO81" s="76">
        <f t="shared" si="160"/>
        <v>8.58</v>
      </c>
      <c r="CP81" s="76">
        <f t="shared" si="161"/>
        <v>8.4499999999999993</v>
      </c>
      <c r="CQ81" s="76">
        <f t="shared" si="162"/>
        <v>8.4499999999999993</v>
      </c>
      <c r="CR81" s="76">
        <f t="shared" si="163"/>
        <v>8.4499999999999993</v>
      </c>
      <c r="CS81" s="76">
        <f t="shared" si="164"/>
        <v>8.41</v>
      </c>
      <c r="CT81" s="76">
        <f t="shared" si="165"/>
        <v>8.48</v>
      </c>
      <c r="CU81" s="76">
        <f t="shared" si="166"/>
        <v>8.59</v>
      </c>
      <c r="CV81" s="76">
        <f t="shared" si="167"/>
        <v>8.57</v>
      </c>
    </row>
    <row r="82" spans="1:100" x14ac:dyDescent="0.15">
      <c r="A82" s="80" t="s">
        <v>528</v>
      </c>
      <c r="B82" s="81" t="s">
        <v>1121</v>
      </c>
      <c r="C82" s="77">
        <v>0.91</v>
      </c>
      <c r="D82" s="76">
        <v>2.2599999999999998</v>
      </c>
      <c r="E82" s="76">
        <v>2.2999999999999998</v>
      </c>
      <c r="F82" s="76">
        <v>2.2999999999999998</v>
      </c>
      <c r="G82" s="76">
        <v>3.77</v>
      </c>
      <c r="H82" s="76">
        <v>2.82</v>
      </c>
      <c r="I82" s="76">
        <v>2.82</v>
      </c>
      <c r="J82" s="76">
        <v>4.8</v>
      </c>
      <c r="K82" s="76">
        <v>2.02</v>
      </c>
      <c r="L82" s="76">
        <v>2.02</v>
      </c>
      <c r="M82" s="76">
        <v>4.13</v>
      </c>
      <c r="N82" s="76">
        <v>2.93</v>
      </c>
      <c r="O82" s="76">
        <v>2.02</v>
      </c>
      <c r="P82" s="76">
        <v>3.1</v>
      </c>
      <c r="S82" s="78">
        <v>18.8</v>
      </c>
      <c r="T82" s="78">
        <v>18.8</v>
      </c>
      <c r="U82" s="78">
        <v>28.3</v>
      </c>
      <c r="V82" s="78">
        <v>20.399999999999999</v>
      </c>
      <c r="W82" s="78">
        <v>20.399999999999999</v>
      </c>
      <c r="Y82" s="78">
        <v>4.7</v>
      </c>
      <c r="Z82" s="78">
        <v>4.7</v>
      </c>
      <c r="AA82" s="78">
        <v>11.3</v>
      </c>
      <c r="AC82" s="78">
        <v>7.8</v>
      </c>
      <c r="AE82" s="77" t="str">
        <f t="shared" si="112"/>
        <v/>
      </c>
      <c r="AF82" s="76" t="str">
        <f t="shared" si="113"/>
        <v/>
      </c>
      <c r="AG82" s="76">
        <f t="shared" si="114"/>
        <v>8.1739130434782616</v>
      </c>
      <c r="AH82" s="76">
        <f t="shared" si="115"/>
        <v>8.1739130434782616</v>
      </c>
      <c r="AI82" s="76">
        <f t="shared" si="116"/>
        <v>7.5066312997347477</v>
      </c>
      <c r="AJ82" s="76">
        <f t="shared" si="117"/>
        <v>7.2340425531914896</v>
      </c>
      <c r="AK82" s="76">
        <f t="shared" si="118"/>
        <v>7.2340425531914896</v>
      </c>
      <c r="AL82" s="76" t="str">
        <f t="shared" si="119"/>
        <v/>
      </c>
      <c r="AM82" s="76">
        <f t="shared" si="120"/>
        <v>2.3267326732673266</v>
      </c>
      <c r="AN82" s="76">
        <f t="shared" si="121"/>
        <v>2.3267326732673266</v>
      </c>
      <c r="AO82" s="76">
        <f t="shared" si="122"/>
        <v>2.7360774818401938</v>
      </c>
      <c r="AP82" s="76" t="str">
        <f t="shared" si="123"/>
        <v/>
      </c>
      <c r="AQ82" s="76">
        <f t="shared" si="124"/>
        <v>3.8613861386138613</v>
      </c>
      <c r="AR82" s="76" t="str">
        <f t="shared" si="125"/>
        <v/>
      </c>
      <c r="AS82" s="79" t="str">
        <f t="shared" si="126"/>
        <v/>
      </c>
      <c r="AT82" s="78" t="str">
        <f t="shared" si="127"/>
        <v/>
      </c>
      <c r="AU82" s="78">
        <f t="shared" si="128"/>
        <v>18.8</v>
      </c>
      <c r="AV82" s="78">
        <f t="shared" si="129"/>
        <v>18.8</v>
      </c>
      <c r="AW82" s="78">
        <f t="shared" si="130"/>
        <v>28.3</v>
      </c>
      <c r="AX82" s="78">
        <f t="shared" si="131"/>
        <v>20.399999999999999</v>
      </c>
      <c r="AY82" s="78">
        <f t="shared" si="132"/>
        <v>20.399999999999999</v>
      </c>
      <c r="AZ82" s="78" t="str">
        <f t="shared" si="133"/>
        <v/>
      </c>
      <c r="BA82" s="78">
        <f t="shared" si="134"/>
        <v>4.7</v>
      </c>
      <c r="BB82" s="78">
        <f t="shared" si="135"/>
        <v>4.7</v>
      </c>
      <c r="BC82" s="78">
        <f t="shared" si="136"/>
        <v>11.3</v>
      </c>
      <c r="BD82" s="78" t="str">
        <f t="shared" si="137"/>
        <v/>
      </c>
      <c r="BE82" s="78">
        <f t="shared" si="138"/>
        <v>7.8</v>
      </c>
      <c r="BF82" s="78" t="str">
        <f t="shared" si="139"/>
        <v/>
      </c>
      <c r="BG82" s="79" t="str">
        <f t="shared" si="140"/>
        <v/>
      </c>
      <c r="BH82" s="78" t="str">
        <f t="shared" si="141"/>
        <v/>
      </c>
      <c r="BI82" s="78">
        <f t="shared" si="142"/>
        <v>36.36363636363636</v>
      </c>
      <c r="BJ82" s="78">
        <f t="shared" si="143"/>
        <v>36.36363636363636</v>
      </c>
      <c r="BK82" s="78">
        <f t="shared" si="144"/>
        <v>58.110882956878847</v>
      </c>
      <c r="BL82" s="78">
        <f t="shared" si="145"/>
        <v>42.236024844720497</v>
      </c>
      <c r="BM82" s="78">
        <f t="shared" si="146"/>
        <v>42.236024844720497</v>
      </c>
      <c r="BN82" s="78" t="str">
        <f t="shared" si="147"/>
        <v/>
      </c>
      <c r="BO82" s="78">
        <f t="shared" si="148"/>
        <v>9.6509240246406574</v>
      </c>
      <c r="BP82" s="78">
        <f t="shared" si="149"/>
        <v>9.6509240246406574</v>
      </c>
      <c r="BQ82" s="78">
        <f t="shared" si="150"/>
        <v>25.393258426966291</v>
      </c>
      <c r="BR82" s="78" t="str">
        <f t="shared" si="151"/>
        <v/>
      </c>
      <c r="BS82" s="78">
        <f t="shared" si="152"/>
        <v>14.857142857142858</v>
      </c>
      <c r="BT82" s="78" t="str">
        <f t="shared" si="153"/>
        <v/>
      </c>
      <c r="BW82" s="76">
        <v>7.44</v>
      </c>
      <c r="BX82" s="76">
        <v>7.44</v>
      </c>
      <c r="BY82" s="76">
        <v>7.75</v>
      </c>
      <c r="BZ82" s="76">
        <v>4.95</v>
      </c>
      <c r="CA82" s="76">
        <v>4.95</v>
      </c>
      <c r="CC82" s="76">
        <v>6.98</v>
      </c>
      <c r="CD82" s="76">
        <v>6.98</v>
      </c>
      <c r="CE82" s="76">
        <v>6.2</v>
      </c>
      <c r="CG82" s="76">
        <v>6.69</v>
      </c>
      <c r="CI82" s="77" t="str">
        <f t="shared" si="154"/>
        <v/>
      </c>
      <c r="CJ82" s="76" t="str">
        <f t="shared" si="155"/>
        <v/>
      </c>
      <c r="CK82" s="76">
        <f t="shared" si="156"/>
        <v>7.44</v>
      </c>
      <c r="CL82" s="76">
        <f t="shared" si="157"/>
        <v>7.44</v>
      </c>
      <c r="CM82" s="76">
        <f t="shared" si="158"/>
        <v>7.75</v>
      </c>
      <c r="CN82" s="76">
        <f t="shared" si="159"/>
        <v>4.95</v>
      </c>
      <c r="CO82" s="76">
        <f t="shared" si="160"/>
        <v>4.95</v>
      </c>
      <c r="CP82" s="76" t="str">
        <f t="shared" si="161"/>
        <v/>
      </c>
      <c r="CQ82" s="76">
        <f t="shared" si="162"/>
        <v>6.98</v>
      </c>
      <c r="CR82" s="76">
        <f t="shared" si="163"/>
        <v>6.98</v>
      </c>
      <c r="CS82" s="76">
        <f t="shared" si="164"/>
        <v>6.2</v>
      </c>
      <c r="CT82" s="76" t="str">
        <f t="shared" si="165"/>
        <v/>
      </c>
      <c r="CU82" s="76">
        <f t="shared" si="166"/>
        <v>6.69</v>
      </c>
      <c r="CV82" s="76" t="str">
        <f t="shared" si="167"/>
        <v/>
      </c>
    </row>
    <row r="83" spans="1:100" x14ac:dyDescent="0.15">
      <c r="A83" s="80" t="s">
        <v>54</v>
      </c>
      <c r="B83" s="81" t="s">
        <v>1120</v>
      </c>
      <c r="C83" s="77">
        <v>2.4700000000000002</v>
      </c>
      <c r="D83" s="76">
        <v>4.54</v>
      </c>
      <c r="E83" s="76">
        <v>3.57</v>
      </c>
      <c r="F83" s="76">
        <v>3.57</v>
      </c>
      <c r="G83" s="76">
        <v>3.17</v>
      </c>
      <c r="H83" s="76">
        <v>3.62</v>
      </c>
      <c r="I83" s="76">
        <v>3.62</v>
      </c>
      <c r="J83" s="76">
        <v>3.6</v>
      </c>
      <c r="K83" s="76">
        <v>6.94</v>
      </c>
      <c r="L83" s="76">
        <v>6.94</v>
      </c>
      <c r="M83" s="76">
        <v>5.31</v>
      </c>
      <c r="N83" s="76">
        <v>4.1900000000000004</v>
      </c>
      <c r="O83" s="76">
        <v>3.11</v>
      </c>
      <c r="P83" s="76">
        <v>5.77</v>
      </c>
      <c r="Q83" s="79">
        <v>3.6</v>
      </c>
      <c r="R83" s="78">
        <v>3.7</v>
      </c>
      <c r="S83" s="78">
        <v>2.6</v>
      </c>
      <c r="T83" s="78">
        <v>2.6</v>
      </c>
      <c r="U83" s="78">
        <v>5.4</v>
      </c>
      <c r="V83" s="78">
        <v>3.2</v>
      </c>
      <c r="W83" s="78">
        <v>3.2</v>
      </c>
      <c r="X83" s="78">
        <v>5.8</v>
      </c>
      <c r="Y83" s="78">
        <v>5.4</v>
      </c>
      <c r="Z83" s="78">
        <v>5.4</v>
      </c>
      <c r="AA83" s="78">
        <v>9.1999999999999993</v>
      </c>
      <c r="AB83" s="78">
        <v>3.4</v>
      </c>
      <c r="AC83" s="78">
        <v>2.8</v>
      </c>
      <c r="AD83" s="78">
        <v>3.3</v>
      </c>
      <c r="AE83" s="77">
        <f t="shared" si="112"/>
        <v>1.4574898785425101</v>
      </c>
      <c r="AF83" s="76">
        <f t="shared" si="113"/>
        <v>0.81497797356828194</v>
      </c>
      <c r="AG83" s="76">
        <f t="shared" si="114"/>
        <v>0.72829131652661072</v>
      </c>
      <c r="AH83" s="76">
        <f t="shared" si="115"/>
        <v>0.72829131652661072</v>
      </c>
      <c r="AI83" s="76">
        <f t="shared" si="116"/>
        <v>1.7034700315457414</v>
      </c>
      <c r="AJ83" s="76">
        <f t="shared" si="117"/>
        <v>0.88397790055248626</v>
      </c>
      <c r="AK83" s="76">
        <f t="shared" si="118"/>
        <v>0.88397790055248626</v>
      </c>
      <c r="AL83" s="76">
        <f t="shared" si="119"/>
        <v>1.6111111111111109</v>
      </c>
      <c r="AM83" s="76">
        <f t="shared" si="120"/>
        <v>0.77809798270893371</v>
      </c>
      <c r="AN83" s="76">
        <f t="shared" si="121"/>
        <v>0.77809798270893371</v>
      </c>
      <c r="AO83" s="76">
        <f t="shared" si="122"/>
        <v>1.7325800376647835</v>
      </c>
      <c r="AP83" s="76">
        <f t="shared" si="123"/>
        <v>0.81145584725536979</v>
      </c>
      <c r="AQ83" s="76">
        <f t="shared" si="124"/>
        <v>0.90032154340836013</v>
      </c>
      <c r="AR83" s="76">
        <f t="shared" si="125"/>
        <v>0.57192374350086661</v>
      </c>
      <c r="AS83" s="79">
        <f t="shared" si="126"/>
        <v>3.6</v>
      </c>
      <c r="AT83" s="78" t="str">
        <f t="shared" si="127"/>
        <v/>
      </c>
      <c r="AU83" s="78" t="str">
        <f t="shared" si="128"/>
        <v/>
      </c>
      <c r="AV83" s="78" t="str">
        <f t="shared" si="129"/>
        <v/>
      </c>
      <c r="AW83" s="78">
        <f t="shared" si="130"/>
        <v>5.4</v>
      </c>
      <c r="AX83" s="78" t="str">
        <f t="shared" si="131"/>
        <v/>
      </c>
      <c r="AY83" s="78" t="str">
        <f t="shared" si="132"/>
        <v/>
      </c>
      <c r="AZ83" s="78">
        <f t="shared" si="133"/>
        <v>5.8</v>
      </c>
      <c r="BA83" s="78" t="str">
        <f t="shared" si="134"/>
        <v/>
      </c>
      <c r="BB83" s="78" t="str">
        <f t="shared" si="135"/>
        <v/>
      </c>
      <c r="BC83" s="78">
        <f t="shared" si="136"/>
        <v>9.1999999999999993</v>
      </c>
      <c r="BD83" s="78" t="str">
        <f t="shared" si="137"/>
        <v/>
      </c>
      <c r="BE83" s="78" t="str">
        <f t="shared" si="138"/>
        <v/>
      </c>
      <c r="BF83" s="78" t="str">
        <f t="shared" si="139"/>
        <v/>
      </c>
      <c r="BG83" s="79">
        <f t="shared" si="140"/>
        <v>6.6176470588235299</v>
      </c>
      <c r="BH83" s="78" t="str">
        <f t="shared" si="141"/>
        <v/>
      </c>
      <c r="BI83" s="78" t="str">
        <f t="shared" si="142"/>
        <v/>
      </c>
      <c r="BJ83" s="78" t="str">
        <f t="shared" si="143"/>
        <v/>
      </c>
      <c r="BK83" s="78">
        <f t="shared" si="144"/>
        <v>11.08829568788501</v>
      </c>
      <c r="BL83" s="78" t="str">
        <f t="shared" si="145"/>
        <v/>
      </c>
      <c r="BM83" s="78" t="str">
        <f t="shared" si="146"/>
        <v/>
      </c>
      <c r="BN83" s="78">
        <f t="shared" si="147"/>
        <v>16.811594202898551</v>
      </c>
      <c r="BO83" s="78" t="str">
        <f t="shared" si="148"/>
        <v/>
      </c>
      <c r="BP83" s="78" t="str">
        <f t="shared" si="149"/>
        <v/>
      </c>
      <c r="BQ83" s="78">
        <f t="shared" si="150"/>
        <v>20.674157303370784</v>
      </c>
      <c r="BR83" s="78" t="str">
        <f t="shared" si="151"/>
        <v/>
      </c>
      <c r="BS83" s="78" t="str">
        <f t="shared" si="152"/>
        <v/>
      </c>
      <c r="BT83" s="78" t="str">
        <f t="shared" si="153"/>
        <v/>
      </c>
      <c r="BU83" s="77">
        <v>8.2899999999999991</v>
      </c>
      <c r="BV83" s="76">
        <v>8.74</v>
      </c>
      <c r="BW83" s="76">
        <v>8.52</v>
      </c>
      <c r="BX83" s="76">
        <v>8.52</v>
      </c>
      <c r="BY83" s="76">
        <v>8.8000000000000007</v>
      </c>
      <c r="BZ83" s="76">
        <v>8.83</v>
      </c>
      <c r="CA83" s="76">
        <v>8.83</v>
      </c>
      <c r="CB83" s="76">
        <v>8.89</v>
      </c>
      <c r="CC83" s="76">
        <v>8.76</v>
      </c>
      <c r="CD83" s="76">
        <v>8.76</v>
      </c>
      <c r="CE83" s="76">
        <v>8.86</v>
      </c>
      <c r="CF83" s="76">
        <v>9.2799999999999994</v>
      </c>
      <c r="CG83" s="76">
        <v>9.48</v>
      </c>
      <c r="CH83" s="76">
        <v>9.0500000000000007</v>
      </c>
      <c r="CI83" s="77">
        <f t="shared" si="154"/>
        <v>8.2899999999999991</v>
      </c>
      <c r="CJ83" s="76" t="str">
        <f t="shared" si="155"/>
        <v/>
      </c>
      <c r="CK83" s="76" t="str">
        <f t="shared" si="156"/>
        <v/>
      </c>
      <c r="CL83" s="76" t="str">
        <f t="shared" si="157"/>
        <v/>
      </c>
      <c r="CM83" s="76">
        <f t="shared" si="158"/>
        <v>8.8000000000000007</v>
      </c>
      <c r="CN83" s="76" t="str">
        <f t="shared" si="159"/>
        <v/>
      </c>
      <c r="CO83" s="76" t="str">
        <f t="shared" si="160"/>
        <v/>
      </c>
      <c r="CP83" s="76">
        <f t="shared" si="161"/>
        <v>8.89</v>
      </c>
      <c r="CQ83" s="76" t="str">
        <f t="shared" si="162"/>
        <v/>
      </c>
      <c r="CR83" s="76" t="str">
        <f t="shared" si="163"/>
        <v/>
      </c>
      <c r="CS83" s="76">
        <f t="shared" si="164"/>
        <v>8.86</v>
      </c>
      <c r="CT83" s="76" t="str">
        <f t="shared" si="165"/>
        <v/>
      </c>
      <c r="CU83" s="76" t="str">
        <f t="shared" si="166"/>
        <v/>
      </c>
      <c r="CV83" s="76" t="str">
        <f t="shared" si="167"/>
        <v/>
      </c>
    </row>
    <row r="84" spans="1:100" x14ac:dyDescent="0.15">
      <c r="A84" s="80" t="s">
        <v>86</v>
      </c>
      <c r="B84" s="81" t="s">
        <v>1119</v>
      </c>
      <c r="C84" s="77">
        <v>4.72</v>
      </c>
      <c r="D84" s="76">
        <v>4.7300000000000004</v>
      </c>
      <c r="E84" s="76">
        <v>3.29</v>
      </c>
      <c r="F84" s="76">
        <v>3.29</v>
      </c>
      <c r="G84" s="76">
        <v>2.68</v>
      </c>
      <c r="H84" s="76">
        <v>3.14</v>
      </c>
      <c r="I84" s="76">
        <v>3.14</v>
      </c>
      <c r="J84" s="76">
        <v>3.01</v>
      </c>
      <c r="K84" s="76">
        <v>5.62</v>
      </c>
      <c r="L84" s="76">
        <v>5.62</v>
      </c>
      <c r="M84" s="76">
        <v>5.32</v>
      </c>
      <c r="N84" s="76">
        <v>1.69</v>
      </c>
      <c r="O84" s="76">
        <v>2.08</v>
      </c>
      <c r="P84" s="76">
        <v>2.12</v>
      </c>
      <c r="Q84" s="79">
        <v>18.399999999999999</v>
      </c>
      <c r="R84" s="78">
        <v>17.7</v>
      </c>
      <c r="S84" s="78">
        <v>11.6</v>
      </c>
      <c r="T84" s="78">
        <v>11.6</v>
      </c>
      <c r="U84" s="78">
        <v>16.8</v>
      </c>
      <c r="V84" s="78">
        <v>9.6999999999999993</v>
      </c>
      <c r="W84" s="78">
        <v>9.6999999999999993</v>
      </c>
      <c r="X84" s="78">
        <v>13.5</v>
      </c>
      <c r="Y84" s="78">
        <v>12.8</v>
      </c>
      <c r="Z84" s="78">
        <v>12.8</v>
      </c>
      <c r="AA84" s="78">
        <v>18.5</v>
      </c>
      <c r="AE84" s="77">
        <f t="shared" si="112"/>
        <v>3.8983050847457625</v>
      </c>
      <c r="AF84" s="76">
        <f t="shared" si="113"/>
        <v>3.7420718816067646</v>
      </c>
      <c r="AG84" s="76">
        <f t="shared" si="114"/>
        <v>3.525835866261398</v>
      </c>
      <c r="AH84" s="76">
        <f t="shared" si="115"/>
        <v>3.525835866261398</v>
      </c>
      <c r="AI84" s="76">
        <f t="shared" si="116"/>
        <v>6.2686567164179108</v>
      </c>
      <c r="AJ84" s="76">
        <f t="shared" si="117"/>
        <v>3.0891719745222925</v>
      </c>
      <c r="AK84" s="76">
        <f t="shared" si="118"/>
        <v>3.0891719745222925</v>
      </c>
      <c r="AL84" s="76">
        <f t="shared" si="119"/>
        <v>4.4850498338870439</v>
      </c>
      <c r="AM84" s="76">
        <f t="shared" si="120"/>
        <v>2.2775800711743774</v>
      </c>
      <c r="AN84" s="76">
        <f t="shared" si="121"/>
        <v>2.2775800711743774</v>
      </c>
      <c r="AO84" s="76">
        <f t="shared" si="122"/>
        <v>3.477443609022556</v>
      </c>
      <c r="AP84" s="76" t="str">
        <f t="shared" si="123"/>
        <v/>
      </c>
      <c r="AQ84" s="76" t="str">
        <f t="shared" si="124"/>
        <v/>
      </c>
      <c r="AR84" s="76" t="str">
        <f t="shared" si="125"/>
        <v/>
      </c>
      <c r="AS84" s="79">
        <f t="shared" si="126"/>
        <v>18.399999999999999</v>
      </c>
      <c r="AT84" s="78">
        <f t="shared" si="127"/>
        <v>17.7</v>
      </c>
      <c r="AU84" s="78">
        <f t="shared" si="128"/>
        <v>11.6</v>
      </c>
      <c r="AV84" s="78">
        <f t="shared" si="129"/>
        <v>11.6</v>
      </c>
      <c r="AW84" s="78">
        <f t="shared" si="130"/>
        <v>16.8</v>
      </c>
      <c r="AX84" s="78">
        <f t="shared" si="131"/>
        <v>9.6999999999999993</v>
      </c>
      <c r="AY84" s="78">
        <f t="shared" si="132"/>
        <v>9.6999999999999993</v>
      </c>
      <c r="AZ84" s="78">
        <f t="shared" si="133"/>
        <v>13.5</v>
      </c>
      <c r="BA84" s="78">
        <f t="shared" si="134"/>
        <v>12.8</v>
      </c>
      <c r="BB84" s="78">
        <f t="shared" si="135"/>
        <v>12.8</v>
      </c>
      <c r="BC84" s="78">
        <f t="shared" si="136"/>
        <v>18.5</v>
      </c>
      <c r="BD84" s="78" t="str">
        <f t="shared" si="137"/>
        <v/>
      </c>
      <c r="BE84" s="78" t="str">
        <f t="shared" si="138"/>
        <v/>
      </c>
      <c r="BF84" s="78" t="str">
        <f t="shared" si="139"/>
        <v/>
      </c>
      <c r="BG84" s="79">
        <f t="shared" si="140"/>
        <v>33.823529411764703</v>
      </c>
      <c r="BH84" s="78">
        <f t="shared" si="141"/>
        <v>32.899628252788105</v>
      </c>
      <c r="BI84" s="78">
        <f t="shared" si="142"/>
        <v>22.43713733075435</v>
      </c>
      <c r="BJ84" s="78">
        <f t="shared" si="143"/>
        <v>22.43713733075435</v>
      </c>
      <c r="BK84" s="78">
        <f t="shared" si="144"/>
        <v>34.496919917864474</v>
      </c>
      <c r="BL84" s="78">
        <f t="shared" si="145"/>
        <v>20.082815734989648</v>
      </c>
      <c r="BM84" s="78">
        <f t="shared" si="146"/>
        <v>20.082815734989648</v>
      </c>
      <c r="BN84" s="78">
        <f t="shared" si="147"/>
        <v>39.130434782608695</v>
      </c>
      <c r="BO84" s="78">
        <f t="shared" si="148"/>
        <v>26.283367556468171</v>
      </c>
      <c r="BP84" s="78">
        <f t="shared" si="149"/>
        <v>26.283367556468171</v>
      </c>
      <c r="BQ84" s="78">
        <f t="shared" si="150"/>
        <v>41.573033707865171</v>
      </c>
      <c r="BR84" s="78" t="str">
        <f t="shared" si="151"/>
        <v/>
      </c>
      <c r="BS84" s="78" t="str">
        <f t="shared" si="152"/>
        <v/>
      </c>
      <c r="BT84" s="78" t="str">
        <f t="shared" si="153"/>
        <v/>
      </c>
      <c r="BU84" s="77">
        <v>7.17</v>
      </c>
      <c r="BV84" s="76">
        <v>7.46</v>
      </c>
      <c r="BW84" s="76">
        <v>7.22</v>
      </c>
      <c r="BX84" s="76">
        <v>7.22</v>
      </c>
      <c r="BY84" s="76">
        <v>7.44</v>
      </c>
      <c r="BZ84" s="76">
        <v>6.59</v>
      </c>
      <c r="CA84" s="76">
        <v>6.59</v>
      </c>
      <c r="CB84" s="76">
        <v>7.49</v>
      </c>
      <c r="CC84" s="76">
        <v>7.58</v>
      </c>
      <c r="CD84" s="76">
        <v>7.58</v>
      </c>
      <c r="CE84" s="76">
        <v>7.72</v>
      </c>
      <c r="CI84" s="77">
        <f t="shared" si="154"/>
        <v>7.17</v>
      </c>
      <c r="CJ84" s="76">
        <f t="shared" si="155"/>
        <v>7.46</v>
      </c>
      <c r="CK84" s="76">
        <f t="shared" si="156"/>
        <v>7.22</v>
      </c>
      <c r="CL84" s="76">
        <f t="shared" si="157"/>
        <v>7.22</v>
      </c>
      <c r="CM84" s="76">
        <f t="shared" si="158"/>
        <v>7.44</v>
      </c>
      <c r="CN84" s="76">
        <f t="shared" si="159"/>
        <v>6.59</v>
      </c>
      <c r="CO84" s="76">
        <f t="shared" si="160"/>
        <v>6.59</v>
      </c>
      <c r="CP84" s="76">
        <f t="shared" si="161"/>
        <v>7.49</v>
      </c>
      <c r="CQ84" s="76">
        <f t="shared" si="162"/>
        <v>7.58</v>
      </c>
      <c r="CR84" s="76">
        <f t="shared" si="163"/>
        <v>7.58</v>
      </c>
      <c r="CS84" s="76">
        <f t="shared" si="164"/>
        <v>7.72</v>
      </c>
      <c r="CT84" s="76" t="str">
        <f t="shared" si="165"/>
        <v/>
      </c>
      <c r="CU84" s="76" t="str">
        <f t="shared" si="166"/>
        <v/>
      </c>
      <c r="CV84" s="76" t="str">
        <f t="shared" si="167"/>
        <v/>
      </c>
    </row>
    <row r="85" spans="1:100" x14ac:dyDescent="0.15">
      <c r="A85" s="80" t="s">
        <v>552</v>
      </c>
      <c r="B85" s="81" t="s">
        <v>1232</v>
      </c>
      <c r="C85" s="77">
        <v>4.3499999999999996</v>
      </c>
      <c r="D85" s="76">
        <v>3.91</v>
      </c>
      <c r="E85" s="76">
        <v>5.16</v>
      </c>
      <c r="F85" s="76">
        <v>5.16</v>
      </c>
      <c r="G85" s="76">
        <v>6.31</v>
      </c>
      <c r="H85" s="76">
        <v>5.37</v>
      </c>
      <c r="I85" s="76">
        <v>5.37</v>
      </c>
      <c r="J85" s="76">
        <v>5.64</v>
      </c>
      <c r="K85" s="76">
        <v>7.01</v>
      </c>
      <c r="L85" s="76">
        <v>7.01</v>
      </c>
      <c r="M85" s="76">
        <v>6.49</v>
      </c>
      <c r="N85" s="76">
        <v>3.67</v>
      </c>
      <c r="O85" s="76">
        <v>3.47</v>
      </c>
      <c r="P85" s="76">
        <v>3.49</v>
      </c>
      <c r="Q85" s="79">
        <v>5.2</v>
      </c>
      <c r="R85" s="78">
        <v>6.6</v>
      </c>
      <c r="S85" s="78">
        <v>22.5</v>
      </c>
      <c r="T85" s="78">
        <v>22.5</v>
      </c>
      <c r="U85" s="78">
        <v>17.7</v>
      </c>
      <c r="V85" s="78">
        <v>18</v>
      </c>
      <c r="W85" s="78">
        <v>18</v>
      </c>
      <c r="X85" s="78">
        <v>18.399999999999999</v>
      </c>
      <c r="Y85" s="78">
        <v>22</v>
      </c>
      <c r="Z85" s="78">
        <v>22</v>
      </c>
      <c r="AA85" s="78">
        <v>21.6</v>
      </c>
      <c r="AB85" s="78">
        <v>12.4</v>
      </c>
      <c r="AC85" s="78">
        <v>4</v>
      </c>
      <c r="AD85" s="78">
        <v>4.5</v>
      </c>
      <c r="AE85" s="77">
        <f t="shared" si="112"/>
        <v>1.1954022988505748</v>
      </c>
      <c r="AF85" s="76">
        <f t="shared" si="113"/>
        <v>1.6879795396419435</v>
      </c>
      <c r="AG85" s="76">
        <f t="shared" si="114"/>
        <v>4.3604651162790695</v>
      </c>
      <c r="AH85" s="76">
        <f t="shared" si="115"/>
        <v>4.3604651162790695</v>
      </c>
      <c r="AI85" s="76">
        <f t="shared" si="116"/>
        <v>2.8050713153724249</v>
      </c>
      <c r="AJ85" s="76">
        <f t="shared" si="117"/>
        <v>3.3519553072625698</v>
      </c>
      <c r="AK85" s="76">
        <f t="shared" si="118"/>
        <v>3.3519553072625698</v>
      </c>
      <c r="AL85" s="76">
        <f t="shared" si="119"/>
        <v>3.2624113475177303</v>
      </c>
      <c r="AM85" s="76">
        <f t="shared" si="120"/>
        <v>3.1383737517831669</v>
      </c>
      <c r="AN85" s="76">
        <f t="shared" si="121"/>
        <v>3.1383737517831669</v>
      </c>
      <c r="AO85" s="76">
        <f t="shared" si="122"/>
        <v>3.3281972265023114</v>
      </c>
      <c r="AP85" s="76">
        <f t="shared" si="123"/>
        <v>3.3787465940054497</v>
      </c>
      <c r="AQ85" s="76">
        <f t="shared" si="124"/>
        <v>1.1527377521613833</v>
      </c>
      <c r="AR85" s="76">
        <f t="shared" si="125"/>
        <v>1.2893982808022921</v>
      </c>
      <c r="AS85" s="79" t="str">
        <f t="shared" si="126"/>
        <v/>
      </c>
      <c r="AT85" s="78">
        <f t="shared" si="127"/>
        <v>6.6</v>
      </c>
      <c r="AU85" s="78">
        <f t="shared" si="128"/>
        <v>22.5</v>
      </c>
      <c r="AV85" s="78">
        <f t="shared" si="129"/>
        <v>22.5</v>
      </c>
      <c r="AW85" s="78">
        <f t="shared" si="130"/>
        <v>17.7</v>
      </c>
      <c r="AX85" s="78">
        <f t="shared" si="131"/>
        <v>18</v>
      </c>
      <c r="AY85" s="78">
        <f t="shared" si="132"/>
        <v>18</v>
      </c>
      <c r="AZ85" s="78">
        <f t="shared" si="133"/>
        <v>18.399999999999999</v>
      </c>
      <c r="BA85" s="78">
        <f t="shared" si="134"/>
        <v>22</v>
      </c>
      <c r="BB85" s="78">
        <f t="shared" si="135"/>
        <v>22</v>
      </c>
      <c r="BC85" s="78">
        <f t="shared" si="136"/>
        <v>21.6</v>
      </c>
      <c r="BD85" s="78">
        <f t="shared" si="137"/>
        <v>12.4</v>
      </c>
      <c r="BE85" s="78" t="str">
        <f t="shared" si="138"/>
        <v/>
      </c>
      <c r="BF85" s="78" t="str">
        <f t="shared" si="139"/>
        <v/>
      </c>
      <c r="BG85" s="79" t="str">
        <f t="shared" si="140"/>
        <v/>
      </c>
      <c r="BH85" s="78">
        <f t="shared" si="141"/>
        <v>12.267657992565056</v>
      </c>
      <c r="BI85" s="78">
        <f t="shared" si="142"/>
        <v>43.520309477756285</v>
      </c>
      <c r="BJ85" s="78">
        <f t="shared" si="143"/>
        <v>43.520309477756285</v>
      </c>
      <c r="BK85" s="78">
        <f t="shared" si="144"/>
        <v>36.344969199178642</v>
      </c>
      <c r="BL85" s="78">
        <f t="shared" si="145"/>
        <v>37.267080745341616</v>
      </c>
      <c r="BM85" s="78">
        <f t="shared" si="146"/>
        <v>37.267080745341616</v>
      </c>
      <c r="BN85" s="78">
        <f t="shared" si="147"/>
        <v>53.333333333333329</v>
      </c>
      <c r="BO85" s="78">
        <f t="shared" si="148"/>
        <v>45.17453798767967</v>
      </c>
      <c r="BP85" s="78">
        <f t="shared" si="149"/>
        <v>45.17453798767967</v>
      </c>
      <c r="BQ85" s="78">
        <f t="shared" si="150"/>
        <v>48.539325842696627</v>
      </c>
      <c r="BR85" s="78">
        <f t="shared" si="151"/>
        <v>24.457593688362916</v>
      </c>
      <c r="BS85" s="78" t="str">
        <f t="shared" si="152"/>
        <v/>
      </c>
      <c r="BT85" s="78" t="str">
        <f t="shared" si="153"/>
        <v/>
      </c>
      <c r="BU85" s="77">
        <v>6.13</v>
      </c>
      <c r="BV85" s="76">
        <v>5.98</v>
      </c>
      <c r="BW85" s="76">
        <v>5.55</v>
      </c>
      <c r="BX85" s="76">
        <v>5.55</v>
      </c>
      <c r="BY85" s="76">
        <v>5.93</v>
      </c>
      <c r="BZ85" s="76">
        <v>5.1100000000000003</v>
      </c>
      <c r="CA85" s="76">
        <v>5.1100000000000003</v>
      </c>
      <c r="CB85" s="76">
        <v>5.7</v>
      </c>
      <c r="CC85" s="76">
        <v>5.72</v>
      </c>
      <c r="CD85" s="76">
        <v>5.72</v>
      </c>
      <c r="CE85" s="76">
        <v>6.34</v>
      </c>
      <c r="CF85" s="76">
        <v>5.47</v>
      </c>
      <c r="CG85" s="76">
        <v>6.42</v>
      </c>
      <c r="CH85" s="76">
        <v>6.27</v>
      </c>
      <c r="CI85" s="77" t="str">
        <f t="shared" si="154"/>
        <v/>
      </c>
      <c r="CJ85" s="76">
        <f t="shared" si="155"/>
        <v>5.98</v>
      </c>
      <c r="CK85" s="76">
        <f t="shared" si="156"/>
        <v>5.55</v>
      </c>
      <c r="CL85" s="76">
        <f t="shared" si="157"/>
        <v>5.55</v>
      </c>
      <c r="CM85" s="76">
        <f t="shared" si="158"/>
        <v>5.93</v>
      </c>
      <c r="CN85" s="76">
        <f t="shared" si="159"/>
        <v>5.1100000000000003</v>
      </c>
      <c r="CO85" s="76">
        <f t="shared" si="160"/>
        <v>5.1100000000000003</v>
      </c>
      <c r="CP85" s="76">
        <f t="shared" si="161"/>
        <v>5.7</v>
      </c>
      <c r="CQ85" s="76">
        <f t="shared" si="162"/>
        <v>5.72</v>
      </c>
      <c r="CR85" s="76">
        <f t="shared" si="163"/>
        <v>5.72</v>
      </c>
      <c r="CS85" s="76">
        <f t="shared" si="164"/>
        <v>6.34</v>
      </c>
      <c r="CT85" s="76">
        <f t="shared" si="165"/>
        <v>5.47</v>
      </c>
      <c r="CU85" s="76" t="str">
        <f t="shared" si="166"/>
        <v/>
      </c>
      <c r="CV85" s="76" t="str">
        <f t="shared" si="167"/>
        <v/>
      </c>
    </row>
    <row r="86" spans="1:100" x14ac:dyDescent="0.15">
      <c r="A86" s="80" t="s">
        <v>545</v>
      </c>
      <c r="B86" s="81" t="s">
        <v>1231</v>
      </c>
      <c r="C86" s="77">
        <v>6.17</v>
      </c>
      <c r="D86" s="76">
        <v>3.97</v>
      </c>
      <c r="E86" s="76">
        <v>11.37</v>
      </c>
      <c r="F86" s="76">
        <v>11.37</v>
      </c>
      <c r="G86" s="76">
        <v>5.22</v>
      </c>
      <c r="H86" s="76">
        <v>4.91</v>
      </c>
      <c r="I86" s="76">
        <v>4.91</v>
      </c>
      <c r="J86" s="76">
        <v>4.25</v>
      </c>
      <c r="K86" s="76">
        <v>7.8</v>
      </c>
      <c r="L86" s="76">
        <v>7.8</v>
      </c>
      <c r="M86" s="76">
        <v>7.46</v>
      </c>
      <c r="N86" s="76">
        <v>6.82</v>
      </c>
      <c r="O86" s="76">
        <v>5.95</v>
      </c>
      <c r="P86" s="76">
        <v>5.5</v>
      </c>
      <c r="Q86" s="79">
        <v>45.3</v>
      </c>
      <c r="R86" s="78">
        <v>44.2</v>
      </c>
      <c r="S86" s="78">
        <v>45</v>
      </c>
      <c r="T86" s="78">
        <v>45</v>
      </c>
      <c r="U86" s="78">
        <v>48.7</v>
      </c>
      <c r="V86" s="78">
        <v>42.6</v>
      </c>
      <c r="W86" s="78">
        <v>42.6</v>
      </c>
      <c r="X86" s="78">
        <v>18.5</v>
      </c>
      <c r="Y86" s="78">
        <v>48.7</v>
      </c>
      <c r="Z86" s="78">
        <v>48.7</v>
      </c>
      <c r="AA86" s="78">
        <v>30.1</v>
      </c>
      <c r="AB86" s="78">
        <v>12.9</v>
      </c>
      <c r="AC86" s="78">
        <v>30.3</v>
      </c>
      <c r="AD86" s="78">
        <v>32.1</v>
      </c>
      <c r="AE86" s="77">
        <f t="shared" si="112"/>
        <v>7.3419773095623979</v>
      </c>
      <c r="AF86" s="76">
        <f t="shared" si="113"/>
        <v>11.133501259445843</v>
      </c>
      <c r="AG86" s="76">
        <f t="shared" si="114"/>
        <v>3.9577836411609502</v>
      </c>
      <c r="AH86" s="76">
        <f t="shared" si="115"/>
        <v>3.9577836411609502</v>
      </c>
      <c r="AI86" s="76">
        <f t="shared" si="116"/>
        <v>9.3295019157088124</v>
      </c>
      <c r="AJ86" s="76">
        <f t="shared" si="117"/>
        <v>8.6761710794297358</v>
      </c>
      <c r="AK86" s="76">
        <f t="shared" si="118"/>
        <v>8.6761710794297358</v>
      </c>
      <c r="AL86" s="76">
        <f t="shared" si="119"/>
        <v>4.3529411764705879</v>
      </c>
      <c r="AM86" s="76">
        <f t="shared" si="120"/>
        <v>6.2435897435897445</v>
      </c>
      <c r="AN86" s="76">
        <f t="shared" si="121"/>
        <v>6.2435897435897445</v>
      </c>
      <c r="AO86" s="76">
        <f t="shared" si="122"/>
        <v>4.0348525469168903</v>
      </c>
      <c r="AP86" s="76">
        <f t="shared" si="123"/>
        <v>1.8914956011730204</v>
      </c>
      <c r="AQ86" s="76">
        <f t="shared" si="124"/>
        <v>5.0924369747899156</v>
      </c>
      <c r="AR86" s="76">
        <f t="shared" si="125"/>
        <v>5.8363636363636369</v>
      </c>
      <c r="AS86" s="79">
        <f t="shared" si="126"/>
        <v>45.3</v>
      </c>
      <c r="AT86" s="78">
        <f t="shared" si="127"/>
        <v>44.2</v>
      </c>
      <c r="AU86" s="78">
        <f t="shared" si="128"/>
        <v>45</v>
      </c>
      <c r="AV86" s="78">
        <f t="shared" si="129"/>
        <v>45</v>
      </c>
      <c r="AW86" s="78">
        <f t="shared" si="130"/>
        <v>48.7</v>
      </c>
      <c r="AX86" s="78">
        <f t="shared" si="131"/>
        <v>42.6</v>
      </c>
      <c r="AY86" s="78">
        <f t="shared" si="132"/>
        <v>42.6</v>
      </c>
      <c r="AZ86" s="78">
        <f t="shared" si="133"/>
        <v>18.5</v>
      </c>
      <c r="BA86" s="78">
        <f t="shared" si="134"/>
        <v>48.7</v>
      </c>
      <c r="BB86" s="78">
        <f t="shared" si="135"/>
        <v>48.7</v>
      </c>
      <c r="BC86" s="78">
        <f t="shared" si="136"/>
        <v>30.1</v>
      </c>
      <c r="BD86" s="78">
        <f t="shared" si="137"/>
        <v>12.9</v>
      </c>
      <c r="BE86" s="78">
        <f t="shared" si="138"/>
        <v>30.3</v>
      </c>
      <c r="BF86" s="78">
        <f t="shared" si="139"/>
        <v>32.1</v>
      </c>
      <c r="BG86" s="79">
        <f t="shared" si="140"/>
        <v>83.27205882352942</v>
      </c>
      <c r="BH86" s="78">
        <f t="shared" si="141"/>
        <v>82.156133828996289</v>
      </c>
      <c r="BI86" s="78">
        <f t="shared" si="142"/>
        <v>87.040618955512571</v>
      </c>
      <c r="BJ86" s="78">
        <f t="shared" si="143"/>
        <v>87.040618955512571</v>
      </c>
      <c r="BK86" s="78">
        <f t="shared" si="144"/>
        <v>100</v>
      </c>
      <c r="BL86" s="78">
        <f t="shared" si="145"/>
        <v>88.198757763975166</v>
      </c>
      <c r="BM86" s="78">
        <f t="shared" si="146"/>
        <v>88.198757763975166</v>
      </c>
      <c r="BN86" s="78">
        <f t="shared" si="147"/>
        <v>53.623188405797102</v>
      </c>
      <c r="BO86" s="78">
        <f t="shared" si="148"/>
        <v>100</v>
      </c>
      <c r="BP86" s="78">
        <f t="shared" si="149"/>
        <v>100</v>
      </c>
      <c r="BQ86" s="78">
        <f t="shared" si="150"/>
        <v>67.640449438202253</v>
      </c>
      <c r="BR86" s="78">
        <f t="shared" si="151"/>
        <v>25.443786982248518</v>
      </c>
      <c r="BS86" s="78">
        <f t="shared" si="152"/>
        <v>57.714285714285715</v>
      </c>
      <c r="BT86" s="78">
        <f t="shared" si="153"/>
        <v>63.43873517786561</v>
      </c>
      <c r="BU86" s="77">
        <v>7.68</v>
      </c>
      <c r="BV86" s="76">
        <v>7.7</v>
      </c>
      <c r="BW86" s="76">
        <v>8.14</v>
      </c>
      <c r="BX86" s="76">
        <v>8.14</v>
      </c>
      <c r="BY86" s="76">
        <v>8.6</v>
      </c>
      <c r="BZ86" s="76">
        <v>7.85</v>
      </c>
      <c r="CA86" s="76">
        <v>7.85</v>
      </c>
      <c r="CB86" s="76">
        <v>7.13</v>
      </c>
      <c r="CC86" s="76">
        <v>8.51</v>
      </c>
      <c r="CD86" s="76">
        <v>8.51</v>
      </c>
      <c r="CE86" s="76">
        <v>7.27</v>
      </c>
      <c r="CF86" s="76">
        <v>6.57</v>
      </c>
      <c r="CG86" s="76">
        <v>7.26</v>
      </c>
      <c r="CH86" s="76">
        <v>7.39</v>
      </c>
      <c r="CI86" s="77">
        <f t="shared" si="154"/>
        <v>7.68</v>
      </c>
      <c r="CJ86" s="76">
        <f t="shared" si="155"/>
        <v>7.7</v>
      </c>
      <c r="CK86" s="76">
        <f t="shared" si="156"/>
        <v>8.14</v>
      </c>
      <c r="CL86" s="76">
        <f t="shared" si="157"/>
        <v>8.14</v>
      </c>
      <c r="CM86" s="76">
        <f t="shared" si="158"/>
        <v>8.6</v>
      </c>
      <c r="CN86" s="76">
        <f t="shared" si="159"/>
        <v>7.85</v>
      </c>
      <c r="CO86" s="76">
        <f t="shared" si="160"/>
        <v>7.85</v>
      </c>
      <c r="CP86" s="76">
        <f t="shared" si="161"/>
        <v>7.13</v>
      </c>
      <c r="CQ86" s="76">
        <f t="shared" si="162"/>
        <v>8.51</v>
      </c>
      <c r="CR86" s="76">
        <f t="shared" si="163"/>
        <v>8.51</v>
      </c>
      <c r="CS86" s="76">
        <f t="shared" si="164"/>
        <v>7.27</v>
      </c>
      <c r="CT86" s="76">
        <f t="shared" si="165"/>
        <v>6.57</v>
      </c>
      <c r="CU86" s="76">
        <f t="shared" si="166"/>
        <v>7.26</v>
      </c>
      <c r="CV86" s="76">
        <f t="shared" si="167"/>
        <v>7.39</v>
      </c>
    </row>
    <row r="87" spans="1:100" x14ac:dyDescent="0.15">
      <c r="A87" s="80" t="s">
        <v>547</v>
      </c>
      <c r="B87" s="81" t="s">
        <v>1230</v>
      </c>
      <c r="C87" s="77">
        <v>3.66</v>
      </c>
      <c r="D87" s="76">
        <v>1.58</v>
      </c>
      <c r="E87" s="76">
        <v>4.0999999999999996</v>
      </c>
      <c r="F87" s="76">
        <v>4.0999999999999996</v>
      </c>
      <c r="G87" s="76">
        <v>1.57</v>
      </c>
      <c r="H87" s="76">
        <v>2.4</v>
      </c>
      <c r="I87" s="76">
        <v>2.4</v>
      </c>
      <c r="J87" s="76">
        <v>3.05</v>
      </c>
      <c r="K87" s="76">
        <v>3.31</v>
      </c>
      <c r="L87" s="76">
        <v>3.31</v>
      </c>
      <c r="M87" s="76">
        <v>1.78</v>
      </c>
      <c r="N87" s="76">
        <v>2.06</v>
      </c>
      <c r="O87" s="76">
        <v>1.67</v>
      </c>
      <c r="P87" s="76">
        <v>2.35</v>
      </c>
      <c r="Q87" s="79">
        <v>40.9</v>
      </c>
      <c r="R87" s="78">
        <v>39.4</v>
      </c>
      <c r="S87" s="78">
        <v>39.6</v>
      </c>
      <c r="T87" s="78">
        <v>39.6</v>
      </c>
      <c r="U87" s="78">
        <v>41.3</v>
      </c>
      <c r="V87" s="78">
        <v>29.8</v>
      </c>
      <c r="W87" s="78">
        <v>29.8</v>
      </c>
      <c r="X87" s="78">
        <v>20.5</v>
      </c>
      <c r="Y87" s="78">
        <v>36</v>
      </c>
      <c r="Z87" s="78">
        <v>36</v>
      </c>
      <c r="AA87" s="78">
        <v>29.8</v>
      </c>
      <c r="AB87" s="78">
        <v>37.299999999999997</v>
      </c>
      <c r="AC87" s="78">
        <v>37.9</v>
      </c>
      <c r="AD87" s="78">
        <v>34.4</v>
      </c>
      <c r="AE87" s="77">
        <f t="shared" si="112"/>
        <v>11.17486338797814</v>
      </c>
      <c r="AF87" s="76">
        <f t="shared" si="113"/>
        <v>24.936708860759492</v>
      </c>
      <c r="AG87" s="76">
        <f t="shared" si="114"/>
        <v>9.6585365853658551</v>
      </c>
      <c r="AH87" s="76">
        <f t="shared" si="115"/>
        <v>9.6585365853658551</v>
      </c>
      <c r="AI87" s="76">
        <f t="shared" si="116"/>
        <v>26.30573248407643</v>
      </c>
      <c r="AJ87" s="76">
        <f t="shared" si="117"/>
        <v>12.416666666666668</v>
      </c>
      <c r="AK87" s="76">
        <f t="shared" si="118"/>
        <v>12.416666666666668</v>
      </c>
      <c r="AL87" s="76">
        <f t="shared" si="119"/>
        <v>6.7213114754098369</v>
      </c>
      <c r="AM87" s="76">
        <f t="shared" si="120"/>
        <v>10.876132930513595</v>
      </c>
      <c r="AN87" s="76">
        <f t="shared" si="121"/>
        <v>10.876132930513595</v>
      </c>
      <c r="AO87" s="76">
        <f t="shared" si="122"/>
        <v>16.741573033707866</v>
      </c>
      <c r="AP87" s="76">
        <f t="shared" si="123"/>
        <v>18.106796116504853</v>
      </c>
      <c r="AQ87" s="76">
        <f t="shared" si="124"/>
        <v>22.694610778443113</v>
      </c>
      <c r="AR87" s="76">
        <f t="shared" si="125"/>
        <v>14.638297872340424</v>
      </c>
      <c r="AS87" s="79">
        <f t="shared" si="126"/>
        <v>40.9</v>
      </c>
      <c r="AT87" s="78">
        <f t="shared" si="127"/>
        <v>39.4</v>
      </c>
      <c r="AU87" s="78">
        <f t="shared" si="128"/>
        <v>39.6</v>
      </c>
      <c r="AV87" s="78">
        <f t="shared" si="129"/>
        <v>39.6</v>
      </c>
      <c r="AW87" s="78">
        <f t="shared" si="130"/>
        <v>41.3</v>
      </c>
      <c r="AX87" s="78">
        <f t="shared" si="131"/>
        <v>29.8</v>
      </c>
      <c r="AY87" s="78">
        <f t="shared" si="132"/>
        <v>29.8</v>
      </c>
      <c r="AZ87" s="78">
        <f t="shared" si="133"/>
        <v>20.5</v>
      </c>
      <c r="BA87" s="78">
        <f t="shared" si="134"/>
        <v>36</v>
      </c>
      <c r="BB87" s="78">
        <f t="shared" si="135"/>
        <v>36</v>
      </c>
      <c r="BC87" s="78">
        <f t="shared" si="136"/>
        <v>29.8</v>
      </c>
      <c r="BD87" s="78">
        <f t="shared" si="137"/>
        <v>37.299999999999997</v>
      </c>
      <c r="BE87" s="78">
        <f t="shared" si="138"/>
        <v>37.9</v>
      </c>
      <c r="BF87" s="78">
        <f t="shared" si="139"/>
        <v>34.4</v>
      </c>
      <c r="BG87" s="79">
        <f t="shared" si="140"/>
        <v>75.183823529411768</v>
      </c>
      <c r="BH87" s="78">
        <f t="shared" si="141"/>
        <v>73.234200743494426</v>
      </c>
      <c r="BI87" s="78">
        <f t="shared" si="142"/>
        <v>76.595744680851055</v>
      </c>
      <c r="BJ87" s="78">
        <f t="shared" si="143"/>
        <v>76.595744680851055</v>
      </c>
      <c r="BK87" s="78">
        <f t="shared" si="144"/>
        <v>84.80492813141683</v>
      </c>
      <c r="BL87" s="78">
        <f t="shared" si="145"/>
        <v>61.697722567287791</v>
      </c>
      <c r="BM87" s="78">
        <f t="shared" si="146"/>
        <v>61.697722567287791</v>
      </c>
      <c r="BN87" s="78">
        <f t="shared" si="147"/>
        <v>59.420289855072461</v>
      </c>
      <c r="BO87" s="78">
        <f t="shared" si="148"/>
        <v>73.921971252566735</v>
      </c>
      <c r="BP87" s="78">
        <f t="shared" si="149"/>
        <v>73.921971252566735</v>
      </c>
      <c r="BQ87" s="78">
        <f t="shared" si="150"/>
        <v>66.966292134831463</v>
      </c>
      <c r="BR87" s="78">
        <f t="shared" si="151"/>
        <v>73.570019723865869</v>
      </c>
      <c r="BS87" s="78">
        <f t="shared" si="152"/>
        <v>72.19047619047619</v>
      </c>
      <c r="BT87" s="78">
        <f t="shared" si="153"/>
        <v>67.984189723320156</v>
      </c>
      <c r="BU87" s="77">
        <v>7.95</v>
      </c>
      <c r="BV87" s="76">
        <v>8</v>
      </c>
      <c r="BW87" s="76">
        <v>8.1300000000000008</v>
      </c>
      <c r="BX87" s="76">
        <v>8.1300000000000008</v>
      </c>
      <c r="BY87" s="76">
        <v>8.67</v>
      </c>
      <c r="BZ87" s="76">
        <v>7.52</v>
      </c>
      <c r="CA87" s="76">
        <v>7.52</v>
      </c>
      <c r="CB87" s="76">
        <v>7.61</v>
      </c>
      <c r="CC87" s="76">
        <v>8.83</v>
      </c>
      <c r="CD87" s="76">
        <v>8.83</v>
      </c>
      <c r="CE87" s="76">
        <v>8.17</v>
      </c>
      <c r="CF87" s="76">
        <v>7.95</v>
      </c>
      <c r="CG87" s="76">
        <v>7.9</v>
      </c>
      <c r="CH87" s="76">
        <v>7.78</v>
      </c>
      <c r="CI87" s="77">
        <f t="shared" si="154"/>
        <v>7.95</v>
      </c>
      <c r="CJ87" s="76">
        <f t="shared" si="155"/>
        <v>8</v>
      </c>
      <c r="CK87" s="76">
        <f t="shared" si="156"/>
        <v>8.1300000000000008</v>
      </c>
      <c r="CL87" s="76">
        <f t="shared" si="157"/>
        <v>8.1300000000000008</v>
      </c>
      <c r="CM87" s="76">
        <f t="shared" si="158"/>
        <v>8.67</v>
      </c>
      <c r="CN87" s="76">
        <f t="shared" si="159"/>
        <v>7.52</v>
      </c>
      <c r="CO87" s="76">
        <f t="shared" si="160"/>
        <v>7.52</v>
      </c>
      <c r="CP87" s="76">
        <f t="shared" si="161"/>
        <v>7.61</v>
      </c>
      <c r="CQ87" s="76">
        <f t="shared" si="162"/>
        <v>8.83</v>
      </c>
      <c r="CR87" s="76">
        <f t="shared" si="163"/>
        <v>8.83</v>
      </c>
      <c r="CS87" s="76">
        <f t="shared" si="164"/>
        <v>8.17</v>
      </c>
      <c r="CT87" s="76">
        <f t="shared" si="165"/>
        <v>7.95</v>
      </c>
      <c r="CU87" s="76">
        <f t="shared" si="166"/>
        <v>7.9</v>
      </c>
      <c r="CV87" s="76">
        <f t="shared" si="167"/>
        <v>7.78</v>
      </c>
    </row>
    <row r="88" spans="1:100" x14ac:dyDescent="0.15">
      <c r="A88" s="80" t="s">
        <v>398</v>
      </c>
      <c r="B88" s="81" t="s">
        <v>399</v>
      </c>
      <c r="C88" s="77">
        <v>9.76</v>
      </c>
      <c r="D88" s="76">
        <v>9.3000000000000007</v>
      </c>
      <c r="E88" s="76">
        <v>6.31</v>
      </c>
      <c r="F88" s="76">
        <v>6.31</v>
      </c>
      <c r="G88" s="76">
        <v>6.17</v>
      </c>
      <c r="H88" s="76">
        <v>9.49</v>
      </c>
      <c r="I88" s="76">
        <v>9.49</v>
      </c>
      <c r="J88" s="76">
        <v>8.09</v>
      </c>
      <c r="K88" s="76">
        <v>8.83</v>
      </c>
      <c r="L88" s="76">
        <v>8.83</v>
      </c>
      <c r="M88" s="76">
        <v>6.16</v>
      </c>
      <c r="N88" s="76">
        <v>9.31</v>
      </c>
      <c r="O88" s="76">
        <v>9.23</v>
      </c>
      <c r="P88" s="76">
        <v>8.32</v>
      </c>
      <c r="Q88" s="79">
        <v>28.3</v>
      </c>
      <c r="R88" s="78">
        <v>30.3</v>
      </c>
      <c r="S88" s="78">
        <v>14.1</v>
      </c>
      <c r="T88" s="78">
        <v>14.1</v>
      </c>
      <c r="U88" s="78">
        <v>9.9</v>
      </c>
      <c r="V88" s="78">
        <v>19</v>
      </c>
      <c r="W88" s="78">
        <v>19</v>
      </c>
      <c r="X88" s="78">
        <v>15.5</v>
      </c>
      <c r="Y88" s="78">
        <v>16.7</v>
      </c>
      <c r="Z88" s="78">
        <v>16.7</v>
      </c>
      <c r="AA88" s="78">
        <v>12.5</v>
      </c>
      <c r="AB88" s="78">
        <v>33.6</v>
      </c>
      <c r="AC88" s="78">
        <v>22.4</v>
      </c>
      <c r="AD88" s="78">
        <v>29.8</v>
      </c>
      <c r="AE88" s="77">
        <f t="shared" si="112"/>
        <v>2.8995901639344264</v>
      </c>
      <c r="AF88" s="76">
        <f t="shared" si="113"/>
        <v>3.258064516129032</v>
      </c>
      <c r="AG88" s="76">
        <f t="shared" si="114"/>
        <v>2.2345483359746434</v>
      </c>
      <c r="AH88" s="76">
        <f t="shared" si="115"/>
        <v>2.2345483359746434</v>
      </c>
      <c r="AI88" s="76">
        <f t="shared" si="116"/>
        <v>1.6045380875202595</v>
      </c>
      <c r="AJ88" s="76">
        <f t="shared" si="117"/>
        <v>2.0021074815595363</v>
      </c>
      <c r="AK88" s="76">
        <f t="shared" si="118"/>
        <v>2.0021074815595363</v>
      </c>
      <c r="AL88" s="76">
        <f t="shared" si="119"/>
        <v>1.9159456118665019</v>
      </c>
      <c r="AM88" s="76">
        <f t="shared" si="120"/>
        <v>1.8912797281993203</v>
      </c>
      <c r="AN88" s="76">
        <f t="shared" si="121"/>
        <v>1.8912797281993203</v>
      </c>
      <c r="AO88" s="76">
        <f t="shared" si="122"/>
        <v>2.029220779220779</v>
      </c>
      <c r="AP88" s="76">
        <f t="shared" si="123"/>
        <v>3.6090225563909772</v>
      </c>
      <c r="AQ88" s="76">
        <f t="shared" si="124"/>
        <v>2.4268689057421451</v>
      </c>
      <c r="AR88" s="76">
        <f t="shared" si="125"/>
        <v>3.5817307692307692</v>
      </c>
      <c r="AS88" s="79">
        <f t="shared" si="126"/>
        <v>28.3</v>
      </c>
      <c r="AT88" s="78">
        <f t="shared" si="127"/>
        <v>30.3</v>
      </c>
      <c r="AU88" s="78">
        <f t="shared" si="128"/>
        <v>14.1</v>
      </c>
      <c r="AV88" s="78">
        <f t="shared" si="129"/>
        <v>14.1</v>
      </c>
      <c r="AW88" s="78">
        <f t="shared" si="130"/>
        <v>9.9</v>
      </c>
      <c r="AX88" s="78">
        <f t="shared" si="131"/>
        <v>19</v>
      </c>
      <c r="AY88" s="78">
        <f t="shared" si="132"/>
        <v>19</v>
      </c>
      <c r="AZ88" s="78">
        <f t="shared" si="133"/>
        <v>15.5</v>
      </c>
      <c r="BA88" s="78">
        <f t="shared" si="134"/>
        <v>16.7</v>
      </c>
      <c r="BB88" s="78">
        <f t="shared" si="135"/>
        <v>16.7</v>
      </c>
      <c r="BC88" s="78">
        <f t="shared" si="136"/>
        <v>12.5</v>
      </c>
      <c r="BD88" s="78">
        <f t="shared" si="137"/>
        <v>33.6</v>
      </c>
      <c r="BE88" s="78">
        <f t="shared" si="138"/>
        <v>22.4</v>
      </c>
      <c r="BF88" s="78">
        <f t="shared" si="139"/>
        <v>29.8</v>
      </c>
      <c r="BG88" s="79">
        <f t="shared" si="140"/>
        <v>52.022058823529413</v>
      </c>
      <c r="BH88" s="78">
        <f t="shared" si="141"/>
        <v>56.319702602230485</v>
      </c>
      <c r="BI88" s="78">
        <f t="shared" si="142"/>
        <v>27.27272727272727</v>
      </c>
      <c r="BJ88" s="78">
        <f t="shared" si="143"/>
        <v>27.27272727272727</v>
      </c>
      <c r="BK88" s="78">
        <f t="shared" si="144"/>
        <v>20.328542094455852</v>
      </c>
      <c r="BL88" s="78">
        <f t="shared" si="145"/>
        <v>39.337474120082817</v>
      </c>
      <c r="BM88" s="78">
        <f t="shared" si="146"/>
        <v>39.337474120082817</v>
      </c>
      <c r="BN88" s="78">
        <f t="shared" si="147"/>
        <v>44.927536231884055</v>
      </c>
      <c r="BO88" s="78">
        <f t="shared" si="148"/>
        <v>34.291581108829568</v>
      </c>
      <c r="BP88" s="78">
        <f t="shared" si="149"/>
        <v>34.291581108829568</v>
      </c>
      <c r="BQ88" s="78">
        <f t="shared" si="150"/>
        <v>28.089887640449437</v>
      </c>
      <c r="BR88" s="78">
        <f t="shared" si="151"/>
        <v>66.272189349112423</v>
      </c>
      <c r="BS88" s="78">
        <f t="shared" si="152"/>
        <v>42.666666666666664</v>
      </c>
      <c r="BT88" s="78">
        <f t="shared" si="153"/>
        <v>58.893280632411063</v>
      </c>
      <c r="BU88" s="77">
        <v>6.97</v>
      </c>
      <c r="BV88" s="76">
        <v>6.95</v>
      </c>
      <c r="BW88" s="76">
        <v>6.83</v>
      </c>
      <c r="BX88" s="76">
        <v>6.83</v>
      </c>
      <c r="BY88" s="76">
        <v>7.07</v>
      </c>
      <c r="BZ88" s="76">
        <v>6.99</v>
      </c>
      <c r="CA88" s="76">
        <v>6.99</v>
      </c>
      <c r="CB88" s="76">
        <v>6.91</v>
      </c>
      <c r="CC88" s="76">
        <v>7.08</v>
      </c>
      <c r="CD88" s="76">
        <v>7.08</v>
      </c>
      <c r="CE88" s="76">
        <v>6.92</v>
      </c>
      <c r="CF88" s="76">
        <v>6.71</v>
      </c>
      <c r="CG88" s="76">
        <v>7.03</v>
      </c>
      <c r="CH88" s="76">
        <v>6.78</v>
      </c>
      <c r="CI88" s="77">
        <f t="shared" si="154"/>
        <v>6.97</v>
      </c>
      <c r="CJ88" s="76">
        <f t="shared" si="155"/>
        <v>6.95</v>
      </c>
      <c r="CK88" s="76">
        <f t="shared" si="156"/>
        <v>6.83</v>
      </c>
      <c r="CL88" s="76">
        <f t="shared" si="157"/>
        <v>6.83</v>
      </c>
      <c r="CM88" s="76">
        <f t="shared" si="158"/>
        <v>7.07</v>
      </c>
      <c r="CN88" s="76">
        <f t="shared" si="159"/>
        <v>6.99</v>
      </c>
      <c r="CO88" s="76">
        <f t="shared" si="160"/>
        <v>6.99</v>
      </c>
      <c r="CP88" s="76">
        <f t="shared" si="161"/>
        <v>6.91</v>
      </c>
      <c r="CQ88" s="76">
        <f t="shared" si="162"/>
        <v>7.08</v>
      </c>
      <c r="CR88" s="76">
        <f t="shared" si="163"/>
        <v>7.08</v>
      </c>
      <c r="CS88" s="76">
        <f t="shared" si="164"/>
        <v>6.92</v>
      </c>
      <c r="CT88" s="76">
        <f t="shared" si="165"/>
        <v>6.71</v>
      </c>
      <c r="CU88" s="76">
        <f t="shared" si="166"/>
        <v>7.03</v>
      </c>
      <c r="CV88" s="76">
        <f t="shared" si="167"/>
        <v>6.78</v>
      </c>
    </row>
    <row r="89" spans="1:100" x14ac:dyDescent="0.15">
      <c r="A89" s="80" t="s">
        <v>400</v>
      </c>
      <c r="B89" s="81" t="s">
        <v>401</v>
      </c>
      <c r="C89" s="77">
        <v>5.07</v>
      </c>
      <c r="D89" s="76">
        <v>3.73</v>
      </c>
      <c r="E89" s="76">
        <v>5.29</v>
      </c>
      <c r="F89" s="76">
        <v>5.29</v>
      </c>
      <c r="G89" s="76">
        <v>6.79</v>
      </c>
      <c r="H89" s="76">
        <v>4.1100000000000003</v>
      </c>
      <c r="I89" s="76">
        <v>4.1100000000000003</v>
      </c>
      <c r="J89" s="76">
        <v>3.54</v>
      </c>
      <c r="K89" s="76">
        <v>6.91</v>
      </c>
      <c r="L89" s="76">
        <v>6.91</v>
      </c>
      <c r="M89" s="76">
        <v>7.3</v>
      </c>
      <c r="N89" s="76">
        <v>4.68</v>
      </c>
      <c r="O89" s="76">
        <v>4.6100000000000003</v>
      </c>
      <c r="P89" s="76">
        <v>4.51</v>
      </c>
      <c r="Q89" s="79">
        <v>29.3</v>
      </c>
      <c r="R89" s="78">
        <v>28.2</v>
      </c>
      <c r="S89" s="78">
        <v>21.8</v>
      </c>
      <c r="T89" s="78">
        <v>21.8</v>
      </c>
      <c r="U89" s="78">
        <v>19.5</v>
      </c>
      <c r="V89" s="78">
        <v>27.2</v>
      </c>
      <c r="W89" s="78">
        <v>27.2</v>
      </c>
      <c r="X89" s="78">
        <v>16.8</v>
      </c>
      <c r="Y89" s="78">
        <v>26.4</v>
      </c>
      <c r="Z89" s="78">
        <v>26.4</v>
      </c>
      <c r="AA89" s="78">
        <v>20.100000000000001</v>
      </c>
      <c r="AB89" s="78">
        <v>22.2</v>
      </c>
      <c r="AC89" s="78">
        <v>24.1</v>
      </c>
      <c r="AD89" s="78">
        <v>16.8</v>
      </c>
      <c r="AE89" s="77">
        <f t="shared" si="112"/>
        <v>5.779092702169625</v>
      </c>
      <c r="AF89" s="76">
        <f t="shared" si="113"/>
        <v>7.5603217158176941</v>
      </c>
      <c r="AG89" s="76">
        <f t="shared" si="114"/>
        <v>4.1209829867674861</v>
      </c>
      <c r="AH89" s="76">
        <f t="shared" si="115"/>
        <v>4.1209829867674861</v>
      </c>
      <c r="AI89" s="76">
        <f t="shared" si="116"/>
        <v>2.8718703976435935</v>
      </c>
      <c r="AJ89" s="76">
        <f t="shared" si="117"/>
        <v>6.6180048661800477</v>
      </c>
      <c r="AK89" s="76">
        <f t="shared" si="118"/>
        <v>6.6180048661800477</v>
      </c>
      <c r="AL89" s="76">
        <f t="shared" si="119"/>
        <v>4.7457627118644066</v>
      </c>
      <c r="AM89" s="76">
        <f t="shared" si="120"/>
        <v>3.8205499276410997</v>
      </c>
      <c r="AN89" s="76">
        <f t="shared" si="121"/>
        <v>3.8205499276410997</v>
      </c>
      <c r="AO89" s="76">
        <f t="shared" si="122"/>
        <v>2.7534246575342469</v>
      </c>
      <c r="AP89" s="76">
        <f t="shared" si="123"/>
        <v>4.7435897435897436</v>
      </c>
      <c r="AQ89" s="76">
        <f t="shared" si="124"/>
        <v>5.2277657266811275</v>
      </c>
      <c r="AR89" s="76">
        <f t="shared" si="125"/>
        <v>3.725055432372506</v>
      </c>
      <c r="AS89" s="79">
        <f t="shared" si="126"/>
        <v>29.3</v>
      </c>
      <c r="AT89" s="78">
        <f t="shared" si="127"/>
        <v>28.2</v>
      </c>
      <c r="AU89" s="78">
        <f t="shared" si="128"/>
        <v>21.8</v>
      </c>
      <c r="AV89" s="78">
        <f t="shared" si="129"/>
        <v>21.8</v>
      </c>
      <c r="AW89" s="78">
        <f t="shared" si="130"/>
        <v>19.5</v>
      </c>
      <c r="AX89" s="78">
        <f t="shared" si="131"/>
        <v>27.2</v>
      </c>
      <c r="AY89" s="78">
        <f t="shared" si="132"/>
        <v>27.2</v>
      </c>
      <c r="AZ89" s="78">
        <f t="shared" si="133"/>
        <v>16.8</v>
      </c>
      <c r="BA89" s="78">
        <f t="shared" si="134"/>
        <v>26.4</v>
      </c>
      <c r="BB89" s="78">
        <f t="shared" si="135"/>
        <v>26.4</v>
      </c>
      <c r="BC89" s="78">
        <f t="shared" si="136"/>
        <v>20.100000000000001</v>
      </c>
      <c r="BD89" s="78">
        <f t="shared" si="137"/>
        <v>22.2</v>
      </c>
      <c r="BE89" s="78">
        <f t="shared" si="138"/>
        <v>24.1</v>
      </c>
      <c r="BF89" s="78">
        <f t="shared" si="139"/>
        <v>16.8</v>
      </c>
      <c r="BG89" s="79">
        <f t="shared" si="140"/>
        <v>53.860294117647058</v>
      </c>
      <c r="BH89" s="78">
        <f t="shared" si="141"/>
        <v>52.416356877323423</v>
      </c>
      <c r="BI89" s="78">
        <f t="shared" si="142"/>
        <v>42.166344294003864</v>
      </c>
      <c r="BJ89" s="78">
        <f t="shared" si="143"/>
        <v>42.166344294003864</v>
      </c>
      <c r="BK89" s="78">
        <f t="shared" si="144"/>
        <v>40.041067761806978</v>
      </c>
      <c r="BL89" s="78">
        <f t="shared" si="145"/>
        <v>56.314699792960667</v>
      </c>
      <c r="BM89" s="78">
        <f t="shared" si="146"/>
        <v>56.314699792960667</v>
      </c>
      <c r="BN89" s="78">
        <f t="shared" si="147"/>
        <v>48.695652173913047</v>
      </c>
      <c r="BO89" s="78">
        <f t="shared" si="148"/>
        <v>54.209445585215605</v>
      </c>
      <c r="BP89" s="78">
        <f t="shared" si="149"/>
        <v>54.209445585215605</v>
      </c>
      <c r="BQ89" s="78">
        <f t="shared" si="150"/>
        <v>45.168539325842701</v>
      </c>
      <c r="BR89" s="78">
        <f t="shared" si="151"/>
        <v>43.786982248520708</v>
      </c>
      <c r="BS89" s="78">
        <f t="shared" si="152"/>
        <v>45.904761904761905</v>
      </c>
      <c r="BT89" s="78">
        <f t="shared" si="153"/>
        <v>33.201581027667984</v>
      </c>
      <c r="BU89" s="77">
        <v>6.95</v>
      </c>
      <c r="BV89" s="76">
        <v>6.98</v>
      </c>
      <c r="BW89" s="76">
        <v>7.31</v>
      </c>
      <c r="BX89" s="76">
        <v>7.31</v>
      </c>
      <c r="BY89" s="76">
        <v>7.3</v>
      </c>
      <c r="BZ89" s="76">
        <v>7.09</v>
      </c>
      <c r="CA89" s="76">
        <v>7.09</v>
      </c>
      <c r="CB89" s="76">
        <v>6.96</v>
      </c>
      <c r="CC89" s="76">
        <v>7.13</v>
      </c>
      <c r="CD89" s="76">
        <v>7.13</v>
      </c>
      <c r="CE89" s="76">
        <v>7.28</v>
      </c>
      <c r="CF89" s="76">
        <v>6.72</v>
      </c>
      <c r="CG89" s="76">
        <v>6.92</v>
      </c>
      <c r="CH89" s="76">
        <v>6.78</v>
      </c>
      <c r="CI89" s="77">
        <f t="shared" si="154"/>
        <v>6.95</v>
      </c>
      <c r="CJ89" s="76">
        <f t="shared" si="155"/>
        <v>6.98</v>
      </c>
      <c r="CK89" s="76">
        <f t="shared" si="156"/>
        <v>7.31</v>
      </c>
      <c r="CL89" s="76">
        <f t="shared" si="157"/>
        <v>7.31</v>
      </c>
      <c r="CM89" s="76">
        <f t="shared" si="158"/>
        <v>7.3</v>
      </c>
      <c r="CN89" s="76">
        <f t="shared" si="159"/>
        <v>7.09</v>
      </c>
      <c r="CO89" s="76">
        <f t="shared" si="160"/>
        <v>7.09</v>
      </c>
      <c r="CP89" s="76">
        <f t="shared" si="161"/>
        <v>6.96</v>
      </c>
      <c r="CQ89" s="76">
        <f t="shared" si="162"/>
        <v>7.13</v>
      </c>
      <c r="CR89" s="76">
        <f t="shared" si="163"/>
        <v>7.13</v>
      </c>
      <c r="CS89" s="76">
        <f t="shared" si="164"/>
        <v>7.28</v>
      </c>
      <c r="CT89" s="76">
        <f t="shared" si="165"/>
        <v>6.72</v>
      </c>
      <c r="CU89" s="76">
        <f t="shared" si="166"/>
        <v>6.92</v>
      </c>
      <c r="CV89" s="76">
        <f t="shared" si="167"/>
        <v>6.78</v>
      </c>
    </row>
    <row r="90" spans="1:100" x14ac:dyDescent="0.15">
      <c r="A90" s="80" t="s">
        <v>553</v>
      </c>
      <c r="B90" s="81" t="s">
        <v>1229</v>
      </c>
      <c r="C90" s="77">
        <v>3.96</v>
      </c>
      <c r="D90" s="76">
        <v>3.17</v>
      </c>
      <c r="E90" s="76">
        <v>6.32</v>
      </c>
      <c r="F90" s="76">
        <v>6.32</v>
      </c>
      <c r="G90" s="76">
        <v>6.45</v>
      </c>
      <c r="H90" s="76">
        <v>7.49</v>
      </c>
      <c r="I90" s="76">
        <v>7.49</v>
      </c>
      <c r="J90" s="76">
        <v>2.42</v>
      </c>
      <c r="K90" s="76">
        <v>6.91</v>
      </c>
      <c r="L90" s="76">
        <v>6.91</v>
      </c>
      <c r="M90" s="76">
        <v>6.35</v>
      </c>
      <c r="N90" s="76">
        <v>4.6399999999999997</v>
      </c>
      <c r="O90" s="76">
        <v>5.73</v>
      </c>
      <c r="P90" s="76">
        <v>4.46</v>
      </c>
      <c r="Y90" s="78">
        <v>7</v>
      </c>
      <c r="Z90" s="78">
        <v>7</v>
      </c>
      <c r="AA90" s="78">
        <v>9.6999999999999993</v>
      </c>
      <c r="AE90" s="77" t="str">
        <f t="shared" si="112"/>
        <v/>
      </c>
      <c r="AF90" s="76" t="str">
        <f t="shared" si="113"/>
        <v/>
      </c>
      <c r="AG90" s="76" t="str">
        <f t="shared" si="114"/>
        <v/>
      </c>
      <c r="AH90" s="76" t="str">
        <f t="shared" si="115"/>
        <v/>
      </c>
      <c r="AI90" s="76" t="str">
        <f t="shared" si="116"/>
        <v/>
      </c>
      <c r="AJ90" s="76" t="str">
        <f t="shared" si="117"/>
        <v/>
      </c>
      <c r="AK90" s="76" t="str">
        <f t="shared" si="118"/>
        <v/>
      </c>
      <c r="AL90" s="76" t="str">
        <f t="shared" si="119"/>
        <v/>
      </c>
      <c r="AM90" s="76">
        <f t="shared" si="120"/>
        <v>1.0130246020260492</v>
      </c>
      <c r="AN90" s="76">
        <f t="shared" si="121"/>
        <v>1.0130246020260492</v>
      </c>
      <c r="AO90" s="76">
        <f t="shared" si="122"/>
        <v>1.5275590551181102</v>
      </c>
      <c r="AP90" s="76" t="str">
        <f t="shared" si="123"/>
        <v/>
      </c>
      <c r="AQ90" s="76" t="str">
        <f t="shared" si="124"/>
        <v/>
      </c>
      <c r="AR90" s="76" t="str">
        <f t="shared" si="125"/>
        <v/>
      </c>
      <c r="AS90" s="79" t="str">
        <f t="shared" si="126"/>
        <v/>
      </c>
      <c r="AT90" s="78" t="str">
        <f t="shared" si="127"/>
        <v/>
      </c>
      <c r="AU90" s="78" t="str">
        <f t="shared" si="128"/>
        <v/>
      </c>
      <c r="AV90" s="78" t="str">
        <f t="shared" si="129"/>
        <v/>
      </c>
      <c r="AW90" s="78" t="str">
        <f t="shared" si="130"/>
        <v/>
      </c>
      <c r="AX90" s="78" t="str">
        <f t="shared" si="131"/>
        <v/>
      </c>
      <c r="AY90" s="78" t="str">
        <f t="shared" si="132"/>
        <v/>
      </c>
      <c r="AZ90" s="78" t="str">
        <f t="shared" si="133"/>
        <v/>
      </c>
      <c r="BA90" s="78" t="str">
        <f t="shared" si="134"/>
        <v/>
      </c>
      <c r="BB90" s="78" t="str">
        <f t="shared" si="135"/>
        <v/>
      </c>
      <c r="BC90" s="78">
        <f t="shared" si="136"/>
        <v>9.6999999999999993</v>
      </c>
      <c r="BD90" s="78" t="str">
        <f t="shared" si="137"/>
        <v/>
      </c>
      <c r="BE90" s="78" t="str">
        <f t="shared" si="138"/>
        <v/>
      </c>
      <c r="BF90" s="78" t="str">
        <f t="shared" si="139"/>
        <v/>
      </c>
      <c r="BG90" s="79" t="str">
        <f t="shared" si="140"/>
        <v/>
      </c>
      <c r="BH90" s="78" t="str">
        <f t="shared" si="141"/>
        <v/>
      </c>
      <c r="BI90" s="78" t="str">
        <f t="shared" si="142"/>
        <v/>
      </c>
      <c r="BJ90" s="78" t="str">
        <f t="shared" si="143"/>
        <v/>
      </c>
      <c r="BK90" s="78" t="str">
        <f t="shared" si="144"/>
        <v/>
      </c>
      <c r="BL90" s="78" t="str">
        <f t="shared" si="145"/>
        <v/>
      </c>
      <c r="BM90" s="78" t="str">
        <f t="shared" si="146"/>
        <v/>
      </c>
      <c r="BN90" s="78" t="str">
        <f t="shared" si="147"/>
        <v/>
      </c>
      <c r="BO90" s="78" t="str">
        <f t="shared" si="148"/>
        <v/>
      </c>
      <c r="BP90" s="78" t="str">
        <f t="shared" si="149"/>
        <v/>
      </c>
      <c r="BQ90" s="78">
        <f t="shared" si="150"/>
        <v>21.797752808988761</v>
      </c>
      <c r="BR90" s="78" t="str">
        <f t="shared" si="151"/>
        <v/>
      </c>
      <c r="BS90" s="78" t="str">
        <f t="shared" si="152"/>
        <v/>
      </c>
      <c r="BT90" s="78" t="str">
        <f t="shared" si="153"/>
        <v/>
      </c>
      <c r="CC90" s="76">
        <v>7.93</v>
      </c>
      <c r="CD90" s="76">
        <v>7.93</v>
      </c>
      <c r="CE90" s="76">
        <v>8.2799999999999994</v>
      </c>
      <c r="CI90" s="77" t="str">
        <f t="shared" si="154"/>
        <v/>
      </c>
      <c r="CJ90" s="76" t="str">
        <f t="shared" si="155"/>
        <v/>
      </c>
      <c r="CK90" s="76" t="str">
        <f t="shared" si="156"/>
        <v/>
      </c>
      <c r="CL90" s="76" t="str">
        <f t="shared" si="157"/>
        <v/>
      </c>
      <c r="CM90" s="76" t="str">
        <f t="shared" si="158"/>
        <v/>
      </c>
      <c r="CN90" s="76" t="str">
        <f t="shared" si="159"/>
        <v/>
      </c>
      <c r="CO90" s="76" t="str">
        <f t="shared" si="160"/>
        <v/>
      </c>
      <c r="CP90" s="76" t="str">
        <f t="shared" si="161"/>
        <v/>
      </c>
      <c r="CQ90" s="76" t="str">
        <f t="shared" si="162"/>
        <v/>
      </c>
      <c r="CR90" s="76" t="str">
        <f t="shared" si="163"/>
        <v/>
      </c>
      <c r="CS90" s="76">
        <f t="shared" si="164"/>
        <v>8.2799999999999994</v>
      </c>
      <c r="CT90" s="76" t="str">
        <f t="shared" si="165"/>
        <v/>
      </c>
      <c r="CU90" s="76" t="str">
        <f t="shared" si="166"/>
        <v/>
      </c>
      <c r="CV90" s="76" t="str">
        <f t="shared" si="167"/>
        <v/>
      </c>
    </row>
    <row r="91" spans="1:100" x14ac:dyDescent="0.15">
      <c r="A91" s="80" t="s">
        <v>576</v>
      </c>
      <c r="B91" s="81" t="s">
        <v>1228</v>
      </c>
      <c r="C91" s="77">
        <v>4.09</v>
      </c>
      <c r="D91" s="76">
        <v>2.2999999999999998</v>
      </c>
      <c r="E91" s="76">
        <v>4.6900000000000004</v>
      </c>
      <c r="F91" s="76">
        <v>4.6900000000000004</v>
      </c>
      <c r="G91" s="76">
        <v>2.56</v>
      </c>
      <c r="H91" s="76">
        <v>2.62</v>
      </c>
      <c r="I91" s="76">
        <v>2.62</v>
      </c>
      <c r="J91" s="76">
        <v>3.78</v>
      </c>
      <c r="K91" s="76">
        <v>2.72</v>
      </c>
      <c r="L91" s="76">
        <v>2.72</v>
      </c>
      <c r="M91" s="76">
        <v>1.8</v>
      </c>
      <c r="N91" s="76">
        <v>2.41</v>
      </c>
      <c r="O91" s="76">
        <v>1.3</v>
      </c>
      <c r="P91" s="76">
        <v>2.29</v>
      </c>
      <c r="Q91" s="79">
        <v>33.4</v>
      </c>
      <c r="R91" s="78">
        <v>30.6</v>
      </c>
      <c r="S91" s="78">
        <v>36.700000000000003</v>
      </c>
      <c r="T91" s="78">
        <v>36.700000000000003</v>
      </c>
      <c r="U91" s="78">
        <v>37.700000000000003</v>
      </c>
      <c r="V91" s="78">
        <v>23</v>
      </c>
      <c r="W91" s="78">
        <v>23</v>
      </c>
      <c r="X91" s="78">
        <v>19.8</v>
      </c>
      <c r="Y91" s="78">
        <v>45.3</v>
      </c>
      <c r="Z91" s="78">
        <v>45.3</v>
      </c>
      <c r="AA91" s="78">
        <v>40.200000000000003</v>
      </c>
      <c r="AB91" s="78">
        <v>22.7</v>
      </c>
      <c r="AC91" s="78">
        <v>33.299999999999997</v>
      </c>
      <c r="AD91" s="78">
        <v>24.7</v>
      </c>
      <c r="AE91" s="77">
        <f t="shared" si="112"/>
        <v>8.1662591687041566</v>
      </c>
      <c r="AF91" s="76">
        <f t="shared" si="113"/>
        <v>13.304347826086959</v>
      </c>
      <c r="AG91" s="76">
        <f t="shared" si="114"/>
        <v>7.8251599147121533</v>
      </c>
      <c r="AH91" s="76">
        <f t="shared" si="115"/>
        <v>7.8251599147121533</v>
      </c>
      <c r="AI91" s="76">
        <f t="shared" si="116"/>
        <v>14.7265625</v>
      </c>
      <c r="AJ91" s="76">
        <f t="shared" si="117"/>
        <v>8.778625954198473</v>
      </c>
      <c r="AK91" s="76">
        <f t="shared" si="118"/>
        <v>8.778625954198473</v>
      </c>
      <c r="AL91" s="76">
        <f t="shared" si="119"/>
        <v>5.2380952380952381</v>
      </c>
      <c r="AM91" s="76">
        <f t="shared" si="120"/>
        <v>16.65441176470588</v>
      </c>
      <c r="AN91" s="76">
        <f t="shared" si="121"/>
        <v>16.65441176470588</v>
      </c>
      <c r="AO91" s="76">
        <f t="shared" si="122"/>
        <v>22.333333333333336</v>
      </c>
      <c r="AP91" s="76">
        <f t="shared" si="123"/>
        <v>9.4190871369294591</v>
      </c>
      <c r="AQ91" s="76">
        <f t="shared" si="124"/>
        <v>25.615384615384613</v>
      </c>
      <c r="AR91" s="76">
        <f t="shared" si="125"/>
        <v>10.786026200873362</v>
      </c>
      <c r="AS91" s="79">
        <f t="shared" si="126"/>
        <v>33.4</v>
      </c>
      <c r="AT91" s="78">
        <f t="shared" si="127"/>
        <v>30.6</v>
      </c>
      <c r="AU91" s="78">
        <f t="shared" si="128"/>
        <v>36.700000000000003</v>
      </c>
      <c r="AV91" s="78">
        <f t="shared" si="129"/>
        <v>36.700000000000003</v>
      </c>
      <c r="AW91" s="78">
        <f t="shared" si="130"/>
        <v>37.700000000000003</v>
      </c>
      <c r="AX91" s="78">
        <f t="shared" si="131"/>
        <v>23</v>
      </c>
      <c r="AY91" s="78">
        <f t="shared" si="132"/>
        <v>23</v>
      </c>
      <c r="AZ91" s="78">
        <f t="shared" si="133"/>
        <v>19.8</v>
      </c>
      <c r="BA91" s="78">
        <f t="shared" si="134"/>
        <v>45.3</v>
      </c>
      <c r="BB91" s="78">
        <f t="shared" si="135"/>
        <v>45.3</v>
      </c>
      <c r="BC91" s="78">
        <f t="shared" si="136"/>
        <v>40.200000000000003</v>
      </c>
      <c r="BD91" s="78">
        <f t="shared" si="137"/>
        <v>22.7</v>
      </c>
      <c r="BE91" s="78">
        <f t="shared" si="138"/>
        <v>33.299999999999997</v>
      </c>
      <c r="BF91" s="78">
        <f t="shared" si="139"/>
        <v>24.7</v>
      </c>
      <c r="BG91" s="79">
        <f t="shared" si="140"/>
        <v>61.397058823529413</v>
      </c>
      <c r="BH91" s="78">
        <f t="shared" si="141"/>
        <v>56.877323420074354</v>
      </c>
      <c r="BI91" s="78">
        <f t="shared" si="142"/>
        <v>70.986460348162481</v>
      </c>
      <c r="BJ91" s="78">
        <f t="shared" si="143"/>
        <v>70.986460348162481</v>
      </c>
      <c r="BK91" s="78">
        <f t="shared" si="144"/>
        <v>77.412731006160172</v>
      </c>
      <c r="BL91" s="78">
        <f t="shared" si="145"/>
        <v>47.61904761904762</v>
      </c>
      <c r="BM91" s="78">
        <f t="shared" si="146"/>
        <v>47.61904761904762</v>
      </c>
      <c r="BN91" s="78">
        <f t="shared" si="147"/>
        <v>57.391304347826086</v>
      </c>
      <c r="BO91" s="78">
        <f t="shared" si="148"/>
        <v>93.01848049281314</v>
      </c>
      <c r="BP91" s="78">
        <f t="shared" si="149"/>
        <v>93.01848049281314</v>
      </c>
      <c r="BQ91" s="78">
        <f t="shared" si="150"/>
        <v>90.337078651685403</v>
      </c>
      <c r="BR91" s="78">
        <f t="shared" si="151"/>
        <v>44.773175542406307</v>
      </c>
      <c r="BS91" s="78">
        <f t="shared" si="152"/>
        <v>63.428571428571416</v>
      </c>
      <c r="BT91" s="78">
        <f t="shared" si="153"/>
        <v>48.814229249011859</v>
      </c>
      <c r="BU91" s="77">
        <v>8.98</v>
      </c>
      <c r="BV91" s="76">
        <v>8.9499999999999993</v>
      </c>
      <c r="BW91" s="76">
        <v>9.31</v>
      </c>
      <c r="BX91" s="76">
        <v>9.31</v>
      </c>
      <c r="BY91" s="76">
        <v>9.7100000000000009</v>
      </c>
      <c r="BZ91" s="76">
        <v>9.09</v>
      </c>
      <c r="CA91" s="76">
        <v>9.09</v>
      </c>
      <c r="CB91" s="76">
        <v>9.09</v>
      </c>
      <c r="CC91" s="76">
        <v>10.029999999999999</v>
      </c>
      <c r="CD91" s="76">
        <v>10.029999999999999</v>
      </c>
      <c r="CE91" s="76">
        <v>9.52</v>
      </c>
      <c r="CF91" s="76">
        <v>8.68</v>
      </c>
      <c r="CG91" s="76">
        <v>9.2899999999999991</v>
      </c>
      <c r="CH91" s="76">
        <v>9.14</v>
      </c>
      <c r="CI91" s="77">
        <f t="shared" si="154"/>
        <v>8.98</v>
      </c>
      <c r="CJ91" s="76">
        <f t="shared" si="155"/>
        <v>8.9499999999999993</v>
      </c>
      <c r="CK91" s="76">
        <f t="shared" si="156"/>
        <v>9.31</v>
      </c>
      <c r="CL91" s="76">
        <f t="shared" si="157"/>
        <v>9.31</v>
      </c>
      <c r="CM91" s="76">
        <f t="shared" si="158"/>
        <v>9.7100000000000009</v>
      </c>
      <c r="CN91" s="76">
        <f t="shared" si="159"/>
        <v>9.09</v>
      </c>
      <c r="CO91" s="76">
        <f t="shared" si="160"/>
        <v>9.09</v>
      </c>
      <c r="CP91" s="76">
        <f t="shared" si="161"/>
        <v>9.09</v>
      </c>
      <c r="CQ91" s="76">
        <f t="shared" si="162"/>
        <v>10.029999999999999</v>
      </c>
      <c r="CR91" s="76">
        <f t="shared" si="163"/>
        <v>10.029999999999999</v>
      </c>
      <c r="CS91" s="76">
        <f t="shared" si="164"/>
        <v>9.52</v>
      </c>
      <c r="CT91" s="76">
        <f t="shared" si="165"/>
        <v>8.68</v>
      </c>
      <c r="CU91" s="76">
        <f t="shared" si="166"/>
        <v>9.2899999999999991</v>
      </c>
      <c r="CV91" s="76">
        <f t="shared" si="167"/>
        <v>9.14</v>
      </c>
    </row>
    <row r="92" spans="1:100" x14ac:dyDescent="0.15">
      <c r="A92" s="80" t="s">
        <v>555</v>
      </c>
      <c r="B92" s="81" t="s">
        <v>1118</v>
      </c>
      <c r="C92" s="77">
        <v>4.6100000000000003</v>
      </c>
      <c r="D92" s="76">
        <v>2.21</v>
      </c>
      <c r="E92" s="76">
        <v>3.62</v>
      </c>
      <c r="F92" s="76">
        <v>3.62</v>
      </c>
      <c r="G92" s="76">
        <v>2.2999999999999998</v>
      </c>
      <c r="H92" s="76">
        <v>4.47</v>
      </c>
      <c r="I92" s="76">
        <v>4.47</v>
      </c>
      <c r="J92" s="76">
        <v>4.8600000000000003</v>
      </c>
      <c r="K92" s="76">
        <v>4.41</v>
      </c>
      <c r="L92" s="76">
        <v>4.41</v>
      </c>
      <c r="M92" s="76">
        <v>3.76</v>
      </c>
      <c r="N92" s="76">
        <v>7.5</v>
      </c>
      <c r="O92" s="76">
        <v>7.92</v>
      </c>
      <c r="P92" s="76">
        <v>7.43</v>
      </c>
      <c r="S92" s="78">
        <v>29.1</v>
      </c>
      <c r="T92" s="78">
        <v>29.1</v>
      </c>
      <c r="U92" s="78">
        <v>27.2</v>
      </c>
      <c r="V92" s="78">
        <v>26.1</v>
      </c>
      <c r="W92" s="78">
        <v>26.1</v>
      </c>
      <c r="X92" s="78">
        <v>19.600000000000001</v>
      </c>
      <c r="AE92" s="77" t="str">
        <f t="shared" si="112"/>
        <v/>
      </c>
      <c r="AF92" s="76" t="str">
        <f t="shared" si="113"/>
        <v/>
      </c>
      <c r="AG92" s="76">
        <f t="shared" si="114"/>
        <v>8.0386740331491708</v>
      </c>
      <c r="AH92" s="76">
        <f t="shared" si="115"/>
        <v>8.0386740331491708</v>
      </c>
      <c r="AI92" s="76">
        <f t="shared" si="116"/>
        <v>11.82608695652174</v>
      </c>
      <c r="AJ92" s="76">
        <f t="shared" si="117"/>
        <v>5.8389261744966445</v>
      </c>
      <c r="AK92" s="76">
        <f t="shared" si="118"/>
        <v>5.8389261744966445</v>
      </c>
      <c r="AL92" s="76">
        <f t="shared" si="119"/>
        <v>4.0329218106995883</v>
      </c>
      <c r="AM92" s="76" t="str">
        <f t="shared" si="120"/>
        <v/>
      </c>
      <c r="AN92" s="76" t="str">
        <f t="shared" si="121"/>
        <v/>
      </c>
      <c r="AO92" s="76" t="str">
        <f t="shared" si="122"/>
        <v/>
      </c>
      <c r="AP92" s="76" t="str">
        <f t="shared" si="123"/>
        <v/>
      </c>
      <c r="AQ92" s="76" t="str">
        <f t="shared" si="124"/>
        <v/>
      </c>
      <c r="AR92" s="76" t="str">
        <f t="shared" si="125"/>
        <v/>
      </c>
      <c r="AS92" s="79" t="str">
        <f t="shared" si="126"/>
        <v/>
      </c>
      <c r="AT92" s="78" t="str">
        <f t="shared" si="127"/>
        <v/>
      </c>
      <c r="AU92" s="78">
        <f t="shared" si="128"/>
        <v>29.1</v>
      </c>
      <c r="AV92" s="78">
        <f t="shared" si="129"/>
        <v>29.1</v>
      </c>
      <c r="AW92" s="78">
        <f t="shared" si="130"/>
        <v>27.2</v>
      </c>
      <c r="AX92" s="78">
        <f t="shared" si="131"/>
        <v>26.1</v>
      </c>
      <c r="AY92" s="78">
        <f t="shared" si="132"/>
        <v>26.1</v>
      </c>
      <c r="AZ92" s="78">
        <f t="shared" si="133"/>
        <v>19.600000000000001</v>
      </c>
      <c r="BA92" s="78" t="str">
        <f t="shared" si="134"/>
        <v/>
      </c>
      <c r="BB92" s="78" t="str">
        <f t="shared" si="135"/>
        <v/>
      </c>
      <c r="BC92" s="78" t="str">
        <f t="shared" si="136"/>
        <v/>
      </c>
      <c r="BD92" s="78" t="str">
        <f t="shared" si="137"/>
        <v/>
      </c>
      <c r="BE92" s="78" t="str">
        <f t="shared" si="138"/>
        <v/>
      </c>
      <c r="BF92" s="78" t="str">
        <f t="shared" si="139"/>
        <v/>
      </c>
      <c r="BG92" s="79" t="str">
        <f t="shared" si="140"/>
        <v/>
      </c>
      <c r="BH92" s="78" t="str">
        <f t="shared" si="141"/>
        <v/>
      </c>
      <c r="BI92" s="78">
        <f t="shared" si="142"/>
        <v>56.286266924564792</v>
      </c>
      <c r="BJ92" s="78">
        <f t="shared" si="143"/>
        <v>56.286266924564792</v>
      </c>
      <c r="BK92" s="78">
        <f t="shared" si="144"/>
        <v>55.852156057494867</v>
      </c>
      <c r="BL92" s="78">
        <f t="shared" si="145"/>
        <v>54.037267080745345</v>
      </c>
      <c r="BM92" s="78">
        <f t="shared" si="146"/>
        <v>54.037267080745345</v>
      </c>
      <c r="BN92" s="78">
        <f t="shared" si="147"/>
        <v>56.811594202898554</v>
      </c>
      <c r="BO92" s="78" t="str">
        <f t="shared" si="148"/>
        <v/>
      </c>
      <c r="BP92" s="78" t="str">
        <f t="shared" si="149"/>
        <v/>
      </c>
      <c r="BQ92" s="78" t="str">
        <f t="shared" si="150"/>
        <v/>
      </c>
      <c r="BR92" s="78" t="str">
        <f t="shared" si="151"/>
        <v/>
      </c>
      <c r="BS92" s="78" t="str">
        <f t="shared" si="152"/>
        <v/>
      </c>
      <c r="BT92" s="78" t="str">
        <f t="shared" si="153"/>
        <v/>
      </c>
      <c r="BW92" s="76">
        <v>10.33</v>
      </c>
      <c r="BX92" s="76">
        <v>10.33</v>
      </c>
      <c r="BY92" s="76">
        <v>10.48</v>
      </c>
      <c r="BZ92" s="76">
        <v>10.08</v>
      </c>
      <c r="CA92" s="76">
        <v>10.08</v>
      </c>
      <c r="CB92" s="76">
        <v>10.58</v>
      </c>
      <c r="CI92" s="77" t="str">
        <f t="shared" si="154"/>
        <v/>
      </c>
      <c r="CJ92" s="76" t="str">
        <f t="shared" si="155"/>
        <v/>
      </c>
      <c r="CK92" s="76">
        <f t="shared" si="156"/>
        <v>10.33</v>
      </c>
      <c r="CL92" s="76">
        <f t="shared" si="157"/>
        <v>10.33</v>
      </c>
      <c r="CM92" s="76">
        <f t="shared" si="158"/>
        <v>10.48</v>
      </c>
      <c r="CN92" s="76">
        <f t="shared" si="159"/>
        <v>10.08</v>
      </c>
      <c r="CO92" s="76">
        <f t="shared" si="160"/>
        <v>10.08</v>
      </c>
      <c r="CP92" s="76">
        <f t="shared" si="161"/>
        <v>10.58</v>
      </c>
      <c r="CQ92" s="76" t="str">
        <f t="shared" si="162"/>
        <v/>
      </c>
      <c r="CR92" s="76" t="str">
        <f t="shared" si="163"/>
        <v/>
      </c>
      <c r="CS92" s="76" t="str">
        <f t="shared" si="164"/>
        <v/>
      </c>
      <c r="CT92" s="76" t="str">
        <f t="shared" si="165"/>
        <v/>
      </c>
      <c r="CU92" s="76" t="str">
        <f t="shared" si="166"/>
        <v/>
      </c>
      <c r="CV92" s="76" t="str">
        <f t="shared" si="167"/>
        <v/>
      </c>
    </row>
    <row r="93" spans="1:100" x14ac:dyDescent="0.15">
      <c r="A93" s="80" t="s">
        <v>558</v>
      </c>
      <c r="B93" s="81" t="s">
        <v>1117</v>
      </c>
      <c r="C93" s="77">
        <v>0.54</v>
      </c>
      <c r="D93" s="76">
        <v>1.24</v>
      </c>
      <c r="E93" s="76">
        <v>1.64</v>
      </c>
      <c r="F93" s="76">
        <v>1.64</v>
      </c>
      <c r="G93" s="76">
        <v>0.47</v>
      </c>
      <c r="H93" s="76">
        <v>2.06</v>
      </c>
      <c r="I93" s="76">
        <v>2.06</v>
      </c>
      <c r="J93" s="76">
        <v>2.06</v>
      </c>
      <c r="K93" s="76">
        <v>3.04</v>
      </c>
      <c r="L93" s="76">
        <v>3.04</v>
      </c>
      <c r="M93" s="76">
        <v>2.35</v>
      </c>
      <c r="N93" s="76">
        <v>1.6</v>
      </c>
      <c r="O93" s="76">
        <v>0.78</v>
      </c>
      <c r="P93" s="76">
        <v>1.27</v>
      </c>
      <c r="S93" s="78">
        <v>31.7</v>
      </c>
      <c r="T93" s="78">
        <v>31.7</v>
      </c>
      <c r="U93" s="78">
        <v>27.1</v>
      </c>
      <c r="V93" s="78">
        <v>13</v>
      </c>
      <c r="W93" s="78">
        <v>13</v>
      </c>
      <c r="X93" s="78">
        <v>18.100000000000001</v>
      </c>
      <c r="AE93" s="77" t="str">
        <f t="shared" si="112"/>
        <v/>
      </c>
      <c r="AF93" s="76" t="str">
        <f t="shared" si="113"/>
        <v/>
      </c>
      <c r="AG93" s="76">
        <f t="shared" si="114"/>
        <v>19.329268292682926</v>
      </c>
      <c r="AH93" s="76">
        <f t="shared" si="115"/>
        <v>19.329268292682926</v>
      </c>
      <c r="AI93" s="76">
        <f t="shared" si="116"/>
        <v>57.659574468085111</v>
      </c>
      <c r="AJ93" s="76">
        <f t="shared" si="117"/>
        <v>6.3106796116504853</v>
      </c>
      <c r="AK93" s="76">
        <f t="shared" si="118"/>
        <v>6.3106796116504853</v>
      </c>
      <c r="AL93" s="76">
        <f t="shared" si="119"/>
        <v>8.7864077669902922</v>
      </c>
      <c r="AM93" s="76" t="str">
        <f t="shared" si="120"/>
        <v/>
      </c>
      <c r="AN93" s="76" t="str">
        <f t="shared" si="121"/>
        <v/>
      </c>
      <c r="AO93" s="76" t="str">
        <f t="shared" si="122"/>
        <v/>
      </c>
      <c r="AP93" s="76" t="str">
        <f t="shared" si="123"/>
        <v/>
      </c>
      <c r="AQ93" s="76" t="str">
        <f t="shared" si="124"/>
        <v/>
      </c>
      <c r="AR93" s="76" t="str">
        <f t="shared" si="125"/>
        <v/>
      </c>
      <c r="AS93" s="79" t="str">
        <f t="shared" si="126"/>
        <v/>
      </c>
      <c r="AT93" s="78" t="str">
        <f t="shared" si="127"/>
        <v/>
      </c>
      <c r="AU93" s="78">
        <f t="shared" si="128"/>
        <v>31.7</v>
      </c>
      <c r="AV93" s="78">
        <f t="shared" si="129"/>
        <v>31.7</v>
      </c>
      <c r="AW93" s="78">
        <f t="shared" si="130"/>
        <v>27.1</v>
      </c>
      <c r="AX93" s="78">
        <f t="shared" si="131"/>
        <v>13</v>
      </c>
      <c r="AY93" s="78">
        <f t="shared" si="132"/>
        <v>13</v>
      </c>
      <c r="AZ93" s="78">
        <f t="shared" si="133"/>
        <v>18.100000000000001</v>
      </c>
      <c r="BA93" s="78" t="str">
        <f t="shared" si="134"/>
        <v/>
      </c>
      <c r="BB93" s="78" t="str">
        <f t="shared" si="135"/>
        <v/>
      </c>
      <c r="BC93" s="78" t="str">
        <f t="shared" si="136"/>
        <v/>
      </c>
      <c r="BD93" s="78" t="str">
        <f t="shared" si="137"/>
        <v/>
      </c>
      <c r="BE93" s="78" t="str">
        <f t="shared" si="138"/>
        <v/>
      </c>
      <c r="BF93" s="78" t="str">
        <f t="shared" si="139"/>
        <v/>
      </c>
      <c r="BG93" s="79" t="str">
        <f t="shared" si="140"/>
        <v/>
      </c>
      <c r="BH93" s="78" t="str">
        <f t="shared" si="141"/>
        <v/>
      </c>
      <c r="BI93" s="78">
        <f t="shared" si="142"/>
        <v>61.315280464216634</v>
      </c>
      <c r="BJ93" s="78">
        <f t="shared" si="143"/>
        <v>61.315280464216634</v>
      </c>
      <c r="BK93" s="78">
        <f t="shared" si="144"/>
        <v>55.646817248459953</v>
      </c>
      <c r="BL93" s="78">
        <f t="shared" si="145"/>
        <v>26.915113871635612</v>
      </c>
      <c r="BM93" s="78">
        <f t="shared" si="146"/>
        <v>26.915113871635612</v>
      </c>
      <c r="BN93" s="78">
        <f t="shared" si="147"/>
        <v>52.463768115942038</v>
      </c>
      <c r="BO93" s="78" t="str">
        <f t="shared" si="148"/>
        <v/>
      </c>
      <c r="BP93" s="78" t="str">
        <f t="shared" si="149"/>
        <v/>
      </c>
      <c r="BQ93" s="78" t="str">
        <f t="shared" si="150"/>
        <v/>
      </c>
      <c r="BR93" s="78" t="str">
        <f t="shared" si="151"/>
        <v/>
      </c>
      <c r="BS93" s="78" t="str">
        <f t="shared" si="152"/>
        <v/>
      </c>
      <c r="BT93" s="78" t="str">
        <f t="shared" si="153"/>
        <v/>
      </c>
      <c r="BW93" s="76">
        <v>10.1</v>
      </c>
      <c r="BX93" s="76">
        <v>10.1</v>
      </c>
      <c r="BY93" s="76">
        <v>10.16</v>
      </c>
      <c r="BZ93" s="76">
        <v>9.6</v>
      </c>
      <c r="CA93" s="76">
        <v>9.6</v>
      </c>
      <c r="CB93" s="76">
        <v>10.06</v>
      </c>
      <c r="CI93" s="77" t="str">
        <f t="shared" si="154"/>
        <v/>
      </c>
      <c r="CJ93" s="76" t="str">
        <f t="shared" si="155"/>
        <v/>
      </c>
      <c r="CK93" s="76">
        <f t="shared" si="156"/>
        <v>10.1</v>
      </c>
      <c r="CL93" s="76">
        <f t="shared" si="157"/>
        <v>10.1</v>
      </c>
      <c r="CM93" s="76">
        <f t="shared" si="158"/>
        <v>10.16</v>
      </c>
      <c r="CN93" s="76">
        <f t="shared" si="159"/>
        <v>9.6</v>
      </c>
      <c r="CO93" s="76">
        <f t="shared" si="160"/>
        <v>9.6</v>
      </c>
      <c r="CP93" s="76">
        <f t="shared" si="161"/>
        <v>10.06</v>
      </c>
      <c r="CQ93" s="76" t="str">
        <f t="shared" si="162"/>
        <v/>
      </c>
      <c r="CR93" s="76" t="str">
        <f t="shared" si="163"/>
        <v/>
      </c>
      <c r="CS93" s="76" t="str">
        <f t="shared" si="164"/>
        <v/>
      </c>
      <c r="CT93" s="76" t="str">
        <f t="shared" si="165"/>
        <v/>
      </c>
      <c r="CU93" s="76" t="str">
        <f t="shared" si="166"/>
        <v/>
      </c>
      <c r="CV93" s="76" t="str">
        <f t="shared" si="167"/>
        <v/>
      </c>
    </row>
    <row r="94" spans="1:100" x14ac:dyDescent="0.15">
      <c r="A94" s="80" t="s">
        <v>716</v>
      </c>
      <c r="B94" s="81" t="s">
        <v>1227</v>
      </c>
      <c r="C94" s="77">
        <v>4.4400000000000004</v>
      </c>
      <c r="D94" s="76">
        <v>5.2</v>
      </c>
      <c r="E94" s="76">
        <v>2.42</v>
      </c>
      <c r="F94" s="76">
        <v>2.42</v>
      </c>
      <c r="G94" s="76">
        <v>5.07</v>
      </c>
      <c r="H94" s="76">
        <v>3.56</v>
      </c>
      <c r="I94" s="76">
        <v>3.56</v>
      </c>
      <c r="J94" s="76">
        <v>3.1</v>
      </c>
      <c r="K94" s="76">
        <v>6.77</v>
      </c>
      <c r="L94" s="76">
        <v>6.77</v>
      </c>
      <c r="M94" s="76">
        <v>6.29</v>
      </c>
      <c r="N94" s="76">
        <v>2.6</v>
      </c>
      <c r="O94" s="76">
        <v>4.4000000000000004</v>
      </c>
      <c r="P94" s="76">
        <v>3.43</v>
      </c>
      <c r="Q94" s="79">
        <v>46.3</v>
      </c>
      <c r="R94" s="78">
        <v>44.8</v>
      </c>
      <c r="S94" s="78">
        <v>45.1</v>
      </c>
      <c r="T94" s="78">
        <v>45.1</v>
      </c>
      <c r="U94" s="78">
        <v>43.2</v>
      </c>
      <c r="V94" s="78">
        <v>44.3</v>
      </c>
      <c r="W94" s="78">
        <v>44.3</v>
      </c>
      <c r="X94" s="78">
        <v>33.6</v>
      </c>
      <c r="Y94" s="78">
        <v>39.9</v>
      </c>
      <c r="Z94" s="78">
        <v>39.9</v>
      </c>
      <c r="AA94" s="78">
        <v>40.6</v>
      </c>
      <c r="AB94" s="78">
        <v>41.1</v>
      </c>
      <c r="AC94" s="78">
        <v>47.3</v>
      </c>
      <c r="AD94" s="78">
        <v>45.3</v>
      </c>
      <c r="AE94" s="77">
        <f t="shared" si="112"/>
        <v>10.427927927927927</v>
      </c>
      <c r="AF94" s="76">
        <f t="shared" si="113"/>
        <v>8.615384615384615</v>
      </c>
      <c r="AG94" s="76">
        <f t="shared" si="114"/>
        <v>18.636363636363637</v>
      </c>
      <c r="AH94" s="76">
        <f t="shared" si="115"/>
        <v>18.636363636363637</v>
      </c>
      <c r="AI94" s="76">
        <f t="shared" si="116"/>
        <v>8.5207100591715985</v>
      </c>
      <c r="AJ94" s="76">
        <f t="shared" si="117"/>
        <v>12.443820224719101</v>
      </c>
      <c r="AK94" s="76">
        <f t="shared" si="118"/>
        <v>12.443820224719101</v>
      </c>
      <c r="AL94" s="76">
        <f t="shared" si="119"/>
        <v>10.838709677419356</v>
      </c>
      <c r="AM94" s="76">
        <f t="shared" si="120"/>
        <v>5.8936484490398824</v>
      </c>
      <c r="AN94" s="76">
        <f t="shared" si="121"/>
        <v>5.8936484490398824</v>
      </c>
      <c r="AO94" s="76">
        <f t="shared" si="122"/>
        <v>6.4546899841017487</v>
      </c>
      <c r="AP94" s="76">
        <f t="shared" si="123"/>
        <v>15.807692307692308</v>
      </c>
      <c r="AQ94" s="76">
        <f t="shared" si="124"/>
        <v>10.749999999999998</v>
      </c>
      <c r="AR94" s="76">
        <f t="shared" si="125"/>
        <v>13.206997084548103</v>
      </c>
      <c r="AS94" s="79">
        <f t="shared" si="126"/>
        <v>46.3</v>
      </c>
      <c r="AT94" s="78">
        <f t="shared" si="127"/>
        <v>44.8</v>
      </c>
      <c r="AU94" s="78">
        <f t="shared" si="128"/>
        <v>45.1</v>
      </c>
      <c r="AV94" s="78">
        <f t="shared" si="129"/>
        <v>45.1</v>
      </c>
      <c r="AW94" s="78">
        <f t="shared" si="130"/>
        <v>43.2</v>
      </c>
      <c r="AX94" s="78">
        <f t="shared" si="131"/>
        <v>44.3</v>
      </c>
      <c r="AY94" s="78">
        <f t="shared" si="132"/>
        <v>44.3</v>
      </c>
      <c r="AZ94" s="78">
        <f t="shared" si="133"/>
        <v>33.6</v>
      </c>
      <c r="BA94" s="78">
        <f t="shared" si="134"/>
        <v>39.9</v>
      </c>
      <c r="BB94" s="78">
        <f t="shared" si="135"/>
        <v>39.9</v>
      </c>
      <c r="BC94" s="78">
        <f t="shared" si="136"/>
        <v>40.6</v>
      </c>
      <c r="BD94" s="78">
        <f t="shared" si="137"/>
        <v>41.1</v>
      </c>
      <c r="BE94" s="78">
        <f t="shared" si="138"/>
        <v>47.3</v>
      </c>
      <c r="BF94" s="78">
        <f t="shared" si="139"/>
        <v>45.3</v>
      </c>
      <c r="BG94" s="79">
        <f t="shared" si="140"/>
        <v>85.110294117647058</v>
      </c>
      <c r="BH94" s="78">
        <f t="shared" si="141"/>
        <v>83.271375464684013</v>
      </c>
      <c r="BI94" s="78">
        <f t="shared" si="142"/>
        <v>87.234042553191486</v>
      </c>
      <c r="BJ94" s="78">
        <f t="shared" si="143"/>
        <v>87.234042553191486</v>
      </c>
      <c r="BK94" s="78">
        <f t="shared" si="144"/>
        <v>88.706365503080079</v>
      </c>
      <c r="BL94" s="78">
        <f t="shared" si="145"/>
        <v>91.718426501035196</v>
      </c>
      <c r="BM94" s="78">
        <f t="shared" si="146"/>
        <v>91.718426501035196</v>
      </c>
      <c r="BN94" s="78">
        <f t="shared" si="147"/>
        <v>97.391304347826093</v>
      </c>
      <c r="BO94" s="78">
        <f t="shared" si="148"/>
        <v>81.930184804928132</v>
      </c>
      <c r="BP94" s="78">
        <f t="shared" si="149"/>
        <v>81.930184804928132</v>
      </c>
      <c r="BQ94" s="78">
        <f t="shared" si="150"/>
        <v>91.235955056179776</v>
      </c>
      <c r="BR94" s="78">
        <f t="shared" si="151"/>
        <v>81.065088757396438</v>
      </c>
      <c r="BS94" s="78">
        <f t="shared" si="152"/>
        <v>90.095238095238102</v>
      </c>
      <c r="BT94" s="78">
        <f t="shared" si="153"/>
        <v>89.525691699604735</v>
      </c>
      <c r="BU94" s="77">
        <v>9.32</v>
      </c>
      <c r="BV94" s="76">
        <v>9.3000000000000007</v>
      </c>
      <c r="BW94" s="76">
        <v>9.52</v>
      </c>
      <c r="BX94" s="76">
        <v>9.52</v>
      </c>
      <c r="BY94" s="76">
        <v>9.41</v>
      </c>
      <c r="BZ94" s="76">
        <v>9.23</v>
      </c>
      <c r="CA94" s="76">
        <v>9.23</v>
      </c>
      <c r="CB94" s="76">
        <v>9.27</v>
      </c>
      <c r="CC94" s="76">
        <v>9.89</v>
      </c>
      <c r="CD94" s="76">
        <v>9.89</v>
      </c>
      <c r="CE94" s="76">
        <v>9.94</v>
      </c>
      <c r="CF94" s="76">
        <v>8.83</v>
      </c>
      <c r="CG94" s="76">
        <v>9.25</v>
      </c>
      <c r="CH94" s="76">
        <v>9.58</v>
      </c>
      <c r="CI94" s="77">
        <f t="shared" si="154"/>
        <v>9.32</v>
      </c>
      <c r="CJ94" s="76">
        <f t="shared" si="155"/>
        <v>9.3000000000000007</v>
      </c>
      <c r="CK94" s="76">
        <f t="shared" si="156"/>
        <v>9.52</v>
      </c>
      <c r="CL94" s="76">
        <f t="shared" si="157"/>
        <v>9.52</v>
      </c>
      <c r="CM94" s="76">
        <f t="shared" si="158"/>
        <v>9.41</v>
      </c>
      <c r="CN94" s="76">
        <f t="shared" si="159"/>
        <v>9.23</v>
      </c>
      <c r="CO94" s="76">
        <f t="shared" si="160"/>
        <v>9.23</v>
      </c>
      <c r="CP94" s="76">
        <f t="shared" si="161"/>
        <v>9.27</v>
      </c>
      <c r="CQ94" s="76">
        <f t="shared" si="162"/>
        <v>9.89</v>
      </c>
      <c r="CR94" s="76">
        <f t="shared" si="163"/>
        <v>9.89</v>
      </c>
      <c r="CS94" s="76">
        <f t="shared" si="164"/>
        <v>9.94</v>
      </c>
      <c r="CT94" s="76">
        <f t="shared" si="165"/>
        <v>8.83</v>
      </c>
      <c r="CU94" s="76">
        <f t="shared" si="166"/>
        <v>9.25</v>
      </c>
      <c r="CV94" s="76">
        <f t="shared" si="167"/>
        <v>9.58</v>
      </c>
    </row>
    <row r="95" spans="1:100" x14ac:dyDescent="0.15">
      <c r="A95" s="80" t="s">
        <v>719</v>
      </c>
      <c r="B95" s="81" t="s">
        <v>1226</v>
      </c>
      <c r="C95" s="77">
        <v>6.66</v>
      </c>
      <c r="D95" s="76">
        <v>4.83</v>
      </c>
      <c r="E95" s="76">
        <v>5.38</v>
      </c>
      <c r="F95" s="76">
        <v>5.38</v>
      </c>
      <c r="G95" s="76">
        <v>4.9000000000000004</v>
      </c>
      <c r="H95" s="76">
        <v>4.55</v>
      </c>
      <c r="I95" s="76">
        <v>4.55</v>
      </c>
      <c r="J95" s="76">
        <v>2.74</v>
      </c>
      <c r="K95" s="76">
        <v>6.92</v>
      </c>
      <c r="L95" s="76">
        <v>6.92</v>
      </c>
      <c r="M95" s="76">
        <v>9.2100000000000009</v>
      </c>
      <c r="N95" s="76">
        <v>3.8</v>
      </c>
      <c r="O95" s="76">
        <v>5.33</v>
      </c>
      <c r="P95" s="76">
        <v>5.46</v>
      </c>
      <c r="Q95" s="79">
        <v>27.9</v>
      </c>
      <c r="R95" s="78">
        <v>26</v>
      </c>
      <c r="S95" s="78">
        <v>33.4</v>
      </c>
      <c r="T95" s="78">
        <v>33.4</v>
      </c>
      <c r="U95" s="78">
        <v>26.7</v>
      </c>
      <c r="V95" s="78">
        <v>26.9</v>
      </c>
      <c r="W95" s="78">
        <v>26.9</v>
      </c>
      <c r="X95" s="78">
        <v>20</v>
      </c>
      <c r="Y95" s="78">
        <v>32.299999999999997</v>
      </c>
      <c r="Z95" s="78">
        <v>32.299999999999997</v>
      </c>
      <c r="AA95" s="78">
        <v>30.7</v>
      </c>
      <c r="AB95" s="78">
        <v>23.2</v>
      </c>
      <c r="AC95" s="78">
        <v>30.6</v>
      </c>
      <c r="AD95" s="78">
        <v>25.9</v>
      </c>
      <c r="AE95" s="77">
        <f t="shared" si="112"/>
        <v>4.1891891891891886</v>
      </c>
      <c r="AF95" s="76">
        <f t="shared" si="113"/>
        <v>5.383022774327122</v>
      </c>
      <c r="AG95" s="76">
        <f t="shared" si="114"/>
        <v>6.2081784386617098</v>
      </c>
      <c r="AH95" s="76">
        <f t="shared" si="115"/>
        <v>6.2081784386617098</v>
      </c>
      <c r="AI95" s="76">
        <f t="shared" si="116"/>
        <v>5.4489795918367339</v>
      </c>
      <c r="AJ95" s="76">
        <f t="shared" si="117"/>
        <v>5.9120879120879124</v>
      </c>
      <c r="AK95" s="76">
        <f t="shared" si="118"/>
        <v>5.9120879120879124</v>
      </c>
      <c r="AL95" s="76">
        <f t="shared" si="119"/>
        <v>7.2992700729926998</v>
      </c>
      <c r="AM95" s="76">
        <f t="shared" si="120"/>
        <v>4.6676300578034677</v>
      </c>
      <c r="AN95" s="76">
        <f t="shared" si="121"/>
        <v>4.6676300578034677</v>
      </c>
      <c r="AO95" s="76">
        <f t="shared" si="122"/>
        <v>3.333333333333333</v>
      </c>
      <c r="AP95" s="76">
        <f t="shared" si="123"/>
        <v>6.1052631578947372</v>
      </c>
      <c r="AQ95" s="76">
        <f t="shared" si="124"/>
        <v>5.7410881801125706</v>
      </c>
      <c r="AR95" s="76">
        <f t="shared" si="125"/>
        <v>4.7435897435897436</v>
      </c>
      <c r="AS95" s="79">
        <f t="shared" si="126"/>
        <v>27.9</v>
      </c>
      <c r="AT95" s="78">
        <f t="shared" si="127"/>
        <v>26</v>
      </c>
      <c r="AU95" s="78">
        <f t="shared" si="128"/>
        <v>33.4</v>
      </c>
      <c r="AV95" s="78">
        <f t="shared" si="129"/>
        <v>33.4</v>
      </c>
      <c r="AW95" s="78">
        <f t="shared" si="130"/>
        <v>26.7</v>
      </c>
      <c r="AX95" s="78">
        <f t="shared" si="131"/>
        <v>26.9</v>
      </c>
      <c r="AY95" s="78">
        <f t="shared" si="132"/>
        <v>26.9</v>
      </c>
      <c r="AZ95" s="78">
        <f t="shared" si="133"/>
        <v>20</v>
      </c>
      <c r="BA95" s="78">
        <f t="shared" si="134"/>
        <v>32.299999999999997</v>
      </c>
      <c r="BB95" s="78">
        <f t="shared" si="135"/>
        <v>32.299999999999997</v>
      </c>
      <c r="BC95" s="78">
        <f t="shared" si="136"/>
        <v>30.7</v>
      </c>
      <c r="BD95" s="78">
        <f t="shared" si="137"/>
        <v>23.2</v>
      </c>
      <c r="BE95" s="78">
        <f t="shared" si="138"/>
        <v>30.6</v>
      </c>
      <c r="BF95" s="78">
        <f t="shared" si="139"/>
        <v>25.9</v>
      </c>
      <c r="BG95" s="79">
        <f t="shared" si="140"/>
        <v>51.286764705882355</v>
      </c>
      <c r="BH95" s="78">
        <f t="shared" si="141"/>
        <v>48.327137546468407</v>
      </c>
      <c r="BI95" s="78">
        <f t="shared" si="142"/>
        <v>64.603481624758217</v>
      </c>
      <c r="BJ95" s="78">
        <f t="shared" si="143"/>
        <v>64.603481624758217</v>
      </c>
      <c r="BK95" s="78">
        <f t="shared" si="144"/>
        <v>54.825462012320322</v>
      </c>
      <c r="BL95" s="78">
        <f t="shared" si="145"/>
        <v>55.693581780538302</v>
      </c>
      <c r="BM95" s="78">
        <f t="shared" si="146"/>
        <v>55.693581780538302</v>
      </c>
      <c r="BN95" s="78">
        <f t="shared" si="147"/>
        <v>57.971014492753625</v>
      </c>
      <c r="BO95" s="78">
        <f t="shared" si="148"/>
        <v>66.324435318275135</v>
      </c>
      <c r="BP95" s="78">
        <f t="shared" si="149"/>
        <v>66.324435318275135</v>
      </c>
      <c r="BQ95" s="78">
        <f t="shared" si="150"/>
        <v>68.988764044943821</v>
      </c>
      <c r="BR95" s="78">
        <f t="shared" si="151"/>
        <v>45.759368836291912</v>
      </c>
      <c r="BS95" s="78">
        <f t="shared" si="152"/>
        <v>58.285714285714285</v>
      </c>
      <c r="BT95" s="78">
        <f t="shared" si="153"/>
        <v>51.185770750988141</v>
      </c>
      <c r="BU95" s="77">
        <v>8.64</v>
      </c>
      <c r="BV95" s="76">
        <v>8.69</v>
      </c>
      <c r="BW95" s="76">
        <v>9.3699999999999992</v>
      </c>
      <c r="BX95" s="76">
        <v>9.3699999999999992</v>
      </c>
      <c r="BY95" s="76">
        <v>9.5399999999999991</v>
      </c>
      <c r="BZ95" s="76">
        <v>8.84</v>
      </c>
      <c r="CA95" s="76">
        <v>8.84</v>
      </c>
      <c r="CB95" s="76">
        <v>8.94</v>
      </c>
      <c r="CC95" s="76">
        <v>10</v>
      </c>
      <c r="CD95" s="76">
        <v>10</v>
      </c>
      <c r="CE95" s="76">
        <v>10.01</v>
      </c>
      <c r="CF95" s="76">
        <v>8.58</v>
      </c>
      <c r="CG95" s="76">
        <v>8.9</v>
      </c>
      <c r="CH95" s="76">
        <v>8.86</v>
      </c>
      <c r="CI95" s="77">
        <f t="shared" si="154"/>
        <v>8.64</v>
      </c>
      <c r="CJ95" s="76">
        <f t="shared" si="155"/>
        <v>8.69</v>
      </c>
      <c r="CK95" s="76">
        <f t="shared" si="156"/>
        <v>9.3699999999999992</v>
      </c>
      <c r="CL95" s="76">
        <f t="shared" si="157"/>
        <v>9.3699999999999992</v>
      </c>
      <c r="CM95" s="76">
        <f t="shared" si="158"/>
        <v>9.5399999999999991</v>
      </c>
      <c r="CN95" s="76">
        <f t="shared" si="159"/>
        <v>8.84</v>
      </c>
      <c r="CO95" s="76">
        <f t="shared" si="160"/>
        <v>8.84</v>
      </c>
      <c r="CP95" s="76">
        <f t="shared" si="161"/>
        <v>8.94</v>
      </c>
      <c r="CQ95" s="76">
        <f t="shared" si="162"/>
        <v>10</v>
      </c>
      <c r="CR95" s="76">
        <f t="shared" si="163"/>
        <v>10</v>
      </c>
      <c r="CS95" s="76">
        <f t="shared" si="164"/>
        <v>10.01</v>
      </c>
      <c r="CT95" s="76">
        <f t="shared" si="165"/>
        <v>8.58</v>
      </c>
      <c r="CU95" s="76">
        <f t="shared" si="166"/>
        <v>8.9</v>
      </c>
      <c r="CV95" s="76">
        <f t="shared" si="167"/>
        <v>8.86</v>
      </c>
    </row>
    <row r="96" spans="1:100" x14ac:dyDescent="0.15">
      <c r="A96" s="80" t="s">
        <v>721</v>
      </c>
      <c r="B96" s="81" t="s">
        <v>1225</v>
      </c>
      <c r="C96" s="77">
        <v>6.42</v>
      </c>
      <c r="D96" s="76">
        <v>4.9400000000000004</v>
      </c>
      <c r="E96" s="76">
        <v>5.86</v>
      </c>
      <c r="F96" s="76">
        <v>5.86</v>
      </c>
      <c r="G96" s="76">
        <v>5.99</v>
      </c>
      <c r="H96" s="76">
        <v>4.87</v>
      </c>
      <c r="I96" s="76">
        <v>4.87</v>
      </c>
      <c r="J96" s="76">
        <v>3.26</v>
      </c>
      <c r="K96" s="76">
        <v>9.5299999999999994</v>
      </c>
      <c r="L96" s="76">
        <v>9.5299999999999994</v>
      </c>
      <c r="M96" s="76">
        <v>11.13</v>
      </c>
      <c r="N96" s="76">
        <v>4.2300000000000004</v>
      </c>
      <c r="O96" s="76">
        <v>6.95</v>
      </c>
      <c r="P96" s="76">
        <v>4.4000000000000004</v>
      </c>
      <c r="Q96" s="79">
        <v>38</v>
      </c>
      <c r="R96" s="78">
        <v>34.799999999999997</v>
      </c>
      <c r="S96" s="78">
        <v>36.1</v>
      </c>
      <c r="T96" s="78">
        <v>36.1</v>
      </c>
      <c r="U96" s="78">
        <v>33.299999999999997</v>
      </c>
      <c r="V96" s="78">
        <v>24.6</v>
      </c>
      <c r="W96" s="78">
        <v>24.6</v>
      </c>
      <c r="X96" s="78">
        <v>17</v>
      </c>
      <c r="Y96" s="78">
        <v>35.700000000000003</v>
      </c>
      <c r="Z96" s="78">
        <v>35.700000000000003</v>
      </c>
      <c r="AA96" s="78">
        <v>35.700000000000003</v>
      </c>
      <c r="AB96" s="78">
        <v>22.9</v>
      </c>
      <c r="AC96" s="78">
        <v>31</v>
      </c>
      <c r="AD96" s="78">
        <v>36.6</v>
      </c>
      <c r="AE96" s="77">
        <f t="shared" si="112"/>
        <v>5.9190031152647977</v>
      </c>
      <c r="AF96" s="76">
        <f t="shared" si="113"/>
        <v>7.0445344129554641</v>
      </c>
      <c r="AG96" s="76">
        <f t="shared" si="114"/>
        <v>6.1604095563139927</v>
      </c>
      <c r="AH96" s="76">
        <f t="shared" si="115"/>
        <v>6.1604095563139927</v>
      </c>
      <c r="AI96" s="76">
        <f t="shared" si="116"/>
        <v>5.5592654424040058</v>
      </c>
      <c r="AJ96" s="76">
        <f t="shared" si="117"/>
        <v>5.0513347022587274</v>
      </c>
      <c r="AK96" s="76">
        <f t="shared" si="118"/>
        <v>5.0513347022587274</v>
      </c>
      <c r="AL96" s="76">
        <f t="shared" si="119"/>
        <v>5.2147239263803682</v>
      </c>
      <c r="AM96" s="76">
        <f t="shared" si="120"/>
        <v>3.7460650577124874</v>
      </c>
      <c r="AN96" s="76">
        <f t="shared" si="121"/>
        <v>3.7460650577124874</v>
      </c>
      <c r="AO96" s="76">
        <f t="shared" si="122"/>
        <v>3.2075471698113209</v>
      </c>
      <c r="AP96" s="76">
        <f t="shared" si="123"/>
        <v>5.413711583924349</v>
      </c>
      <c r="AQ96" s="76">
        <f t="shared" si="124"/>
        <v>4.4604316546762588</v>
      </c>
      <c r="AR96" s="76">
        <f t="shared" si="125"/>
        <v>8.3181818181818183</v>
      </c>
      <c r="AS96" s="79">
        <f t="shared" si="126"/>
        <v>38</v>
      </c>
      <c r="AT96" s="78">
        <f t="shared" si="127"/>
        <v>34.799999999999997</v>
      </c>
      <c r="AU96" s="78">
        <f t="shared" si="128"/>
        <v>36.1</v>
      </c>
      <c r="AV96" s="78">
        <f t="shared" si="129"/>
        <v>36.1</v>
      </c>
      <c r="AW96" s="78">
        <f t="shared" si="130"/>
        <v>33.299999999999997</v>
      </c>
      <c r="AX96" s="78">
        <f t="shared" si="131"/>
        <v>24.6</v>
      </c>
      <c r="AY96" s="78">
        <f t="shared" si="132"/>
        <v>24.6</v>
      </c>
      <c r="AZ96" s="78">
        <f t="shared" si="133"/>
        <v>17</v>
      </c>
      <c r="BA96" s="78">
        <f t="shared" si="134"/>
        <v>35.700000000000003</v>
      </c>
      <c r="BB96" s="78">
        <f t="shared" si="135"/>
        <v>35.700000000000003</v>
      </c>
      <c r="BC96" s="78">
        <f t="shared" si="136"/>
        <v>35.700000000000003</v>
      </c>
      <c r="BD96" s="78">
        <f t="shared" si="137"/>
        <v>22.9</v>
      </c>
      <c r="BE96" s="78">
        <f t="shared" si="138"/>
        <v>31</v>
      </c>
      <c r="BF96" s="78">
        <f t="shared" si="139"/>
        <v>36.6</v>
      </c>
      <c r="BG96" s="79">
        <f t="shared" si="140"/>
        <v>69.852941176470594</v>
      </c>
      <c r="BH96" s="78">
        <f t="shared" si="141"/>
        <v>64.684014869888472</v>
      </c>
      <c r="BI96" s="78">
        <f t="shared" si="142"/>
        <v>69.825918762088975</v>
      </c>
      <c r="BJ96" s="78">
        <f t="shared" si="143"/>
        <v>69.825918762088975</v>
      </c>
      <c r="BK96" s="78">
        <f t="shared" si="144"/>
        <v>68.377823408624224</v>
      </c>
      <c r="BL96" s="78">
        <f t="shared" si="145"/>
        <v>50.931677018633543</v>
      </c>
      <c r="BM96" s="78">
        <f t="shared" si="146"/>
        <v>50.931677018633543</v>
      </c>
      <c r="BN96" s="78">
        <f t="shared" si="147"/>
        <v>49.275362318840578</v>
      </c>
      <c r="BO96" s="78">
        <f t="shared" si="148"/>
        <v>73.305954825462024</v>
      </c>
      <c r="BP96" s="78">
        <f t="shared" si="149"/>
        <v>73.305954825462024</v>
      </c>
      <c r="BQ96" s="78">
        <f t="shared" si="150"/>
        <v>80.224719101123611</v>
      </c>
      <c r="BR96" s="78">
        <f t="shared" si="151"/>
        <v>45.167652859960548</v>
      </c>
      <c r="BS96" s="78">
        <f t="shared" si="152"/>
        <v>59.047619047619051</v>
      </c>
      <c r="BT96" s="78">
        <f t="shared" si="153"/>
        <v>72.332015810276673</v>
      </c>
      <c r="BU96" s="77">
        <v>7.94</v>
      </c>
      <c r="BV96" s="76">
        <v>7.88</v>
      </c>
      <c r="BW96" s="76">
        <v>8.08</v>
      </c>
      <c r="BX96" s="76">
        <v>8.08</v>
      </c>
      <c r="BY96" s="76">
        <v>8.02</v>
      </c>
      <c r="BZ96" s="76">
        <v>7.51</v>
      </c>
      <c r="CA96" s="76">
        <v>7.51</v>
      </c>
      <c r="CB96" s="76">
        <v>7.69</v>
      </c>
      <c r="CC96" s="76">
        <v>8.6</v>
      </c>
      <c r="CD96" s="76">
        <v>8.6</v>
      </c>
      <c r="CE96" s="76">
        <v>8.6300000000000008</v>
      </c>
      <c r="CF96" s="76">
        <v>7.53</v>
      </c>
      <c r="CG96" s="76">
        <v>7.84</v>
      </c>
      <c r="CH96" s="76">
        <v>8.1199999999999992</v>
      </c>
      <c r="CI96" s="77">
        <f t="shared" si="154"/>
        <v>7.94</v>
      </c>
      <c r="CJ96" s="76">
        <f t="shared" si="155"/>
        <v>7.88</v>
      </c>
      <c r="CK96" s="76">
        <f t="shared" si="156"/>
        <v>8.08</v>
      </c>
      <c r="CL96" s="76">
        <f t="shared" si="157"/>
        <v>8.08</v>
      </c>
      <c r="CM96" s="76">
        <f t="shared" si="158"/>
        <v>8.02</v>
      </c>
      <c r="CN96" s="76">
        <f t="shared" si="159"/>
        <v>7.51</v>
      </c>
      <c r="CO96" s="76">
        <f t="shared" si="160"/>
        <v>7.51</v>
      </c>
      <c r="CP96" s="76">
        <f t="shared" si="161"/>
        <v>7.69</v>
      </c>
      <c r="CQ96" s="76">
        <f t="shared" si="162"/>
        <v>8.6</v>
      </c>
      <c r="CR96" s="76">
        <f t="shared" si="163"/>
        <v>8.6</v>
      </c>
      <c r="CS96" s="76">
        <f t="shared" si="164"/>
        <v>8.6300000000000008</v>
      </c>
      <c r="CT96" s="76">
        <f t="shared" si="165"/>
        <v>7.53</v>
      </c>
      <c r="CU96" s="76">
        <f t="shared" si="166"/>
        <v>7.84</v>
      </c>
      <c r="CV96" s="76">
        <f t="shared" si="167"/>
        <v>8.1199999999999992</v>
      </c>
    </row>
    <row r="97" spans="1:100" x14ac:dyDescent="0.15">
      <c r="A97" s="80" t="s">
        <v>275</v>
      </c>
      <c r="B97" s="81" t="s">
        <v>1224</v>
      </c>
      <c r="C97" s="77">
        <v>3.61</v>
      </c>
      <c r="D97" s="76">
        <v>3.66</v>
      </c>
      <c r="E97" s="76">
        <v>3.17</v>
      </c>
      <c r="F97" s="76">
        <v>3.17</v>
      </c>
      <c r="G97" s="76">
        <v>2.99</v>
      </c>
      <c r="H97" s="76">
        <v>4.84</v>
      </c>
      <c r="I97" s="76">
        <v>4.84</v>
      </c>
      <c r="J97" s="76">
        <v>4.57</v>
      </c>
      <c r="K97" s="76">
        <v>6.1</v>
      </c>
      <c r="L97" s="76">
        <v>6.1</v>
      </c>
      <c r="M97" s="76">
        <v>6.07</v>
      </c>
      <c r="N97" s="76">
        <v>4.84</v>
      </c>
      <c r="O97" s="76">
        <v>3.91</v>
      </c>
      <c r="P97" s="76">
        <v>4.78</v>
      </c>
      <c r="Q97" s="79">
        <v>34.299999999999997</v>
      </c>
      <c r="R97" s="78">
        <v>34</v>
      </c>
      <c r="S97" s="78">
        <v>34.9</v>
      </c>
      <c r="T97" s="78">
        <v>34.9</v>
      </c>
      <c r="U97" s="78">
        <v>35</v>
      </c>
      <c r="V97" s="78">
        <v>29.3</v>
      </c>
      <c r="W97" s="78">
        <v>29.3</v>
      </c>
      <c r="X97" s="78">
        <v>22.3</v>
      </c>
      <c r="Y97" s="78">
        <v>38.299999999999997</v>
      </c>
      <c r="Z97" s="78">
        <v>38.299999999999997</v>
      </c>
      <c r="AA97" s="78">
        <v>32.700000000000003</v>
      </c>
      <c r="AB97" s="78">
        <v>9.6</v>
      </c>
      <c r="AC97" s="78">
        <v>30.8</v>
      </c>
      <c r="AD97" s="78">
        <v>33.299999999999997</v>
      </c>
      <c r="AE97" s="77">
        <f t="shared" si="112"/>
        <v>9.5013850415512469</v>
      </c>
      <c r="AF97" s="76">
        <f t="shared" si="113"/>
        <v>9.2896174863387966</v>
      </c>
      <c r="AG97" s="76">
        <f t="shared" si="114"/>
        <v>11.009463722397475</v>
      </c>
      <c r="AH97" s="76">
        <f t="shared" si="115"/>
        <v>11.009463722397475</v>
      </c>
      <c r="AI97" s="76">
        <f t="shared" si="116"/>
        <v>11.705685618729095</v>
      </c>
      <c r="AJ97" s="76">
        <f t="shared" si="117"/>
        <v>6.053719008264463</v>
      </c>
      <c r="AK97" s="76">
        <f t="shared" si="118"/>
        <v>6.053719008264463</v>
      </c>
      <c r="AL97" s="76">
        <f t="shared" si="119"/>
        <v>4.8796498905908097</v>
      </c>
      <c r="AM97" s="76">
        <f t="shared" si="120"/>
        <v>6.278688524590164</v>
      </c>
      <c r="AN97" s="76">
        <f t="shared" si="121"/>
        <v>6.278688524590164</v>
      </c>
      <c r="AO97" s="76">
        <f t="shared" si="122"/>
        <v>5.3871499176276769</v>
      </c>
      <c r="AP97" s="76">
        <f t="shared" si="123"/>
        <v>1.9834710743801653</v>
      </c>
      <c r="AQ97" s="76">
        <f t="shared" si="124"/>
        <v>7.8772378516624038</v>
      </c>
      <c r="AR97" s="76">
        <f t="shared" si="125"/>
        <v>6.9665271966527191</v>
      </c>
      <c r="AS97" s="79">
        <f t="shared" si="126"/>
        <v>34.299999999999997</v>
      </c>
      <c r="AT97" s="78">
        <f t="shared" si="127"/>
        <v>34</v>
      </c>
      <c r="AU97" s="78">
        <f t="shared" si="128"/>
        <v>34.9</v>
      </c>
      <c r="AV97" s="78">
        <f t="shared" si="129"/>
        <v>34.9</v>
      </c>
      <c r="AW97" s="78">
        <f t="shared" si="130"/>
        <v>35</v>
      </c>
      <c r="AX97" s="78">
        <f t="shared" si="131"/>
        <v>29.3</v>
      </c>
      <c r="AY97" s="78">
        <f t="shared" si="132"/>
        <v>29.3</v>
      </c>
      <c r="AZ97" s="78">
        <f t="shared" si="133"/>
        <v>22.3</v>
      </c>
      <c r="BA97" s="78">
        <f t="shared" si="134"/>
        <v>38.299999999999997</v>
      </c>
      <c r="BB97" s="78">
        <f t="shared" si="135"/>
        <v>38.299999999999997</v>
      </c>
      <c r="BC97" s="78">
        <f t="shared" si="136"/>
        <v>32.700000000000003</v>
      </c>
      <c r="BD97" s="78">
        <f t="shared" si="137"/>
        <v>9.6</v>
      </c>
      <c r="BE97" s="78">
        <f t="shared" si="138"/>
        <v>30.8</v>
      </c>
      <c r="BF97" s="78">
        <f t="shared" si="139"/>
        <v>33.299999999999997</v>
      </c>
      <c r="BG97" s="79">
        <f t="shared" si="140"/>
        <v>63.05147058823529</v>
      </c>
      <c r="BH97" s="78">
        <f t="shared" si="141"/>
        <v>63.197026022304833</v>
      </c>
      <c r="BI97" s="78">
        <f t="shared" si="142"/>
        <v>67.504835589941976</v>
      </c>
      <c r="BJ97" s="78">
        <f t="shared" si="143"/>
        <v>67.504835589941976</v>
      </c>
      <c r="BK97" s="78">
        <f t="shared" si="144"/>
        <v>71.868583162217661</v>
      </c>
      <c r="BL97" s="78">
        <f t="shared" si="145"/>
        <v>60.66252587991719</v>
      </c>
      <c r="BM97" s="78">
        <f t="shared" si="146"/>
        <v>60.66252587991719</v>
      </c>
      <c r="BN97" s="78">
        <f t="shared" si="147"/>
        <v>64.637681159420296</v>
      </c>
      <c r="BO97" s="78">
        <f t="shared" si="148"/>
        <v>78.644763860369594</v>
      </c>
      <c r="BP97" s="78">
        <f t="shared" si="149"/>
        <v>78.644763860369594</v>
      </c>
      <c r="BQ97" s="78">
        <f t="shared" si="150"/>
        <v>73.483146067415746</v>
      </c>
      <c r="BR97" s="78">
        <f t="shared" si="151"/>
        <v>18.934911242603548</v>
      </c>
      <c r="BS97" s="78">
        <f t="shared" si="152"/>
        <v>58.666666666666664</v>
      </c>
      <c r="BT97" s="78">
        <f t="shared" si="153"/>
        <v>65.810276679841891</v>
      </c>
      <c r="BU97" s="77">
        <v>9.9600000000000009</v>
      </c>
      <c r="BV97" s="76">
        <v>10.029999999999999</v>
      </c>
      <c r="BW97" s="76">
        <v>10.17</v>
      </c>
      <c r="BX97" s="76">
        <v>10.17</v>
      </c>
      <c r="BY97" s="76">
        <v>10.43</v>
      </c>
      <c r="BZ97" s="76">
        <v>10.08</v>
      </c>
      <c r="CA97" s="76">
        <v>10.08</v>
      </c>
      <c r="CB97" s="76">
        <v>10.4</v>
      </c>
      <c r="CC97" s="76">
        <v>10.84</v>
      </c>
      <c r="CD97" s="76">
        <v>10.84</v>
      </c>
      <c r="CE97" s="76">
        <v>10.72</v>
      </c>
      <c r="CF97" s="76">
        <v>8.85</v>
      </c>
      <c r="CG97" s="76">
        <v>10.039999999999999</v>
      </c>
      <c r="CH97" s="76">
        <v>10.47</v>
      </c>
      <c r="CI97" s="77">
        <f t="shared" si="154"/>
        <v>9.9600000000000009</v>
      </c>
      <c r="CJ97" s="76">
        <f t="shared" si="155"/>
        <v>10.029999999999999</v>
      </c>
      <c r="CK97" s="76">
        <f t="shared" si="156"/>
        <v>10.17</v>
      </c>
      <c r="CL97" s="76">
        <f t="shared" si="157"/>
        <v>10.17</v>
      </c>
      <c r="CM97" s="76">
        <f t="shared" si="158"/>
        <v>10.43</v>
      </c>
      <c r="CN97" s="76">
        <f t="shared" si="159"/>
        <v>10.08</v>
      </c>
      <c r="CO97" s="76">
        <f t="shared" si="160"/>
        <v>10.08</v>
      </c>
      <c r="CP97" s="76">
        <f t="shared" si="161"/>
        <v>10.4</v>
      </c>
      <c r="CQ97" s="76">
        <f t="shared" si="162"/>
        <v>10.84</v>
      </c>
      <c r="CR97" s="76">
        <f t="shared" si="163"/>
        <v>10.84</v>
      </c>
      <c r="CS97" s="76">
        <f t="shared" si="164"/>
        <v>10.72</v>
      </c>
      <c r="CT97" s="76">
        <f t="shared" si="165"/>
        <v>8.85</v>
      </c>
      <c r="CU97" s="76">
        <f t="shared" si="166"/>
        <v>10.039999999999999</v>
      </c>
      <c r="CV97" s="76">
        <f t="shared" si="167"/>
        <v>10.47</v>
      </c>
    </row>
    <row r="98" spans="1:100" x14ac:dyDescent="0.15">
      <c r="A98" s="80" t="s">
        <v>579</v>
      </c>
      <c r="B98" s="81" t="s">
        <v>1223</v>
      </c>
      <c r="C98" s="77">
        <v>4.9800000000000004</v>
      </c>
      <c r="D98" s="76">
        <v>3.6</v>
      </c>
      <c r="E98" s="76">
        <v>4.74</v>
      </c>
      <c r="F98" s="76">
        <v>4.74</v>
      </c>
      <c r="G98" s="76">
        <v>4.6900000000000004</v>
      </c>
      <c r="H98" s="76">
        <v>4.67</v>
      </c>
      <c r="I98" s="76">
        <v>4.67</v>
      </c>
      <c r="J98" s="76">
        <v>6.69</v>
      </c>
      <c r="K98" s="76">
        <v>7.13</v>
      </c>
      <c r="L98" s="76">
        <v>7.13</v>
      </c>
      <c r="M98" s="76">
        <v>7.48</v>
      </c>
      <c r="N98" s="76">
        <v>4.1399999999999997</v>
      </c>
      <c r="O98" s="76">
        <v>4.62</v>
      </c>
      <c r="P98" s="76">
        <v>6.04</v>
      </c>
      <c r="Q98" s="79">
        <v>22.8</v>
      </c>
      <c r="R98" s="78">
        <v>24.9</v>
      </c>
      <c r="S98" s="78">
        <v>21.7</v>
      </c>
      <c r="T98" s="78">
        <v>21.7</v>
      </c>
      <c r="U98" s="78">
        <v>28.9</v>
      </c>
      <c r="V98" s="78">
        <v>7.3</v>
      </c>
      <c r="W98" s="78">
        <v>7.3</v>
      </c>
      <c r="X98" s="78">
        <v>8.3000000000000007</v>
      </c>
      <c r="Y98" s="78">
        <v>37.799999999999997</v>
      </c>
      <c r="Z98" s="78">
        <v>37.799999999999997</v>
      </c>
      <c r="AA98" s="78">
        <v>36</v>
      </c>
      <c r="AB98" s="78">
        <v>6.9</v>
      </c>
      <c r="AC98" s="78">
        <v>13</v>
      </c>
      <c r="AD98" s="78">
        <v>12.9</v>
      </c>
      <c r="AE98" s="77">
        <f t="shared" ref="AE98:AE129" si="168">IF(Q98="","",IFERROR(Q98/C98,""))</f>
        <v>4.5783132530120483</v>
      </c>
      <c r="AF98" s="76">
        <f t="shared" ref="AF98:AF129" si="169">IF(R98="","",IFERROR(R98/D98,""))</f>
        <v>6.9166666666666661</v>
      </c>
      <c r="AG98" s="76">
        <f t="shared" ref="AG98:AG129" si="170">IF(S98="","",IFERROR(S98/E98,""))</f>
        <v>4.5780590717299576</v>
      </c>
      <c r="AH98" s="76">
        <f t="shared" ref="AH98:AH129" si="171">IF(T98="","",IFERROR(T98/F98,""))</f>
        <v>4.5780590717299576</v>
      </c>
      <c r="AI98" s="76">
        <f t="shared" ref="AI98:AI129" si="172">IF(U98="","",IFERROR(U98/G98,""))</f>
        <v>6.1620469083155642</v>
      </c>
      <c r="AJ98" s="76">
        <f t="shared" ref="AJ98:AJ129" si="173">IF(V98="","",IFERROR(V98/H98,""))</f>
        <v>1.563169164882227</v>
      </c>
      <c r="AK98" s="76">
        <f t="shared" ref="AK98:AK129" si="174">IF(W98="","",IFERROR(W98/I98,""))</f>
        <v>1.563169164882227</v>
      </c>
      <c r="AL98" s="76">
        <f t="shared" ref="AL98:AL129" si="175">IF(X98="","",IFERROR(X98/J98,""))</f>
        <v>1.2406576980568012</v>
      </c>
      <c r="AM98" s="76">
        <f t="shared" ref="AM98:AM129" si="176">IF(Y98="","",IFERROR(Y98/K98,""))</f>
        <v>5.3015427769985974</v>
      </c>
      <c r="AN98" s="76">
        <f t="shared" ref="AN98:AN129" si="177">IF(Z98="","",IFERROR(Z98/L98,""))</f>
        <v>5.3015427769985974</v>
      </c>
      <c r="AO98" s="76">
        <f t="shared" ref="AO98:AO129" si="178">IF(AA98="","",IFERROR(AA98/M98,""))</f>
        <v>4.8128342245989302</v>
      </c>
      <c r="AP98" s="76">
        <f t="shared" ref="AP98:AP129" si="179">IF(AB98="","",IFERROR(AB98/N98,""))</f>
        <v>1.666666666666667</v>
      </c>
      <c r="AQ98" s="76">
        <f t="shared" ref="AQ98:AQ129" si="180">IF(AC98="","",IFERROR(AC98/O98,""))</f>
        <v>2.8138528138528138</v>
      </c>
      <c r="AR98" s="76">
        <f t="shared" ref="AR98:AR129" si="181">IF(AD98="","",IFERROR(AD98/P98,""))</f>
        <v>2.1357615894039736</v>
      </c>
      <c r="AS98" s="79">
        <f t="shared" ref="AS98:AS129" si="182">IF(Q98="","",IF(AE98&lt;1.35,"",Q98))</f>
        <v>22.8</v>
      </c>
      <c r="AT98" s="78">
        <f t="shared" ref="AT98:AT129" si="183">IF(R98="","",IF(AF98&lt;1.35,"",R98))</f>
        <v>24.9</v>
      </c>
      <c r="AU98" s="78">
        <f t="shared" ref="AU98:AU129" si="184">IF(S98="","",IF(AG98&lt;1.35,"",S98))</f>
        <v>21.7</v>
      </c>
      <c r="AV98" s="78">
        <f t="shared" ref="AV98:AV129" si="185">IF(T98="","",IF(AH98&lt;1.35,"",T98))</f>
        <v>21.7</v>
      </c>
      <c r="AW98" s="78">
        <f t="shared" ref="AW98:AW129" si="186">IF(U98="","",IF(AI98&lt;1.35,"",U98))</f>
        <v>28.9</v>
      </c>
      <c r="AX98" s="78">
        <f t="shared" ref="AX98:AX129" si="187">IF(V98="","",IF(AJ98&lt;1.35,"",V98))</f>
        <v>7.3</v>
      </c>
      <c r="AY98" s="78">
        <f t="shared" ref="AY98:AY129" si="188">IF(W98="","",IF(AK98&lt;1.35,"",W98))</f>
        <v>7.3</v>
      </c>
      <c r="AZ98" s="78" t="str">
        <f t="shared" ref="AZ98:AZ129" si="189">IF(X98="","",IF(AL98&lt;1.35,"",X98))</f>
        <v/>
      </c>
      <c r="BA98" s="78">
        <f t="shared" ref="BA98:BA129" si="190">IF(Y98="","",IF(AM98&lt;1.35,"",Y98))</f>
        <v>37.799999999999997</v>
      </c>
      <c r="BB98" s="78">
        <f t="shared" ref="BB98:BB129" si="191">IF(Z98="","",IF(AN98&lt;1.35,"",Z98))</f>
        <v>37.799999999999997</v>
      </c>
      <c r="BC98" s="78">
        <f t="shared" ref="BC98:BC129" si="192">IF(AA98="","",IF(AO98&lt;1.35,"",AA98))</f>
        <v>36</v>
      </c>
      <c r="BD98" s="78">
        <f t="shared" ref="BD98:BD129" si="193">IF(AB98="","",IF(AP98&lt;1.35,"",AB98))</f>
        <v>6.9</v>
      </c>
      <c r="BE98" s="78">
        <f t="shared" ref="BE98:BE129" si="194">IF(AC98="","",IF(AQ98&lt;1.35,"",AC98))</f>
        <v>13</v>
      </c>
      <c r="BF98" s="78">
        <f t="shared" ref="BF98:BF129" si="195">IF(AD98="","",IF(AR98&lt;1.35,"",AD98))</f>
        <v>12.9</v>
      </c>
      <c r="BG98" s="79">
        <f t="shared" ref="BG98:BG129" si="196">IF(AS98="","",100*(AS98)/MAX(AS:AS))</f>
        <v>41.911764705882355</v>
      </c>
      <c r="BH98" s="78">
        <f t="shared" ref="BH98:BH129" si="197">IF(AT98="","",100*(AT98)/MAX(AT:AT))</f>
        <v>46.282527881040892</v>
      </c>
      <c r="BI98" s="78">
        <f t="shared" ref="BI98:BI129" si="198">IF(AU98="","",100*(AU98)/MAX(AU:AU))</f>
        <v>41.972920696324948</v>
      </c>
      <c r="BJ98" s="78">
        <f t="shared" ref="BJ98:BJ129" si="199">IF(AV98="","",100*(AV98)/MAX(AV:AV))</f>
        <v>41.972920696324948</v>
      </c>
      <c r="BK98" s="78">
        <f t="shared" ref="BK98:BK129" si="200">IF(AW98="","",100*(AW98)/MAX(AW:AW))</f>
        <v>59.34291581108829</v>
      </c>
      <c r="BL98" s="78">
        <f t="shared" ref="BL98:BL129" si="201">IF(AX98="","",100*(AX98)/MAX(AX:AX))</f>
        <v>15.113871635610767</v>
      </c>
      <c r="BM98" s="78">
        <f t="shared" ref="BM98:BM129" si="202">IF(AY98="","",100*(AY98)/MAX(AY:AY))</f>
        <v>15.113871635610767</v>
      </c>
      <c r="BN98" s="78" t="str">
        <f t="shared" ref="BN98:BN129" si="203">IF(AZ98="","",100*(AZ98)/MAX(AZ:AZ))</f>
        <v/>
      </c>
      <c r="BO98" s="78">
        <f t="shared" ref="BO98:BO129" si="204">IF(BA98="","",100*(BA98)/MAX(BA:BA))</f>
        <v>77.618069815195057</v>
      </c>
      <c r="BP98" s="78">
        <f t="shared" ref="BP98:BP129" si="205">IF(BB98="","",100*(BB98)/MAX(BB:BB))</f>
        <v>77.618069815195057</v>
      </c>
      <c r="BQ98" s="78">
        <f t="shared" ref="BQ98:BQ129" si="206">IF(BC98="","",100*(BC98)/MAX(BC:BC))</f>
        <v>80.898876404494388</v>
      </c>
      <c r="BR98" s="78">
        <f t="shared" ref="BR98:BR129" si="207">IF(BD98="","",100*(BD98)/MAX(BD:BD))</f>
        <v>13.609467455621301</v>
      </c>
      <c r="BS98" s="78">
        <f t="shared" ref="BS98:BS129" si="208">IF(BE98="","",100*(BE98)/MAX(BE:BE))</f>
        <v>24.761904761904763</v>
      </c>
      <c r="BT98" s="78">
        <f t="shared" ref="BT98:BT129" si="209">IF(BF98="","",100*(BF98)/MAX(BF:BF))</f>
        <v>25.494071146245059</v>
      </c>
      <c r="BU98" s="77">
        <v>7.8</v>
      </c>
      <c r="BV98" s="76">
        <v>7.83</v>
      </c>
      <c r="BW98" s="76">
        <v>7.82</v>
      </c>
      <c r="BX98" s="76">
        <v>7.82</v>
      </c>
      <c r="BY98" s="76">
        <v>8.1</v>
      </c>
      <c r="BZ98" s="76">
        <v>7.47</v>
      </c>
      <c r="CA98" s="76">
        <v>7.47</v>
      </c>
      <c r="CB98" s="76">
        <v>7.75</v>
      </c>
      <c r="CC98" s="76">
        <v>9.0399999999999991</v>
      </c>
      <c r="CD98" s="76">
        <v>9.0399999999999991</v>
      </c>
      <c r="CE98" s="76">
        <v>8.9</v>
      </c>
      <c r="CF98" s="76">
        <v>7.33</v>
      </c>
      <c r="CG98" s="76">
        <v>7.61</v>
      </c>
      <c r="CH98" s="76">
        <v>7.65</v>
      </c>
      <c r="CI98" s="77">
        <f t="shared" ref="CI98:CI129" si="210">IF(BU98="","",IF(AE98&lt;1.35,"",BU98))</f>
        <v>7.8</v>
      </c>
      <c r="CJ98" s="76">
        <f t="shared" ref="CJ98:CJ129" si="211">IF(BV98="","",IF(AF98&lt;1.35,"",BV98))</f>
        <v>7.83</v>
      </c>
      <c r="CK98" s="76">
        <f t="shared" ref="CK98:CK129" si="212">IF(BW98="","",IF(AG98&lt;1.35,"",BW98))</f>
        <v>7.82</v>
      </c>
      <c r="CL98" s="76">
        <f t="shared" ref="CL98:CL129" si="213">IF(BX98="","",IF(AH98&lt;1.35,"",BX98))</f>
        <v>7.82</v>
      </c>
      <c r="CM98" s="76">
        <f t="shared" ref="CM98:CM129" si="214">IF(BY98="","",IF(AI98&lt;1.35,"",BY98))</f>
        <v>8.1</v>
      </c>
      <c r="CN98" s="76">
        <f t="shared" ref="CN98:CN129" si="215">IF(BZ98="","",IF(AJ98&lt;1.35,"",BZ98))</f>
        <v>7.47</v>
      </c>
      <c r="CO98" s="76">
        <f t="shared" ref="CO98:CO129" si="216">IF(CA98="","",IF(AK98&lt;1.35,"",CA98))</f>
        <v>7.47</v>
      </c>
      <c r="CP98" s="76" t="str">
        <f t="shared" ref="CP98:CP129" si="217">IF(CB98="","",IF(AL98&lt;1.35,"",CB98))</f>
        <v/>
      </c>
      <c r="CQ98" s="76">
        <f t="shared" ref="CQ98:CQ129" si="218">IF(CC98="","",IF(AM98&lt;1.35,"",CC98))</f>
        <v>9.0399999999999991</v>
      </c>
      <c r="CR98" s="76">
        <f t="shared" ref="CR98:CR129" si="219">IF(CD98="","",IF(AN98&lt;1.35,"",CD98))</f>
        <v>9.0399999999999991</v>
      </c>
      <c r="CS98" s="76">
        <f t="shared" ref="CS98:CS129" si="220">IF(CE98="","",IF(AO98&lt;1.35,"",CE98))</f>
        <v>8.9</v>
      </c>
      <c r="CT98" s="76">
        <f t="shared" ref="CT98:CT129" si="221">IF(CF98="","",IF(AP98&lt;1.35,"",CF98))</f>
        <v>7.33</v>
      </c>
      <c r="CU98" s="76">
        <f t="shared" ref="CU98:CU129" si="222">IF(CG98="","",IF(AQ98&lt;1.35,"",CG98))</f>
        <v>7.61</v>
      </c>
      <c r="CV98" s="76">
        <f t="shared" ref="CV98:CV129" si="223">IF(CH98="","",IF(AR98&lt;1.35,"",CH98))</f>
        <v>7.65</v>
      </c>
    </row>
    <row r="99" spans="1:100" x14ac:dyDescent="0.15">
      <c r="A99" s="80" t="s">
        <v>581</v>
      </c>
      <c r="B99" s="81" t="s">
        <v>1222</v>
      </c>
      <c r="C99" s="77">
        <v>3.18</v>
      </c>
      <c r="D99" s="76">
        <v>1.73</v>
      </c>
      <c r="E99" s="76">
        <v>3.51</v>
      </c>
      <c r="F99" s="76">
        <v>3.51</v>
      </c>
      <c r="G99" s="76">
        <v>3.48</v>
      </c>
      <c r="H99" s="76">
        <v>2.36</v>
      </c>
      <c r="I99" s="76">
        <v>2.36</v>
      </c>
      <c r="J99" s="76">
        <v>2.2999999999999998</v>
      </c>
      <c r="K99" s="76">
        <v>4.83</v>
      </c>
      <c r="L99" s="76">
        <v>4.83</v>
      </c>
      <c r="M99" s="76">
        <v>2.59</v>
      </c>
      <c r="N99" s="76">
        <v>3.82</v>
      </c>
      <c r="O99" s="76">
        <v>1.75</v>
      </c>
      <c r="P99" s="76">
        <v>3.06</v>
      </c>
      <c r="Q99" s="79">
        <v>21.2</v>
      </c>
      <c r="R99" s="78">
        <v>19.7</v>
      </c>
      <c r="S99" s="78">
        <v>37.299999999999997</v>
      </c>
      <c r="T99" s="78">
        <v>37.299999999999997</v>
      </c>
      <c r="U99" s="78">
        <v>32.9</v>
      </c>
      <c r="V99" s="78">
        <v>32.700000000000003</v>
      </c>
      <c r="W99" s="78">
        <v>32.700000000000003</v>
      </c>
      <c r="X99" s="78">
        <v>24.5</v>
      </c>
      <c r="Y99" s="78">
        <v>31</v>
      </c>
      <c r="Z99" s="78">
        <v>31</v>
      </c>
      <c r="AA99" s="78">
        <v>29</v>
      </c>
      <c r="AB99" s="78">
        <v>37.5</v>
      </c>
      <c r="AC99" s="78">
        <v>37.799999999999997</v>
      </c>
      <c r="AD99" s="78">
        <v>24</v>
      </c>
      <c r="AE99" s="77">
        <f t="shared" si="168"/>
        <v>6.6666666666666661</v>
      </c>
      <c r="AF99" s="76">
        <f t="shared" si="169"/>
        <v>11.38728323699422</v>
      </c>
      <c r="AG99" s="76">
        <f t="shared" si="170"/>
        <v>10.626780626780626</v>
      </c>
      <c r="AH99" s="76">
        <f t="shared" si="171"/>
        <v>10.626780626780626</v>
      </c>
      <c r="AI99" s="76">
        <f t="shared" si="172"/>
        <v>9.4540229885057467</v>
      </c>
      <c r="AJ99" s="76">
        <f t="shared" si="173"/>
        <v>13.855932203389832</v>
      </c>
      <c r="AK99" s="76">
        <f t="shared" si="174"/>
        <v>13.855932203389832</v>
      </c>
      <c r="AL99" s="76">
        <f t="shared" si="175"/>
        <v>10.652173913043478</v>
      </c>
      <c r="AM99" s="76">
        <f t="shared" si="176"/>
        <v>6.4182194616977224</v>
      </c>
      <c r="AN99" s="76">
        <f t="shared" si="177"/>
        <v>6.4182194616977224</v>
      </c>
      <c r="AO99" s="76">
        <f t="shared" si="178"/>
        <v>11.196911196911197</v>
      </c>
      <c r="AP99" s="76">
        <f t="shared" si="179"/>
        <v>9.8167539267015709</v>
      </c>
      <c r="AQ99" s="76">
        <f t="shared" si="180"/>
        <v>21.599999999999998</v>
      </c>
      <c r="AR99" s="76">
        <f t="shared" si="181"/>
        <v>7.8431372549019605</v>
      </c>
      <c r="AS99" s="79">
        <f t="shared" si="182"/>
        <v>21.2</v>
      </c>
      <c r="AT99" s="78">
        <f t="shared" si="183"/>
        <v>19.7</v>
      </c>
      <c r="AU99" s="78">
        <f t="shared" si="184"/>
        <v>37.299999999999997</v>
      </c>
      <c r="AV99" s="78">
        <f t="shared" si="185"/>
        <v>37.299999999999997</v>
      </c>
      <c r="AW99" s="78">
        <f t="shared" si="186"/>
        <v>32.9</v>
      </c>
      <c r="AX99" s="78">
        <f t="shared" si="187"/>
        <v>32.700000000000003</v>
      </c>
      <c r="AY99" s="78">
        <f t="shared" si="188"/>
        <v>32.700000000000003</v>
      </c>
      <c r="AZ99" s="78">
        <f t="shared" si="189"/>
        <v>24.5</v>
      </c>
      <c r="BA99" s="78">
        <f t="shared" si="190"/>
        <v>31</v>
      </c>
      <c r="BB99" s="78">
        <f t="shared" si="191"/>
        <v>31</v>
      </c>
      <c r="BC99" s="78">
        <f t="shared" si="192"/>
        <v>29</v>
      </c>
      <c r="BD99" s="78">
        <f t="shared" si="193"/>
        <v>37.5</v>
      </c>
      <c r="BE99" s="78">
        <f t="shared" si="194"/>
        <v>37.799999999999997</v>
      </c>
      <c r="BF99" s="78">
        <f t="shared" si="195"/>
        <v>24</v>
      </c>
      <c r="BG99" s="79">
        <f t="shared" si="196"/>
        <v>38.970588235294116</v>
      </c>
      <c r="BH99" s="78">
        <f t="shared" si="197"/>
        <v>36.617100371747213</v>
      </c>
      <c r="BI99" s="78">
        <f t="shared" si="198"/>
        <v>72.147001934235959</v>
      </c>
      <c r="BJ99" s="78">
        <f t="shared" si="199"/>
        <v>72.147001934235959</v>
      </c>
      <c r="BK99" s="78">
        <f t="shared" si="200"/>
        <v>67.5564681724846</v>
      </c>
      <c r="BL99" s="78">
        <f t="shared" si="201"/>
        <v>67.701863354037286</v>
      </c>
      <c r="BM99" s="78">
        <f t="shared" si="202"/>
        <v>67.701863354037286</v>
      </c>
      <c r="BN99" s="78">
        <f t="shared" si="203"/>
        <v>71.014492753623188</v>
      </c>
      <c r="BO99" s="78">
        <f t="shared" si="204"/>
        <v>63.655030800821351</v>
      </c>
      <c r="BP99" s="78">
        <f t="shared" si="205"/>
        <v>63.655030800821351</v>
      </c>
      <c r="BQ99" s="78">
        <f t="shared" si="206"/>
        <v>65.168539325842701</v>
      </c>
      <c r="BR99" s="78">
        <f t="shared" si="207"/>
        <v>73.964497041420117</v>
      </c>
      <c r="BS99" s="78">
        <f t="shared" si="208"/>
        <v>71.999999999999986</v>
      </c>
      <c r="BT99" s="78">
        <f t="shared" si="209"/>
        <v>47.430830039525688</v>
      </c>
      <c r="BU99" s="77">
        <v>7.86</v>
      </c>
      <c r="BV99" s="76">
        <v>7.86</v>
      </c>
      <c r="BW99" s="76">
        <v>8.91</v>
      </c>
      <c r="BX99" s="76">
        <v>8.91</v>
      </c>
      <c r="BY99" s="76">
        <v>9.39</v>
      </c>
      <c r="BZ99" s="76">
        <v>8.41</v>
      </c>
      <c r="CA99" s="76">
        <v>8.41</v>
      </c>
      <c r="CB99" s="76">
        <v>8.57</v>
      </c>
      <c r="CC99" s="76">
        <v>9.3699999999999992</v>
      </c>
      <c r="CD99" s="76">
        <v>9.3699999999999992</v>
      </c>
      <c r="CE99" s="76">
        <v>9.32</v>
      </c>
      <c r="CF99" s="76">
        <v>9.08</v>
      </c>
      <c r="CG99" s="76">
        <v>8.68</v>
      </c>
      <c r="CH99" s="76">
        <v>7.92</v>
      </c>
      <c r="CI99" s="77">
        <f t="shared" si="210"/>
        <v>7.86</v>
      </c>
      <c r="CJ99" s="76">
        <f t="shared" si="211"/>
        <v>7.86</v>
      </c>
      <c r="CK99" s="76">
        <f t="shared" si="212"/>
        <v>8.91</v>
      </c>
      <c r="CL99" s="76">
        <f t="shared" si="213"/>
        <v>8.91</v>
      </c>
      <c r="CM99" s="76">
        <f t="shared" si="214"/>
        <v>9.39</v>
      </c>
      <c r="CN99" s="76">
        <f t="shared" si="215"/>
        <v>8.41</v>
      </c>
      <c r="CO99" s="76">
        <f t="shared" si="216"/>
        <v>8.41</v>
      </c>
      <c r="CP99" s="76">
        <f t="shared" si="217"/>
        <v>8.57</v>
      </c>
      <c r="CQ99" s="76">
        <f t="shared" si="218"/>
        <v>9.3699999999999992</v>
      </c>
      <c r="CR99" s="76">
        <f t="shared" si="219"/>
        <v>9.3699999999999992</v>
      </c>
      <c r="CS99" s="76">
        <f t="shared" si="220"/>
        <v>9.32</v>
      </c>
      <c r="CT99" s="76">
        <f t="shared" si="221"/>
        <v>9.08</v>
      </c>
      <c r="CU99" s="76">
        <f t="shared" si="222"/>
        <v>8.68</v>
      </c>
      <c r="CV99" s="76">
        <f t="shared" si="223"/>
        <v>7.92</v>
      </c>
    </row>
    <row r="100" spans="1:100" x14ac:dyDescent="0.15">
      <c r="A100" s="80" t="s">
        <v>589</v>
      </c>
      <c r="B100" s="81" t="s">
        <v>589</v>
      </c>
      <c r="C100" s="77">
        <v>4.5999999999999996</v>
      </c>
      <c r="D100" s="76">
        <v>2.19</v>
      </c>
      <c r="E100" s="76">
        <v>3.8</v>
      </c>
      <c r="F100" s="76">
        <v>3.8</v>
      </c>
      <c r="G100" s="76">
        <v>5.54</v>
      </c>
      <c r="H100" s="76">
        <v>4.7</v>
      </c>
      <c r="I100" s="76">
        <v>4.7</v>
      </c>
      <c r="J100" s="76">
        <v>4.54</v>
      </c>
      <c r="K100" s="76">
        <v>8.6199999999999992</v>
      </c>
      <c r="L100" s="76">
        <v>8.6199999999999992</v>
      </c>
      <c r="M100" s="76">
        <v>8.17</v>
      </c>
      <c r="N100" s="76">
        <v>4.9000000000000004</v>
      </c>
      <c r="O100" s="76">
        <v>4.0599999999999996</v>
      </c>
      <c r="P100" s="76">
        <v>5.7</v>
      </c>
      <c r="S100" s="78">
        <v>24.9</v>
      </c>
      <c r="T100" s="78">
        <v>24.9</v>
      </c>
      <c r="U100" s="78">
        <v>23.7</v>
      </c>
      <c r="V100" s="78">
        <v>11</v>
      </c>
      <c r="W100" s="78">
        <v>11</v>
      </c>
      <c r="AE100" s="77" t="str">
        <f t="shared" si="168"/>
        <v/>
      </c>
      <c r="AF100" s="76" t="str">
        <f t="shared" si="169"/>
        <v/>
      </c>
      <c r="AG100" s="76">
        <f t="shared" si="170"/>
        <v>6.5526315789473681</v>
      </c>
      <c r="AH100" s="76">
        <f t="shared" si="171"/>
        <v>6.5526315789473681</v>
      </c>
      <c r="AI100" s="76">
        <f t="shared" si="172"/>
        <v>4.27797833935018</v>
      </c>
      <c r="AJ100" s="76">
        <f t="shared" si="173"/>
        <v>2.3404255319148937</v>
      </c>
      <c r="AK100" s="76">
        <f t="shared" si="174"/>
        <v>2.3404255319148937</v>
      </c>
      <c r="AL100" s="76" t="str">
        <f t="shared" si="175"/>
        <v/>
      </c>
      <c r="AM100" s="76" t="str">
        <f t="shared" si="176"/>
        <v/>
      </c>
      <c r="AN100" s="76" t="str">
        <f t="shared" si="177"/>
        <v/>
      </c>
      <c r="AO100" s="76" t="str">
        <f t="shared" si="178"/>
        <v/>
      </c>
      <c r="AP100" s="76" t="str">
        <f t="shared" si="179"/>
        <v/>
      </c>
      <c r="AQ100" s="76" t="str">
        <f t="shared" si="180"/>
        <v/>
      </c>
      <c r="AR100" s="76" t="str">
        <f t="shared" si="181"/>
        <v/>
      </c>
      <c r="AS100" s="79" t="str">
        <f t="shared" si="182"/>
        <v/>
      </c>
      <c r="AT100" s="78" t="str">
        <f t="shared" si="183"/>
        <v/>
      </c>
      <c r="AU100" s="78">
        <f t="shared" si="184"/>
        <v>24.9</v>
      </c>
      <c r="AV100" s="78">
        <f t="shared" si="185"/>
        <v>24.9</v>
      </c>
      <c r="AW100" s="78">
        <f t="shared" si="186"/>
        <v>23.7</v>
      </c>
      <c r="AX100" s="78">
        <f t="shared" si="187"/>
        <v>11</v>
      </c>
      <c r="AY100" s="78">
        <f t="shared" si="188"/>
        <v>11</v>
      </c>
      <c r="AZ100" s="78" t="str">
        <f t="shared" si="189"/>
        <v/>
      </c>
      <c r="BA100" s="78" t="str">
        <f t="shared" si="190"/>
        <v/>
      </c>
      <c r="BB100" s="78" t="str">
        <f t="shared" si="191"/>
        <v/>
      </c>
      <c r="BC100" s="78" t="str">
        <f t="shared" si="192"/>
        <v/>
      </c>
      <c r="BD100" s="78" t="str">
        <f t="shared" si="193"/>
        <v/>
      </c>
      <c r="BE100" s="78" t="str">
        <f t="shared" si="194"/>
        <v/>
      </c>
      <c r="BF100" s="78" t="str">
        <f t="shared" si="195"/>
        <v/>
      </c>
      <c r="BG100" s="79" t="str">
        <f t="shared" si="196"/>
        <v/>
      </c>
      <c r="BH100" s="78" t="str">
        <f t="shared" si="197"/>
        <v/>
      </c>
      <c r="BI100" s="78">
        <f t="shared" si="198"/>
        <v>48.16247582205029</v>
      </c>
      <c r="BJ100" s="78">
        <f t="shared" si="199"/>
        <v>48.16247582205029</v>
      </c>
      <c r="BK100" s="78">
        <f t="shared" si="200"/>
        <v>48.6652977412731</v>
      </c>
      <c r="BL100" s="78">
        <f t="shared" si="201"/>
        <v>22.77432712215321</v>
      </c>
      <c r="BM100" s="78">
        <f t="shared" si="202"/>
        <v>22.77432712215321</v>
      </c>
      <c r="BN100" s="78" t="str">
        <f t="shared" si="203"/>
        <v/>
      </c>
      <c r="BO100" s="78" t="str">
        <f t="shared" si="204"/>
        <v/>
      </c>
      <c r="BP100" s="78" t="str">
        <f t="shared" si="205"/>
        <v/>
      </c>
      <c r="BQ100" s="78" t="str">
        <f t="shared" si="206"/>
        <v/>
      </c>
      <c r="BR100" s="78" t="str">
        <f t="shared" si="207"/>
        <v/>
      </c>
      <c r="BS100" s="78" t="str">
        <f t="shared" si="208"/>
        <v/>
      </c>
      <c r="BT100" s="78" t="str">
        <f t="shared" si="209"/>
        <v/>
      </c>
      <c r="BW100" s="76">
        <v>6.95</v>
      </c>
      <c r="BX100" s="76">
        <v>6.95</v>
      </c>
      <c r="BY100" s="76">
        <v>7.07</v>
      </c>
      <c r="BZ100" s="76">
        <v>6.02</v>
      </c>
      <c r="CA100" s="76">
        <v>6.02</v>
      </c>
      <c r="CI100" s="77" t="str">
        <f t="shared" si="210"/>
        <v/>
      </c>
      <c r="CJ100" s="76" t="str">
        <f t="shared" si="211"/>
        <v/>
      </c>
      <c r="CK100" s="76">
        <f t="shared" si="212"/>
        <v>6.95</v>
      </c>
      <c r="CL100" s="76">
        <f t="shared" si="213"/>
        <v>6.95</v>
      </c>
      <c r="CM100" s="76">
        <f t="shared" si="214"/>
        <v>7.07</v>
      </c>
      <c r="CN100" s="76">
        <f t="shared" si="215"/>
        <v>6.02</v>
      </c>
      <c r="CO100" s="76">
        <f t="shared" si="216"/>
        <v>6.02</v>
      </c>
      <c r="CP100" s="76" t="str">
        <f t="shared" si="217"/>
        <v/>
      </c>
      <c r="CQ100" s="76" t="str">
        <f t="shared" si="218"/>
        <v/>
      </c>
      <c r="CR100" s="76" t="str">
        <f t="shared" si="219"/>
        <v/>
      </c>
      <c r="CS100" s="76" t="str">
        <f t="shared" si="220"/>
        <v/>
      </c>
      <c r="CT100" s="76" t="str">
        <f t="shared" si="221"/>
        <v/>
      </c>
      <c r="CU100" s="76" t="str">
        <f t="shared" si="222"/>
        <v/>
      </c>
      <c r="CV100" s="76" t="str">
        <f t="shared" si="223"/>
        <v/>
      </c>
    </row>
    <row r="101" spans="1:100" x14ac:dyDescent="0.15">
      <c r="A101" s="80" t="s">
        <v>582</v>
      </c>
      <c r="B101" s="81" t="s">
        <v>582</v>
      </c>
      <c r="C101" s="77">
        <v>4.42</v>
      </c>
      <c r="D101" s="76">
        <v>4.42</v>
      </c>
      <c r="E101" s="76">
        <v>2.62</v>
      </c>
      <c r="F101" s="76">
        <v>2.62</v>
      </c>
      <c r="G101" s="76">
        <v>3.53</v>
      </c>
      <c r="H101" s="76">
        <v>4.63</v>
      </c>
      <c r="I101" s="76">
        <v>4.63</v>
      </c>
      <c r="J101" s="76">
        <v>5.75</v>
      </c>
      <c r="K101" s="76">
        <v>5.34</v>
      </c>
      <c r="L101" s="76">
        <v>5.34</v>
      </c>
      <c r="M101" s="76">
        <v>3.75</v>
      </c>
      <c r="N101" s="76">
        <v>4.6399999999999997</v>
      </c>
      <c r="O101" s="76">
        <v>15.77</v>
      </c>
      <c r="P101" s="76">
        <v>18.61</v>
      </c>
      <c r="S101" s="78">
        <v>39.700000000000003</v>
      </c>
      <c r="T101" s="78">
        <v>39.700000000000003</v>
      </c>
      <c r="U101" s="78">
        <v>38.700000000000003</v>
      </c>
      <c r="V101" s="78">
        <v>33.700000000000003</v>
      </c>
      <c r="W101" s="78">
        <v>33.700000000000003</v>
      </c>
      <c r="X101" s="78">
        <v>23.5</v>
      </c>
      <c r="AE101" s="77" t="str">
        <f t="shared" si="168"/>
        <v/>
      </c>
      <c r="AF101" s="76" t="str">
        <f t="shared" si="169"/>
        <v/>
      </c>
      <c r="AG101" s="76">
        <f t="shared" si="170"/>
        <v>15.152671755725191</v>
      </c>
      <c r="AH101" s="76">
        <f t="shared" si="171"/>
        <v>15.152671755725191</v>
      </c>
      <c r="AI101" s="76">
        <f t="shared" si="172"/>
        <v>10.963172804532579</v>
      </c>
      <c r="AJ101" s="76">
        <f t="shared" si="173"/>
        <v>7.2786177105831538</v>
      </c>
      <c r="AK101" s="76">
        <f t="shared" si="174"/>
        <v>7.2786177105831538</v>
      </c>
      <c r="AL101" s="76">
        <f t="shared" si="175"/>
        <v>4.0869565217391308</v>
      </c>
      <c r="AM101" s="76" t="str">
        <f t="shared" si="176"/>
        <v/>
      </c>
      <c r="AN101" s="76" t="str">
        <f t="shared" si="177"/>
        <v/>
      </c>
      <c r="AO101" s="76" t="str">
        <f t="shared" si="178"/>
        <v/>
      </c>
      <c r="AP101" s="76" t="str">
        <f t="shared" si="179"/>
        <v/>
      </c>
      <c r="AQ101" s="76" t="str">
        <f t="shared" si="180"/>
        <v/>
      </c>
      <c r="AR101" s="76" t="str">
        <f t="shared" si="181"/>
        <v/>
      </c>
      <c r="AS101" s="79" t="str">
        <f t="shared" si="182"/>
        <v/>
      </c>
      <c r="AT101" s="78" t="str">
        <f t="shared" si="183"/>
        <v/>
      </c>
      <c r="AU101" s="78">
        <f t="shared" si="184"/>
        <v>39.700000000000003</v>
      </c>
      <c r="AV101" s="78">
        <f t="shared" si="185"/>
        <v>39.700000000000003</v>
      </c>
      <c r="AW101" s="78">
        <f t="shared" si="186"/>
        <v>38.700000000000003</v>
      </c>
      <c r="AX101" s="78">
        <f t="shared" si="187"/>
        <v>33.700000000000003</v>
      </c>
      <c r="AY101" s="78">
        <f t="shared" si="188"/>
        <v>33.700000000000003</v>
      </c>
      <c r="AZ101" s="78">
        <f t="shared" si="189"/>
        <v>23.5</v>
      </c>
      <c r="BA101" s="78" t="str">
        <f t="shared" si="190"/>
        <v/>
      </c>
      <c r="BB101" s="78" t="str">
        <f t="shared" si="191"/>
        <v/>
      </c>
      <c r="BC101" s="78" t="str">
        <f t="shared" si="192"/>
        <v/>
      </c>
      <c r="BD101" s="78" t="str">
        <f t="shared" si="193"/>
        <v/>
      </c>
      <c r="BE101" s="78" t="str">
        <f t="shared" si="194"/>
        <v/>
      </c>
      <c r="BF101" s="78" t="str">
        <f t="shared" si="195"/>
        <v/>
      </c>
      <c r="BG101" s="79" t="str">
        <f t="shared" si="196"/>
        <v/>
      </c>
      <c r="BH101" s="78" t="str">
        <f t="shared" si="197"/>
        <v/>
      </c>
      <c r="BI101" s="78">
        <f t="shared" si="198"/>
        <v>76.789168278529985</v>
      </c>
      <c r="BJ101" s="78">
        <f t="shared" si="199"/>
        <v>76.789168278529985</v>
      </c>
      <c r="BK101" s="78">
        <f t="shared" si="200"/>
        <v>79.466119096509246</v>
      </c>
      <c r="BL101" s="78">
        <f t="shared" si="201"/>
        <v>69.772256728778487</v>
      </c>
      <c r="BM101" s="78">
        <f t="shared" si="202"/>
        <v>69.772256728778487</v>
      </c>
      <c r="BN101" s="78">
        <f t="shared" si="203"/>
        <v>68.115942028985501</v>
      </c>
      <c r="BO101" s="78" t="str">
        <f t="shared" si="204"/>
        <v/>
      </c>
      <c r="BP101" s="78" t="str">
        <f t="shared" si="205"/>
        <v/>
      </c>
      <c r="BQ101" s="78" t="str">
        <f t="shared" si="206"/>
        <v/>
      </c>
      <c r="BR101" s="78" t="str">
        <f t="shared" si="207"/>
        <v/>
      </c>
      <c r="BS101" s="78" t="str">
        <f t="shared" si="208"/>
        <v/>
      </c>
      <c r="BT101" s="78" t="str">
        <f t="shared" si="209"/>
        <v/>
      </c>
      <c r="BW101" s="76">
        <v>6.8</v>
      </c>
      <c r="BX101" s="76">
        <v>6.8</v>
      </c>
      <c r="BY101" s="76">
        <v>7.47</v>
      </c>
      <c r="BZ101" s="76">
        <v>6.64</v>
      </c>
      <c r="CA101" s="76">
        <v>6.64</v>
      </c>
      <c r="CB101" s="76">
        <v>6.92</v>
      </c>
      <c r="CI101" s="77" t="str">
        <f t="shared" si="210"/>
        <v/>
      </c>
      <c r="CJ101" s="76" t="str">
        <f t="shared" si="211"/>
        <v/>
      </c>
      <c r="CK101" s="76">
        <f t="shared" si="212"/>
        <v>6.8</v>
      </c>
      <c r="CL101" s="76">
        <f t="shared" si="213"/>
        <v>6.8</v>
      </c>
      <c r="CM101" s="76">
        <f t="shared" si="214"/>
        <v>7.47</v>
      </c>
      <c r="CN101" s="76">
        <f t="shared" si="215"/>
        <v>6.64</v>
      </c>
      <c r="CO101" s="76">
        <f t="shared" si="216"/>
        <v>6.64</v>
      </c>
      <c r="CP101" s="76">
        <f t="shared" si="217"/>
        <v>6.92</v>
      </c>
      <c r="CQ101" s="76" t="str">
        <f t="shared" si="218"/>
        <v/>
      </c>
      <c r="CR101" s="76" t="str">
        <f t="shared" si="219"/>
        <v/>
      </c>
      <c r="CS101" s="76" t="str">
        <f t="shared" si="220"/>
        <v/>
      </c>
      <c r="CT101" s="76" t="str">
        <f t="shared" si="221"/>
        <v/>
      </c>
      <c r="CU101" s="76" t="str">
        <f t="shared" si="222"/>
        <v/>
      </c>
      <c r="CV101" s="76" t="str">
        <f t="shared" si="223"/>
        <v/>
      </c>
    </row>
    <row r="102" spans="1:100" x14ac:dyDescent="0.15">
      <c r="A102" s="80" t="s">
        <v>585</v>
      </c>
      <c r="B102" s="81" t="s">
        <v>585</v>
      </c>
      <c r="C102" s="77">
        <v>3.25</v>
      </c>
      <c r="D102" s="76">
        <v>3.45</v>
      </c>
      <c r="E102" s="76">
        <v>3.77</v>
      </c>
      <c r="F102" s="76">
        <v>3.77</v>
      </c>
      <c r="G102" s="76">
        <v>2.2400000000000002</v>
      </c>
      <c r="H102" s="76">
        <v>2.71</v>
      </c>
      <c r="I102" s="76">
        <v>2.71</v>
      </c>
      <c r="J102" s="76">
        <v>3.28</v>
      </c>
      <c r="K102" s="76">
        <v>6.95</v>
      </c>
      <c r="L102" s="76">
        <v>6.95</v>
      </c>
      <c r="M102" s="76">
        <v>6.95</v>
      </c>
      <c r="N102" s="76">
        <v>3.7</v>
      </c>
      <c r="O102" s="76">
        <v>12.26</v>
      </c>
      <c r="P102" s="76">
        <v>13.48</v>
      </c>
      <c r="S102" s="78">
        <v>37</v>
      </c>
      <c r="T102" s="78">
        <v>37</v>
      </c>
      <c r="U102" s="78">
        <v>34.700000000000003</v>
      </c>
      <c r="V102" s="78">
        <v>31.8</v>
      </c>
      <c r="W102" s="78">
        <v>31.8</v>
      </c>
      <c r="X102" s="78">
        <v>23.9</v>
      </c>
      <c r="AE102" s="77" t="str">
        <f t="shared" si="168"/>
        <v/>
      </c>
      <c r="AF102" s="76" t="str">
        <f t="shared" si="169"/>
        <v/>
      </c>
      <c r="AG102" s="76">
        <f t="shared" si="170"/>
        <v>9.8143236074270561</v>
      </c>
      <c r="AH102" s="76">
        <f t="shared" si="171"/>
        <v>9.8143236074270561</v>
      </c>
      <c r="AI102" s="76">
        <f t="shared" si="172"/>
        <v>15.491071428571429</v>
      </c>
      <c r="AJ102" s="76">
        <f t="shared" si="173"/>
        <v>11.734317343173432</v>
      </c>
      <c r="AK102" s="76">
        <f t="shared" si="174"/>
        <v>11.734317343173432</v>
      </c>
      <c r="AL102" s="76">
        <f t="shared" si="175"/>
        <v>7.2865853658536581</v>
      </c>
      <c r="AM102" s="76" t="str">
        <f t="shared" si="176"/>
        <v/>
      </c>
      <c r="AN102" s="76" t="str">
        <f t="shared" si="177"/>
        <v/>
      </c>
      <c r="AO102" s="76" t="str">
        <f t="shared" si="178"/>
        <v/>
      </c>
      <c r="AP102" s="76" t="str">
        <f t="shared" si="179"/>
        <v/>
      </c>
      <c r="AQ102" s="76" t="str">
        <f t="shared" si="180"/>
        <v/>
      </c>
      <c r="AR102" s="76" t="str">
        <f t="shared" si="181"/>
        <v/>
      </c>
      <c r="AS102" s="79" t="str">
        <f t="shared" si="182"/>
        <v/>
      </c>
      <c r="AT102" s="78" t="str">
        <f t="shared" si="183"/>
        <v/>
      </c>
      <c r="AU102" s="78">
        <f t="shared" si="184"/>
        <v>37</v>
      </c>
      <c r="AV102" s="78">
        <f t="shared" si="185"/>
        <v>37</v>
      </c>
      <c r="AW102" s="78">
        <f t="shared" si="186"/>
        <v>34.700000000000003</v>
      </c>
      <c r="AX102" s="78">
        <f t="shared" si="187"/>
        <v>31.8</v>
      </c>
      <c r="AY102" s="78">
        <f t="shared" si="188"/>
        <v>31.8</v>
      </c>
      <c r="AZ102" s="78">
        <f t="shared" si="189"/>
        <v>23.9</v>
      </c>
      <c r="BA102" s="78" t="str">
        <f t="shared" si="190"/>
        <v/>
      </c>
      <c r="BB102" s="78" t="str">
        <f t="shared" si="191"/>
        <v/>
      </c>
      <c r="BC102" s="78" t="str">
        <f t="shared" si="192"/>
        <v/>
      </c>
      <c r="BD102" s="78" t="str">
        <f t="shared" si="193"/>
        <v/>
      </c>
      <c r="BE102" s="78" t="str">
        <f t="shared" si="194"/>
        <v/>
      </c>
      <c r="BF102" s="78" t="str">
        <f t="shared" si="195"/>
        <v/>
      </c>
      <c r="BG102" s="79" t="str">
        <f t="shared" si="196"/>
        <v/>
      </c>
      <c r="BH102" s="78" t="str">
        <f t="shared" si="197"/>
        <v/>
      </c>
      <c r="BI102" s="78">
        <f t="shared" si="198"/>
        <v>71.566731141199227</v>
      </c>
      <c r="BJ102" s="78">
        <f t="shared" si="199"/>
        <v>71.566731141199227</v>
      </c>
      <c r="BK102" s="78">
        <f t="shared" si="200"/>
        <v>71.252566735112936</v>
      </c>
      <c r="BL102" s="78">
        <f t="shared" si="201"/>
        <v>65.838509316770185</v>
      </c>
      <c r="BM102" s="78">
        <f t="shared" si="202"/>
        <v>65.838509316770185</v>
      </c>
      <c r="BN102" s="78">
        <f t="shared" si="203"/>
        <v>69.275362318840578</v>
      </c>
      <c r="BO102" s="78" t="str">
        <f t="shared" si="204"/>
        <v/>
      </c>
      <c r="BP102" s="78" t="str">
        <f t="shared" si="205"/>
        <v/>
      </c>
      <c r="BQ102" s="78" t="str">
        <f t="shared" si="206"/>
        <v/>
      </c>
      <c r="BR102" s="78" t="str">
        <f t="shared" si="207"/>
        <v/>
      </c>
      <c r="BS102" s="78" t="str">
        <f t="shared" si="208"/>
        <v/>
      </c>
      <c r="BT102" s="78" t="str">
        <f t="shared" si="209"/>
        <v/>
      </c>
      <c r="BW102" s="76">
        <v>7.85</v>
      </c>
      <c r="BX102" s="76">
        <v>7.85</v>
      </c>
      <c r="BY102" s="76">
        <v>8.0299999999999994</v>
      </c>
      <c r="BZ102" s="76">
        <v>7.8</v>
      </c>
      <c r="CA102" s="76">
        <v>7.8</v>
      </c>
      <c r="CB102" s="76">
        <v>7.94</v>
      </c>
      <c r="CI102" s="77" t="str">
        <f t="shared" si="210"/>
        <v/>
      </c>
      <c r="CJ102" s="76" t="str">
        <f t="shared" si="211"/>
        <v/>
      </c>
      <c r="CK102" s="76">
        <f t="shared" si="212"/>
        <v>7.85</v>
      </c>
      <c r="CL102" s="76">
        <f t="shared" si="213"/>
        <v>7.85</v>
      </c>
      <c r="CM102" s="76">
        <f t="shared" si="214"/>
        <v>8.0299999999999994</v>
      </c>
      <c r="CN102" s="76">
        <f t="shared" si="215"/>
        <v>7.8</v>
      </c>
      <c r="CO102" s="76">
        <f t="shared" si="216"/>
        <v>7.8</v>
      </c>
      <c r="CP102" s="76">
        <f t="shared" si="217"/>
        <v>7.94</v>
      </c>
      <c r="CQ102" s="76" t="str">
        <f t="shared" si="218"/>
        <v/>
      </c>
      <c r="CR102" s="76" t="str">
        <f t="shared" si="219"/>
        <v/>
      </c>
      <c r="CS102" s="76" t="str">
        <f t="shared" si="220"/>
        <v/>
      </c>
      <c r="CT102" s="76" t="str">
        <f t="shared" si="221"/>
        <v/>
      </c>
      <c r="CU102" s="76" t="str">
        <f t="shared" si="222"/>
        <v/>
      </c>
      <c r="CV102" s="76" t="str">
        <f t="shared" si="223"/>
        <v/>
      </c>
    </row>
    <row r="103" spans="1:100" x14ac:dyDescent="0.15">
      <c r="A103" s="80" t="s">
        <v>599</v>
      </c>
      <c r="B103" s="81" t="s">
        <v>1221</v>
      </c>
      <c r="C103" s="77">
        <v>3.85</v>
      </c>
      <c r="D103" s="76">
        <v>3.21</v>
      </c>
      <c r="E103" s="76">
        <v>4.21</v>
      </c>
      <c r="F103" s="76">
        <v>4.21</v>
      </c>
      <c r="G103" s="76">
        <v>5.23</v>
      </c>
      <c r="H103" s="76">
        <v>4.96</v>
      </c>
      <c r="I103" s="76">
        <v>4.96</v>
      </c>
      <c r="J103" s="76">
        <v>4.97</v>
      </c>
      <c r="K103" s="76">
        <v>6.12</v>
      </c>
      <c r="L103" s="76">
        <v>6.12</v>
      </c>
      <c r="M103" s="76">
        <v>4.66</v>
      </c>
      <c r="N103" s="76">
        <v>1.62</v>
      </c>
      <c r="O103" s="76">
        <v>3.8</v>
      </c>
      <c r="P103" s="76">
        <v>6.73</v>
      </c>
      <c r="Q103" s="79">
        <v>12.1</v>
      </c>
      <c r="R103" s="78">
        <v>10.199999999999999</v>
      </c>
      <c r="S103" s="78">
        <v>25.9</v>
      </c>
      <c r="T103" s="78">
        <v>25.9</v>
      </c>
      <c r="U103" s="78">
        <v>27</v>
      </c>
      <c r="V103" s="78">
        <v>18</v>
      </c>
      <c r="W103" s="78">
        <v>18</v>
      </c>
      <c r="X103" s="78">
        <v>12.2</v>
      </c>
      <c r="Y103" s="78">
        <v>37.4</v>
      </c>
      <c r="Z103" s="78">
        <v>37.4</v>
      </c>
      <c r="AA103" s="78">
        <v>37.299999999999997</v>
      </c>
      <c r="AB103" s="78">
        <v>8.6999999999999993</v>
      </c>
      <c r="AC103" s="78">
        <v>18.600000000000001</v>
      </c>
      <c r="AD103" s="78">
        <v>13.6</v>
      </c>
      <c r="AE103" s="77">
        <f t="shared" si="168"/>
        <v>3.1428571428571428</v>
      </c>
      <c r="AF103" s="76">
        <f t="shared" si="169"/>
        <v>3.1775700934579438</v>
      </c>
      <c r="AG103" s="76">
        <f t="shared" si="170"/>
        <v>6.1520190023752965</v>
      </c>
      <c r="AH103" s="76">
        <f t="shared" si="171"/>
        <v>6.1520190023752965</v>
      </c>
      <c r="AI103" s="76">
        <f t="shared" si="172"/>
        <v>5.1625239005736132</v>
      </c>
      <c r="AJ103" s="76">
        <f t="shared" si="173"/>
        <v>3.629032258064516</v>
      </c>
      <c r="AK103" s="76">
        <f t="shared" si="174"/>
        <v>3.629032258064516</v>
      </c>
      <c r="AL103" s="76">
        <f t="shared" si="175"/>
        <v>2.4547283702213281</v>
      </c>
      <c r="AM103" s="76">
        <f t="shared" si="176"/>
        <v>6.1111111111111107</v>
      </c>
      <c r="AN103" s="76">
        <f t="shared" si="177"/>
        <v>6.1111111111111107</v>
      </c>
      <c r="AO103" s="76">
        <f t="shared" si="178"/>
        <v>8.0042918454935617</v>
      </c>
      <c r="AP103" s="76">
        <f t="shared" si="179"/>
        <v>5.3703703703703694</v>
      </c>
      <c r="AQ103" s="76">
        <f t="shared" si="180"/>
        <v>4.8947368421052637</v>
      </c>
      <c r="AR103" s="76">
        <f t="shared" si="181"/>
        <v>2.0208023774145616</v>
      </c>
      <c r="AS103" s="79">
        <f t="shared" si="182"/>
        <v>12.1</v>
      </c>
      <c r="AT103" s="78">
        <f t="shared" si="183"/>
        <v>10.199999999999999</v>
      </c>
      <c r="AU103" s="78">
        <f t="shared" si="184"/>
        <v>25.9</v>
      </c>
      <c r="AV103" s="78">
        <f t="shared" si="185"/>
        <v>25.9</v>
      </c>
      <c r="AW103" s="78">
        <f t="shared" si="186"/>
        <v>27</v>
      </c>
      <c r="AX103" s="78">
        <f t="shared" si="187"/>
        <v>18</v>
      </c>
      <c r="AY103" s="78">
        <f t="shared" si="188"/>
        <v>18</v>
      </c>
      <c r="AZ103" s="78">
        <f t="shared" si="189"/>
        <v>12.2</v>
      </c>
      <c r="BA103" s="78">
        <f t="shared" si="190"/>
        <v>37.4</v>
      </c>
      <c r="BB103" s="78">
        <f t="shared" si="191"/>
        <v>37.4</v>
      </c>
      <c r="BC103" s="78">
        <f t="shared" si="192"/>
        <v>37.299999999999997</v>
      </c>
      <c r="BD103" s="78">
        <f t="shared" si="193"/>
        <v>8.6999999999999993</v>
      </c>
      <c r="BE103" s="78">
        <f t="shared" si="194"/>
        <v>18.600000000000001</v>
      </c>
      <c r="BF103" s="78">
        <f t="shared" si="195"/>
        <v>13.6</v>
      </c>
      <c r="BG103" s="79">
        <f t="shared" si="196"/>
        <v>22.242647058823529</v>
      </c>
      <c r="BH103" s="78">
        <f t="shared" si="197"/>
        <v>18.959107806691449</v>
      </c>
      <c r="BI103" s="78">
        <f t="shared" si="198"/>
        <v>50.096711798839458</v>
      </c>
      <c r="BJ103" s="78">
        <f t="shared" si="199"/>
        <v>50.096711798839458</v>
      </c>
      <c r="BK103" s="78">
        <f t="shared" si="200"/>
        <v>55.441478439425047</v>
      </c>
      <c r="BL103" s="78">
        <f t="shared" si="201"/>
        <v>37.267080745341616</v>
      </c>
      <c r="BM103" s="78">
        <f t="shared" si="202"/>
        <v>37.267080745341616</v>
      </c>
      <c r="BN103" s="78">
        <f t="shared" si="203"/>
        <v>35.362318840579711</v>
      </c>
      <c r="BO103" s="78">
        <f t="shared" si="204"/>
        <v>76.796714579055433</v>
      </c>
      <c r="BP103" s="78">
        <f t="shared" si="205"/>
        <v>76.796714579055433</v>
      </c>
      <c r="BQ103" s="78">
        <f t="shared" si="206"/>
        <v>83.82022471910112</v>
      </c>
      <c r="BR103" s="78">
        <f t="shared" si="207"/>
        <v>17.159763313609464</v>
      </c>
      <c r="BS103" s="78">
        <f t="shared" si="208"/>
        <v>35.428571428571431</v>
      </c>
      <c r="BT103" s="78">
        <f t="shared" si="209"/>
        <v>26.877470355731223</v>
      </c>
      <c r="BU103" s="77">
        <v>8.14</v>
      </c>
      <c r="BV103" s="76">
        <v>8.0399999999999991</v>
      </c>
      <c r="BW103" s="76">
        <v>9.0299999999999994</v>
      </c>
      <c r="BX103" s="76">
        <v>9.0299999999999994</v>
      </c>
      <c r="BY103" s="76">
        <v>9.16</v>
      </c>
      <c r="BZ103" s="76">
        <v>8.65</v>
      </c>
      <c r="CA103" s="76">
        <v>8.65</v>
      </c>
      <c r="CB103" s="76">
        <v>8.94</v>
      </c>
      <c r="CC103" s="76">
        <v>9.7200000000000006</v>
      </c>
      <c r="CD103" s="76">
        <v>9.7200000000000006</v>
      </c>
      <c r="CE103" s="76">
        <v>9.61</v>
      </c>
      <c r="CF103" s="76">
        <v>7.9</v>
      </c>
      <c r="CG103" s="76">
        <v>8.65</v>
      </c>
      <c r="CH103" s="76">
        <v>8.6</v>
      </c>
      <c r="CI103" s="77">
        <f t="shared" si="210"/>
        <v>8.14</v>
      </c>
      <c r="CJ103" s="76">
        <f t="shared" si="211"/>
        <v>8.0399999999999991</v>
      </c>
      <c r="CK103" s="76">
        <f t="shared" si="212"/>
        <v>9.0299999999999994</v>
      </c>
      <c r="CL103" s="76">
        <f t="shared" si="213"/>
        <v>9.0299999999999994</v>
      </c>
      <c r="CM103" s="76">
        <f t="shared" si="214"/>
        <v>9.16</v>
      </c>
      <c r="CN103" s="76">
        <f t="shared" si="215"/>
        <v>8.65</v>
      </c>
      <c r="CO103" s="76">
        <f t="shared" si="216"/>
        <v>8.65</v>
      </c>
      <c r="CP103" s="76">
        <f t="shared" si="217"/>
        <v>8.94</v>
      </c>
      <c r="CQ103" s="76">
        <f t="shared" si="218"/>
        <v>9.7200000000000006</v>
      </c>
      <c r="CR103" s="76">
        <f t="shared" si="219"/>
        <v>9.7200000000000006</v>
      </c>
      <c r="CS103" s="76">
        <f t="shared" si="220"/>
        <v>9.61</v>
      </c>
      <c r="CT103" s="76">
        <f t="shared" si="221"/>
        <v>7.9</v>
      </c>
      <c r="CU103" s="76">
        <f t="shared" si="222"/>
        <v>8.65</v>
      </c>
      <c r="CV103" s="76">
        <f t="shared" si="223"/>
        <v>8.6</v>
      </c>
    </row>
    <row r="104" spans="1:100" x14ac:dyDescent="0.15">
      <c r="A104" s="80" t="s">
        <v>602</v>
      </c>
      <c r="B104" s="81" t="s">
        <v>1114</v>
      </c>
      <c r="C104" s="77">
        <v>4.09</v>
      </c>
      <c r="D104" s="76">
        <v>3.81</v>
      </c>
      <c r="E104" s="76">
        <v>5.55</v>
      </c>
      <c r="F104" s="76">
        <v>5.55</v>
      </c>
      <c r="G104" s="76">
        <v>10.77</v>
      </c>
      <c r="H104" s="76">
        <v>6.14</v>
      </c>
      <c r="I104" s="76">
        <v>6.14</v>
      </c>
      <c r="J104" s="76">
        <v>5.67</v>
      </c>
      <c r="K104" s="76">
        <v>5.14</v>
      </c>
      <c r="L104" s="76">
        <v>5.14</v>
      </c>
      <c r="M104" s="76">
        <v>7.48</v>
      </c>
      <c r="N104" s="76">
        <v>2.86</v>
      </c>
      <c r="O104" s="76">
        <v>3.27</v>
      </c>
      <c r="P104" s="76">
        <v>4.75</v>
      </c>
      <c r="S104" s="78">
        <v>19.600000000000001</v>
      </c>
      <c r="T104" s="78">
        <v>19.600000000000001</v>
      </c>
      <c r="U104" s="78">
        <v>18.899999999999999</v>
      </c>
      <c r="V104" s="78">
        <v>11.2</v>
      </c>
      <c r="W104" s="78">
        <v>11.2</v>
      </c>
      <c r="X104" s="78">
        <v>7.3</v>
      </c>
      <c r="AA104" s="78">
        <v>16.7</v>
      </c>
      <c r="AB104" s="78">
        <v>6.3</v>
      </c>
      <c r="AC104" s="78">
        <v>9.1</v>
      </c>
      <c r="AE104" s="77" t="str">
        <f t="shared" si="168"/>
        <v/>
      </c>
      <c r="AF104" s="76" t="str">
        <f t="shared" si="169"/>
        <v/>
      </c>
      <c r="AG104" s="76">
        <f t="shared" si="170"/>
        <v>3.5315315315315319</v>
      </c>
      <c r="AH104" s="76">
        <f t="shared" si="171"/>
        <v>3.5315315315315319</v>
      </c>
      <c r="AI104" s="76">
        <f t="shared" si="172"/>
        <v>1.7548746518105849</v>
      </c>
      <c r="AJ104" s="76">
        <f t="shared" si="173"/>
        <v>1.8241042345276872</v>
      </c>
      <c r="AK104" s="76">
        <f t="shared" si="174"/>
        <v>1.8241042345276872</v>
      </c>
      <c r="AL104" s="76">
        <f t="shared" si="175"/>
        <v>1.2874779541446209</v>
      </c>
      <c r="AM104" s="76" t="str">
        <f t="shared" si="176"/>
        <v/>
      </c>
      <c r="AN104" s="76" t="str">
        <f t="shared" si="177"/>
        <v/>
      </c>
      <c r="AO104" s="76">
        <f t="shared" si="178"/>
        <v>2.2326203208556148</v>
      </c>
      <c r="AP104" s="76">
        <f t="shared" si="179"/>
        <v>2.2027972027972029</v>
      </c>
      <c r="AQ104" s="76">
        <f t="shared" si="180"/>
        <v>2.782874617737003</v>
      </c>
      <c r="AR104" s="76" t="str">
        <f t="shared" si="181"/>
        <v/>
      </c>
      <c r="AS104" s="79" t="str">
        <f t="shared" si="182"/>
        <v/>
      </c>
      <c r="AT104" s="78" t="str">
        <f t="shared" si="183"/>
        <v/>
      </c>
      <c r="AU104" s="78">
        <f t="shared" si="184"/>
        <v>19.600000000000001</v>
      </c>
      <c r="AV104" s="78">
        <f t="shared" si="185"/>
        <v>19.600000000000001</v>
      </c>
      <c r="AW104" s="78">
        <f t="shared" si="186"/>
        <v>18.899999999999999</v>
      </c>
      <c r="AX104" s="78">
        <f t="shared" si="187"/>
        <v>11.2</v>
      </c>
      <c r="AY104" s="78">
        <f t="shared" si="188"/>
        <v>11.2</v>
      </c>
      <c r="AZ104" s="78" t="str">
        <f t="shared" si="189"/>
        <v/>
      </c>
      <c r="BA104" s="78" t="str">
        <f t="shared" si="190"/>
        <v/>
      </c>
      <c r="BB104" s="78" t="str">
        <f t="shared" si="191"/>
        <v/>
      </c>
      <c r="BC104" s="78">
        <f t="shared" si="192"/>
        <v>16.7</v>
      </c>
      <c r="BD104" s="78">
        <f t="shared" si="193"/>
        <v>6.3</v>
      </c>
      <c r="BE104" s="78">
        <f t="shared" si="194"/>
        <v>9.1</v>
      </c>
      <c r="BF104" s="78" t="str">
        <f t="shared" si="195"/>
        <v/>
      </c>
      <c r="BG104" s="79" t="str">
        <f t="shared" si="196"/>
        <v/>
      </c>
      <c r="BH104" s="78" t="str">
        <f t="shared" si="197"/>
        <v/>
      </c>
      <c r="BI104" s="78">
        <f t="shared" si="198"/>
        <v>37.911025145067704</v>
      </c>
      <c r="BJ104" s="78">
        <f t="shared" si="199"/>
        <v>37.911025145067704</v>
      </c>
      <c r="BK104" s="78">
        <f t="shared" si="200"/>
        <v>38.809034907597528</v>
      </c>
      <c r="BL104" s="78">
        <f t="shared" si="201"/>
        <v>23.188405797101449</v>
      </c>
      <c r="BM104" s="78">
        <f t="shared" si="202"/>
        <v>23.188405797101449</v>
      </c>
      <c r="BN104" s="78" t="str">
        <f t="shared" si="203"/>
        <v/>
      </c>
      <c r="BO104" s="78" t="str">
        <f t="shared" si="204"/>
        <v/>
      </c>
      <c r="BP104" s="78" t="str">
        <f t="shared" si="205"/>
        <v/>
      </c>
      <c r="BQ104" s="78">
        <f t="shared" si="206"/>
        <v>37.528089887640448</v>
      </c>
      <c r="BR104" s="78">
        <f t="shared" si="207"/>
        <v>12.426035502958579</v>
      </c>
      <c r="BS104" s="78">
        <f t="shared" si="208"/>
        <v>17.333333333333332</v>
      </c>
      <c r="BT104" s="78" t="str">
        <f t="shared" si="209"/>
        <v/>
      </c>
      <c r="BW104" s="76">
        <v>8.42</v>
      </c>
      <c r="BX104" s="76">
        <v>8.42</v>
      </c>
      <c r="BY104" s="76">
        <v>8.8000000000000007</v>
      </c>
      <c r="BZ104" s="76">
        <v>7.79</v>
      </c>
      <c r="CA104" s="76">
        <v>7.79</v>
      </c>
      <c r="CB104" s="76">
        <v>7.62</v>
      </c>
      <c r="CE104" s="76">
        <v>8.3800000000000008</v>
      </c>
      <c r="CF104" s="76">
        <v>7.31</v>
      </c>
      <c r="CG104" s="76">
        <v>7.19</v>
      </c>
      <c r="CI104" s="77" t="str">
        <f t="shared" si="210"/>
        <v/>
      </c>
      <c r="CJ104" s="76" t="str">
        <f t="shared" si="211"/>
        <v/>
      </c>
      <c r="CK104" s="76">
        <f t="shared" si="212"/>
        <v>8.42</v>
      </c>
      <c r="CL104" s="76">
        <f t="shared" si="213"/>
        <v>8.42</v>
      </c>
      <c r="CM104" s="76">
        <f t="shared" si="214"/>
        <v>8.8000000000000007</v>
      </c>
      <c r="CN104" s="76">
        <f t="shared" si="215"/>
        <v>7.79</v>
      </c>
      <c r="CO104" s="76">
        <f t="shared" si="216"/>
        <v>7.79</v>
      </c>
      <c r="CP104" s="76" t="str">
        <f t="shared" si="217"/>
        <v/>
      </c>
      <c r="CQ104" s="76" t="str">
        <f t="shared" si="218"/>
        <v/>
      </c>
      <c r="CR104" s="76" t="str">
        <f t="shared" si="219"/>
        <v/>
      </c>
      <c r="CS104" s="76">
        <f t="shared" si="220"/>
        <v>8.3800000000000008</v>
      </c>
      <c r="CT104" s="76">
        <f t="shared" si="221"/>
        <v>7.31</v>
      </c>
      <c r="CU104" s="76">
        <f t="shared" si="222"/>
        <v>7.19</v>
      </c>
      <c r="CV104" s="76" t="str">
        <f t="shared" si="223"/>
        <v/>
      </c>
    </row>
    <row r="105" spans="1:100" x14ac:dyDescent="0.15">
      <c r="A105" s="80" t="s">
        <v>606</v>
      </c>
      <c r="B105" s="81" t="s">
        <v>1113</v>
      </c>
      <c r="C105" s="77">
        <v>3.66</v>
      </c>
      <c r="D105" s="76">
        <v>3.39</v>
      </c>
      <c r="E105" s="76">
        <v>3.54</v>
      </c>
      <c r="F105" s="76">
        <v>3.54</v>
      </c>
      <c r="G105" s="76">
        <v>2.85</v>
      </c>
      <c r="H105" s="76">
        <v>1.39</v>
      </c>
      <c r="I105" s="76">
        <v>1.39</v>
      </c>
      <c r="J105" s="76">
        <v>2.57</v>
      </c>
      <c r="K105" s="76">
        <v>4.3</v>
      </c>
      <c r="L105" s="76">
        <v>4.3</v>
      </c>
      <c r="M105" s="76">
        <v>5.25</v>
      </c>
      <c r="N105" s="76">
        <v>2.34</v>
      </c>
      <c r="O105" s="76">
        <v>3.07</v>
      </c>
      <c r="P105" s="76">
        <v>3.12</v>
      </c>
      <c r="S105" s="78">
        <v>38.1</v>
      </c>
      <c r="T105" s="78">
        <v>38.1</v>
      </c>
      <c r="U105" s="78">
        <v>36.4</v>
      </c>
      <c r="V105" s="78">
        <v>22.9</v>
      </c>
      <c r="W105" s="78">
        <v>22.9</v>
      </c>
      <c r="X105" s="78">
        <v>20.7</v>
      </c>
      <c r="Y105" s="78">
        <v>2.8</v>
      </c>
      <c r="Z105" s="78">
        <v>2.8</v>
      </c>
      <c r="AA105" s="78">
        <v>14.3</v>
      </c>
      <c r="AB105" s="78">
        <v>2.8</v>
      </c>
      <c r="AC105" s="78">
        <v>6.6</v>
      </c>
      <c r="AE105" s="77" t="str">
        <f t="shared" si="168"/>
        <v/>
      </c>
      <c r="AF105" s="76" t="str">
        <f t="shared" si="169"/>
        <v/>
      </c>
      <c r="AG105" s="76">
        <f t="shared" si="170"/>
        <v>10.76271186440678</v>
      </c>
      <c r="AH105" s="76">
        <f t="shared" si="171"/>
        <v>10.76271186440678</v>
      </c>
      <c r="AI105" s="76">
        <f t="shared" si="172"/>
        <v>12.771929824561402</v>
      </c>
      <c r="AJ105" s="76">
        <f t="shared" si="173"/>
        <v>16.474820143884891</v>
      </c>
      <c r="AK105" s="76">
        <f t="shared" si="174"/>
        <v>16.474820143884891</v>
      </c>
      <c r="AL105" s="76">
        <f t="shared" si="175"/>
        <v>8.054474708171206</v>
      </c>
      <c r="AM105" s="76">
        <f t="shared" si="176"/>
        <v>0.65116279069767435</v>
      </c>
      <c r="AN105" s="76">
        <f t="shared" si="177"/>
        <v>0.65116279069767435</v>
      </c>
      <c r="AO105" s="76">
        <f t="shared" si="178"/>
        <v>2.7238095238095239</v>
      </c>
      <c r="AP105" s="76">
        <f t="shared" si="179"/>
        <v>1.1965811965811965</v>
      </c>
      <c r="AQ105" s="76">
        <f t="shared" si="180"/>
        <v>2.1498371335504887</v>
      </c>
      <c r="AR105" s="76" t="str">
        <f t="shared" si="181"/>
        <v/>
      </c>
      <c r="AS105" s="79" t="str">
        <f t="shared" si="182"/>
        <v/>
      </c>
      <c r="AT105" s="78" t="str">
        <f t="shared" si="183"/>
        <v/>
      </c>
      <c r="AU105" s="78">
        <f t="shared" si="184"/>
        <v>38.1</v>
      </c>
      <c r="AV105" s="78">
        <f t="shared" si="185"/>
        <v>38.1</v>
      </c>
      <c r="AW105" s="78">
        <f t="shared" si="186"/>
        <v>36.4</v>
      </c>
      <c r="AX105" s="78">
        <f t="shared" si="187"/>
        <v>22.9</v>
      </c>
      <c r="AY105" s="78">
        <f t="shared" si="188"/>
        <v>22.9</v>
      </c>
      <c r="AZ105" s="78">
        <f t="shared" si="189"/>
        <v>20.7</v>
      </c>
      <c r="BA105" s="78" t="str">
        <f t="shared" si="190"/>
        <v/>
      </c>
      <c r="BB105" s="78" t="str">
        <f t="shared" si="191"/>
        <v/>
      </c>
      <c r="BC105" s="78">
        <f t="shared" si="192"/>
        <v>14.3</v>
      </c>
      <c r="BD105" s="78" t="str">
        <f t="shared" si="193"/>
        <v/>
      </c>
      <c r="BE105" s="78">
        <f t="shared" si="194"/>
        <v>6.6</v>
      </c>
      <c r="BF105" s="78" t="str">
        <f t="shared" si="195"/>
        <v/>
      </c>
      <c r="BG105" s="79" t="str">
        <f t="shared" si="196"/>
        <v/>
      </c>
      <c r="BH105" s="78" t="str">
        <f t="shared" si="197"/>
        <v/>
      </c>
      <c r="BI105" s="78">
        <f t="shared" si="198"/>
        <v>73.694390715667311</v>
      </c>
      <c r="BJ105" s="78">
        <f t="shared" si="199"/>
        <v>73.694390715667311</v>
      </c>
      <c r="BK105" s="78">
        <f t="shared" si="200"/>
        <v>74.743326488706359</v>
      </c>
      <c r="BL105" s="78">
        <f t="shared" si="201"/>
        <v>47.412008281573499</v>
      </c>
      <c r="BM105" s="78">
        <f t="shared" si="202"/>
        <v>47.412008281573499</v>
      </c>
      <c r="BN105" s="78">
        <f t="shared" si="203"/>
        <v>60</v>
      </c>
      <c r="BO105" s="78" t="str">
        <f t="shared" si="204"/>
        <v/>
      </c>
      <c r="BP105" s="78" t="str">
        <f t="shared" si="205"/>
        <v/>
      </c>
      <c r="BQ105" s="78">
        <f t="shared" si="206"/>
        <v>32.134831460674157</v>
      </c>
      <c r="BR105" s="78" t="str">
        <f t="shared" si="207"/>
        <v/>
      </c>
      <c r="BS105" s="78">
        <f t="shared" si="208"/>
        <v>12.571428571428571</v>
      </c>
      <c r="BT105" s="78" t="str">
        <f t="shared" si="209"/>
        <v/>
      </c>
      <c r="BW105" s="76">
        <v>7.84</v>
      </c>
      <c r="BX105" s="76">
        <v>7.84</v>
      </c>
      <c r="BY105" s="76">
        <v>8.14</v>
      </c>
      <c r="BZ105" s="76">
        <v>7.52</v>
      </c>
      <c r="CA105" s="76">
        <v>7.52</v>
      </c>
      <c r="CB105" s="76">
        <v>7.68</v>
      </c>
      <c r="CC105" s="76">
        <v>7.03</v>
      </c>
      <c r="CD105" s="76">
        <v>7.03</v>
      </c>
      <c r="CE105" s="76">
        <v>7.27</v>
      </c>
      <c r="CF105" s="76">
        <v>7.15</v>
      </c>
      <c r="CG105" s="76">
        <v>7.21</v>
      </c>
      <c r="CI105" s="77" t="str">
        <f t="shared" si="210"/>
        <v/>
      </c>
      <c r="CJ105" s="76" t="str">
        <f t="shared" si="211"/>
        <v/>
      </c>
      <c r="CK105" s="76">
        <f t="shared" si="212"/>
        <v>7.84</v>
      </c>
      <c r="CL105" s="76">
        <f t="shared" si="213"/>
        <v>7.84</v>
      </c>
      <c r="CM105" s="76">
        <f t="shared" si="214"/>
        <v>8.14</v>
      </c>
      <c r="CN105" s="76">
        <f t="shared" si="215"/>
        <v>7.52</v>
      </c>
      <c r="CO105" s="76">
        <f t="shared" si="216"/>
        <v>7.52</v>
      </c>
      <c r="CP105" s="76">
        <f t="shared" si="217"/>
        <v>7.68</v>
      </c>
      <c r="CQ105" s="76" t="str">
        <f t="shared" si="218"/>
        <v/>
      </c>
      <c r="CR105" s="76" t="str">
        <f t="shared" si="219"/>
        <v/>
      </c>
      <c r="CS105" s="76">
        <f t="shared" si="220"/>
        <v>7.27</v>
      </c>
      <c r="CT105" s="76" t="str">
        <f t="shared" si="221"/>
        <v/>
      </c>
      <c r="CU105" s="76">
        <f t="shared" si="222"/>
        <v>7.21</v>
      </c>
      <c r="CV105" s="76" t="str">
        <f t="shared" si="223"/>
        <v/>
      </c>
    </row>
    <row r="106" spans="1:100" x14ac:dyDescent="0.15">
      <c r="A106" s="80" t="s">
        <v>609</v>
      </c>
      <c r="B106" s="81" t="s">
        <v>1112</v>
      </c>
      <c r="C106" s="77">
        <v>5.61</v>
      </c>
      <c r="D106" s="76">
        <v>6.7</v>
      </c>
      <c r="E106" s="76">
        <v>8.52</v>
      </c>
      <c r="F106" s="76">
        <v>8.52</v>
      </c>
      <c r="G106" s="76">
        <v>7.94</v>
      </c>
      <c r="H106" s="76">
        <v>7.13</v>
      </c>
      <c r="I106" s="76">
        <v>7.13</v>
      </c>
      <c r="J106" s="76">
        <v>7</v>
      </c>
      <c r="K106" s="76">
        <v>5.44</v>
      </c>
      <c r="L106" s="76">
        <v>5.44</v>
      </c>
      <c r="M106" s="76">
        <v>8.84</v>
      </c>
      <c r="N106" s="76">
        <v>6.63</v>
      </c>
      <c r="O106" s="76">
        <v>7.53</v>
      </c>
      <c r="P106" s="76">
        <v>7.06</v>
      </c>
      <c r="S106" s="78">
        <v>26.8</v>
      </c>
      <c r="T106" s="78">
        <v>26.8</v>
      </c>
      <c r="U106" s="78">
        <v>25.6</v>
      </c>
      <c r="V106" s="78">
        <v>15.5</v>
      </c>
      <c r="W106" s="78">
        <v>15.5</v>
      </c>
      <c r="X106" s="78">
        <v>11.9</v>
      </c>
      <c r="AA106" s="78">
        <v>10.7</v>
      </c>
      <c r="AE106" s="77" t="str">
        <f t="shared" si="168"/>
        <v/>
      </c>
      <c r="AF106" s="76" t="str">
        <f t="shared" si="169"/>
        <v/>
      </c>
      <c r="AG106" s="76">
        <f t="shared" si="170"/>
        <v>3.1455399061032865</v>
      </c>
      <c r="AH106" s="76">
        <f t="shared" si="171"/>
        <v>3.1455399061032865</v>
      </c>
      <c r="AI106" s="76">
        <f t="shared" si="172"/>
        <v>3.2241813602015115</v>
      </c>
      <c r="AJ106" s="76">
        <f t="shared" si="173"/>
        <v>2.1739130434782608</v>
      </c>
      <c r="AK106" s="76">
        <f t="shared" si="174"/>
        <v>2.1739130434782608</v>
      </c>
      <c r="AL106" s="76">
        <f t="shared" si="175"/>
        <v>1.7</v>
      </c>
      <c r="AM106" s="76" t="str">
        <f t="shared" si="176"/>
        <v/>
      </c>
      <c r="AN106" s="76" t="str">
        <f t="shared" si="177"/>
        <v/>
      </c>
      <c r="AO106" s="76">
        <f t="shared" si="178"/>
        <v>1.2104072398190044</v>
      </c>
      <c r="AP106" s="76" t="str">
        <f t="shared" si="179"/>
        <v/>
      </c>
      <c r="AQ106" s="76" t="str">
        <f t="shared" si="180"/>
        <v/>
      </c>
      <c r="AR106" s="76" t="str">
        <f t="shared" si="181"/>
        <v/>
      </c>
      <c r="AS106" s="79" t="str">
        <f t="shared" si="182"/>
        <v/>
      </c>
      <c r="AT106" s="78" t="str">
        <f t="shared" si="183"/>
        <v/>
      </c>
      <c r="AU106" s="78">
        <f t="shared" si="184"/>
        <v>26.8</v>
      </c>
      <c r="AV106" s="78">
        <f t="shared" si="185"/>
        <v>26.8</v>
      </c>
      <c r="AW106" s="78">
        <f t="shared" si="186"/>
        <v>25.6</v>
      </c>
      <c r="AX106" s="78">
        <f t="shared" si="187"/>
        <v>15.5</v>
      </c>
      <c r="AY106" s="78">
        <f t="shared" si="188"/>
        <v>15.5</v>
      </c>
      <c r="AZ106" s="78">
        <f t="shared" si="189"/>
        <v>11.9</v>
      </c>
      <c r="BA106" s="78" t="str">
        <f t="shared" si="190"/>
        <v/>
      </c>
      <c r="BB106" s="78" t="str">
        <f t="shared" si="191"/>
        <v/>
      </c>
      <c r="BC106" s="78" t="str">
        <f t="shared" si="192"/>
        <v/>
      </c>
      <c r="BD106" s="78" t="str">
        <f t="shared" si="193"/>
        <v/>
      </c>
      <c r="BE106" s="78" t="str">
        <f t="shared" si="194"/>
        <v/>
      </c>
      <c r="BF106" s="78" t="str">
        <f t="shared" si="195"/>
        <v/>
      </c>
      <c r="BG106" s="79" t="str">
        <f t="shared" si="196"/>
        <v/>
      </c>
      <c r="BH106" s="78" t="str">
        <f t="shared" si="197"/>
        <v/>
      </c>
      <c r="BI106" s="78">
        <f t="shared" si="198"/>
        <v>51.83752417794971</v>
      </c>
      <c r="BJ106" s="78">
        <f t="shared" si="199"/>
        <v>51.83752417794971</v>
      </c>
      <c r="BK106" s="78">
        <f t="shared" si="200"/>
        <v>52.566735112936342</v>
      </c>
      <c r="BL106" s="78">
        <f t="shared" si="201"/>
        <v>32.091097308488614</v>
      </c>
      <c r="BM106" s="78">
        <f t="shared" si="202"/>
        <v>32.091097308488614</v>
      </c>
      <c r="BN106" s="78">
        <f t="shared" si="203"/>
        <v>34.492753623188406</v>
      </c>
      <c r="BO106" s="78" t="str">
        <f t="shared" si="204"/>
        <v/>
      </c>
      <c r="BP106" s="78" t="str">
        <f t="shared" si="205"/>
        <v/>
      </c>
      <c r="BQ106" s="78" t="str">
        <f t="shared" si="206"/>
        <v/>
      </c>
      <c r="BR106" s="78" t="str">
        <f t="shared" si="207"/>
        <v/>
      </c>
      <c r="BS106" s="78" t="str">
        <f t="shared" si="208"/>
        <v/>
      </c>
      <c r="BT106" s="78" t="str">
        <f t="shared" si="209"/>
        <v/>
      </c>
      <c r="BW106" s="76">
        <v>7.22</v>
      </c>
      <c r="BX106" s="76">
        <v>7.22</v>
      </c>
      <c r="BY106" s="76">
        <v>7.45</v>
      </c>
      <c r="BZ106" s="76">
        <v>6.77</v>
      </c>
      <c r="CA106" s="76">
        <v>6.77</v>
      </c>
      <c r="CB106" s="76">
        <v>7.04</v>
      </c>
      <c r="CE106" s="76">
        <v>6.63</v>
      </c>
      <c r="CI106" s="77" t="str">
        <f t="shared" si="210"/>
        <v/>
      </c>
      <c r="CJ106" s="76" t="str">
        <f t="shared" si="211"/>
        <v/>
      </c>
      <c r="CK106" s="76">
        <f t="shared" si="212"/>
        <v>7.22</v>
      </c>
      <c r="CL106" s="76">
        <f t="shared" si="213"/>
        <v>7.22</v>
      </c>
      <c r="CM106" s="76">
        <f t="shared" si="214"/>
        <v>7.45</v>
      </c>
      <c r="CN106" s="76">
        <f t="shared" si="215"/>
        <v>6.77</v>
      </c>
      <c r="CO106" s="76">
        <f t="shared" si="216"/>
        <v>6.77</v>
      </c>
      <c r="CP106" s="76">
        <f t="shared" si="217"/>
        <v>7.04</v>
      </c>
      <c r="CQ106" s="76" t="str">
        <f t="shared" si="218"/>
        <v/>
      </c>
      <c r="CR106" s="76" t="str">
        <f t="shared" si="219"/>
        <v/>
      </c>
      <c r="CS106" s="76" t="str">
        <f t="shared" si="220"/>
        <v/>
      </c>
      <c r="CT106" s="76" t="str">
        <f t="shared" si="221"/>
        <v/>
      </c>
      <c r="CU106" s="76" t="str">
        <f t="shared" si="222"/>
        <v/>
      </c>
      <c r="CV106" s="76" t="str">
        <f t="shared" si="223"/>
        <v/>
      </c>
    </row>
    <row r="107" spans="1:100" x14ac:dyDescent="0.15">
      <c r="A107" s="80" t="s">
        <v>612</v>
      </c>
      <c r="B107" s="81" t="s">
        <v>56</v>
      </c>
      <c r="C107" s="77">
        <v>3.28</v>
      </c>
      <c r="D107" s="76">
        <v>2.96</v>
      </c>
      <c r="E107" s="76">
        <v>3.83</v>
      </c>
      <c r="F107" s="76">
        <v>3.83</v>
      </c>
      <c r="G107" s="76">
        <v>4.4400000000000004</v>
      </c>
      <c r="H107" s="76">
        <v>3.56</v>
      </c>
      <c r="I107" s="76">
        <v>3.56</v>
      </c>
      <c r="J107" s="76">
        <v>2.0499999999999998</v>
      </c>
      <c r="K107" s="76">
        <v>4.7</v>
      </c>
      <c r="L107" s="76">
        <v>4.7</v>
      </c>
      <c r="M107" s="76">
        <v>6.83</v>
      </c>
      <c r="N107" s="76">
        <v>2.68</v>
      </c>
      <c r="O107" s="76">
        <v>3.76</v>
      </c>
      <c r="P107" s="76">
        <v>4.45</v>
      </c>
      <c r="S107" s="78">
        <v>49.1</v>
      </c>
      <c r="T107" s="78">
        <v>49.1</v>
      </c>
      <c r="U107" s="78">
        <v>45.9</v>
      </c>
      <c r="V107" s="78">
        <v>44.9</v>
      </c>
      <c r="W107" s="78">
        <v>44.9</v>
      </c>
      <c r="X107" s="78">
        <v>33.9</v>
      </c>
      <c r="Y107" s="78">
        <v>16.100000000000001</v>
      </c>
      <c r="Z107" s="78">
        <v>16.100000000000001</v>
      </c>
      <c r="AA107" s="78">
        <v>38.299999999999997</v>
      </c>
      <c r="AB107" s="78">
        <v>17</v>
      </c>
      <c r="AC107" s="78">
        <v>31.5</v>
      </c>
      <c r="AD107" s="78">
        <v>17.7</v>
      </c>
      <c r="AE107" s="77" t="str">
        <f t="shared" si="168"/>
        <v/>
      </c>
      <c r="AF107" s="76" t="str">
        <f t="shared" si="169"/>
        <v/>
      </c>
      <c r="AG107" s="76">
        <f t="shared" si="170"/>
        <v>12.819843342036554</v>
      </c>
      <c r="AH107" s="76">
        <f t="shared" si="171"/>
        <v>12.819843342036554</v>
      </c>
      <c r="AI107" s="76">
        <f t="shared" si="172"/>
        <v>10.337837837837837</v>
      </c>
      <c r="AJ107" s="76">
        <f t="shared" si="173"/>
        <v>12.612359550561797</v>
      </c>
      <c r="AK107" s="76">
        <f t="shared" si="174"/>
        <v>12.612359550561797</v>
      </c>
      <c r="AL107" s="76">
        <f t="shared" si="175"/>
        <v>16.536585365853661</v>
      </c>
      <c r="AM107" s="76">
        <f t="shared" si="176"/>
        <v>3.4255319148936172</v>
      </c>
      <c r="AN107" s="76">
        <f t="shared" si="177"/>
        <v>3.4255319148936172</v>
      </c>
      <c r="AO107" s="76">
        <f t="shared" si="178"/>
        <v>5.6076134699853579</v>
      </c>
      <c r="AP107" s="76">
        <f t="shared" si="179"/>
        <v>6.3432835820895521</v>
      </c>
      <c r="AQ107" s="76">
        <f t="shared" si="180"/>
        <v>8.3776595744680851</v>
      </c>
      <c r="AR107" s="76">
        <f t="shared" si="181"/>
        <v>3.97752808988764</v>
      </c>
      <c r="AS107" s="79" t="str">
        <f t="shared" si="182"/>
        <v/>
      </c>
      <c r="AT107" s="78" t="str">
        <f t="shared" si="183"/>
        <v/>
      </c>
      <c r="AU107" s="78">
        <f t="shared" si="184"/>
        <v>49.1</v>
      </c>
      <c r="AV107" s="78">
        <f t="shared" si="185"/>
        <v>49.1</v>
      </c>
      <c r="AW107" s="78">
        <f t="shared" si="186"/>
        <v>45.9</v>
      </c>
      <c r="AX107" s="78">
        <f t="shared" si="187"/>
        <v>44.9</v>
      </c>
      <c r="AY107" s="78">
        <f t="shared" si="188"/>
        <v>44.9</v>
      </c>
      <c r="AZ107" s="78">
        <f t="shared" si="189"/>
        <v>33.9</v>
      </c>
      <c r="BA107" s="78">
        <f t="shared" si="190"/>
        <v>16.100000000000001</v>
      </c>
      <c r="BB107" s="78">
        <f t="shared" si="191"/>
        <v>16.100000000000001</v>
      </c>
      <c r="BC107" s="78">
        <f t="shared" si="192"/>
        <v>38.299999999999997</v>
      </c>
      <c r="BD107" s="78">
        <f t="shared" si="193"/>
        <v>17</v>
      </c>
      <c r="BE107" s="78">
        <f t="shared" si="194"/>
        <v>31.5</v>
      </c>
      <c r="BF107" s="78">
        <f t="shared" si="195"/>
        <v>17.7</v>
      </c>
      <c r="BG107" s="79" t="str">
        <f t="shared" si="196"/>
        <v/>
      </c>
      <c r="BH107" s="78" t="str">
        <f t="shared" si="197"/>
        <v/>
      </c>
      <c r="BI107" s="78">
        <f t="shared" si="198"/>
        <v>94.970986460348158</v>
      </c>
      <c r="BJ107" s="78">
        <f t="shared" si="199"/>
        <v>94.970986460348158</v>
      </c>
      <c r="BK107" s="78">
        <f t="shared" si="200"/>
        <v>94.250513347022576</v>
      </c>
      <c r="BL107" s="78">
        <f t="shared" si="201"/>
        <v>92.960662525879926</v>
      </c>
      <c r="BM107" s="78">
        <f t="shared" si="202"/>
        <v>92.960662525879926</v>
      </c>
      <c r="BN107" s="78">
        <f t="shared" si="203"/>
        <v>98.260869565217391</v>
      </c>
      <c r="BO107" s="78">
        <f t="shared" si="204"/>
        <v>33.059548254620125</v>
      </c>
      <c r="BP107" s="78">
        <f t="shared" si="205"/>
        <v>33.059548254620125</v>
      </c>
      <c r="BQ107" s="78">
        <f t="shared" si="206"/>
        <v>86.067415730337075</v>
      </c>
      <c r="BR107" s="78">
        <f t="shared" si="207"/>
        <v>33.530571992110453</v>
      </c>
      <c r="BS107" s="78">
        <f t="shared" si="208"/>
        <v>60</v>
      </c>
      <c r="BT107" s="78">
        <f t="shared" si="209"/>
        <v>34.980237154150196</v>
      </c>
      <c r="BW107" s="76">
        <v>9</v>
      </c>
      <c r="BX107" s="76">
        <v>9</v>
      </c>
      <c r="BY107" s="76">
        <v>9.59</v>
      </c>
      <c r="BZ107" s="76">
        <v>8.74</v>
      </c>
      <c r="CA107" s="76">
        <v>8.74</v>
      </c>
      <c r="CB107" s="76">
        <v>9.09</v>
      </c>
      <c r="CC107" s="76">
        <v>7.66</v>
      </c>
      <c r="CD107" s="76">
        <v>7.66</v>
      </c>
      <c r="CE107" s="76">
        <v>8.94</v>
      </c>
      <c r="CF107" s="76">
        <v>7.43</v>
      </c>
      <c r="CG107" s="76">
        <v>7.87</v>
      </c>
      <c r="CH107" s="76">
        <v>7.71</v>
      </c>
      <c r="CI107" s="77" t="str">
        <f t="shared" si="210"/>
        <v/>
      </c>
      <c r="CJ107" s="76" t="str">
        <f t="shared" si="211"/>
        <v/>
      </c>
      <c r="CK107" s="76">
        <f t="shared" si="212"/>
        <v>9</v>
      </c>
      <c r="CL107" s="76">
        <f t="shared" si="213"/>
        <v>9</v>
      </c>
      <c r="CM107" s="76">
        <f t="shared" si="214"/>
        <v>9.59</v>
      </c>
      <c r="CN107" s="76">
        <f t="shared" si="215"/>
        <v>8.74</v>
      </c>
      <c r="CO107" s="76">
        <f t="shared" si="216"/>
        <v>8.74</v>
      </c>
      <c r="CP107" s="76">
        <f t="shared" si="217"/>
        <v>9.09</v>
      </c>
      <c r="CQ107" s="76">
        <f t="shared" si="218"/>
        <v>7.66</v>
      </c>
      <c r="CR107" s="76">
        <f t="shared" si="219"/>
        <v>7.66</v>
      </c>
      <c r="CS107" s="76">
        <f t="shared" si="220"/>
        <v>8.94</v>
      </c>
      <c r="CT107" s="76">
        <f t="shared" si="221"/>
        <v>7.43</v>
      </c>
      <c r="CU107" s="76">
        <f t="shared" si="222"/>
        <v>7.87</v>
      </c>
      <c r="CV107" s="76">
        <f t="shared" si="223"/>
        <v>7.71</v>
      </c>
    </row>
    <row r="108" spans="1:100" x14ac:dyDescent="0.15">
      <c r="A108" s="80" t="s">
        <v>624</v>
      </c>
      <c r="B108" s="81" t="s">
        <v>1220</v>
      </c>
      <c r="C108" s="77">
        <v>7.39</v>
      </c>
      <c r="D108" s="76">
        <v>4.99</v>
      </c>
      <c r="E108" s="76">
        <v>4.9400000000000004</v>
      </c>
      <c r="F108" s="76">
        <v>4.9400000000000004</v>
      </c>
      <c r="G108" s="76">
        <v>4.6100000000000003</v>
      </c>
      <c r="H108" s="76">
        <v>6.4</v>
      </c>
      <c r="I108" s="76">
        <v>6.4</v>
      </c>
      <c r="J108" s="76">
        <v>4.22</v>
      </c>
      <c r="K108" s="76">
        <v>7.04</v>
      </c>
      <c r="L108" s="76">
        <v>7.04</v>
      </c>
      <c r="M108" s="76">
        <v>3.55</v>
      </c>
      <c r="N108" s="76">
        <v>4.5599999999999996</v>
      </c>
      <c r="O108" s="76">
        <v>4.6399999999999997</v>
      </c>
      <c r="P108" s="76">
        <v>4.8899999999999997</v>
      </c>
      <c r="Q108" s="79">
        <v>42.8</v>
      </c>
      <c r="R108" s="78">
        <v>40.9</v>
      </c>
      <c r="S108" s="78">
        <v>34.700000000000003</v>
      </c>
      <c r="T108" s="78">
        <v>34.700000000000003</v>
      </c>
      <c r="U108" s="78">
        <v>18.600000000000001</v>
      </c>
      <c r="V108" s="78">
        <v>39.200000000000003</v>
      </c>
      <c r="W108" s="78">
        <v>39.200000000000003</v>
      </c>
      <c r="X108" s="78">
        <v>22</v>
      </c>
      <c r="Y108" s="78">
        <v>35.299999999999997</v>
      </c>
      <c r="Z108" s="78">
        <v>35.299999999999997</v>
      </c>
      <c r="AA108" s="78">
        <v>31.4</v>
      </c>
      <c r="AB108" s="78">
        <v>19.399999999999999</v>
      </c>
      <c r="AC108" s="78">
        <v>34.1</v>
      </c>
      <c r="AD108" s="78">
        <v>32.799999999999997</v>
      </c>
      <c r="AE108" s="77">
        <f t="shared" si="168"/>
        <v>5.7916102841677946</v>
      </c>
      <c r="AF108" s="76">
        <f t="shared" si="169"/>
        <v>8.1963927855711418</v>
      </c>
      <c r="AG108" s="76">
        <f t="shared" si="170"/>
        <v>7.0242914979757085</v>
      </c>
      <c r="AH108" s="76">
        <f t="shared" si="171"/>
        <v>7.0242914979757085</v>
      </c>
      <c r="AI108" s="76">
        <f t="shared" si="172"/>
        <v>4.0347071583514102</v>
      </c>
      <c r="AJ108" s="76">
        <f t="shared" si="173"/>
        <v>6.125</v>
      </c>
      <c r="AK108" s="76">
        <f t="shared" si="174"/>
        <v>6.125</v>
      </c>
      <c r="AL108" s="76">
        <f t="shared" si="175"/>
        <v>5.2132701421800949</v>
      </c>
      <c r="AM108" s="76">
        <f t="shared" si="176"/>
        <v>5.014204545454545</v>
      </c>
      <c r="AN108" s="76">
        <f t="shared" si="177"/>
        <v>5.014204545454545</v>
      </c>
      <c r="AO108" s="76">
        <f t="shared" si="178"/>
        <v>8.8450704225352119</v>
      </c>
      <c r="AP108" s="76">
        <f t="shared" si="179"/>
        <v>4.2543859649122808</v>
      </c>
      <c r="AQ108" s="76">
        <f t="shared" si="180"/>
        <v>7.349137931034484</v>
      </c>
      <c r="AR108" s="76">
        <f t="shared" si="181"/>
        <v>6.7075664621676889</v>
      </c>
      <c r="AS108" s="79">
        <f t="shared" si="182"/>
        <v>42.8</v>
      </c>
      <c r="AT108" s="78">
        <f t="shared" si="183"/>
        <v>40.9</v>
      </c>
      <c r="AU108" s="78">
        <f t="shared" si="184"/>
        <v>34.700000000000003</v>
      </c>
      <c r="AV108" s="78">
        <f t="shared" si="185"/>
        <v>34.700000000000003</v>
      </c>
      <c r="AW108" s="78">
        <f t="shared" si="186"/>
        <v>18.600000000000001</v>
      </c>
      <c r="AX108" s="78">
        <f t="shared" si="187"/>
        <v>39.200000000000003</v>
      </c>
      <c r="AY108" s="78">
        <f t="shared" si="188"/>
        <v>39.200000000000003</v>
      </c>
      <c r="AZ108" s="78">
        <f t="shared" si="189"/>
        <v>22</v>
      </c>
      <c r="BA108" s="78">
        <f t="shared" si="190"/>
        <v>35.299999999999997</v>
      </c>
      <c r="BB108" s="78">
        <f t="shared" si="191"/>
        <v>35.299999999999997</v>
      </c>
      <c r="BC108" s="78">
        <f t="shared" si="192"/>
        <v>31.4</v>
      </c>
      <c r="BD108" s="78">
        <f t="shared" si="193"/>
        <v>19.399999999999999</v>
      </c>
      <c r="BE108" s="78">
        <f t="shared" si="194"/>
        <v>34.1</v>
      </c>
      <c r="BF108" s="78">
        <f t="shared" si="195"/>
        <v>32.799999999999997</v>
      </c>
      <c r="BG108" s="79">
        <f t="shared" si="196"/>
        <v>78.67647058823529</v>
      </c>
      <c r="BH108" s="78">
        <f t="shared" si="197"/>
        <v>76.022304832713758</v>
      </c>
      <c r="BI108" s="78">
        <f t="shared" si="198"/>
        <v>67.117988394584145</v>
      </c>
      <c r="BJ108" s="78">
        <f t="shared" si="199"/>
        <v>67.117988394584145</v>
      </c>
      <c r="BK108" s="78">
        <f t="shared" si="200"/>
        <v>38.193018480492817</v>
      </c>
      <c r="BL108" s="78">
        <f t="shared" si="201"/>
        <v>81.159420289855092</v>
      </c>
      <c r="BM108" s="78">
        <f t="shared" si="202"/>
        <v>81.159420289855092</v>
      </c>
      <c r="BN108" s="78">
        <f t="shared" si="203"/>
        <v>63.768115942028984</v>
      </c>
      <c r="BO108" s="78">
        <f t="shared" si="204"/>
        <v>72.484599589322372</v>
      </c>
      <c r="BP108" s="78">
        <f t="shared" si="205"/>
        <v>72.484599589322372</v>
      </c>
      <c r="BQ108" s="78">
        <f t="shared" si="206"/>
        <v>70.561797752808985</v>
      </c>
      <c r="BR108" s="78">
        <f t="shared" si="207"/>
        <v>38.264299802761336</v>
      </c>
      <c r="BS108" s="78">
        <f t="shared" si="208"/>
        <v>64.952380952380949</v>
      </c>
      <c r="BT108" s="78">
        <f t="shared" si="209"/>
        <v>64.822134387351767</v>
      </c>
      <c r="BU108" s="77">
        <v>8.16</v>
      </c>
      <c r="BV108" s="76">
        <v>8.1999999999999993</v>
      </c>
      <c r="BW108" s="76">
        <v>9.32</v>
      </c>
      <c r="BX108" s="76">
        <v>9.32</v>
      </c>
      <c r="BY108" s="76">
        <v>9.52</v>
      </c>
      <c r="BZ108" s="76">
        <v>8.69</v>
      </c>
      <c r="CA108" s="76">
        <v>8.69</v>
      </c>
      <c r="CB108" s="76">
        <v>9.3800000000000008</v>
      </c>
      <c r="CC108" s="76">
        <v>9.33</v>
      </c>
      <c r="CD108" s="76">
        <v>9.33</v>
      </c>
      <c r="CE108" s="76">
        <v>9.6199999999999992</v>
      </c>
      <c r="CF108" s="76">
        <v>9.76</v>
      </c>
      <c r="CG108" s="76">
        <v>9.5299999999999994</v>
      </c>
      <c r="CH108" s="76">
        <v>9.44</v>
      </c>
      <c r="CI108" s="77">
        <f t="shared" si="210"/>
        <v>8.16</v>
      </c>
      <c r="CJ108" s="76">
        <f t="shared" si="211"/>
        <v>8.1999999999999993</v>
      </c>
      <c r="CK108" s="76">
        <f t="shared" si="212"/>
        <v>9.32</v>
      </c>
      <c r="CL108" s="76">
        <f t="shared" si="213"/>
        <v>9.32</v>
      </c>
      <c r="CM108" s="76">
        <f t="shared" si="214"/>
        <v>9.52</v>
      </c>
      <c r="CN108" s="76">
        <f t="shared" si="215"/>
        <v>8.69</v>
      </c>
      <c r="CO108" s="76">
        <f t="shared" si="216"/>
        <v>8.69</v>
      </c>
      <c r="CP108" s="76">
        <f t="shared" si="217"/>
        <v>9.3800000000000008</v>
      </c>
      <c r="CQ108" s="76">
        <f t="shared" si="218"/>
        <v>9.33</v>
      </c>
      <c r="CR108" s="76">
        <f t="shared" si="219"/>
        <v>9.33</v>
      </c>
      <c r="CS108" s="76">
        <f t="shared" si="220"/>
        <v>9.6199999999999992</v>
      </c>
      <c r="CT108" s="76">
        <f t="shared" si="221"/>
        <v>9.76</v>
      </c>
      <c r="CU108" s="76">
        <f t="shared" si="222"/>
        <v>9.5299999999999994</v>
      </c>
      <c r="CV108" s="76">
        <f t="shared" si="223"/>
        <v>9.44</v>
      </c>
    </row>
    <row r="109" spans="1:100" x14ac:dyDescent="0.15">
      <c r="A109" s="80" t="s">
        <v>627</v>
      </c>
      <c r="B109" s="81" t="s">
        <v>1111</v>
      </c>
      <c r="C109" s="77">
        <v>3.32</v>
      </c>
      <c r="D109" s="76">
        <v>5</v>
      </c>
      <c r="E109" s="76">
        <v>4.12</v>
      </c>
      <c r="F109" s="76">
        <v>4.12</v>
      </c>
      <c r="G109" s="76">
        <v>3.42</v>
      </c>
      <c r="H109" s="76">
        <v>3.55</v>
      </c>
      <c r="I109" s="76">
        <v>3.55</v>
      </c>
      <c r="J109" s="76">
        <v>3.83</v>
      </c>
      <c r="K109" s="76">
        <v>2.82</v>
      </c>
      <c r="L109" s="76">
        <v>2.82</v>
      </c>
      <c r="M109" s="76">
        <v>2.46</v>
      </c>
      <c r="N109" s="76">
        <v>2.93</v>
      </c>
      <c r="O109" s="76">
        <v>1.66</v>
      </c>
      <c r="P109" s="76">
        <v>4.63</v>
      </c>
      <c r="Q109" s="79">
        <v>30.2</v>
      </c>
      <c r="R109" s="78">
        <v>27.4</v>
      </c>
      <c r="S109" s="78">
        <v>36.4</v>
      </c>
      <c r="T109" s="78">
        <v>36.4</v>
      </c>
      <c r="U109" s="78">
        <v>35.5</v>
      </c>
      <c r="V109" s="78">
        <v>30.7</v>
      </c>
      <c r="W109" s="78">
        <v>30.7</v>
      </c>
      <c r="X109" s="78">
        <v>20.8</v>
      </c>
      <c r="Y109" s="78">
        <v>42.3</v>
      </c>
      <c r="Z109" s="78">
        <v>42.3</v>
      </c>
      <c r="AA109" s="78">
        <v>39.5</v>
      </c>
      <c r="AB109" s="78">
        <v>26.2</v>
      </c>
      <c r="AC109" s="78">
        <v>31.4</v>
      </c>
      <c r="AD109" s="78">
        <v>40.299999999999997</v>
      </c>
      <c r="AE109" s="77">
        <f t="shared" si="168"/>
        <v>9.0963855421686741</v>
      </c>
      <c r="AF109" s="76">
        <f t="shared" si="169"/>
        <v>5.4799999999999995</v>
      </c>
      <c r="AG109" s="76">
        <f t="shared" si="170"/>
        <v>8.8349514563106784</v>
      </c>
      <c r="AH109" s="76">
        <f t="shared" si="171"/>
        <v>8.8349514563106784</v>
      </c>
      <c r="AI109" s="76">
        <f t="shared" si="172"/>
        <v>10.380116959064328</v>
      </c>
      <c r="AJ109" s="76">
        <f t="shared" si="173"/>
        <v>8.647887323943662</v>
      </c>
      <c r="AK109" s="76">
        <f t="shared" si="174"/>
        <v>8.647887323943662</v>
      </c>
      <c r="AL109" s="76">
        <f t="shared" si="175"/>
        <v>5.4308093994778073</v>
      </c>
      <c r="AM109" s="76">
        <f t="shared" si="176"/>
        <v>15</v>
      </c>
      <c r="AN109" s="76">
        <f t="shared" si="177"/>
        <v>15</v>
      </c>
      <c r="AO109" s="76">
        <f t="shared" si="178"/>
        <v>16.056910569105693</v>
      </c>
      <c r="AP109" s="76">
        <f t="shared" si="179"/>
        <v>8.9419795221842993</v>
      </c>
      <c r="AQ109" s="76">
        <f t="shared" si="180"/>
        <v>18.91566265060241</v>
      </c>
      <c r="AR109" s="76">
        <f t="shared" si="181"/>
        <v>8.7041036717062639</v>
      </c>
      <c r="AS109" s="79">
        <f t="shared" si="182"/>
        <v>30.2</v>
      </c>
      <c r="AT109" s="78">
        <f t="shared" si="183"/>
        <v>27.4</v>
      </c>
      <c r="AU109" s="78">
        <f t="shared" si="184"/>
        <v>36.4</v>
      </c>
      <c r="AV109" s="78">
        <f t="shared" si="185"/>
        <v>36.4</v>
      </c>
      <c r="AW109" s="78">
        <f t="shared" si="186"/>
        <v>35.5</v>
      </c>
      <c r="AX109" s="78">
        <f t="shared" si="187"/>
        <v>30.7</v>
      </c>
      <c r="AY109" s="78">
        <f t="shared" si="188"/>
        <v>30.7</v>
      </c>
      <c r="AZ109" s="78">
        <f t="shared" si="189"/>
        <v>20.8</v>
      </c>
      <c r="BA109" s="78">
        <f t="shared" si="190"/>
        <v>42.3</v>
      </c>
      <c r="BB109" s="78">
        <f t="shared" si="191"/>
        <v>42.3</v>
      </c>
      <c r="BC109" s="78">
        <f t="shared" si="192"/>
        <v>39.5</v>
      </c>
      <c r="BD109" s="78">
        <f t="shared" si="193"/>
        <v>26.2</v>
      </c>
      <c r="BE109" s="78">
        <f t="shared" si="194"/>
        <v>31.4</v>
      </c>
      <c r="BF109" s="78">
        <f t="shared" si="195"/>
        <v>40.299999999999997</v>
      </c>
      <c r="BG109" s="79">
        <f t="shared" si="196"/>
        <v>55.514705882352942</v>
      </c>
      <c r="BH109" s="78">
        <f t="shared" si="197"/>
        <v>50.929368029739777</v>
      </c>
      <c r="BI109" s="78">
        <f t="shared" si="198"/>
        <v>70.406189555125721</v>
      </c>
      <c r="BJ109" s="78">
        <f t="shared" si="199"/>
        <v>70.406189555125721</v>
      </c>
      <c r="BK109" s="78">
        <f t="shared" si="200"/>
        <v>72.895277207392198</v>
      </c>
      <c r="BL109" s="78">
        <f t="shared" si="201"/>
        <v>63.56107660455487</v>
      </c>
      <c r="BM109" s="78">
        <f t="shared" si="202"/>
        <v>63.56107660455487</v>
      </c>
      <c r="BN109" s="78">
        <f t="shared" si="203"/>
        <v>60.289855072463766</v>
      </c>
      <c r="BO109" s="78">
        <f t="shared" si="204"/>
        <v>86.858316221765904</v>
      </c>
      <c r="BP109" s="78">
        <f t="shared" si="205"/>
        <v>86.858316221765904</v>
      </c>
      <c r="BQ109" s="78">
        <f t="shared" si="206"/>
        <v>88.764044943820224</v>
      </c>
      <c r="BR109" s="78">
        <f t="shared" si="207"/>
        <v>51.676528599605518</v>
      </c>
      <c r="BS109" s="78">
        <f t="shared" si="208"/>
        <v>59.80952380952381</v>
      </c>
      <c r="BT109" s="78">
        <f t="shared" si="209"/>
        <v>79.644268774703548</v>
      </c>
      <c r="BU109" s="77">
        <v>7.11</v>
      </c>
      <c r="BV109" s="76">
        <v>7.18</v>
      </c>
      <c r="BW109" s="76">
        <v>7.53</v>
      </c>
      <c r="BX109" s="76">
        <v>7.53</v>
      </c>
      <c r="BY109" s="76">
        <v>7.82</v>
      </c>
      <c r="BZ109" s="76">
        <v>7.4</v>
      </c>
      <c r="CA109" s="76">
        <v>7.4</v>
      </c>
      <c r="CB109" s="76">
        <v>7.79</v>
      </c>
      <c r="CC109" s="76">
        <v>8.2200000000000006</v>
      </c>
      <c r="CD109" s="76">
        <v>8.2200000000000006</v>
      </c>
      <c r="CE109" s="76">
        <v>8.25</v>
      </c>
      <c r="CF109" s="76">
        <v>7.06</v>
      </c>
      <c r="CG109" s="76">
        <v>7.23</v>
      </c>
      <c r="CH109" s="76">
        <v>7.76</v>
      </c>
      <c r="CI109" s="77">
        <f t="shared" si="210"/>
        <v>7.11</v>
      </c>
      <c r="CJ109" s="76">
        <f t="shared" si="211"/>
        <v>7.18</v>
      </c>
      <c r="CK109" s="76">
        <f t="shared" si="212"/>
        <v>7.53</v>
      </c>
      <c r="CL109" s="76">
        <f t="shared" si="213"/>
        <v>7.53</v>
      </c>
      <c r="CM109" s="76">
        <f t="shared" si="214"/>
        <v>7.82</v>
      </c>
      <c r="CN109" s="76">
        <f t="shared" si="215"/>
        <v>7.4</v>
      </c>
      <c r="CO109" s="76">
        <f t="shared" si="216"/>
        <v>7.4</v>
      </c>
      <c r="CP109" s="76">
        <f t="shared" si="217"/>
        <v>7.79</v>
      </c>
      <c r="CQ109" s="76">
        <f t="shared" si="218"/>
        <v>8.2200000000000006</v>
      </c>
      <c r="CR109" s="76">
        <f t="shared" si="219"/>
        <v>8.2200000000000006</v>
      </c>
      <c r="CS109" s="76">
        <f t="shared" si="220"/>
        <v>8.25</v>
      </c>
      <c r="CT109" s="76">
        <f t="shared" si="221"/>
        <v>7.06</v>
      </c>
      <c r="CU109" s="76">
        <f t="shared" si="222"/>
        <v>7.23</v>
      </c>
      <c r="CV109" s="76">
        <f t="shared" si="223"/>
        <v>7.76</v>
      </c>
    </row>
    <row r="110" spans="1:100" x14ac:dyDescent="0.15">
      <c r="A110" s="80" t="s">
        <v>637</v>
      </c>
      <c r="B110" s="81" t="s">
        <v>638</v>
      </c>
      <c r="C110" s="77">
        <v>1.56</v>
      </c>
      <c r="D110" s="76">
        <v>1.36</v>
      </c>
      <c r="E110" s="76">
        <v>1.72</v>
      </c>
      <c r="F110" s="76">
        <v>1.72</v>
      </c>
      <c r="G110" s="76">
        <v>2.5</v>
      </c>
      <c r="H110" s="76">
        <v>1.72</v>
      </c>
      <c r="I110" s="76">
        <v>1.72</v>
      </c>
      <c r="J110" s="76">
        <v>1.76</v>
      </c>
      <c r="K110" s="76">
        <v>1.57</v>
      </c>
      <c r="L110" s="76">
        <v>1.57</v>
      </c>
      <c r="M110" s="76">
        <v>2.84</v>
      </c>
      <c r="N110" s="76">
        <v>3.5</v>
      </c>
      <c r="O110" s="76">
        <v>1.91</v>
      </c>
      <c r="P110" s="76">
        <v>2.86</v>
      </c>
      <c r="Q110" s="79">
        <v>17</v>
      </c>
      <c r="R110" s="78">
        <v>16.3</v>
      </c>
      <c r="S110" s="78">
        <v>20.5</v>
      </c>
      <c r="T110" s="78">
        <v>20.5</v>
      </c>
      <c r="U110" s="78">
        <v>11.6</v>
      </c>
      <c r="V110" s="78">
        <v>21.5</v>
      </c>
      <c r="W110" s="78">
        <v>21.5</v>
      </c>
      <c r="X110" s="78">
        <v>10.8</v>
      </c>
      <c r="Y110" s="78">
        <v>7.4</v>
      </c>
      <c r="Z110" s="78">
        <v>7.4</v>
      </c>
      <c r="AA110" s="78">
        <v>3.8</v>
      </c>
      <c r="AE110" s="77">
        <f t="shared" si="168"/>
        <v>10.897435897435898</v>
      </c>
      <c r="AF110" s="76">
        <f t="shared" si="169"/>
        <v>11.985294117647058</v>
      </c>
      <c r="AG110" s="76">
        <f t="shared" si="170"/>
        <v>11.918604651162791</v>
      </c>
      <c r="AH110" s="76">
        <f t="shared" si="171"/>
        <v>11.918604651162791</v>
      </c>
      <c r="AI110" s="76">
        <f t="shared" si="172"/>
        <v>4.6399999999999997</v>
      </c>
      <c r="AJ110" s="76">
        <f t="shared" si="173"/>
        <v>12.5</v>
      </c>
      <c r="AK110" s="76">
        <f t="shared" si="174"/>
        <v>12.5</v>
      </c>
      <c r="AL110" s="76">
        <f t="shared" si="175"/>
        <v>6.1363636363636367</v>
      </c>
      <c r="AM110" s="76">
        <f t="shared" si="176"/>
        <v>4.7133757961783438</v>
      </c>
      <c r="AN110" s="76">
        <f t="shared" si="177"/>
        <v>4.7133757961783438</v>
      </c>
      <c r="AO110" s="76">
        <f t="shared" si="178"/>
        <v>1.3380281690140845</v>
      </c>
      <c r="AP110" s="76" t="str">
        <f t="shared" si="179"/>
        <v/>
      </c>
      <c r="AQ110" s="76" t="str">
        <f t="shared" si="180"/>
        <v/>
      </c>
      <c r="AR110" s="76" t="str">
        <f t="shared" si="181"/>
        <v/>
      </c>
      <c r="AS110" s="79">
        <f t="shared" si="182"/>
        <v>17</v>
      </c>
      <c r="AT110" s="78">
        <f t="shared" si="183"/>
        <v>16.3</v>
      </c>
      <c r="AU110" s="78">
        <f t="shared" si="184"/>
        <v>20.5</v>
      </c>
      <c r="AV110" s="78">
        <f t="shared" si="185"/>
        <v>20.5</v>
      </c>
      <c r="AW110" s="78">
        <f t="shared" si="186"/>
        <v>11.6</v>
      </c>
      <c r="AX110" s="78">
        <f t="shared" si="187"/>
        <v>21.5</v>
      </c>
      <c r="AY110" s="78">
        <f t="shared" si="188"/>
        <v>21.5</v>
      </c>
      <c r="AZ110" s="78">
        <f t="shared" si="189"/>
        <v>10.8</v>
      </c>
      <c r="BA110" s="78">
        <f t="shared" si="190"/>
        <v>7.4</v>
      </c>
      <c r="BB110" s="78">
        <f t="shared" si="191"/>
        <v>7.4</v>
      </c>
      <c r="BC110" s="78" t="str">
        <f t="shared" si="192"/>
        <v/>
      </c>
      <c r="BD110" s="78" t="str">
        <f t="shared" si="193"/>
        <v/>
      </c>
      <c r="BE110" s="78" t="str">
        <f t="shared" si="194"/>
        <v/>
      </c>
      <c r="BF110" s="78" t="str">
        <f t="shared" si="195"/>
        <v/>
      </c>
      <c r="BG110" s="79">
        <f t="shared" si="196"/>
        <v>31.25</v>
      </c>
      <c r="BH110" s="78">
        <f t="shared" si="197"/>
        <v>30.297397769516731</v>
      </c>
      <c r="BI110" s="78">
        <f t="shared" si="198"/>
        <v>39.651837524177949</v>
      </c>
      <c r="BJ110" s="78">
        <f t="shared" si="199"/>
        <v>39.651837524177949</v>
      </c>
      <c r="BK110" s="78">
        <f t="shared" si="200"/>
        <v>23.819301848049278</v>
      </c>
      <c r="BL110" s="78">
        <f t="shared" si="201"/>
        <v>44.513457556935819</v>
      </c>
      <c r="BM110" s="78">
        <f t="shared" si="202"/>
        <v>44.513457556935819</v>
      </c>
      <c r="BN110" s="78">
        <f t="shared" si="203"/>
        <v>31.304347826086957</v>
      </c>
      <c r="BO110" s="78">
        <f t="shared" si="204"/>
        <v>15.195071868583161</v>
      </c>
      <c r="BP110" s="78">
        <f t="shared" si="205"/>
        <v>15.195071868583161</v>
      </c>
      <c r="BQ110" s="78" t="str">
        <f t="shared" si="206"/>
        <v/>
      </c>
      <c r="BR110" s="78" t="str">
        <f t="shared" si="207"/>
        <v/>
      </c>
      <c r="BS110" s="78" t="str">
        <f t="shared" si="208"/>
        <v/>
      </c>
      <c r="BT110" s="78" t="str">
        <f t="shared" si="209"/>
        <v/>
      </c>
      <c r="BU110" s="77">
        <v>4.1399999999999997</v>
      </c>
      <c r="BV110" s="76">
        <v>3.99</v>
      </c>
      <c r="BW110" s="76">
        <v>4.21</v>
      </c>
      <c r="BX110" s="76">
        <v>4.21</v>
      </c>
      <c r="BY110" s="76">
        <v>4.57</v>
      </c>
      <c r="BZ110" s="76">
        <v>4.1399999999999997</v>
      </c>
      <c r="CA110" s="76">
        <v>4.1399999999999997</v>
      </c>
      <c r="CB110" s="76">
        <v>4.47</v>
      </c>
      <c r="CC110" s="76">
        <v>5.1100000000000003</v>
      </c>
      <c r="CD110" s="76">
        <v>5.1100000000000003</v>
      </c>
      <c r="CE110" s="76">
        <v>5.27</v>
      </c>
      <c r="CI110" s="77">
        <f t="shared" si="210"/>
        <v>4.1399999999999997</v>
      </c>
      <c r="CJ110" s="76">
        <f t="shared" si="211"/>
        <v>3.99</v>
      </c>
      <c r="CK110" s="76">
        <f t="shared" si="212"/>
        <v>4.21</v>
      </c>
      <c r="CL110" s="76">
        <f t="shared" si="213"/>
        <v>4.21</v>
      </c>
      <c r="CM110" s="76">
        <f t="shared" si="214"/>
        <v>4.57</v>
      </c>
      <c r="CN110" s="76">
        <f t="shared" si="215"/>
        <v>4.1399999999999997</v>
      </c>
      <c r="CO110" s="76">
        <f t="shared" si="216"/>
        <v>4.1399999999999997</v>
      </c>
      <c r="CP110" s="76">
        <f t="shared" si="217"/>
        <v>4.47</v>
      </c>
      <c r="CQ110" s="76">
        <f t="shared" si="218"/>
        <v>5.1100000000000003</v>
      </c>
      <c r="CR110" s="76">
        <f t="shared" si="219"/>
        <v>5.1100000000000003</v>
      </c>
      <c r="CS110" s="76" t="str">
        <f t="shared" si="220"/>
        <v/>
      </c>
      <c r="CT110" s="76" t="str">
        <f t="shared" si="221"/>
        <v/>
      </c>
      <c r="CU110" s="76" t="str">
        <f t="shared" si="222"/>
        <v/>
      </c>
      <c r="CV110" s="76" t="str">
        <f t="shared" si="223"/>
        <v/>
      </c>
    </row>
    <row r="111" spans="1:100" x14ac:dyDescent="0.15">
      <c r="A111" s="80" t="s">
        <v>760</v>
      </c>
      <c r="B111" s="81" t="s">
        <v>1110</v>
      </c>
      <c r="C111" s="77">
        <v>5.52</v>
      </c>
      <c r="D111" s="76">
        <v>3.37</v>
      </c>
      <c r="E111" s="76">
        <v>5.96</v>
      </c>
      <c r="F111" s="76">
        <v>5.96</v>
      </c>
      <c r="G111" s="76">
        <v>5.98</v>
      </c>
      <c r="H111" s="76">
        <v>7.2</v>
      </c>
      <c r="I111" s="76">
        <v>7.2</v>
      </c>
      <c r="J111" s="76">
        <v>5.7</v>
      </c>
      <c r="K111" s="76">
        <v>9.6300000000000008</v>
      </c>
      <c r="L111" s="76">
        <v>9.6300000000000008</v>
      </c>
      <c r="M111" s="76">
        <v>6.57</v>
      </c>
      <c r="N111" s="76">
        <v>8.06</v>
      </c>
      <c r="O111" s="76">
        <v>4.63</v>
      </c>
      <c r="P111" s="76">
        <v>7.36</v>
      </c>
      <c r="Q111" s="79">
        <v>22.1</v>
      </c>
      <c r="R111" s="78">
        <v>20.100000000000001</v>
      </c>
      <c r="S111" s="78">
        <v>18.600000000000001</v>
      </c>
      <c r="T111" s="78">
        <v>18.600000000000001</v>
      </c>
      <c r="Y111" s="78">
        <v>27.6</v>
      </c>
      <c r="Z111" s="78">
        <v>27.6</v>
      </c>
      <c r="AA111" s="78">
        <v>15.4</v>
      </c>
      <c r="AE111" s="77">
        <f t="shared" si="168"/>
        <v>4.0036231884057978</v>
      </c>
      <c r="AF111" s="76">
        <f t="shared" si="169"/>
        <v>5.9643916913946589</v>
      </c>
      <c r="AG111" s="76">
        <f t="shared" si="170"/>
        <v>3.1208053691275168</v>
      </c>
      <c r="AH111" s="76">
        <f t="shared" si="171"/>
        <v>3.1208053691275168</v>
      </c>
      <c r="AI111" s="76" t="str">
        <f t="shared" si="172"/>
        <v/>
      </c>
      <c r="AJ111" s="76" t="str">
        <f t="shared" si="173"/>
        <v/>
      </c>
      <c r="AK111" s="76" t="str">
        <f t="shared" si="174"/>
        <v/>
      </c>
      <c r="AL111" s="76" t="str">
        <f t="shared" si="175"/>
        <v/>
      </c>
      <c r="AM111" s="76">
        <f t="shared" si="176"/>
        <v>2.866043613707165</v>
      </c>
      <c r="AN111" s="76">
        <f t="shared" si="177"/>
        <v>2.866043613707165</v>
      </c>
      <c r="AO111" s="76">
        <f t="shared" si="178"/>
        <v>2.3439878234398783</v>
      </c>
      <c r="AP111" s="76" t="str">
        <f t="shared" si="179"/>
        <v/>
      </c>
      <c r="AQ111" s="76" t="str">
        <f t="shared" si="180"/>
        <v/>
      </c>
      <c r="AR111" s="76" t="str">
        <f t="shared" si="181"/>
        <v/>
      </c>
      <c r="AS111" s="79">
        <f t="shared" si="182"/>
        <v>22.1</v>
      </c>
      <c r="AT111" s="78">
        <f t="shared" si="183"/>
        <v>20.100000000000001</v>
      </c>
      <c r="AU111" s="78">
        <f t="shared" si="184"/>
        <v>18.600000000000001</v>
      </c>
      <c r="AV111" s="78">
        <f t="shared" si="185"/>
        <v>18.600000000000001</v>
      </c>
      <c r="AW111" s="78" t="str">
        <f t="shared" si="186"/>
        <v/>
      </c>
      <c r="AX111" s="78" t="str">
        <f t="shared" si="187"/>
        <v/>
      </c>
      <c r="AY111" s="78" t="str">
        <f t="shared" si="188"/>
        <v/>
      </c>
      <c r="AZ111" s="78" t="str">
        <f t="shared" si="189"/>
        <v/>
      </c>
      <c r="BA111" s="78">
        <f t="shared" si="190"/>
        <v>27.6</v>
      </c>
      <c r="BB111" s="78">
        <f t="shared" si="191"/>
        <v>27.6</v>
      </c>
      <c r="BC111" s="78">
        <f t="shared" si="192"/>
        <v>15.4</v>
      </c>
      <c r="BD111" s="78" t="str">
        <f t="shared" si="193"/>
        <v/>
      </c>
      <c r="BE111" s="78" t="str">
        <f t="shared" si="194"/>
        <v/>
      </c>
      <c r="BF111" s="78" t="str">
        <f t="shared" si="195"/>
        <v/>
      </c>
      <c r="BG111" s="79">
        <f t="shared" si="196"/>
        <v>40.625</v>
      </c>
      <c r="BH111" s="78">
        <f t="shared" si="197"/>
        <v>37.360594795539036</v>
      </c>
      <c r="BI111" s="78">
        <f t="shared" si="198"/>
        <v>35.976789168278529</v>
      </c>
      <c r="BJ111" s="78">
        <f t="shared" si="199"/>
        <v>35.976789168278529</v>
      </c>
      <c r="BK111" s="78" t="str">
        <f t="shared" si="200"/>
        <v/>
      </c>
      <c r="BL111" s="78" t="str">
        <f t="shared" si="201"/>
        <v/>
      </c>
      <c r="BM111" s="78" t="str">
        <f t="shared" si="202"/>
        <v/>
      </c>
      <c r="BN111" s="78" t="str">
        <f t="shared" si="203"/>
        <v/>
      </c>
      <c r="BO111" s="78">
        <f t="shared" si="204"/>
        <v>56.67351129363449</v>
      </c>
      <c r="BP111" s="78">
        <f t="shared" si="205"/>
        <v>56.67351129363449</v>
      </c>
      <c r="BQ111" s="78">
        <f t="shared" si="206"/>
        <v>34.606741573033709</v>
      </c>
      <c r="BR111" s="78" t="str">
        <f t="shared" si="207"/>
        <v/>
      </c>
      <c r="BS111" s="78" t="str">
        <f t="shared" si="208"/>
        <v/>
      </c>
      <c r="BT111" s="78" t="str">
        <f t="shared" si="209"/>
        <v/>
      </c>
      <c r="BU111" s="77">
        <v>8.02</v>
      </c>
      <c r="BV111" s="76">
        <v>8.01</v>
      </c>
      <c r="BW111" s="76">
        <v>7.65</v>
      </c>
      <c r="BX111" s="76">
        <v>7.65</v>
      </c>
      <c r="CC111" s="76">
        <v>8.57</v>
      </c>
      <c r="CD111" s="76">
        <v>8.57</v>
      </c>
      <c r="CE111" s="76">
        <v>7.95</v>
      </c>
      <c r="CI111" s="77">
        <f t="shared" si="210"/>
        <v>8.02</v>
      </c>
      <c r="CJ111" s="76">
        <f t="shared" si="211"/>
        <v>8.01</v>
      </c>
      <c r="CK111" s="76">
        <f t="shared" si="212"/>
        <v>7.65</v>
      </c>
      <c r="CL111" s="76">
        <f t="shared" si="213"/>
        <v>7.65</v>
      </c>
      <c r="CM111" s="76" t="str">
        <f t="shared" si="214"/>
        <v/>
      </c>
      <c r="CN111" s="76" t="str">
        <f t="shared" si="215"/>
        <v/>
      </c>
      <c r="CO111" s="76" t="str">
        <f t="shared" si="216"/>
        <v/>
      </c>
      <c r="CP111" s="76" t="str">
        <f t="shared" si="217"/>
        <v/>
      </c>
      <c r="CQ111" s="76">
        <f t="shared" si="218"/>
        <v>8.57</v>
      </c>
      <c r="CR111" s="76">
        <f t="shared" si="219"/>
        <v>8.57</v>
      </c>
      <c r="CS111" s="76">
        <f t="shared" si="220"/>
        <v>7.95</v>
      </c>
      <c r="CT111" s="76" t="str">
        <f t="shared" si="221"/>
        <v/>
      </c>
      <c r="CU111" s="76" t="str">
        <f t="shared" si="222"/>
        <v/>
      </c>
      <c r="CV111" s="76" t="str">
        <f t="shared" si="223"/>
        <v/>
      </c>
    </row>
    <row r="112" spans="1:100" x14ac:dyDescent="0.15">
      <c r="A112" s="80" t="s">
        <v>639</v>
      </c>
      <c r="B112" s="81" t="s">
        <v>1219</v>
      </c>
      <c r="C112" s="77">
        <v>12.41</v>
      </c>
      <c r="D112" s="76">
        <v>13.28</v>
      </c>
      <c r="E112" s="76">
        <v>12.53</v>
      </c>
      <c r="F112" s="76">
        <v>12.53</v>
      </c>
      <c r="G112" s="76">
        <v>8.65</v>
      </c>
      <c r="H112" s="76">
        <v>12.27</v>
      </c>
      <c r="I112" s="76">
        <v>12.27</v>
      </c>
      <c r="J112" s="76">
        <v>9.94</v>
      </c>
      <c r="K112" s="76">
        <v>9.8699999999999992</v>
      </c>
      <c r="L112" s="76">
        <v>9.8699999999999992</v>
      </c>
      <c r="M112" s="76">
        <v>4.93</v>
      </c>
      <c r="N112" s="76">
        <v>9.3800000000000008</v>
      </c>
      <c r="O112" s="76">
        <v>12.3</v>
      </c>
      <c r="P112" s="76">
        <v>7.11</v>
      </c>
      <c r="Q112" s="79">
        <v>10.1</v>
      </c>
      <c r="R112" s="78">
        <v>11</v>
      </c>
      <c r="S112" s="78">
        <v>7.3</v>
      </c>
      <c r="T112" s="78">
        <v>7.3</v>
      </c>
      <c r="U112" s="78">
        <v>2.2000000000000002</v>
      </c>
      <c r="V112" s="78">
        <v>10.4</v>
      </c>
      <c r="W112" s="78">
        <v>10.4</v>
      </c>
      <c r="X112" s="78">
        <v>12.3</v>
      </c>
      <c r="AB112" s="78">
        <v>17.2</v>
      </c>
      <c r="AC112" s="78">
        <v>9.4</v>
      </c>
      <c r="AD112" s="78">
        <v>3.9</v>
      </c>
      <c r="AE112" s="77">
        <f t="shared" si="168"/>
        <v>0.813859790491539</v>
      </c>
      <c r="AF112" s="76">
        <f t="shared" si="169"/>
        <v>0.82831325301204828</v>
      </c>
      <c r="AG112" s="76">
        <f t="shared" si="170"/>
        <v>0.5826017557861134</v>
      </c>
      <c r="AH112" s="76">
        <f t="shared" si="171"/>
        <v>0.5826017557861134</v>
      </c>
      <c r="AI112" s="76">
        <f t="shared" si="172"/>
        <v>0.25433526011560692</v>
      </c>
      <c r="AJ112" s="76">
        <f t="shared" si="173"/>
        <v>0.84759576202118991</v>
      </c>
      <c r="AK112" s="76">
        <f t="shared" si="174"/>
        <v>0.84759576202118991</v>
      </c>
      <c r="AL112" s="76">
        <f t="shared" si="175"/>
        <v>1.2374245472837024</v>
      </c>
      <c r="AM112" s="76" t="str">
        <f t="shared" si="176"/>
        <v/>
      </c>
      <c r="AN112" s="76" t="str">
        <f t="shared" si="177"/>
        <v/>
      </c>
      <c r="AO112" s="76" t="str">
        <f t="shared" si="178"/>
        <v/>
      </c>
      <c r="AP112" s="76">
        <f t="shared" si="179"/>
        <v>1.833688699360341</v>
      </c>
      <c r="AQ112" s="76">
        <f t="shared" si="180"/>
        <v>0.7642276422764227</v>
      </c>
      <c r="AR112" s="76">
        <f t="shared" si="181"/>
        <v>0.54852320675105481</v>
      </c>
      <c r="AS112" s="79" t="str">
        <f t="shared" si="182"/>
        <v/>
      </c>
      <c r="AT112" s="78" t="str">
        <f t="shared" si="183"/>
        <v/>
      </c>
      <c r="AU112" s="78" t="str">
        <f t="shared" si="184"/>
        <v/>
      </c>
      <c r="AV112" s="78" t="str">
        <f t="shared" si="185"/>
        <v/>
      </c>
      <c r="AW112" s="78" t="str">
        <f t="shared" si="186"/>
        <v/>
      </c>
      <c r="AX112" s="78" t="str">
        <f t="shared" si="187"/>
        <v/>
      </c>
      <c r="AY112" s="78" t="str">
        <f t="shared" si="188"/>
        <v/>
      </c>
      <c r="AZ112" s="78" t="str">
        <f t="shared" si="189"/>
        <v/>
      </c>
      <c r="BA112" s="78" t="str">
        <f t="shared" si="190"/>
        <v/>
      </c>
      <c r="BB112" s="78" t="str">
        <f t="shared" si="191"/>
        <v/>
      </c>
      <c r="BC112" s="78" t="str">
        <f t="shared" si="192"/>
        <v/>
      </c>
      <c r="BD112" s="78">
        <f t="shared" si="193"/>
        <v>17.2</v>
      </c>
      <c r="BE112" s="78" t="str">
        <f t="shared" si="194"/>
        <v/>
      </c>
      <c r="BF112" s="78" t="str">
        <f t="shared" si="195"/>
        <v/>
      </c>
      <c r="BG112" s="79" t="str">
        <f t="shared" si="196"/>
        <v/>
      </c>
      <c r="BH112" s="78" t="str">
        <f t="shared" si="197"/>
        <v/>
      </c>
      <c r="BI112" s="78" t="str">
        <f t="shared" si="198"/>
        <v/>
      </c>
      <c r="BJ112" s="78" t="str">
        <f t="shared" si="199"/>
        <v/>
      </c>
      <c r="BK112" s="78" t="str">
        <f t="shared" si="200"/>
        <v/>
      </c>
      <c r="BL112" s="78" t="str">
        <f t="shared" si="201"/>
        <v/>
      </c>
      <c r="BM112" s="78" t="str">
        <f t="shared" si="202"/>
        <v/>
      </c>
      <c r="BN112" s="78" t="str">
        <f t="shared" si="203"/>
        <v/>
      </c>
      <c r="BO112" s="78" t="str">
        <f t="shared" si="204"/>
        <v/>
      </c>
      <c r="BP112" s="78" t="str">
        <f t="shared" si="205"/>
        <v/>
      </c>
      <c r="BQ112" s="78" t="str">
        <f t="shared" si="206"/>
        <v/>
      </c>
      <c r="BR112" s="78">
        <f t="shared" si="207"/>
        <v>33.925049309664693</v>
      </c>
      <c r="BS112" s="78" t="str">
        <f t="shared" si="208"/>
        <v/>
      </c>
      <c r="BT112" s="78" t="str">
        <f t="shared" si="209"/>
        <v/>
      </c>
      <c r="BU112" s="77">
        <v>7.08</v>
      </c>
      <c r="BV112" s="76">
        <v>7.08</v>
      </c>
      <c r="BW112" s="76">
        <v>7.12</v>
      </c>
      <c r="BX112" s="76">
        <v>7.12</v>
      </c>
      <c r="BY112" s="76">
        <v>6.74</v>
      </c>
      <c r="BZ112" s="76">
        <v>7.06</v>
      </c>
      <c r="CA112" s="76">
        <v>7.06</v>
      </c>
      <c r="CB112" s="76">
        <v>6.64</v>
      </c>
      <c r="CF112" s="76">
        <v>6.68</v>
      </c>
      <c r="CG112" s="76">
        <v>7.01</v>
      </c>
      <c r="CH112" s="76">
        <v>7.27</v>
      </c>
      <c r="CI112" s="77" t="str">
        <f t="shared" si="210"/>
        <v/>
      </c>
      <c r="CJ112" s="76" t="str">
        <f t="shared" si="211"/>
        <v/>
      </c>
      <c r="CK112" s="76" t="str">
        <f t="shared" si="212"/>
        <v/>
      </c>
      <c r="CL112" s="76" t="str">
        <f t="shared" si="213"/>
        <v/>
      </c>
      <c r="CM112" s="76" t="str">
        <f t="shared" si="214"/>
        <v/>
      </c>
      <c r="CN112" s="76" t="str">
        <f t="shared" si="215"/>
        <v/>
      </c>
      <c r="CO112" s="76" t="str">
        <f t="shared" si="216"/>
        <v/>
      </c>
      <c r="CP112" s="76" t="str">
        <f t="shared" si="217"/>
        <v/>
      </c>
      <c r="CQ112" s="76" t="str">
        <f t="shared" si="218"/>
        <v/>
      </c>
      <c r="CR112" s="76" t="str">
        <f t="shared" si="219"/>
        <v/>
      </c>
      <c r="CS112" s="76" t="str">
        <f t="shared" si="220"/>
        <v/>
      </c>
      <c r="CT112" s="76">
        <f t="shared" si="221"/>
        <v>6.68</v>
      </c>
      <c r="CU112" s="76" t="str">
        <f t="shared" si="222"/>
        <v/>
      </c>
      <c r="CV112" s="76" t="str">
        <f t="shared" si="223"/>
        <v/>
      </c>
    </row>
    <row r="113" spans="1:100" x14ac:dyDescent="0.15">
      <c r="A113" s="80" t="s">
        <v>641</v>
      </c>
      <c r="B113" s="81" t="s">
        <v>1109</v>
      </c>
      <c r="C113" s="77">
        <v>10.199999999999999</v>
      </c>
      <c r="D113" s="76">
        <v>10.69</v>
      </c>
      <c r="E113" s="76">
        <v>7.54</v>
      </c>
      <c r="F113" s="76">
        <v>7.54</v>
      </c>
      <c r="G113" s="76">
        <v>7.96</v>
      </c>
      <c r="H113" s="76">
        <v>8.3699999999999992</v>
      </c>
      <c r="I113" s="76">
        <v>8.3699999999999992</v>
      </c>
      <c r="J113" s="76">
        <v>9.02</v>
      </c>
      <c r="K113" s="76">
        <v>7.46</v>
      </c>
      <c r="L113" s="76">
        <v>7.46</v>
      </c>
      <c r="M113" s="76">
        <v>7.11</v>
      </c>
      <c r="N113" s="76">
        <v>11.34</v>
      </c>
      <c r="O113" s="76">
        <v>13.4</v>
      </c>
      <c r="P113" s="76">
        <v>13.47</v>
      </c>
      <c r="Q113" s="79">
        <v>5</v>
      </c>
      <c r="R113" s="78">
        <v>7.2</v>
      </c>
      <c r="AB113" s="78">
        <v>8.6999999999999993</v>
      </c>
      <c r="AC113" s="78">
        <v>8</v>
      </c>
      <c r="AD113" s="78">
        <v>6.6</v>
      </c>
      <c r="AE113" s="77">
        <f t="shared" si="168"/>
        <v>0.49019607843137258</v>
      </c>
      <c r="AF113" s="76">
        <f t="shared" si="169"/>
        <v>0.67352666043030873</v>
      </c>
      <c r="AG113" s="76" t="str">
        <f t="shared" si="170"/>
        <v/>
      </c>
      <c r="AH113" s="76" t="str">
        <f t="shared" si="171"/>
        <v/>
      </c>
      <c r="AI113" s="76" t="str">
        <f t="shared" si="172"/>
        <v/>
      </c>
      <c r="AJ113" s="76" t="str">
        <f t="shared" si="173"/>
        <v/>
      </c>
      <c r="AK113" s="76" t="str">
        <f t="shared" si="174"/>
        <v/>
      </c>
      <c r="AL113" s="76" t="str">
        <f t="shared" si="175"/>
        <v/>
      </c>
      <c r="AM113" s="76" t="str">
        <f t="shared" si="176"/>
        <v/>
      </c>
      <c r="AN113" s="76" t="str">
        <f t="shared" si="177"/>
        <v/>
      </c>
      <c r="AO113" s="76" t="str">
        <f t="shared" si="178"/>
        <v/>
      </c>
      <c r="AP113" s="76">
        <f t="shared" si="179"/>
        <v>0.7671957671957671</v>
      </c>
      <c r="AQ113" s="76">
        <f t="shared" si="180"/>
        <v>0.59701492537313428</v>
      </c>
      <c r="AR113" s="76">
        <f t="shared" si="181"/>
        <v>0.48997772828507791</v>
      </c>
      <c r="AS113" s="79" t="str">
        <f t="shared" si="182"/>
        <v/>
      </c>
      <c r="AT113" s="78" t="str">
        <f t="shared" si="183"/>
        <v/>
      </c>
      <c r="AU113" s="78" t="str">
        <f t="shared" si="184"/>
        <v/>
      </c>
      <c r="AV113" s="78" t="str">
        <f t="shared" si="185"/>
        <v/>
      </c>
      <c r="AW113" s="78" t="str">
        <f t="shared" si="186"/>
        <v/>
      </c>
      <c r="AX113" s="78" t="str">
        <f t="shared" si="187"/>
        <v/>
      </c>
      <c r="AY113" s="78" t="str">
        <f t="shared" si="188"/>
        <v/>
      </c>
      <c r="AZ113" s="78" t="str">
        <f t="shared" si="189"/>
        <v/>
      </c>
      <c r="BA113" s="78" t="str">
        <f t="shared" si="190"/>
        <v/>
      </c>
      <c r="BB113" s="78" t="str">
        <f t="shared" si="191"/>
        <v/>
      </c>
      <c r="BC113" s="78" t="str">
        <f t="shared" si="192"/>
        <v/>
      </c>
      <c r="BD113" s="78" t="str">
        <f t="shared" si="193"/>
        <v/>
      </c>
      <c r="BE113" s="78" t="str">
        <f t="shared" si="194"/>
        <v/>
      </c>
      <c r="BF113" s="78" t="str">
        <f t="shared" si="195"/>
        <v/>
      </c>
      <c r="BG113" s="79" t="str">
        <f t="shared" si="196"/>
        <v/>
      </c>
      <c r="BH113" s="78" t="str">
        <f t="shared" si="197"/>
        <v/>
      </c>
      <c r="BI113" s="78" t="str">
        <f t="shared" si="198"/>
        <v/>
      </c>
      <c r="BJ113" s="78" t="str">
        <f t="shared" si="199"/>
        <v/>
      </c>
      <c r="BK113" s="78" t="str">
        <f t="shared" si="200"/>
        <v/>
      </c>
      <c r="BL113" s="78" t="str">
        <f t="shared" si="201"/>
        <v/>
      </c>
      <c r="BM113" s="78" t="str">
        <f t="shared" si="202"/>
        <v/>
      </c>
      <c r="BN113" s="78" t="str">
        <f t="shared" si="203"/>
        <v/>
      </c>
      <c r="BO113" s="78" t="str">
        <f t="shared" si="204"/>
        <v/>
      </c>
      <c r="BP113" s="78" t="str">
        <f t="shared" si="205"/>
        <v/>
      </c>
      <c r="BQ113" s="78" t="str">
        <f t="shared" si="206"/>
        <v/>
      </c>
      <c r="BR113" s="78" t="str">
        <f t="shared" si="207"/>
        <v/>
      </c>
      <c r="BS113" s="78" t="str">
        <f t="shared" si="208"/>
        <v/>
      </c>
      <c r="BT113" s="78" t="str">
        <f t="shared" si="209"/>
        <v/>
      </c>
      <c r="BU113" s="77">
        <v>6.47</v>
      </c>
      <c r="BV113" s="76">
        <v>6.5</v>
      </c>
      <c r="CF113" s="76">
        <v>6.68</v>
      </c>
      <c r="CG113" s="76">
        <v>6.6</v>
      </c>
      <c r="CH113" s="76">
        <v>6.72</v>
      </c>
      <c r="CI113" s="77" t="str">
        <f t="shared" si="210"/>
        <v/>
      </c>
      <c r="CJ113" s="76" t="str">
        <f t="shared" si="211"/>
        <v/>
      </c>
      <c r="CK113" s="76" t="str">
        <f t="shared" si="212"/>
        <v/>
      </c>
      <c r="CL113" s="76" t="str">
        <f t="shared" si="213"/>
        <v/>
      </c>
      <c r="CM113" s="76" t="str">
        <f t="shared" si="214"/>
        <v/>
      </c>
      <c r="CN113" s="76" t="str">
        <f t="shared" si="215"/>
        <v/>
      </c>
      <c r="CO113" s="76" t="str">
        <f t="shared" si="216"/>
        <v/>
      </c>
      <c r="CP113" s="76" t="str">
        <f t="shared" si="217"/>
        <v/>
      </c>
      <c r="CQ113" s="76" t="str">
        <f t="shared" si="218"/>
        <v/>
      </c>
      <c r="CR113" s="76" t="str">
        <f t="shared" si="219"/>
        <v/>
      </c>
      <c r="CS113" s="76" t="str">
        <f t="shared" si="220"/>
        <v/>
      </c>
      <c r="CT113" s="76" t="str">
        <f t="shared" si="221"/>
        <v/>
      </c>
      <c r="CU113" s="76" t="str">
        <f t="shared" si="222"/>
        <v/>
      </c>
      <c r="CV113" s="76" t="str">
        <f t="shared" si="223"/>
        <v/>
      </c>
    </row>
    <row r="114" spans="1:100" x14ac:dyDescent="0.15">
      <c r="A114" s="80" t="s">
        <v>643</v>
      </c>
      <c r="B114" s="81" t="s">
        <v>1218</v>
      </c>
      <c r="C114" s="77">
        <v>2.67</v>
      </c>
      <c r="D114" s="76">
        <v>1.79</v>
      </c>
      <c r="E114" s="76">
        <v>2.91</v>
      </c>
      <c r="F114" s="76">
        <v>2.91</v>
      </c>
      <c r="G114" s="76">
        <v>4.9400000000000004</v>
      </c>
      <c r="H114" s="76">
        <v>1.33</v>
      </c>
      <c r="I114" s="76">
        <v>1.33</v>
      </c>
      <c r="J114" s="76">
        <v>2.61</v>
      </c>
      <c r="K114" s="76">
        <v>4.6100000000000003</v>
      </c>
      <c r="L114" s="76">
        <v>4.6100000000000003</v>
      </c>
      <c r="M114" s="76">
        <v>4.75</v>
      </c>
      <c r="N114" s="76">
        <v>2.11</v>
      </c>
      <c r="O114" s="76">
        <v>0.86</v>
      </c>
      <c r="P114" s="76">
        <v>3.41</v>
      </c>
      <c r="Q114" s="79">
        <v>5.3</v>
      </c>
      <c r="R114" s="78">
        <v>8.5</v>
      </c>
      <c r="S114" s="78">
        <v>10.1</v>
      </c>
      <c r="T114" s="78">
        <v>10.1</v>
      </c>
      <c r="U114" s="78">
        <v>4.2</v>
      </c>
      <c r="V114" s="78">
        <v>8.9</v>
      </c>
      <c r="W114" s="78">
        <v>8.9</v>
      </c>
      <c r="X114" s="78">
        <v>8.1</v>
      </c>
      <c r="AB114" s="78">
        <v>8.4</v>
      </c>
      <c r="AC114" s="78">
        <v>4.5999999999999996</v>
      </c>
      <c r="AD114" s="78">
        <v>11</v>
      </c>
      <c r="AE114" s="77">
        <f t="shared" si="168"/>
        <v>1.9850187265917603</v>
      </c>
      <c r="AF114" s="76">
        <f t="shared" si="169"/>
        <v>4.7486033519553068</v>
      </c>
      <c r="AG114" s="76">
        <f t="shared" si="170"/>
        <v>3.4707903780068725</v>
      </c>
      <c r="AH114" s="76">
        <f t="shared" si="171"/>
        <v>3.4707903780068725</v>
      </c>
      <c r="AI114" s="76">
        <f t="shared" si="172"/>
        <v>0.85020242914979749</v>
      </c>
      <c r="AJ114" s="76">
        <f t="shared" si="173"/>
        <v>6.6917293233082704</v>
      </c>
      <c r="AK114" s="76">
        <f t="shared" si="174"/>
        <v>6.6917293233082704</v>
      </c>
      <c r="AL114" s="76">
        <f t="shared" si="175"/>
        <v>3.103448275862069</v>
      </c>
      <c r="AM114" s="76" t="str">
        <f t="shared" si="176"/>
        <v/>
      </c>
      <c r="AN114" s="76" t="str">
        <f t="shared" si="177"/>
        <v/>
      </c>
      <c r="AO114" s="76" t="str">
        <f t="shared" si="178"/>
        <v/>
      </c>
      <c r="AP114" s="76">
        <f t="shared" si="179"/>
        <v>3.9810426540284363</v>
      </c>
      <c r="AQ114" s="76">
        <f t="shared" si="180"/>
        <v>5.3488372093023253</v>
      </c>
      <c r="AR114" s="76">
        <f t="shared" si="181"/>
        <v>3.225806451612903</v>
      </c>
      <c r="AS114" s="79">
        <f t="shared" si="182"/>
        <v>5.3</v>
      </c>
      <c r="AT114" s="78">
        <f t="shared" si="183"/>
        <v>8.5</v>
      </c>
      <c r="AU114" s="78">
        <f t="shared" si="184"/>
        <v>10.1</v>
      </c>
      <c r="AV114" s="78">
        <f t="shared" si="185"/>
        <v>10.1</v>
      </c>
      <c r="AW114" s="78" t="str">
        <f t="shared" si="186"/>
        <v/>
      </c>
      <c r="AX114" s="78">
        <f t="shared" si="187"/>
        <v>8.9</v>
      </c>
      <c r="AY114" s="78">
        <f t="shared" si="188"/>
        <v>8.9</v>
      </c>
      <c r="AZ114" s="78">
        <f t="shared" si="189"/>
        <v>8.1</v>
      </c>
      <c r="BA114" s="78" t="str">
        <f t="shared" si="190"/>
        <v/>
      </c>
      <c r="BB114" s="78" t="str">
        <f t="shared" si="191"/>
        <v/>
      </c>
      <c r="BC114" s="78" t="str">
        <f t="shared" si="192"/>
        <v/>
      </c>
      <c r="BD114" s="78">
        <f t="shared" si="193"/>
        <v>8.4</v>
      </c>
      <c r="BE114" s="78">
        <f t="shared" si="194"/>
        <v>4.5999999999999996</v>
      </c>
      <c r="BF114" s="78">
        <f t="shared" si="195"/>
        <v>11</v>
      </c>
      <c r="BG114" s="79">
        <f t="shared" si="196"/>
        <v>9.742647058823529</v>
      </c>
      <c r="BH114" s="78">
        <f t="shared" si="197"/>
        <v>15.799256505576208</v>
      </c>
      <c r="BI114" s="78">
        <f t="shared" si="198"/>
        <v>19.535783365570598</v>
      </c>
      <c r="BJ114" s="78">
        <f t="shared" si="199"/>
        <v>19.535783365570598</v>
      </c>
      <c r="BK114" s="78" t="str">
        <f t="shared" si="200"/>
        <v/>
      </c>
      <c r="BL114" s="78">
        <f t="shared" si="201"/>
        <v>18.42650103519669</v>
      </c>
      <c r="BM114" s="78">
        <f t="shared" si="202"/>
        <v>18.42650103519669</v>
      </c>
      <c r="BN114" s="78">
        <f t="shared" si="203"/>
        <v>23.478260869565219</v>
      </c>
      <c r="BO114" s="78" t="str">
        <f t="shared" si="204"/>
        <v/>
      </c>
      <c r="BP114" s="78" t="str">
        <f t="shared" si="205"/>
        <v/>
      </c>
      <c r="BQ114" s="78" t="str">
        <f t="shared" si="206"/>
        <v/>
      </c>
      <c r="BR114" s="78">
        <f t="shared" si="207"/>
        <v>16.568047337278106</v>
      </c>
      <c r="BS114" s="78">
        <f t="shared" si="208"/>
        <v>8.761904761904761</v>
      </c>
      <c r="BT114" s="78">
        <f t="shared" si="209"/>
        <v>21.739130434782609</v>
      </c>
      <c r="BU114" s="77">
        <v>6.58</v>
      </c>
      <c r="BV114" s="76">
        <v>6</v>
      </c>
      <c r="BW114" s="76">
        <v>7.65</v>
      </c>
      <c r="BX114" s="76">
        <v>7.65</v>
      </c>
      <c r="BY114" s="76">
        <v>7.37</v>
      </c>
      <c r="BZ114" s="76">
        <v>7.58</v>
      </c>
      <c r="CA114" s="76">
        <v>7.58</v>
      </c>
      <c r="CB114" s="76">
        <v>7.04</v>
      </c>
      <c r="CF114" s="76">
        <v>6.82</v>
      </c>
      <c r="CG114" s="76">
        <v>6.31</v>
      </c>
      <c r="CH114" s="76">
        <v>7.15</v>
      </c>
      <c r="CI114" s="77">
        <f t="shared" si="210"/>
        <v>6.58</v>
      </c>
      <c r="CJ114" s="76">
        <f t="shared" si="211"/>
        <v>6</v>
      </c>
      <c r="CK114" s="76">
        <f t="shared" si="212"/>
        <v>7.65</v>
      </c>
      <c r="CL114" s="76">
        <f t="shared" si="213"/>
        <v>7.65</v>
      </c>
      <c r="CM114" s="76" t="str">
        <f t="shared" si="214"/>
        <v/>
      </c>
      <c r="CN114" s="76">
        <f t="shared" si="215"/>
        <v>7.58</v>
      </c>
      <c r="CO114" s="76">
        <f t="shared" si="216"/>
        <v>7.58</v>
      </c>
      <c r="CP114" s="76">
        <f t="shared" si="217"/>
        <v>7.04</v>
      </c>
      <c r="CQ114" s="76" t="str">
        <f t="shared" si="218"/>
        <v/>
      </c>
      <c r="CR114" s="76" t="str">
        <f t="shared" si="219"/>
        <v/>
      </c>
      <c r="CS114" s="76" t="str">
        <f t="shared" si="220"/>
        <v/>
      </c>
      <c r="CT114" s="76">
        <f t="shared" si="221"/>
        <v>6.82</v>
      </c>
      <c r="CU114" s="76">
        <f t="shared" si="222"/>
        <v>6.31</v>
      </c>
      <c r="CV114" s="76">
        <f t="shared" si="223"/>
        <v>7.15</v>
      </c>
    </row>
    <row r="115" spans="1:100" x14ac:dyDescent="0.15">
      <c r="A115" s="80" t="s">
        <v>644</v>
      </c>
      <c r="B115" s="81" t="s">
        <v>1217</v>
      </c>
      <c r="C115" s="77">
        <v>12.66</v>
      </c>
      <c r="D115" s="76">
        <v>13.61</v>
      </c>
      <c r="E115" s="76">
        <v>9.43</v>
      </c>
      <c r="F115" s="76">
        <v>9.43</v>
      </c>
      <c r="G115" s="76">
        <v>6.16</v>
      </c>
      <c r="H115" s="76">
        <v>12.2</v>
      </c>
      <c r="I115" s="76">
        <v>12.2</v>
      </c>
      <c r="J115" s="76">
        <v>7.62</v>
      </c>
      <c r="K115" s="76">
        <v>4.45</v>
      </c>
      <c r="L115" s="76">
        <v>4.45</v>
      </c>
      <c r="M115" s="76">
        <v>4.72</v>
      </c>
      <c r="N115" s="76">
        <v>8.7799999999999994</v>
      </c>
      <c r="O115" s="76">
        <v>9.74</v>
      </c>
      <c r="P115" s="76">
        <v>10.42</v>
      </c>
      <c r="Q115" s="79">
        <v>11.7</v>
      </c>
      <c r="R115" s="78">
        <v>11.8</v>
      </c>
      <c r="S115" s="78">
        <v>2.8</v>
      </c>
      <c r="T115" s="78">
        <v>2.8</v>
      </c>
      <c r="V115" s="78">
        <v>5.5</v>
      </c>
      <c r="W115" s="78">
        <v>5.5</v>
      </c>
      <c r="X115" s="78">
        <v>7.3</v>
      </c>
      <c r="AB115" s="78">
        <v>8.6999999999999993</v>
      </c>
      <c r="AC115" s="78">
        <v>6.4</v>
      </c>
      <c r="AD115" s="78">
        <v>7.8</v>
      </c>
      <c r="AE115" s="77">
        <f t="shared" si="168"/>
        <v>0.92417061611374396</v>
      </c>
      <c r="AF115" s="76">
        <f t="shared" si="169"/>
        <v>0.86700955180014705</v>
      </c>
      <c r="AG115" s="76">
        <f t="shared" si="170"/>
        <v>0.29692470837751855</v>
      </c>
      <c r="AH115" s="76">
        <f t="shared" si="171"/>
        <v>0.29692470837751855</v>
      </c>
      <c r="AI115" s="76" t="str">
        <f t="shared" si="172"/>
        <v/>
      </c>
      <c r="AJ115" s="76">
        <f t="shared" si="173"/>
        <v>0.45081967213114754</v>
      </c>
      <c r="AK115" s="76">
        <f t="shared" si="174"/>
        <v>0.45081967213114754</v>
      </c>
      <c r="AL115" s="76">
        <f t="shared" si="175"/>
        <v>0.95800524934383202</v>
      </c>
      <c r="AM115" s="76" t="str">
        <f t="shared" si="176"/>
        <v/>
      </c>
      <c r="AN115" s="76" t="str">
        <f t="shared" si="177"/>
        <v/>
      </c>
      <c r="AO115" s="76" t="str">
        <f t="shared" si="178"/>
        <v/>
      </c>
      <c r="AP115" s="76">
        <f t="shared" si="179"/>
        <v>0.99088838268792712</v>
      </c>
      <c r="AQ115" s="76">
        <f t="shared" si="180"/>
        <v>0.65708418891170428</v>
      </c>
      <c r="AR115" s="76">
        <f t="shared" si="181"/>
        <v>0.74856046065259119</v>
      </c>
      <c r="AS115" s="79" t="str">
        <f t="shared" si="182"/>
        <v/>
      </c>
      <c r="AT115" s="78" t="str">
        <f t="shared" si="183"/>
        <v/>
      </c>
      <c r="AU115" s="78" t="str">
        <f t="shared" si="184"/>
        <v/>
      </c>
      <c r="AV115" s="78" t="str">
        <f t="shared" si="185"/>
        <v/>
      </c>
      <c r="AW115" s="78" t="str">
        <f t="shared" si="186"/>
        <v/>
      </c>
      <c r="AX115" s="78" t="str">
        <f t="shared" si="187"/>
        <v/>
      </c>
      <c r="AY115" s="78" t="str">
        <f t="shared" si="188"/>
        <v/>
      </c>
      <c r="AZ115" s="78" t="str">
        <f t="shared" si="189"/>
        <v/>
      </c>
      <c r="BA115" s="78" t="str">
        <f t="shared" si="190"/>
        <v/>
      </c>
      <c r="BB115" s="78" t="str">
        <f t="shared" si="191"/>
        <v/>
      </c>
      <c r="BC115" s="78" t="str">
        <f t="shared" si="192"/>
        <v/>
      </c>
      <c r="BD115" s="78" t="str">
        <f t="shared" si="193"/>
        <v/>
      </c>
      <c r="BE115" s="78" t="str">
        <f t="shared" si="194"/>
        <v/>
      </c>
      <c r="BF115" s="78" t="str">
        <f t="shared" si="195"/>
        <v/>
      </c>
      <c r="BG115" s="79" t="str">
        <f t="shared" si="196"/>
        <v/>
      </c>
      <c r="BH115" s="78" t="str">
        <f t="shared" si="197"/>
        <v/>
      </c>
      <c r="BI115" s="78" t="str">
        <f t="shared" si="198"/>
        <v/>
      </c>
      <c r="BJ115" s="78" t="str">
        <f t="shared" si="199"/>
        <v/>
      </c>
      <c r="BK115" s="78" t="str">
        <f t="shared" si="200"/>
        <v/>
      </c>
      <c r="BL115" s="78" t="str">
        <f t="shared" si="201"/>
        <v/>
      </c>
      <c r="BM115" s="78" t="str">
        <f t="shared" si="202"/>
        <v/>
      </c>
      <c r="BN115" s="78" t="str">
        <f t="shared" si="203"/>
        <v/>
      </c>
      <c r="BO115" s="78" t="str">
        <f t="shared" si="204"/>
        <v/>
      </c>
      <c r="BP115" s="78" t="str">
        <f t="shared" si="205"/>
        <v/>
      </c>
      <c r="BQ115" s="78" t="str">
        <f t="shared" si="206"/>
        <v/>
      </c>
      <c r="BR115" s="78" t="str">
        <f t="shared" si="207"/>
        <v/>
      </c>
      <c r="BS115" s="78" t="str">
        <f t="shared" si="208"/>
        <v/>
      </c>
      <c r="BT115" s="78" t="str">
        <f t="shared" si="209"/>
        <v/>
      </c>
      <c r="BU115" s="77">
        <v>7.32</v>
      </c>
      <c r="BV115" s="76">
        <v>7.21</v>
      </c>
      <c r="BW115" s="76">
        <v>7.13</v>
      </c>
      <c r="BX115" s="76">
        <v>7.13</v>
      </c>
      <c r="BZ115" s="76">
        <v>6.62</v>
      </c>
      <c r="CA115" s="76">
        <v>6.62</v>
      </c>
      <c r="CB115" s="76">
        <v>7.35</v>
      </c>
      <c r="CF115" s="76">
        <v>7.29</v>
      </c>
      <c r="CG115" s="76">
        <v>7.55</v>
      </c>
      <c r="CH115" s="76">
        <v>7.3</v>
      </c>
      <c r="CI115" s="77" t="str">
        <f t="shared" si="210"/>
        <v/>
      </c>
      <c r="CJ115" s="76" t="str">
        <f t="shared" si="211"/>
        <v/>
      </c>
      <c r="CK115" s="76" t="str">
        <f t="shared" si="212"/>
        <v/>
      </c>
      <c r="CL115" s="76" t="str">
        <f t="shared" si="213"/>
        <v/>
      </c>
      <c r="CM115" s="76" t="str">
        <f t="shared" si="214"/>
        <v/>
      </c>
      <c r="CN115" s="76" t="str">
        <f t="shared" si="215"/>
        <v/>
      </c>
      <c r="CO115" s="76" t="str">
        <f t="shared" si="216"/>
        <v/>
      </c>
      <c r="CP115" s="76" t="str">
        <f t="shared" si="217"/>
        <v/>
      </c>
      <c r="CQ115" s="76" t="str">
        <f t="shared" si="218"/>
        <v/>
      </c>
      <c r="CR115" s="76" t="str">
        <f t="shared" si="219"/>
        <v/>
      </c>
      <c r="CS115" s="76" t="str">
        <f t="shared" si="220"/>
        <v/>
      </c>
      <c r="CT115" s="76" t="str">
        <f t="shared" si="221"/>
        <v/>
      </c>
      <c r="CU115" s="76" t="str">
        <f t="shared" si="222"/>
        <v/>
      </c>
      <c r="CV115" s="76" t="str">
        <f t="shared" si="223"/>
        <v/>
      </c>
    </row>
    <row r="116" spans="1:100" x14ac:dyDescent="0.15">
      <c r="A116" s="80" t="s">
        <v>408</v>
      </c>
      <c r="B116" s="81" t="s">
        <v>1216</v>
      </c>
      <c r="C116" s="77">
        <v>2.57</v>
      </c>
      <c r="D116" s="76">
        <v>2.15</v>
      </c>
      <c r="E116" s="76">
        <v>2.63</v>
      </c>
      <c r="F116" s="76">
        <v>2.63</v>
      </c>
      <c r="G116" s="76">
        <v>3.02</v>
      </c>
      <c r="H116" s="76">
        <v>2.38</v>
      </c>
      <c r="I116" s="76">
        <v>2.38</v>
      </c>
      <c r="J116" s="76">
        <v>3.55</v>
      </c>
      <c r="K116" s="76">
        <v>3.19</v>
      </c>
      <c r="L116" s="76">
        <v>3.19</v>
      </c>
      <c r="M116" s="76">
        <v>3.26</v>
      </c>
      <c r="N116" s="76">
        <v>2.82</v>
      </c>
      <c r="O116" s="76">
        <v>3.44</v>
      </c>
      <c r="P116" s="76">
        <v>5.18</v>
      </c>
      <c r="S116" s="78">
        <v>9.6</v>
      </c>
      <c r="T116" s="78">
        <v>9.6</v>
      </c>
      <c r="U116" s="78">
        <v>12.7</v>
      </c>
      <c r="V116" s="78">
        <v>12.9</v>
      </c>
      <c r="W116" s="78">
        <v>12.9</v>
      </c>
      <c r="X116" s="78">
        <v>17.2</v>
      </c>
      <c r="Y116" s="78">
        <v>4.3</v>
      </c>
      <c r="Z116" s="78">
        <v>4.3</v>
      </c>
      <c r="AA116" s="78">
        <v>9.4</v>
      </c>
      <c r="AC116" s="78">
        <v>13.6</v>
      </c>
      <c r="AD116" s="78">
        <v>12.1</v>
      </c>
      <c r="AE116" s="77" t="str">
        <f t="shared" si="168"/>
        <v/>
      </c>
      <c r="AF116" s="76" t="str">
        <f t="shared" si="169"/>
        <v/>
      </c>
      <c r="AG116" s="76">
        <f t="shared" si="170"/>
        <v>3.6501901140684412</v>
      </c>
      <c r="AH116" s="76">
        <f t="shared" si="171"/>
        <v>3.6501901140684412</v>
      </c>
      <c r="AI116" s="76">
        <f t="shared" si="172"/>
        <v>4.2052980132450326</v>
      </c>
      <c r="AJ116" s="76">
        <f t="shared" si="173"/>
        <v>5.420168067226891</v>
      </c>
      <c r="AK116" s="76">
        <f t="shared" si="174"/>
        <v>5.420168067226891</v>
      </c>
      <c r="AL116" s="76">
        <f t="shared" si="175"/>
        <v>4.845070422535211</v>
      </c>
      <c r="AM116" s="76">
        <f t="shared" si="176"/>
        <v>1.347962382445141</v>
      </c>
      <c r="AN116" s="76">
        <f t="shared" si="177"/>
        <v>1.347962382445141</v>
      </c>
      <c r="AO116" s="76">
        <f t="shared" si="178"/>
        <v>2.8834355828220861</v>
      </c>
      <c r="AP116" s="76" t="str">
        <f t="shared" si="179"/>
        <v/>
      </c>
      <c r="AQ116" s="76">
        <f t="shared" si="180"/>
        <v>3.9534883720930232</v>
      </c>
      <c r="AR116" s="76">
        <f t="shared" si="181"/>
        <v>2.3359073359073359</v>
      </c>
      <c r="AS116" s="79" t="str">
        <f t="shared" si="182"/>
        <v/>
      </c>
      <c r="AT116" s="78" t="str">
        <f t="shared" si="183"/>
        <v/>
      </c>
      <c r="AU116" s="78">
        <f t="shared" si="184"/>
        <v>9.6</v>
      </c>
      <c r="AV116" s="78">
        <f t="shared" si="185"/>
        <v>9.6</v>
      </c>
      <c r="AW116" s="78">
        <f t="shared" si="186"/>
        <v>12.7</v>
      </c>
      <c r="AX116" s="78">
        <f t="shared" si="187"/>
        <v>12.9</v>
      </c>
      <c r="AY116" s="78">
        <f t="shared" si="188"/>
        <v>12.9</v>
      </c>
      <c r="AZ116" s="78">
        <f t="shared" si="189"/>
        <v>17.2</v>
      </c>
      <c r="BA116" s="78" t="str">
        <f t="shared" si="190"/>
        <v/>
      </c>
      <c r="BB116" s="78" t="str">
        <f t="shared" si="191"/>
        <v/>
      </c>
      <c r="BC116" s="78">
        <f t="shared" si="192"/>
        <v>9.4</v>
      </c>
      <c r="BD116" s="78" t="str">
        <f t="shared" si="193"/>
        <v/>
      </c>
      <c r="BE116" s="78">
        <f t="shared" si="194"/>
        <v>13.6</v>
      </c>
      <c r="BF116" s="78">
        <f t="shared" si="195"/>
        <v>12.1</v>
      </c>
      <c r="BG116" s="79" t="str">
        <f t="shared" si="196"/>
        <v/>
      </c>
      <c r="BH116" s="78" t="str">
        <f t="shared" si="197"/>
        <v/>
      </c>
      <c r="BI116" s="78">
        <f t="shared" si="198"/>
        <v>18.568665377176014</v>
      </c>
      <c r="BJ116" s="78">
        <f t="shared" si="199"/>
        <v>18.568665377176014</v>
      </c>
      <c r="BK116" s="78">
        <f t="shared" si="200"/>
        <v>26.078028747433262</v>
      </c>
      <c r="BL116" s="78">
        <f t="shared" si="201"/>
        <v>26.708074534161494</v>
      </c>
      <c r="BM116" s="78">
        <f t="shared" si="202"/>
        <v>26.708074534161494</v>
      </c>
      <c r="BN116" s="78">
        <f t="shared" si="203"/>
        <v>49.855072463768117</v>
      </c>
      <c r="BO116" s="78" t="str">
        <f t="shared" si="204"/>
        <v/>
      </c>
      <c r="BP116" s="78" t="str">
        <f t="shared" si="205"/>
        <v/>
      </c>
      <c r="BQ116" s="78">
        <f t="shared" si="206"/>
        <v>21.123595505617978</v>
      </c>
      <c r="BR116" s="78" t="str">
        <f t="shared" si="207"/>
        <v/>
      </c>
      <c r="BS116" s="78">
        <f t="shared" si="208"/>
        <v>25.904761904761905</v>
      </c>
      <c r="BT116" s="78">
        <f t="shared" si="209"/>
        <v>23.913043478260867</v>
      </c>
      <c r="BW116" s="76">
        <v>7.38</v>
      </c>
      <c r="BX116" s="76">
        <v>7.38</v>
      </c>
      <c r="BY116" s="76">
        <v>7.42</v>
      </c>
      <c r="BZ116" s="76">
        <v>7.02</v>
      </c>
      <c r="CA116" s="76">
        <v>7.02</v>
      </c>
      <c r="CB116" s="76">
        <v>7.05</v>
      </c>
      <c r="CC116" s="76">
        <v>7.49</v>
      </c>
      <c r="CD116" s="76">
        <v>7.49</v>
      </c>
      <c r="CE116" s="76">
        <v>7.42</v>
      </c>
      <c r="CG116" s="76">
        <v>7.46</v>
      </c>
      <c r="CH116" s="76">
        <v>7.77</v>
      </c>
      <c r="CI116" s="77" t="str">
        <f t="shared" si="210"/>
        <v/>
      </c>
      <c r="CJ116" s="76" t="str">
        <f t="shared" si="211"/>
        <v/>
      </c>
      <c r="CK116" s="76">
        <f t="shared" si="212"/>
        <v>7.38</v>
      </c>
      <c r="CL116" s="76">
        <f t="shared" si="213"/>
        <v>7.38</v>
      </c>
      <c r="CM116" s="76">
        <f t="shared" si="214"/>
        <v>7.42</v>
      </c>
      <c r="CN116" s="76">
        <f t="shared" si="215"/>
        <v>7.02</v>
      </c>
      <c r="CO116" s="76">
        <f t="shared" si="216"/>
        <v>7.02</v>
      </c>
      <c r="CP116" s="76">
        <f t="shared" si="217"/>
        <v>7.05</v>
      </c>
      <c r="CQ116" s="76" t="str">
        <f t="shared" si="218"/>
        <v/>
      </c>
      <c r="CR116" s="76" t="str">
        <f t="shared" si="219"/>
        <v/>
      </c>
      <c r="CS116" s="76">
        <f t="shared" si="220"/>
        <v>7.42</v>
      </c>
      <c r="CT116" s="76" t="str">
        <f t="shared" si="221"/>
        <v/>
      </c>
      <c r="CU116" s="76">
        <f t="shared" si="222"/>
        <v>7.46</v>
      </c>
      <c r="CV116" s="76">
        <f t="shared" si="223"/>
        <v>7.77</v>
      </c>
    </row>
    <row r="117" spans="1:100" x14ac:dyDescent="0.15">
      <c r="A117" s="80" t="s">
        <v>645</v>
      </c>
      <c r="B117" s="81" t="s">
        <v>1215</v>
      </c>
      <c r="C117" s="77">
        <v>6.89</v>
      </c>
      <c r="D117" s="76">
        <v>3.46</v>
      </c>
      <c r="E117" s="76">
        <v>3.7</v>
      </c>
      <c r="F117" s="76">
        <v>3.7</v>
      </c>
      <c r="G117" s="76">
        <v>3.38</v>
      </c>
      <c r="H117" s="76">
        <v>2.46</v>
      </c>
      <c r="I117" s="76">
        <v>2.46</v>
      </c>
      <c r="J117" s="76">
        <v>6.48</v>
      </c>
      <c r="K117" s="76">
        <v>3.32</v>
      </c>
      <c r="L117" s="76">
        <v>3.32</v>
      </c>
      <c r="M117" s="76">
        <v>2.94</v>
      </c>
      <c r="N117" s="76">
        <v>4.5599999999999996</v>
      </c>
      <c r="O117" s="76">
        <v>3.04</v>
      </c>
      <c r="P117" s="76">
        <v>2.66</v>
      </c>
      <c r="Q117" s="79">
        <v>7.2</v>
      </c>
      <c r="R117" s="78">
        <v>11.5</v>
      </c>
      <c r="S117" s="78">
        <v>16.399999999999999</v>
      </c>
      <c r="T117" s="78">
        <v>16.399999999999999</v>
      </c>
      <c r="U117" s="78">
        <v>14.6</v>
      </c>
      <c r="V117" s="78">
        <v>30.2</v>
      </c>
      <c r="W117" s="78">
        <v>30.2</v>
      </c>
      <c r="X117" s="78">
        <v>22.2</v>
      </c>
      <c r="Y117" s="78">
        <v>11.1</v>
      </c>
      <c r="Z117" s="78">
        <v>11.1</v>
      </c>
      <c r="AA117" s="78">
        <v>8.5</v>
      </c>
      <c r="AB117" s="78">
        <v>37</v>
      </c>
      <c r="AC117" s="78">
        <v>18.3</v>
      </c>
      <c r="AD117" s="78">
        <v>12.3</v>
      </c>
      <c r="AE117" s="77">
        <f t="shared" si="168"/>
        <v>1.0449927431059507</v>
      </c>
      <c r="AF117" s="76">
        <f t="shared" si="169"/>
        <v>3.3236994219653178</v>
      </c>
      <c r="AG117" s="76">
        <f t="shared" si="170"/>
        <v>4.4324324324324316</v>
      </c>
      <c r="AH117" s="76">
        <f t="shared" si="171"/>
        <v>4.4324324324324316</v>
      </c>
      <c r="AI117" s="76">
        <f t="shared" si="172"/>
        <v>4.3195266272189352</v>
      </c>
      <c r="AJ117" s="76">
        <f t="shared" si="173"/>
        <v>12.276422764227641</v>
      </c>
      <c r="AK117" s="76">
        <f t="shared" si="174"/>
        <v>12.276422764227641</v>
      </c>
      <c r="AL117" s="76">
        <f t="shared" si="175"/>
        <v>3.4259259259259256</v>
      </c>
      <c r="AM117" s="76">
        <f t="shared" si="176"/>
        <v>3.3433734939759039</v>
      </c>
      <c r="AN117" s="76">
        <f t="shared" si="177"/>
        <v>3.3433734939759039</v>
      </c>
      <c r="AO117" s="76">
        <f t="shared" si="178"/>
        <v>2.8911564625850339</v>
      </c>
      <c r="AP117" s="76">
        <f t="shared" si="179"/>
        <v>8.1140350877192997</v>
      </c>
      <c r="AQ117" s="76">
        <f t="shared" si="180"/>
        <v>6.0197368421052637</v>
      </c>
      <c r="AR117" s="76">
        <f t="shared" si="181"/>
        <v>4.6240601503759402</v>
      </c>
      <c r="AS117" s="79" t="str">
        <f t="shared" si="182"/>
        <v/>
      </c>
      <c r="AT117" s="78">
        <f t="shared" si="183"/>
        <v>11.5</v>
      </c>
      <c r="AU117" s="78">
        <f t="shared" si="184"/>
        <v>16.399999999999999</v>
      </c>
      <c r="AV117" s="78">
        <f t="shared" si="185"/>
        <v>16.399999999999999</v>
      </c>
      <c r="AW117" s="78">
        <f t="shared" si="186"/>
        <v>14.6</v>
      </c>
      <c r="AX117" s="78">
        <f t="shared" si="187"/>
        <v>30.2</v>
      </c>
      <c r="AY117" s="78">
        <f t="shared" si="188"/>
        <v>30.2</v>
      </c>
      <c r="AZ117" s="78">
        <f t="shared" si="189"/>
        <v>22.2</v>
      </c>
      <c r="BA117" s="78">
        <f t="shared" si="190"/>
        <v>11.1</v>
      </c>
      <c r="BB117" s="78">
        <f t="shared" si="191"/>
        <v>11.1</v>
      </c>
      <c r="BC117" s="78">
        <f t="shared" si="192"/>
        <v>8.5</v>
      </c>
      <c r="BD117" s="78">
        <f t="shared" si="193"/>
        <v>37</v>
      </c>
      <c r="BE117" s="78">
        <f t="shared" si="194"/>
        <v>18.3</v>
      </c>
      <c r="BF117" s="78">
        <f t="shared" si="195"/>
        <v>12.3</v>
      </c>
      <c r="BG117" s="79" t="str">
        <f t="shared" si="196"/>
        <v/>
      </c>
      <c r="BH117" s="78">
        <f t="shared" si="197"/>
        <v>21.375464684014872</v>
      </c>
      <c r="BI117" s="78">
        <f t="shared" si="198"/>
        <v>31.721470019342355</v>
      </c>
      <c r="BJ117" s="78">
        <f t="shared" si="199"/>
        <v>31.721470019342355</v>
      </c>
      <c r="BK117" s="78">
        <f t="shared" si="200"/>
        <v>29.979466119096507</v>
      </c>
      <c r="BL117" s="78">
        <f t="shared" si="201"/>
        <v>62.52587991718427</v>
      </c>
      <c r="BM117" s="78">
        <f t="shared" si="202"/>
        <v>62.52587991718427</v>
      </c>
      <c r="BN117" s="78">
        <f t="shared" si="203"/>
        <v>64.347826086956516</v>
      </c>
      <c r="BO117" s="78">
        <f t="shared" si="204"/>
        <v>22.792607802874741</v>
      </c>
      <c r="BP117" s="78">
        <f t="shared" si="205"/>
        <v>22.792607802874741</v>
      </c>
      <c r="BQ117" s="78">
        <f t="shared" si="206"/>
        <v>19.101123595505619</v>
      </c>
      <c r="BR117" s="78">
        <f t="shared" si="207"/>
        <v>72.978303747534511</v>
      </c>
      <c r="BS117" s="78">
        <f t="shared" si="208"/>
        <v>34.857142857142854</v>
      </c>
      <c r="BT117" s="78">
        <f t="shared" si="209"/>
        <v>24.308300395256918</v>
      </c>
      <c r="BU117" s="77">
        <v>6.94</v>
      </c>
      <c r="BV117" s="76">
        <v>6.71</v>
      </c>
      <c r="BW117" s="76">
        <v>6.78</v>
      </c>
      <c r="BX117" s="76">
        <v>6.78</v>
      </c>
      <c r="BY117" s="76">
        <v>6.9</v>
      </c>
      <c r="BZ117" s="76">
        <v>6.35</v>
      </c>
      <c r="CA117" s="76">
        <v>6.35</v>
      </c>
      <c r="CB117" s="76">
        <v>6.14</v>
      </c>
      <c r="CC117" s="76">
        <v>6.88</v>
      </c>
      <c r="CD117" s="76">
        <v>6.88</v>
      </c>
      <c r="CE117" s="76">
        <v>6.8</v>
      </c>
      <c r="CF117" s="76">
        <v>5.65</v>
      </c>
      <c r="CG117" s="76">
        <v>6.68</v>
      </c>
      <c r="CH117" s="76">
        <v>6.91</v>
      </c>
      <c r="CI117" s="77" t="str">
        <f t="shared" si="210"/>
        <v/>
      </c>
      <c r="CJ117" s="76">
        <f t="shared" si="211"/>
        <v>6.71</v>
      </c>
      <c r="CK117" s="76">
        <f t="shared" si="212"/>
        <v>6.78</v>
      </c>
      <c r="CL117" s="76">
        <f t="shared" si="213"/>
        <v>6.78</v>
      </c>
      <c r="CM117" s="76">
        <f t="shared" si="214"/>
        <v>6.9</v>
      </c>
      <c r="CN117" s="76">
        <f t="shared" si="215"/>
        <v>6.35</v>
      </c>
      <c r="CO117" s="76">
        <f t="shared" si="216"/>
        <v>6.35</v>
      </c>
      <c r="CP117" s="76">
        <f t="shared" si="217"/>
        <v>6.14</v>
      </c>
      <c r="CQ117" s="76">
        <f t="shared" si="218"/>
        <v>6.88</v>
      </c>
      <c r="CR117" s="76">
        <f t="shared" si="219"/>
        <v>6.88</v>
      </c>
      <c r="CS117" s="76">
        <f t="shared" si="220"/>
        <v>6.8</v>
      </c>
      <c r="CT117" s="76">
        <f t="shared" si="221"/>
        <v>5.65</v>
      </c>
      <c r="CU117" s="76">
        <f t="shared" si="222"/>
        <v>6.68</v>
      </c>
      <c r="CV117" s="76">
        <f t="shared" si="223"/>
        <v>6.91</v>
      </c>
    </row>
    <row r="118" spans="1:100" x14ac:dyDescent="0.15">
      <c r="A118" s="80" t="s">
        <v>647</v>
      </c>
      <c r="B118" s="81" t="s">
        <v>1214</v>
      </c>
      <c r="C118" s="77">
        <v>5.54</v>
      </c>
      <c r="D118" s="76">
        <v>4.18</v>
      </c>
      <c r="E118" s="76">
        <v>11.69</v>
      </c>
      <c r="F118" s="76">
        <v>11.69</v>
      </c>
      <c r="G118" s="76">
        <v>11.58</v>
      </c>
      <c r="H118" s="76">
        <v>12.93</v>
      </c>
      <c r="I118" s="76">
        <v>12.93</v>
      </c>
      <c r="J118" s="76">
        <v>7.36</v>
      </c>
      <c r="K118" s="76">
        <v>8.2200000000000006</v>
      </c>
      <c r="L118" s="76">
        <v>8.2200000000000006</v>
      </c>
      <c r="M118" s="76">
        <v>7.54</v>
      </c>
      <c r="N118" s="76">
        <v>4.63</v>
      </c>
      <c r="O118" s="76">
        <v>5.01</v>
      </c>
      <c r="P118" s="76">
        <v>5.12</v>
      </c>
      <c r="S118" s="78">
        <v>12</v>
      </c>
      <c r="T118" s="78">
        <v>12</v>
      </c>
      <c r="U118" s="78">
        <v>9</v>
      </c>
      <c r="V118" s="78">
        <v>20.3</v>
      </c>
      <c r="W118" s="78">
        <v>20.3</v>
      </c>
      <c r="X118" s="78">
        <v>18.399999999999999</v>
      </c>
      <c r="Y118" s="78">
        <v>13.6</v>
      </c>
      <c r="Z118" s="78">
        <v>13.6</v>
      </c>
      <c r="AA118" s="78">
        <v>20.9</v>
      </c>
      <c r="AC118" s="78">
        <v>28.9</v>
      </c>
      <c r="AD118" s="78">
        <v>24.4</v>
      </c>
      <c r="AE118" s="77" t="str">
        <f t="shared" si="168"/>
        <v/>
      </c>
      <c r="AF118" s="76" t="str">
        <f t="shared" si="169"/>
        <v/>
      </c>
      <c r="AG118" s="76">
        <f t="shared" si="170"/>
        <v>1.0265183917878529</v>
      </c>
      <c r="AH118" s="76">
        <f t="shared" si="171"/>
        <v>1.0265183917878529</v>
      </c>
      <c r="AI118" s="76">
        <f t="shared" si="172"/>
        <v>0.77720207253886009</v>
      </c>
      <c r="AJ118" s="76">
        <f t="shared" si="173"/>
        <v>1.5699922660479506</v>
      </c>
      <c r="AK118" s="76">
        <f t="shared" si="174"/>
        <v>1.5699922660479506</v>
      </c>
      <c r="AL118" s="76">
        <f t="shared" si="175"/>
        <v>2.4999999999999996</v>
      </c>
      <c r="AM118" s="76">
        <f t="shared" si="176"/>
        <v>1.6545012165450119</v>
      </c>
      <c r="AN118" s="76">
        <f t="shared" si="177"/>
        <v>1.6545012165450119</v>
      </c>
      <c r="AO118" s="76">
        <f t="shared" si="178"/>
        <v>2.7718832891246681</v>
      </c>
      <c r="AP118" s="76" t="str">
        <f t="shared" si="179"/>
        <v/>
      </c>
      <c r="AQ118" s="76">
        <f t="shared" si="180"/>
        <v>5.7684630738522955</v>
      </c>
      <c r="AR118" s="76">
        <f t="shared" si="181"/>
        <v>4.765625</v>
      </c>
      <c r="AS118" s="79" t="str">
        <f t="shared" si="182"/>
        <v/>
      </c>
      <c r="AT118" s="78" t="str">
        <f t="shared" si="183"/>
        <v/>
      </c>
      <c r="AU118" s="78" t="str">
        <f t="shared" si="184"/>
        <v/>
      </c>
      <c r="AV118" s="78" t="str">
        <f t="shared" si="185"/>
        <v/>
      </c>
      <c r="AW118" s="78" t="str">
        <f t="shared" si="186"/>
        <v/>
      </c>
      <c r="AX118" s="78">
        <f t="shared" si="187"/>
        <v>20.3</v>
      </c>
      <c r="AY118" s="78">
        <f t="shared" si="188"/>
        <v>20.3</v>
      </c>
      <c r="AZ118" s="78">
        <f t="shared" si="189"/>
        <v>18.399999999999999</v>
      </c>
      <c r="BA118" s="78">
        <f t="shared" si="190"/>
        <v>13.6</v>
      </c>
      <c r="BB118" s="78">
        <f t="shared" si="191"/>
        <v>13.6</v>
      </c>
      <c r="BC118" s="78">
        <f t="shared" si="192"/>
        <v>20.9</v>
      </c>
      <c r="BD118" s="78" t="str">
        <f t="shared" si="193"/>
        <v/>
      </c>
      <c r="BE118" s="78">
        <f t="shared" si="194"/>
        <v>28.9</v>
      </c>
      <c r="BF118" s="78">
        <f t="shared" si="195"/>
        <v>24.4</v>
      </c>
      <c r="BG118" s="79" t="str">
        <f t="shared" si="196"/>
        <v/>
      </c>
      <c r="BH118" s="78" t="str">
        <f t="shared" si="197"/>
        <v/>
      </c>
      <c r="BI118" s="78" t="str">
        <f t="shared" si="198"/>
        <v/>
      </c>
      <c r="BJ118" s="78" t="str">
        <f t="shared" si="199"/>
        <v/>
      </c>
      <c r="BK118" s="78" t="str">
        <f t="shared" si="200"/>
        <v/>
      </c>
      <c r="BL118" s="78">
        <f t="shared" si="201"/>
        <v>42.028985507246382</v>
      </c>
      <c r="BM118" s="78">
        <f t="shared" si="202"/>
        <v>42.028985507246382</v>
      </c>
      <c r="BN118" s="78">
        <f t="shared" si="203"/>
        <v>53.333333333333329</v>
      </c>
      <c r="BO118" s="78">
        <f t="shared" si="204"/>
        <v>27.926078028747433</v>
      </c>
      <c r="BP118" s="78">
        <f t="shared" si="205"/>
        <v>27.926078028747433</v>
      </c>
      <c r="BQ118" s="78">
        <f t="shared" si="206"/>
        <v>46.966292134831463</v>
      </c>
      <c r="BR118" s="78" t="str">
        <f t="shared" si="207"/>
        <v/>
      </c>
      <c r="BS118" s="78">
        <f t="shared" si="208"/>
        <v>55.047619047619051</v>
      </c>
      <c r="BT118" s="78">
        <f t="shared" si="209"/>
        <v>48.221343873517782</v>
      </c>
      <c r="BW118" s="76">
        <v>6.95</v>
      </c>
      <c r="BX118" s="76">
        <v>6.95</v>
      </c>
      <c r="BY118" s="76">
        <v>7.24</v>
      </c>
      <c r="BZ118" s="76">
        <v>6.75</v>
      </c>
      <c r="CA118" s="76">
        <v>6.75</v>
      </c>
      <c r="CB118" s="76">
        <v>6.14</v>
      </c>
      <c r="CC118" s="76">
        <v>5.58</v>
      </c>
      <c r="CD118" s="76">
        <v>5.58</v>
      </c>
      <c r="CE118" s="76">
        <v>5.74</v>
      </c>
      <c r="CG118" s="76">
        <v>5.6</v>
      </c>
      <c r="CH118" s="76">
        <v>5.53</v>
      </c>
      <c r="CI118" s="77" t="str">
        <f t="shared" si="210"/>
        <v/>
      </c>
      <c r="CJ118" s="76" t="str">
        <f t="shared" si="211"/>
        <v/>
      </c>
      <c r="CK118" s="76" t="str">
        <f t="shared" si="212"/>
        <v/>
      </c>
      <c r="CL118" s="76" t="str">
        <f t="shared" si="213"/>
        <v/>
      </c>
      <c r="CM118" s="76" t="str">
        <f t="shared" si="214"/>
        <v/>
      </c>
      <c r="CN118" s="76">
        <f t="shared" si="215"/>
        <v>6.75</v>
      </c>
      <c r="CO118" s="76">
        <f t="shared" si="216"/>
        <v>6.75</v>
      </c>
      <c r="CP118" s="76">
        <f t="shared" si="217"/>
        <v>6.14</v>
      </c>
      <c r="CQ118" s="76">
        <f t="shared" si="218"/>
        <v>5.58</v>
      </c>
      <c r="CR118" s="76">
        <f t="shared" si="219"/>
        <v>5.58</v>
      </c>
      <c r="CS118" s="76">
        <f t="shared" si="220"/>
        <v>5.74</v>
      </c>
      <c r="CT118" s="76" t="str">
        <f t="shared" si="221"/>
        <v/>
      </c>
      <c r="CU118" s="76">
        <f t="shared" si="222"/>
        <v>5.6</v>
      </c>
      <c r="CV118" s="76">
        <f t="shared" si="223"/>
        <v>5.53</v>
      </c>
    </row>
    <row r="119" spans="1:100" x14ac:dyDescent="0.15">
      <c r="A119" s="80" t="s">
        <v>649</v>
      </c>
      <c r="B119" s="81" t="s">
        <v>1213</v>
      </c>
      <c r="C119" s="77">
        <v>0.47</v>
      </c>
      <c r="D119" s="76">
        <v>0.89</v>
      </c>
      <c r="E119" s="76">
        <v>2.81</v>
      </c>
      <c r="F119" s="76">
        <v>2.81</v>
      </c>
      <c r="G119" s="76">
        <v>3.4</v>
      </c>
      <c r="H119" s="76">
        <v>2.38</v>
      </c>
      <c r="I119" s="76">
        <v>2.38</v>
      </c>
      <c r="J119" s="76">
        <v>3.15</v>
      </c>
      <c r="K119" s="76">
        <v>2.34</v>
      </c>
      <c r="L119" s="76">
        <v>2.34</v>
      </c>
      <c r="M119" s="76">
        <v>4.8099999999999996</v>
      </c>
      <c r="N119" s="76">
        <v>2.14</v>
      </c>
      <c r="O119" s="76">
        <v>4.2</v>
      </c>
      <c r="P119" s="76">
        <v>4.0199999999999996</v>
      </c>
      <c r="S119" s="78">
        <v>9.6</v>
      </c>
      <c r="T119" s="78">
        <v>9.6</v>
      </c>
      <c r="U119" s="78">
        <v>5.8</v>
      </c>
      <c r="V119" s="78">
        <v>8.8000000000000007</v>
      </c>
      <c r="W119" s="78">
        <v>8.8000000000000007</v>
      </c>
      <c r="X119" s="78">
        <v>2.5</v>
      </c>
      <c r="Y119" s="78">
        <v>17.399999999999999</v>
      </c>
      <c r="Z119" s="78">
        <v>17.399999999999999</v>
      </c>
      <c r="AA119" s="78">
        <v>18.399999999999999</v>
      </c>
      <c r="AB119" s="78">
        <v>4</v>
      </c>
      <c r="AC119" s="78">
        <v>4.0999999999999996</v>
      </c>
      <c r="AD119" s="78">
        <v>6.3</v>
      </c>
      <c r="AE119" s="77" t="str">
        <f t="shared" si="168"/>
        <v/>
      </c>
      <c r="AF119" s="76" t="str">
        <f t="shared" si="169"/>
        <v/>
      </c>
      <c r="AG119" s="76">
        <f t="shared" si="170"/>
        <v>3.4163701067615655</v>
      </c>
      <c r="AH119" s="76">
        <f t="shared" si="171"/>
        <v>3.4163701067615655</v>
      </c>
      <c r="AI119" s="76">
        <f t="shared" si="172"/>
        <v>1.7058823529411764</v>
      </c>
      <c r="AJ119" s="76">
        <f t="shared" si="173"/>
        <v>3.6974789915966393</v>
      </c>
      <c r="AK119" s="76">
        <f t="shared" si="174"/>
        <v>3.6974789915966393</v>
      </c>
      <c r="AL119" s="76">
        <f t="shared" si="175"/>
        <v>0.79365079365079372</v>
      </c>
      <c r="AM119" s="76">
        <f t="shared" si="176"/>
        <v>7.4358974358974361</v>
      </c>
      <c r="AN119" s="76">
        <f t="shared" si="177"/>
        <v>7.4358974358974361</v>
      </c>
      <c r="AO119" s="76">
        <f t="shared" si="178"/>
        <v>3.8253638253638256</v>
      </c>
      <c r="AP119" s="76">
        <f t="shared" si="179"/>
        <v>1.8691588785046729</v>
      </c>
      <c r="AQ119" s="76">
        <f t="shared" si="180"/>
        <v>0.97619047619047605</v>
      </c>
      <c r="AR119" s="76">
        <f t="shared" si="181"/>
        <v>1.5671641791044777</v>
      </c>
      <c r="AS119" s="79" t="str">
        <f t="shared" si="182"/>
        <v/>
      </c>
      <c r="AT119" s="78" t="str">
        <f t="shared" si="183"/>
        <v/>
      </c>
      <c r="AU119" s="78">
        <f t="shared" si="184"/>
        <v>9.6</v>
      </c>
      <c r="AV119" s="78">
        <f t="shared" si="185"/>
        <v>9.6</v>
      </c>
      <c r="AW119" s="78">
        <f t="shared" si="186"/>
        <v>5.8</v>
      </c>
      <c r="AX119" s="78">
        <f t="shared" si="187"/>
        <v>8.8000000000000007</v>
      </c>
      <c r="AY119" s="78">
        <f t="shared" si="188"/>
        <v>8.8000000000000007</v>
      </c>
      <c r="AZ119" s="78" t="str">
        <f t="shared" si="189"/>
        <v/>
      </c>
      <c r="BA119" s="78">
        <f t="shared" si="190"/>
        <v>17.399999999999999</v>
      </c>
      <c r="BB119" s="78">
        <f t="shared" si="191"/>
        <v>17.399999999999999</v>
      </c>
      <c r="BC119" s="78">
        <f t="shared" si="192"/>
        <v>18.399999999999999</v>
      </c>
      <c r="BD119" s="78">
        <f t="shared" si="193"/>
        <v>4</v>
      </c>
      <c r="BE119" s="78" t="str">
        <f t="shared" si="194"/>
        <v/>
      </c>
      <c r="BF119" s="78">
        <f t="shared" si="195"/>
        <v>6.3</v>
      </c>
      <c r="BG119" s="79" t="str">
        <f t="shared" si="196"/>
        <v/>
      </c>
      <c r="BH119" s="78" t="str">
        <f t="shared" si="197"/>
        <v/>
      </c>
      <c r="BI119" s="78">
        <f t="shared" si="198"/>
        <v>18.568665377176014</v>
      </c>
      <c r="BJ119" s="78">
        <f t="shared" si="199"/>
        <v>18.568665377176014</v>
      </c>
      <c r="BK119" s="78">
        <f t="shared" si="200"/>
        <v>11.909650924024639</v>
      </c>
      <c r="BL119" s="78">
        <f t="shared" si="201"/>
        <v>18.219461697722572</v>
      </c>
      <c r="BM119" s="78">
        <f t="shared" si="202"/>
        <v>18.219461697722572</v>
      </c>
      <c r="BN119" s="78" t="str">
        <f t="shared" si="203"/>
        <v/>
      </c>
      <c r="BO119" s="78">
        <f t="shared" si="204"/>
        <v>35.728952772073917</v>
      </c>
      <c r="BP119" s="78">
        <f t="shared" si="205"/>
        <v>35.728952772073917</v>
      </c>
      <c r="BQ119" s="78">
        <f t="shared" si="206"/>
        <v>41.348314606741567</v>
      </c>
      <c r="BR119" s="78">
        <f t="shared" si="207"/>
        <v>7.8895463510848121</v>
      </c>
      <c r="BS119" s="78" t="str">
        <f t="shared" si="208"/>
        <v/>
      </c>
      <c r="BT119" s="78">
        <f t="shared" si="209"/>
        <v>12.450592885375494</v>
      </c>
      <c r="BW119" s="76">
        <v>5.52</v>
      </c>
      <c r="BX119" s="76">
        <v>5.52</v>
      </c>
      <c r="BY119" s="76">
        <v>5.62</v>
      </c>
      <c r="BZ119" s="76">
        <v>6.04</v>
      </c>
      <c r="CA119" s="76">
        <v>6.04</v>
      </c>
      <c r="CB119" s="76">
        <v>5.72</v>
      </c>
      <c r="CC119" s="76">
        <v>6.49</v>
      </c>
      <c r="CD119" s="76">
        <v>6.49</v>
      </c>
      <c r="CE119" s="76">
        <v>6.51</v>
      </c>
      <c r="CF119" s="76">
        <v>6.46</v>
      </c>
      <c r="CG119" s="76">
        <v>6.17</v>
      </c>
      <c r="CH119" s="76">
        <v>6.26</v>
      </c>
      <c r="CI119" s="77" t="str">
        <f t="shared" si="210"/>
        <v/>
      </c>
      <c r="CJ119" s="76" t="str">
        <f t="shared" si="211"/>
        <v/>
      </c>
      <c r="CK119" s="76">
        <f t="shared" si="212"/>
        <v>5.52</v>
      </c>
      <c r="CL119" s="76">
        <f t="shared" si="213"/>
        <v>5.52</v>
      </c>
      <c r="CM119" s="76">
        <f t="shared" si="214"/>
        <v>5.62</v>
      </c>
      <c r="CN119" s="76">
        <f t="shared" si="215"/>
        <v>6.04</v>
      </c>
      <c r="CO119" s="76">
        <f t="shared" si="216"/>
        <v>6.04</v>
      </c>
      <c r="CP119" s="76" t="str">
        <f t="shared" si="217"/>
        <v/>
      </c>
      <c r="CQ119" s="76">
        <f t="shared" si="218"/>
        <v>6.49</v>
      </c>
      <c r="CR119" s="76">
        <f t="shared" si="219"/>
        <v>6.49</v>
      </c>
      <c r="CS119" s="76">
        <f t="shared" si="220"/>
        <v>6.51</v>
      </c>
      <c r="CT119" s="76">
        <f t="shared" si="221"/>
        <v>6.46</v>
      </c>
      <c r="CU119" s="76" t="str">
        <f t="shared" si="222"/>
        <v/>
      </c>
      <c r="CV119" s="76">
        <f t="shared" si="223"/>
        <v>6.26</v>
      </c>
    </row>
    <row r="120" spans="1:100" x14ac:dyDescent="0.15">
      <c r="A120" s="80" t="s">
        <v>651</v>
      </c>
      <c r="B120" s="81" t="s">
        <v>1212</v>
      </c>
      <c r="C120" s="77">
        <v>2.98</v>
      </c>
      <c r="D120" s="76">
        <v>2.67</v>
      </c>
      <c r="E120" s="76">
        <v>6.6</v>
      </c>
      <c r="F120" s="76">
        <v>6.6</v>
      </c>
      <c r="G120" s="76">
        <v>4.9800000000000004</v>
      </c>
      <c r="H120" s="76">
        <v>6.02</v>
      </c>
      <c r="I120" s="76">
        <v>6.02</v>
      </c>
      <c r="J120" s="76">
        <v>3.04</v>
      </c>
      <c r="K120" s="76">
        <v>2.5</v>
      </c>
      <c r="L120" s="76">
        <v>2.5</v>
      </c>
      <c r="M120" s="76">
        <v>3.97</v>
      </c>
      <c r="N120" s="76">
        <v>2.61</v>
      </c>
      <c r="O120" s="76">
        <v>2.89</v>
      </c>
      <c r="P120" s="76">
        <v>3.91</v>
      </c>
      <c r="S120" s="78">
        <v>6.2</v>
      </c>
      <c r="T120" s="78">
        <v>6.2</v>
      </c>
      <c r="U120" s="78">
        <v>3.2</v>
      </c>
      <c r="V120" s="78">
        <v>6.9</v>
      </c>
      <c r="W120" s="78">
        <v>6.9</v>
      </c>
      <c r="X120" s="78">
        <v>4.5999999999999996</v>
      </c>
      <c r="Y120" s="78">
        <v>4</v>
      </c>
      <c r="Z120" s="78">
        <v>4</v>
      </c>
      <c r="AA120" s="78">
        <v>7.6</v>
      </c>
      <c r="AE120" s="77" t="str">
        <f t="shared" si="168"/>
        <v/>
      </c>
      <c r="AF120" s="76" t="str">
        <f t="shared" si="169"/>
        <v/>
      </c>
      <c r="AG120" s="76">
        <f t="shared" si="170"/>
        <v>0.93939393939393945</v>
      </c>
      <c r="AH120" s="76">
        <f t="shared" si="171"/>
        <v>0.93939393939393945</v>
      </c>
      <c r="AI120" s="76">
        <f t="shared" si="172"/>
        <v>0.64257028112449799</v>
      </c>
      <c r="AJ120" s="76">
        <f t="shared" si="173"/>
        <v>1.1461794019933556</v>
      </c>
      <c r="AK120" s="76">
        <f t="shared" si="174"/>
        <v>1.1461794019933556</v>
      </c>
      <c r="AL120" s="76">
        <f t="shared" si="175"/>
        <v>1.513157894736842</v>
      </c>
      <c r="AM120" s="76">
        <f t="shared" si="176"/>
        <v>1.6</v>
      </c>
      <c r="AN120" s="76">
        <f t="shared" si="177"/>
        <v>1.6</v>
      </c>
      <c r="AO120" s="76">
        <f t="shared" si="178"/>
        <v>1.9143576826196471</v>
      </c>
      <c r="AP120" s="76" t="str">
        <f t="shared" si="179"/>
        <v/>
      </c>
      <c r="AQ120" s="76" t="str">
        <f t="shared" si="180"/>
        <v/>
      </c>
      <c r="AR120" s="76" t="str">
        <f t="shared" si="181"/>
        <v/>
      </c>
      <c r="AS120" s="79" t="str">
        <f t="shared" si="182"/>
        <v/>
      </c>
      <c r="AT120" s="78" t="str">
        <f t="shared" si="183"/>
        <v/>
      </c>
      <c r="AU120" s="78" t="str">
        <f t="shared" si="184"/>
        <v/>
      </c>
      <c r="AV120" s="78" t="str">
        <f t="shared" si="185"/>
        <v/>
      </c>
      <c r="AW120" s="78" t="str">
        <f t="shared" si="186"/>
        <v/>
      </c>
      <c r="AX120" s="78" t="str">
        <f t="shared" si="187"/>
        <v/>
      </c>
      <c r="AY120" s="78" t="str">
        <f t="shared" si="188"/>
        <v/>
      </c>
      <c r="AZ120" s="78">
        <f t="shared" si="189"/>
        <v>4.5999999999999996</v>
      </c>
      <c r="BA120" s="78">
        <f t="shared" si="190"/>
        <v>4</v>
      </c>
      <c r="BB120" s="78">
        <f t="shared" si="191"/>
        <v>4</v>
      </c>
      <c r="BC120" s="78">
        <f t="shared" si="192"/>
        <v>7.6</v>
      </c>
      <c r="BD120" s="78" t="str">
        <f t="shared" si="193"/>
        <v/>
      </c>
      <c r="BE120" s="78" t="str">
        <f t="shared" si="194"/>
        <v/>
      </c>
      <c r="BF120" s="78" t="str">
        <f t="shared" si="195"/>
        <v/>
      </c>
      <c r="BG120" s="79" t="str">
        <f t="shared" si="196"/>
        <v/>
      </c>
      <c r="BH120" s="78" t="str">
        <f t="shared" si="197"/>
        <v/>
      </c>
      <c r="BI120" s="78" t="str">
        <f t="shared" si="198"/>
        <v/>
      </c>
      <c r="BJ120" s="78" t="str">
        <f t="shared" si="199"/>
        <v/>
      </c>
      <c r="BK120" s="78" t="str">
        <f t="shared" si="200"/>
        <v/>
      </c>
      <c r="BL120" s="78" t="str">
        <f t="shared" si="201"/>
        <v/>
      </c>
      <c r="BM120" s="78" t="str">
        <f t="shared" si="202"/>
        <v/>
      </c>
      <c r="BN120" s="78">
        <f t="shared" si="203"/>
        <v>13.333333333333332</v>
      </c>
      <c r="BO120" s="78">
        <f t="shared" si="204"/>
        <v>8.2135523613963031</v>
      </c>
      <c r="BP120" s="78">
        <f t="shared" si="205"/>
        <v>8.2135523613963031</v>
      </c>
      <c r="BQ120" s="78">
        <f t="shared" si="206"/>
        <v>17.078651685393258</v>
      </c>
      <c r="BR120" s="78" t="str">
        <f t="shared" si="207"/>
        <v/>
      </c>
      <c r="BS120" s="78" t="str">
        <f t="shared" si="208"/>
        <v/>
      </c>
      <c r="BT120" s="78" t="str">
        <f t="shared" si="209"/>
        <v/>
      </c>
      <c r="BW120" s="76">
        <v>6.9</v>
      </c>
      <c r="BX120" s="76">
        <v>6.9</v>
      </c>
      <c r="BY120" s="76">
        <v>7</v>
      </c>
      <c r="BZ120" s="76">
        <v>6.79</v>
      </c>
      <c r="CA120" s="76">
        <v>6.79</v>
      </c>
      <c r="CB120" s="76">
        <v>6.91</v>
      </c>
      <c r="CC120" s="76">
        <v>5.28</v>
      </c>
      <c r="CD120" s="76">
        <v>5.28</v>
      </c>
      <c r="CE120" s="76">
        <v>6.02</v>
      </c>
      <c r="CI120" s="77" t="str">
        <f t="shared" si="210"/>
        <v/>
      </c>
      <c r="CJ120" s="76" t="str">
        <f t="shared" si="211"/>
        <v/>
      </c>
      <c r="CK120" s="76" t="str">
        <f t="shared" si="212"/>
        <v/>
      </c>
      <c r="CL120" s="76" t="str">
        <f t="shared" si="213"/>
        <v/>
      </c>
      <c r="CM120" s="76" t="str">
        <f t="shared" si="214"/>
        <v/>
      </c>
      <c r="CN120" s="76" t="str">
        <f t="shared" si="215"/>
        <v/>
      </c>
      <c r="CO120" s="76" t="str">
        <f t="shared" si="216"/>
        <v/>
      </c>
      <c r="CP120" s="76">
        <f t="shared" si="217"/>
        <v>6.91</v>
      </c>
      <c r="CQ120" s="76">
        <f t="shared" si="218"/>
        <v>5.28</v>
      </c>
      <c r="CR120" s="76">
        <f t="shared" si="219"/>
        <v>5.28</v>
      </c>
      <c r="CS120" s="76">
        <f t="shared" si="220"/>
        <v>6.02</v>
      </c>
      <c r="CT120" s="76" t="str">
        <f t="shared" si="221"/>
        <v/>
      </c>
      <c r="CU120" s="76" t="str">
        <f t="shared" si="222"/>
        <v/>
      </c>
      <c r="CV120" s="76" t="str">
        <f t="shared" si="223"/>
        <v/>
      </c>
    </row>
    <row r="121" spans="1:100" x14ac:dyDescent="0.15">
      <c r="A121" s="80" t="s">
        <v>770</v>
      </c>
      <c r="B121" s="81" t="s">
        <v>1211</v>
      </c>
      <c r="C121" s="77">
        <v>2.36</v>
      </c>
      <c r="D121" s="76">
        <v>3.41</v>
      </c>
      <c r="E121" s="76">
        <v>1.46</v>
      </c>
      <c r="F121" s="76">
        <v>1.46</v>
      </c>
      <c r="G121" s="76">
        <v>1.83</v>
      </c>
      <c r="H121" s="76">
        <v>1.0900000000000001</v>
      </c>
      <c r="I121" s="76">
        <v>1.0900000000000001</v>
      </c>
      <c r="J121" s="76">
        <v>2.23</v>
      </c>
      <c r="K121" s="76">
        <v>2.0299999999999998</v>
      </c>
      <c r="L121" s="76">
        <v>2.0299999999999998</v>
      </c>
      <c r="M121" s="76">
        <v>3.6</v>
      </c>
      <c r="N121" s="76">
        <v>2.56</v>
      </c>
      <c r="O121" s="76">
        <v>2.0699999999999998</v>
      </c>
      <c r="P121" s="76">
        <v>0.71</v>
      </c>
      <c r="Q121" s="79">
        <v>47.5</v>
      </c>
      <c r="R121" s="78">
        <v>46</v>
      </c>
      <c r="S121" s="78">
        <v>34.200000000000003</v>
      </c>
      <c r="T121" s="78">
        <v>34.200000000000003</v>
      </c>
      <c r="U121" s="78">
        <v>36.1</v>
      </c>
      <c r="V121" s="78">
        <v>35.9</v>
      </c>
      <c r="W121" s="78">
        <v>35.9</v>
      </c>
      <c r="X121" s="78">
        <v>26.1</v>
      </c>
      <c r="Y121" s="78">
        <v>43.8</v>
      </c>
      <c r="Z121" s="78">
        <v>43.8</v>
      </c>
      <c r="AA121" s="78">
        <v>42.1</v>
      </c>
      <c r="AD121" s="78">
        <v>25.8</v>
      </c>
      <c r="AE121" s="77">
        <f t="shared" si="168"/>
        <v>20.127118644067799</v>
      </c>
      <c r="AF121" s="76">
        <f t="shared" si="169"/>
        <v>13.48973607038123</v>
      </c>
      <c r="AG121" s="76">
        <f t="shared" si="170"/>
        <v>23.424657534246577</v>
      </c>
      <c r="AH121" s="76">
        <f t="shared" si="171"/>
        <v>23.424657534246577</v>
      </c>
      <c r="AI121" s="76">
        <f t="shared" si="172"/>
        <v>19.726775956284154</v>
      </c>
      <c r="AJ121" s="76">
        <f t="shared" si="173"/>
        <v>32.935779816513758</v>
      </c>
      <c r="AK121" s="76">
        <f t="shared" si="174"/>
        <v>32.935779816513758</v>
      </c>
      <c r="AL121" s="76">
        <f t="shared" si="175"/>
        <v>11.704035874439462</v>
      </c>
      <c r="AM121" s="76">
        <f t="shared" si="176"/>
        <v>21.576354679802957</v>
      </c>
      <c r="AN121" s="76">
        <f t="shared" si="177"/>
        <v>21.576354679802957</v>
      </c>
      <c r="AO121" s="76">
        <f t="shared" si="178"/>
        <v>11.694444444444445</v>
      </c>
      <c r="AP121" s="76" t="str">
        <f t="shared" si="179"/>
        <v/>
      </c>
      <c r="AQ121" s="76" t="str">
        <f t="shared" si="180"/>
        <v/>
      </c>
      <c r="AR121" s="76">
        <f t="shared" si="181"/>
        <v>36.338028169014088</v>
      </c>
      <c r="AS121" s="79">
        <f t="shared" si="182"/>
        <v>47.5</v>
      </c>
      <c r="AT121" s="78">
        <f t="shared" si="183"/>
        <v>46</v>
      </c>
      <c r="AU121" s="78">
        <f t="shared" si="184"/>
        <v>34.200000000000003</v>
      </c>
      <c r="AV121" s="78">
        <f t="shared" si="185"/>
        <v>34.200000000000003</v>
      </c>
      <c r="AW121" s="78">
        <f t="shared" si="186"/>
        <v>36.1</v>
      </c>
      <c r="AX121" s="78">
        <f t="shared" si="187"/>
        <v>35.9</v>
      </c>
      <c r="AY121" s="78">
        <f t="shared" si="188"/>
        <v>35.9</v>
      </c>
      <c r="AZ121" s="78">
        <f t="shared" si="189"/>
        <v>26.1</v>
      </c>
      <c r="BA121" s="78">
        <f t="shared" si="190"/>
        <v>43.8</v>
      </c>
      <c r="BB121" s="78">
        <f t="shared" si="191"/>
        <v>43.8</v>
      </c>
      <c r="BC121" s="78">
        <f t="shared" si="192"/>
        <v>42.1</v>
      </c>
      <c r="BD121" s="78" t="str">
        <f t="shared" si="193"/>
        <v/>
      </c>
      <c r="BE121" s="78" t="str">
        <f t="shared" si="194"/>
        <v/>
      </c>
      <c r="BF121" s="78">
        <f t="shared" si="195"/>
        <v>25.8</v>
      </c>
      <c r="BG121" s="79">
        <f t="shared" si="196"/>
        <v>87.316176470588232</v>
      </c>
      <c r="BH121" s="78">
        <f t="shared" si="197"/>
        <v>85.501858736059489</v>
      </c>
      <c r="BI121" s="78">
        <f t="shared" si="198"/>
        <v>66.150870406189554</v>
      </c>
      <c r="BJ121" s="78">
        <f t="shared" si="199"/>
        <v>66.150870406189554</v>
      </c>
      <c r="BK121" s="78">
        <f t="shared" si="200"/>
        <v>74.127310061601634</v>
      </c>
      <c r="BL121" s="78">
        <f t="shared" si="201"/>
        <v>74.327122153209118</v>
      </c>
      <c r="BM121" s="78">
        <f t="shared" si="202"/>
        <v>74.327122153209118</v>
      </c>
      <c r="BN121" s="78">
        <f t="shared" si="203"/>
        <v>75.652173913043484</v>
      </c>
      <c r="BO121" s="78">
        <f t="shared" si="204"/>
        <v>89.938398357289529</v>
      </c>
      <c r="BP121" s="78">
        <f t="shared" si="205"/>
        <v>89.938398357289529</v>
      </c>
      <c r="BQ121" s="78">
        <f t="shared" si="206"/>
        <v>94.606741573033702</v>
      </c>
      <c r="BR121" s="78" t="str">
        <f t="shared" si="207"/>
        <v/>
      </c>
      <c r="BS121" s="78" t="str">
        <f t="shared" si="208"/>
        <v/>
      </c>
      <c r="BT121" s="78">
        <f t="shared" si="209"/>
        <v>50.988142292490117</v>
      </c>
      <c r="BU121" s="77">
        <v>8.3800000000000008</v>
      </c>
      <c r="BV121" s="76">
        <v>8.3699999999999992</v>
      </c>
      <c r="BW121" s="76">
        <v>7.14</v>
      </c>
      <c r="BX121" s="76">
        <v>7.14</v>
      </c>
      <c r="BY121" s="76">
        <v>7.15</v>
      </c>
      <c r="BZ121" s="76">
        <v>7.11</v>
      </c>
      <c r="CA121" s="76">
        <v>7.11</v>
      </c>
      <c r="CB121" s="76">
        <v>6.99</v>
      </c>
      <c r="CC121" s="76">
        <v>8.4600000000000009</v>
      </c>
      <c r="CD121" s="76">
        <v>8.4600000000000009</v>
      </c>
      <c r="CE121" s="76">
        <v>7.94</v>
      </c>
      <c r="CH121" s="76">
        <v>6.85</v>
      </c>
      <c r="CI121" s="77">
        <f t="shared" si="210"/>
        <v>8.3800000000000008</v>
      </c>
      <c r="CJ121" s="76">
        <f t="shared" si="211"/>
        <v>8.3699999999999992</v>
      </c>
      <c r="CK121" s="76">
        <f t="shared" si="212"/>
        <v>7.14</v>
      </c>
      <c r="CL121" s="76">
        <f t="shared" si="213"/>
        <v>7.14</v>
      </c>
      <c r="CM121" s="76">
        <f t="shared" si="214"/>
        <v>7.15</v>
      </c>
      <c r="CN121" s="76">
        <f t="shared" si="215"/>
        <v>7.11</v>
      </c>
      <c r="CO121" s="76">
        <f t="shared" si="216"/>
        <v>7.11</v>
      </c>
      <c r="CP121" s="76">
        <f t="shared" si="217"/>
        <v>6.99</v>
      </c>
      <c r="CQ121" s="76">
        <f t="shared" si="218"/>
        <v>8.4600000000000009</v>
      </c>
      <c r="CR121" s="76">
        <f t="shared" si="219"/>
        <v>8.4600000000000009</v>
      </c>
      <c r="CS121" s="76">
        <f t="shared" si="220"/>
        <v>7.94</v>
      </c>
      <c r="CT121" s="76" t="str">
        <f t="shared" si="221"/>
        <v/>
      </c>
      <c r="CU121" s="76" t="str">
        <f t="shared" si="222"/>
        <v/>
      </c>
      <c r="CV121" s="76">
        <f t="shared" si="223"/>
        <v>6.85</v>
      </c>
    </row>
    <row r="122" spans="1:100" x14ac:dyDescent="0.15">
      <c r="A122" s="80" t="s">
        <v>688</v>
      </c>
      <c r="B122" s="81" t="s">
        <v>688</v>
      </c>
      <c r="C122" s="77">
        <v>8.32</v>
      </c>
      <c r="D122" s="76">
        <v>7.88</v>
      </c>
      <c r="E122" s="76">
        <v>4.0999999999999996</v>
      </c>
      <c r="F122" s="76">
        <v>4.0999999999999996</v>
      </c>
      <c r="G122" s="76">
        <v>4.8899999999999997</v>
      </c>
      <c r="H122" s="76">
        <v>7.08</v>
      </c>
      <c r="I122" s="76">
        <v>7.08</v>
      </c>
      <c r="J122" s="76">
        <v>6.86</v>
      </c>
      <c r="K122" s="76">
        <v>2.38</v>
      </c>
      <c r="L122" s="76">
        <v>2.38</v>
      </c>
      <c r="M122" s="76">
        <v>4</v>
      </c>
      <c r="N122" s="76">
        <v>3.03</v>
      </c>
      <c r="O122" s="76">
        <v>1.95</v>
      </c>
      <c r="P122" s="76">
        <v>5.36</v>
      </c>
      <c r="S122" s="78">
        <v>26</v>
      </c>
      <c r="T122" s="78">
        <v>26</v>
      </c>
      <c r="U122" s="78">
        <v>19.899999999999999</v>
      </c>
      <c r="V122" s="78">
        <v>31.6</v>
      </c>
      <c r="W122" s="78">
        <v>31.6</v>
      </c>
      <c r="X122" s="78">
        <v>19.5</v>
      </c>
      <c r="Y122" s="78">
        <v>26.7</v>
      </c>
      <c r="Z122" s="78">
        <v>26.7</v>
      </c>
      <c r="AA122" s="78">
        <v>26.2</v>
      </c>
      <c r="AB122" s="78">
        <v>30.3</v>
      </c>
      <c r="AC122" s="78">
        <v>25.6</v>
      </c>
      <c r="AD122" s="78">
        <v>29.7</v>
      </c>
      <c r="AE122" s="77" t="str">
        <f t="shared" si="168"/>
        <v/>
      </c>
      <c r="AF122" s="76" t="str">
        <f t="shared" si="169"/>
        <v/>
      </c>
      <c r="AG122" s="76">
        <f t="shared" si="170"/>
        <v>6.3414634146341466</v>
      </c>
      <c r="AH122" s="76">
        <f t="shared" si="171"/>
        <v>6.3414634146341466</v>
      </c>
      <c r="AI122" s="76">
        <f t="shared" si="172"/>
        <v>4.0695296523517381</v>
      </c>
      <c r="AJ122" s="76">
        <f t="shared" si="173"/>
        <v>4.463276836158192</v>
      </c>
      <c r="AK122" s="76">
        <f t="shared" si="174"/>
        <v>4.463276836158192</v>
      </c>
      <c r="AL122" s="76">
        <f t="shared" si="175"/>
        <v>2.8425655976676385</v>
      </c>
      <c r="AM122" s="76">
        <f t="shared" si="176"/>
        <v>11.218487394957984</v>
      </c>
      <c r="AN122" s="76">
        <f t="shared" si="177"/>
        <v>11.218487394957984</v>
      </c>
      <c r="AO122" s="76">
        <f t="shared" si="178"/>
        <v>6.55</v>
      </c>
      <c r="AP122" s="76">
        <f t="shared" si="179"/>
        <v>10</v>
      </c>
      <c r="AQ122" s="76">
        <f t="shared" si="180"/>
        <v>13.12820512820513</v>
      </c>
      <c r="AR122" s="76">
        <f t="shared" si="181"/>
        <v>5.5410447761194028</v>
      </c>
      <c r="AS122" s="79" t="str">
        <f t="shared" si="182"/>
        <v/>
      </c>
      <c r="AT122" s="78" t="str">
        <f t="shared" si="183"/>
        <v/>
      </c>
      <c r="AU122" s="78">
        <f t="shared" si="184"/>
        <v>26</v>
      </c>
      <c r="AV122" s="78">
        <f t="shared" si="185"/>
        <v>26</v>
      </c>
      <c r="AW122" s="78">
        <f t="shared" si="186"/>
        <v>19.899999999999999</v>
      </c>
      <c r="AX122" s="78">
        <f t="shared" si="187"/>
        <v>31.6</v>
      </c>
      <c r="AY122" s="78">
        <f t="shared" si="188"/>
        <v>31.6</v>
      </c>
      <c r="AZ122" s="78">
        <f t="shared" si="189"/>
        <v>19.5</v>
      </c>
      <c r="BA122" s="78">
        <f t="shared" si="190"/>
        <v>26.7</v>
      </c>
      <c r="BB122" s="78">
        <f t="shared" si="191"/>
        <v>26.7</v>
      </c>
      <c r="BC122" s="78">
        <f t="shared" si="192"/>
        <v>26.2</v>
      </c>
      <c r="BD122" s="78">
        <f t="shared" si="193"/>
        <v>30.3</v>
      </c>
      <c r="BE122" s="78">
        <f t="shared" si="194"/>
        <v>25.6</v>
      </c>
      <c r="BF122" s="78">
        <f t="shared" si="195"/>
        <v>29.7</v>
      </c>
      <c r="BG122" s="79" t="str">
        <f t="shared" si="196"/>
        <v/>
      </c>
      <c r="BH122" s="78" t="str">
        <f t="shared" si="197"/>
        <v/>
      </c>
      <c r="BI122" s="78">
        <f t="shared" si="198"/>
        <v>50.290135396518373</v>
      </c>
      <c r="BJ122" s="78">
        <f t="shared" si="199"/>
        <v>50.290135396518373</v>
      </c>
      <c r="BK122" s="78">
        <f t="shared" si="200"/>
        <v>40.862422997946602</v>
      </c>
      <c r="BL122" s="78">
        <f t="shared" si="201"/>
        <v>65.424430641821957</v>
      </c>
      <c r="BM122" s="78">
        <f t="shared" si="202"/>
        <v>65.424430641821957</v>
      </c>
      <c r="BN122" s="78">
        <f t="shared" si="203"/>
        <v>56.521739130434781</v>
      </c>
      <c r="BO122" s="78">
        <f t="shared" si="204"/>
        <v>54.825462012320322</v>
      </c>
      <c r="BP122" s="78">
        <f t="shared" si="205"/>
        <v>54.825462012320322</v>
      </c>
      <c r="BQ122" s="78">
        <f t="shared" si="206"/>
        <v>58.876404494382022</v>
      </c>
      <c r="BR122" s="78">
        <f t="shared" si="207"/>
        <v>59.763313609467453</v>
      </c>
      <c r="BS122" s="78">
        <f t="shared" si="208"/>
        <v>48.761904761904759</v>
      </c>
      <c r="BT122" s="78">
        <f t="shared" si="209"/>
        <v>58.695652173913039</v>
      </c>
      <c r="BW122" s="76">
        <v>7.85</v>
      </c>
      <c r="BX122" s="76">
        <v>7.85</v>
      </c>
      <c r="BY122" s="76">
        <v>7.89</v>
      </c>
      <c r="BZ122" s="76">
        <v>7.43</v>
      </c>
      <c r="CA122" s="76">
        <v>7.43</v>
      </c>
      <c r="CB122" s="76">
        <v>7.32</v>
      </c>
      <c r="CC122" s="76">
        <v>7.65</v>
      </c>
      <c r="CD122" s="76">
        <v>7.65</v>
      </c>
      <c r="CE122" s="76">
        <v>7.39</v>
      </c>
      <c r="CF122" s="76">
        <v>7.79</v>
      </c>
      <c r="CG122" s="76">
        <v>7.85</v>
      </c>
      <c r="CH122" s="76">
        <v>7.59</v>
      </c>
      <c r="CI122" s="77" t="str">
        <f t="shared" si="210"/>
        <v/>
      </c>
      <c r="CJ122" s="76" t="str">
        <f t="shared" si="211"/>
        <v/>
      </c>
      <c r="CK122" s="76">
        <f t="shared" si="212"/>
        <v>7.85</v>
      </c>
      <c r="CL122" s="76">
        <f t="shared" si="213"/>
        <v>7.85</v>
      </c>
      <c r="CM122" s="76">
        <f t="shared" si="214"/>
        <v>7.89</v>
      </c>
      <c r="CN122" s="76">
        <f t="shared" si="215"/>
        <v>7.43</v>
      </c>
      <c r="CO122" s="76">
        <f t="shared" si="216"/>
        <v>7.43</v>
      </c>
      <c r="CP122" s="76">
        <f t="shared" si="217"/>
        <v>7.32</v>
      </c>
      <c r="CQ122" s="76">
        <f t="shared" si="218"/>
        <v>7.65</v>
      </c>
      <c r="CR122" s="76">
        <f t="shared" si="219"/>
        <v>7.65</v>
      </c>
      <c r="CS122" s="76">
        <f t="shared" si="220"/>
        <v>7.39</v>
      </c>
      <c r="CT122" s="76">
        <f t="shared" si="221"/>
        <v>7.79</v>
      </c>
      <c r="CU122" s="76">
        <f t="shared" si="222"/>
        <v>7.85</v>
      </c>
      <c r="CV122" s="76">
        <f t="shared" si="223"/>
        <v>7.59</v>
      </c>
    </row>
    <row r="123" spans="1:100" x14ac:dyDescent="0.15">
      <c r="A123" s="80" t="s">
        <v>692</v>
      </c>
      <c r="B123" s="81" t="s">
        <v>692</v>
      </c>
      <c r="C123" s="77">
        <v>8.76</v>
      </c>
      <c r="D123" s="76">
        <v>5.8</v>
      </c>
      <c r="E123" s="76">
        <v>3.81</v>
      </c>
      <c r="F123" s="76">
        <v>3.81</v>
      </c>
      <c r="G123" s="76">
        <v>4.99</v>
      </c>
      <c r="H123" s="76">
        <v>3.86</v>
      </c>
      <c r="I123" s="76">
        <v>3.86</v>
      </c>
      <c r="J123" s="76">
        <v>4.4400000000000004</v>
      </c>
      <c r="K123" s="76">
        <v>3.12</v>
      </c>
      <c r="L123" s="76">
        <v>3.12</v>
      </c>
      <c r="M123" s="76">
        <v>4.95</v>
      </c>
      <c r="N123" s="76">
        <v>3.77</v>
      </c>
      <c r="O123" s="76">
        <v>1.73</v>
      </c>
      <c r="P123" s="76">
        <v>2.74</v>
      </c>
      <c r="Q123" s="79">
        <v>22.5</v>
      </c>
      <c r="R123" s="78">
        <v>21.6</v>
      </c>
      <c r="S123" s="78">
        <v>30.5</v>
      </c>
      <c r="T123" s="78">
        <v>30.5</v>
      </c>
      <c r="U123" s="78">
        <v>28.7</v>
      </c>
      <c r="V123" s="78">
        <v>34.4</v>
      </c>
      <c r="W123" s="78">
        <v>34.4</v>
      </c>
      <c r="X123" s="78">
        <v>21.7</v>
      </c>
      <c r="Y123" s="78">
        <v>26.2</v>
      </c>
      <c r="Z123" s="78">
        <v>26.2</v>
      </c>
      <c r="AA123" s="78">
        <v>28.4</v>
      </c>
      <c r="AB123" s="78">
        <v>34.700000000000003</v>
      </c>
      <c r="AC123" s="78">
        <v>31.7</v>
      </c>
      <c r="AD123" s="78">
        <v>32.6</v>
      </c>
      <c r="AE123" s="77">
        <f t="shared" si="168"/>
        <v>2.5684931506849318</v>
      </c>
      <c r="AF123" s="76">
        <f t="shared" si="169"/>
        <v>3.7241379310344831</v>
      </c>
      <c r="AG123" s="76">
        <f t="shared" si="170"/>
        <v>8.0052493438320216</v>
      </c>
      <c r="AH123" s="76">
        <f t="shared" si="171"/>
        <v>8.0052493438320216</v>
      </c>
      <c r="AI123" s="76">
        <f t="shared" si="172"/>
        <v>5.7515030060120234</v>
      </c>
      <c r="AJ123" s="76">
        <f t="shared" si="173"/>
        <v>8.9119170984455955</v>
      </c>
      <c r="AK123" s="76">
        <f t="shared" si="174"/>
        <v>8.9119170984455955</v>
      </c>
      <c r="AL123" s="76">
        <f t="shared" si="175"/>
        <v>4.8873873873873865</v>
      </c>
      <c r="AM123" s="76">
        <f t="shared" si="176"/>
        <v>8.3974358974358978</v>
      </c>
      <c r="AN123" s="76">
        <f t="shared" si="177"/>
        <v>8.3974358974358978</v>
      </c>
      <c r="AO123" s="76">
        <f t="shared" si="178"/>
        <v>5.737373737373737</v>
      </c>
      <c r="AP123" s="76">
        <f t="shared" si="179"/>
        <v>9.204244031830239</v>
      </c>
      <c r="AQ123" s="76">
        <f t="shared" si="180"/>
        <v>18.323699421965319</v>
      </c>
      <c r="AR123" s="76">
        <f t="shared" si="181"/>
        <v>11.897810218978101</v>
      </c>
      <c r="AS123" s="79">
        <f t="shared" si="182"/>
        <v>22.5</v>
      </c>
      <c r="AT123" s="78">
        <f t="shared" si="183"/>
        <v>21.6</v>
      </c>
      <c r="AU123" s="78">
        <f t="shared" si="184"/>
        <v>30.5</v>
      </c>
      <c r="AV123" s="78">
        <f t="shared" si="185"/>
        <v>30.5</v>
      </c>
      <c r="AW123" s="78">
        <f t="shared" si="186"/>
        <v>28.7</v>
      </c>
      <c r="AX123" s="78">
        <f t="shared" si="187"/>
        <v>34.4</v>
      </c>
      <c r="AY123" s="78">
        <f t="shared" si="188"/>
        <v>34.4</v>
      </c>
      <c r="AZ123" s="78">
        <f t="shared" si="189"/>
        <v>21.7</v>
      </c>
      <c r="BA123" s="78">
        <f t="shared" si="190"/>
        <v>26.2</v>
      </c>
      <c r="BB123" s="78">
        <f t="shared" si="191"/>
        <v>26.2</v>
      </c>
      <c r="BC123" s="78">
        <f t="shared" si="192"/>
        <v>28.4</v>
      </c>
      <c r="BD123" s="78">
        <f t="shared" si="193"/>
        <v>34.700000000000003</v>
      </c>
      <c r="BE123" s="78">
        <f t="shared" si="194"/>
        <v>31.7</v>
      </c>
      <c r="BF123" s="78">
        <f t="shared" si="195"/>
        <v>32.6</v>
      </c>
      <c r="BG123" s="79">
        <f t="shared" si="196"/>
        <v>41.360294117647058</v>
      </c>
      <c r="BH123" s="78">
        <f t="shared" si="197"/>
        <v>40.148698884758367</v>
      </c>
      <c r="BI123" s="78">
        <f t="shared" si="198"/>
        <v>58.994197292069629</v>
      </c>
      <c r="BJ123" s="78">
        <f t="shared" si="199"/>
        <v>58.994197292069629</v>
      </c>
      <c r="BK123" s="78">
        <f t="shared" si="200"/>
        <v>58.932238193018478</v>
      </c>
      <c r="BL123" s="78">
        <f t="shared" si="201"/>
        <v>71.221532091097316</v>
      </c>
      <c r="BM123" s="78">
        <f t="shared" si="202"/>
        <v>71.221532091097316</v>
      </c>
      <c r="BN123" s="78">
        <f t="shared" si="203"/>
        <v>62.89855072463768</v>
      </c>
      <c r="BO123" s="78">
        <f t="shared" si="204"/>
        <v>53.798767967145785</v>
      </c>
      <c r="BP123" s="78">
        <f t="shared" si="205"/>
        <v>53.798767967145785</v>
      </c>
      <c r="BQ123" s="78">
        <f t="shared" si="206"/>
        <v>63.820224719101127</v>
      </c>
      <c r="BR123" s="78">
        <f t="shared" si="207"/>
        <v>68.441814595660759</v>
      </c>
      <c r="BS123" s="78">
        <f t="shared" si="208"/>
        <v>60.38095238095238</v>
      </c>
      <c r="BT123" s="78">
        <f t="shared" si="209"/>
        <v>64.426877470355734</v>
      </c>
      <c r="BU123" s="77">
        <v>5.57</v>
      </c>
      <c r="BV123" s="76">
        <v>5.5</v>
      </c>
      <c r="BW123" s="76">
        <v>6.48</v>
      </c>
      <c r="BX123" s="76">
        <v>6.48</v>
      </c>
      <c r="BY123" s="76">
        <v>6.46</v>
      </c>
      <c r="BZ123" s="76">
        <v>6.1</v>
      </c>
      <c r="CA123" s="76">
        <v>6.1</v>
      </c>
      <c r="CB123" s="76">
        <v>6.13</v>
      </c>
      <c r="CC123" s="76">
        <v>6.37</v>
      </c>
      <c r="CD123" s="76">
        <v>6.37</v>
      </c>
      <c r="CE123" s="76">
        <v>6.28</v>
      </c>
      <c r="CF123" s="76">
        <v>6.16</v>
      </c>
      <c r="CG123" s="76">
        <v>6.41</v>
      </c>
      <c r="CH123" s="76">
        <v>6.28</v>
      </c>
      <c r="CI123" s="77">
        <f t="shared" si="210"/>
        <v>5.57</v>
      </c>
      <c r="CJ123" s="76">
        <f t="shared" si="211"/>
        <v>5.5</v>
      </c>
      <c r="CK123" s="76">
        <f t="shared" si="212"/>
        <v>6.48</v>
      </c>
      <c r="CL123" s="76">
        <f t="shared" si="213"/>
        <v>6.48</v>
      </c>
      <c r="CM123" s="76">
        <f t="shared" si="214"/>
        <v>6.46</v>
      </c>
      <c r="CN123" s="76">
        <f t="shared" si="215"/>
        <v>6.1</v>
      </c>
      <c r="CO123" s="76">
        <f t="shared" si="216"/>
        <v>6.1</v>
      </c>
      <c r="CP123" s="76">
        <f t="shared" si="217"/>
        <v>6.13</v>
      </c>
      <c r="CQ123" s="76">
        <f t="shared" si="218"/>
        <v>6.37</v>
      </c>
      <c r="CR123" s="76">
        <f t="shared" si="219"/>
        <v>6.37</v>
      </c>
      <c r="CS123" s="76">
        <f t="shared" si="220"/>
        <v>6.28</v>
      </c>
      <c r="CT123" s="76">
        <f t="shared" si="221"/>
        <v>6.16</v>
      </c>
      <c r="CU123" s="76">
        <f t="shared" si="222"/>
        <v>6.41</v>
      </c>
      <c r="CV123" s="76">
        <f t="shared" si="223"/>
        <v>6.28</v>
      </c>
    </row>
    <row r="124" spans="1:100" s="312" customFormat="1" x14ac:dyDescent="0.15">
      <c r="A124" s="306" t="s">
        <v>695</v>
      </c>
      <c r="B124" s="307" t="s">
        <v>695</v>
      </c>
      <c r="C124" s="308">
        <v>8.06</v>
      </c>
      <c r="D124" s="309">
        <v>7.5</v>
      </c>
      <c r="E124" s="309">
        <v>5.27</v>
      </c>
      <c r="F124" s="309">
        <v>5.27</v>
      </c>
      <c r="G124" s="309">
        <v>4.6100000000000003</v>
      </c>
      <c r="H124" s="309">
        <v>8.66</v>
      </c>
      <c r="I124" s="309">
        <v>8.66</v>
      </c>
      <c r="J124" s="309">
        <v>6.44</v>
      </c>
      <c r="K124" s="309">
        <v>9.89</v>
      </c>
      <c r="L124" s="309">
        <v>9.89</v>
      </c>
      <c r="M124" s="309">
        <v>7.3</v>
      </c>
      <c r="N124" s="309">
        <v>5.53</v>
      </c>
      <c r="O124" s="309">
        <v>3.1</v>
      </c>
      <c r="P124" s="309">
        <v>9.18</v>
      </c>
      <c r="Q124" s="310">
        <v>35.9</v>
      </c>
      <c r="R124" s="311">
        <v>36.200000000000003</v>
      </c>
      <c r="S124" s="311">
        <v>39.700000000000003</v>
      </c>
      <c r="T124" s="311">
        <v>39.700000000000003</v>
      </c>
      <c r="U124" s="311">
        <v>33.799999999999997</v>
      </c>
      <c r="V124" s="311">
        <v>31.8</v>
      </c>
      <c r="W124" s="311">
        <v>31.8</v>
      </c>
      <c r="X124" s="311">
        <v>21.6</v>
      </c>
      <c r="Y124" s="311">
        <v>27.2</v>
      </c>
      <c r="Z124" s="311">
        <v>27.2</v>
      </c>
      <c r="AA124" s="311">
        <v>27.6</v>
      </c>
      <c r="AB124" s="311">
        <v>36.700000000000003</v>
      </c>
      <c r="AC124" s="311">
        <v>37.200000000000003</v>
      </c>
      <c r="AD124" s="311">
        <v>34.299999999999997</v>
      </c>
      <c r="AE124" s="308">
        <f t="shared" si="168"/>
        <v>4.45409429280397</v>
      </c>
      <c r="AF124" s="309">
        <f t="shared" si="169"/>
        <v>4.8266666666666671</v>
      </c>
      <c r="AG124" s="309">
        <f t="shared" si="170"/>
        <v>7.5332068311195455</v>
      </c>
      <c r="AH124" s="309">
        <f t="shared" si="171"/>
        <v>7.5332068311195455</v>
      </c>
      <c r="AI124" s="309">
        <f t="shared" si="172"/>
        <v>7.3318872017353565</v>
      </c>
      <c r="AJ124" s="309">
        <f t="shared" si="173"/>
        <v>3.6720554272517321</v>
      </c>
      <c r="AK124" s="309">
        <f t="shared" si="174"/>
        <v>3.6720554272517321</v>
      </c>
      <c r="AL124" s="309">
        <f t="shared" si="175"/>
        <v>3.3540372670807455</v>
      </c>
      <c r="AM124" s="309">
        <f t="shared" si="176"/>
        <v>2.7502527805864507</v>
      </c>
      <c r="AN124" s="309">
        <f t="shared" si="177"/>
        <v>2.7502527805864507</v>
      </c>
      <c r="AO124" s="309">
        <f t="shared" si="178"/>
        <v>3.7808219178082196</v>
      </c>
      <c r="AP124" s="309">
        <f t="shared" si="179"/>
        <v>6.6365280289330926</v>
      </c>
      <c r="AQ124" s="309">
        <f t="shared" si="180"/>
        <v>12</v>
      </c>
      <c r="AR124" s="309">
        <f t="shared" si="181"/>
        <v>3.7363834422657951</v>
      </c>
      <c r="AS124" s="310">
        <f t="shared" si="182"/>
        <v>35.9</v>
      </c>
      <c r="AT124" s="311">
        <f t="shared" si="183"/>
        <v>36.200000000000003</v>
      </c>
      <c r="AU124" s="311">
        <f t="shared" si="184"/>
        <v>39.700000000000003</v>
      </c>
      <c r="AV124" s="311">
        <f t="shared" si="185"/>
        <v>39.700000000000003</v>
      </c>
      <c r="AW124" s="311">
        <f t="shared" si="186"/>
        <v>33.799999999999997</v>
      </c>
      <c r="AX124" s="311">
        <f t="shared" si="187"/>
        <v>31.8</v>
      </c>
      <c r="AY124" s="311">
        <f t="shared" si="188"/>
        <v>31.8</v>
      </c>
      <c r="AZ124" s="311">
        <f t="shared" si="189"/>
        <v>21.6</v>
      </c>
      <c r="BA124" s="311">
        <f t="shared" si="190"/>
        <v>27.2</v>
      </c>
      <c r="BB124" s="311">
        <f t="shared" si="191"/>
        <v>27.2</v>
      </c>
      <c r="BC124" s="311">
        <f t="shared" si="192"/>
        <v>27.6</v>
      </c>
      <c r="BD124" s="311">
        <f t="shared" si="193"/>
        <v>36.700000000000003</v>
      </c>
      <c r="BE124" s="311">
        <f t="shared" si="194"/>
        <v>37.200000000000003</v>
      </c>
      <c r="BF124" s="311">
        <f t="shared" si="195"/>
        <v>34.299999999999997</v>
      </c>
      <c r="BG124" s="310">
        <f t="shared" si="196"/>
        <v>65.992647058823536</v>
      </c>
      <c r="BH124" s="311">
        <f t="shared" si="197"/>
        <v>67.28624535315987</v>
      </c>
      <c r="BI124" s="311">
        <f t="shared" si="198"/>
        <v>76.789168278529985</v>
      </c>
      <c r="BJ124" s="311">
        <f t="shared" si="199"/>
        <v>76.789168278529985</v>
      </c>
      <c r="BK124" s="311">
        <f t="shared" si="200"/>
        <v>69.404517453798761</v>
      </c>
      <c r="BL124" s="311">
        <f t="shared" si="201"/>
        <v>65.838509316770185</v>
      </c>
      <c r="BM124" s="311">
        <f t="shared" si="202"/>
        <v>65.838509316770185</v>
      </c>
      <c r="BN124" s="311">
        <f t="shared" si="203"/>
        <v>62.608695652173914</v>
      </c>
      <c r="BO124" s="311">
        <f t="shared" si="204"/>
        <v>55.852156057494867</v>
      </c>
      <c r="BP124" s="311">
        <f t="shared" si="205"/>
        <v>55.852156057494867</v>
      </c>
      <c r="BQ124" s="311">
        <f t="shared" si="206"/>
        <v>62.022471910112358</v>
      </c>
      <c r="BR124" s="311">
        <f t="shared" si="207"/>
        <v>72.386587771203168</v>
      </c>
      <c r="BS124" s="311">
        <f t="shared" si="208"/>
        <v>70.857142857142861</v>
      </c>
      <c r="BT124" s="311">
        <f t="shared" si="209"/>
        <v>67.786561264822126</v>
      </c>
      <c r="BU124" s="308">
        <v>8.370000000000001</v>
      </c>
      <c r="BV124" s="309">
        <v>8.16</v>
      </c>
      <c r="BW124" s="309">
        <v>8.379999999999999</v>
      </c>
      <c r="BX124" s="309">
        <v>8.379999999999999</v>
      </c>
      <c r="BY124" s="309">
        <v>8.8000000000000007</v>
      </c>
      <c r="BZ124" s="309">
        <v>8.24</v>
      </c>
      <c r="CA124" s="309">
        <v>8.24</v>
      </c>
      <c r="CB124" s="309">
        <v>7.9399999999999995</v>
      </c>
      <c r="CC124" s="309">
        <v>7.77</v>
      </c>
      <c r="CD124" s="309">
        <v>7.77</v>
      </c>
      <c r="CE124" s="309">
        <v>8.35</v>
      </c>
      <c r="CF124" s="309">
        <v>8.69</v>
      </c>
      <c r="CG124" s="309">
        <v>8.9</v>
      </c>
      <c r="CH124" s="309">
        <v>8.32</v>
      </c>
      <c r="CI124" s="308">
        <f t="shared" si="210"/>
        <v>8.370000000000001</v>
      </c>
      <c r="CJ124" s="309">
        <f t="shared" si="211"/>
        <v>8.16</v>
      </c>
      <c r="CK124" s="309">
        <f t="shared" si="212"/>
        <v>8.379999999999999</v>
      </c>
      <c r="CL124" s="309">
        <f t="shared" si="213"/>
        <v>8.379999999999999</v>
      </c>
      <c r="CM124" s="309">
        <f t="shared" si="214"/>
        <v>8.8000000000000007</v>
      </c>
      <c r="CN124" s="309">
        <f t="shared" si="215"/>
        <v>8.24</v>
      </c>
      <c r="CO124" s="309">
        <f t="shared" si="216"/>
        <v>8.24</v>
      </c>
      <c r="CP124" s="309">
        <f t="shared" si="217"/>
        <v>7.9399999999999995</v>
      </c>
      <c r="CQ124" s="309">
        <f t="shared" si="218"/>
        <v>7.77</v>
      </c>
      <c r="CR124" s="309">
        <f t="shared" si="219"/>
        <v>7.77</v>
      </c>
      <c r="CS124" s="309">
        <f t="shared" si="220"/>
        <v>8.35</v>
      </c>
      <c r="CT124" s="309">
        <f t="shared" si="221"/>
        <v>8.69</v>
      </c>
      <c r="CU124" s="309">
        <f t="shared" si="222"/>
        <v>8.9</v>
      </c>
      <c r="CV124" s="309">
        <f t="shared" si="223"/>
        <v>8.32</v>
      </c>
    </row>
    <row r="125" spans="1:100" s="312" customFormat="1" x14ac:dyDescent="0.15">
      <c r="A125" s="306" t="s">
        <v>696</v>
      </c>
      <c r="B125" s="307" t="s">
        <v>696</v>
      </c>
      <c r="C125" s="308">
        <v>9.77</v>
      </c>
      <c r="D125" s="309">
        <v>10.029999999999999</v>
      </c>
      <c r="E125" s="309">
        <v>7.12</v>
      </c>
      <c r="F125" s="309">
        <v>7.12</v>
      </c>
      <c r="G125" s="309">
        <v>3.09</v>
      </c>
      <c r="H125" s="309">
        <v>8.0500000000000007</v>
      </c>
      <c r="I125" s="309">
        <v>8.0500000000000007</v>
      </c>
      <c r="J125" s="309">
        <v>7.74</v>
      </c>
      <c r="K125" s="309">
        <v>5.7</v>
      </c>
      <c r="L125" s="309">
        <v>5.7</v>
      </c>
      <c r="M125" s="309">
        <v>5.45</v>
      </c>
      <c r="N125" s="309">
        <v>11</v>
      </c>
      <c r="O125" s="309">
        <v>7.25</v>
      </c>
      <c r="P125" s="309">
        <v>4.16</v>
      </c>
      <c r="Q125" s="310">
        <v>37.799999999999997</v>
      </c>
      <c r="R125" s="311">
        <v>36.200000000000003</v>
      </c>
      <c r="S125" s="311">
        <v>34.5</v>
      </c>
      <c r="T125" s="311">
        <v>34.5</v>
      </c>
      <c r="U125" s="311">
        <v>17.8</v>
      </c>
      <c r="V125" s="311">
        <v>33.299999999999997</v>
      </c>
      <c r="W125" s="311">
        <v>33.299999999999997</v>
      </c>
      <c r="X125" s="311">
        <v>27.4</v>
      </c>
      <c r="Y125" s="311">
        <v>21.7</v>
      </c>
      <c r="Z125" s="311">
        <v>21.7</v>
      </c>
      <c r="AA125" s="311">
        <v>15.8</v>
      </c>
      <c r="AB125" s="311">
        <v>50.7</v>
      </c>
      <c r="AC125" s="311">
        <v>34</v>
      </c>
      <c r="AD125" s="311">
        <v>25.6</v>
      </c>
      <c r="AE125" s="308">
        <f t="shared" si="168"/>
        <v>3.8689866939611055</v>
      </c>
      <c r="AF125" s="309">
        <f t="shared" si="169"/>
        <v>3.6091724825523435</v>
      </c>
      <c r="AG125" s="309">
        <f t="shared" si="170"/>
        <v>4.845505617977528</v>
      </c>
      <c r="AH125" s="309">
        <f t="shared" si="171"/>
        <v>4.845505617977528</v>
      </c>
      <c r="AI125" s="309">
        <f t="shared" si="172"/>
        <v>5.7605177993527512</v>
      </c>
      <c r="AJ125" s="309">
        <f t="shared" si="173"/>
        <v>4.1366459627329188</v>
      </c>
      <c r="AK125" s="309">
        <f t="shared" si="174"/>
        <v>4.1366459627329188</v>
      </c>
      <c r="AL125" s="309">
        <f t="shared" si="175"/>
        <v>3.5400516795865631</v>
      </c>
      <c r="AM125" s="309">
        <f t="shared" si="176"/>
        <v>3.807017543859649</v>
      </c>
      <c r="AN125" s="309">
        <f t="shared" si="177"/>
        <v>3.807017543859649</v>
      </c>
      <c r="AO125" s="309">
        <f t="shared" si="178"/>
        <v>2.8990825688073394</v>
      </c>
      <c r="AP125" s="309">
        <f t="shared" si="179"/>
        <v>4.6090909090909093</v>
      </c>
      <c r="AQ125" s="309">
        <f t="shared" si="180"/>
        <v>4.6896551724137927</v>
      </c>
      <c r="AR125" s="309">
        <f t="shared" si="181"/>
        <v>6.1538461538461542</v>
      </c>
      <c r="AS125" s="310">
        <f t="shared" si="182"/>
        <v>37.799999999999997</v>
      </c>
      <c r="AT125" s="311">
        <f t="shared" si="183"/>
        <v>36.200000000000003</v>
      </c>
      <c r="AU125" s="311">
        <f t="shared" si="184"/>
        <v>34.5</v>
      </c>
      <c r="AV125" s="311">
        <f t="shared" si="185"/>
        <v>34.5</v>
      </c>
      <c r="AW125" s="311">
        <f t="shared" si="186"/>
        <v>17.8</v>
      </c>
      <c r="AX125" s="311">
        <f t="shared" si="187"/>
        <v>33.299999999999997</v>
      </c>
      <c r="AY125" s="311">
        <f t="shared" si="188"/>
        <v>33.299999999999997</v>
      </c>
      <c r="AZ125" s="311">
        <f t="shared" si="189"/>
        <v>27.4</v>
      </c>
      <c r="BA125" s="311">
        <f t="shared" si="190"/>
        <v>21.7</v>
      </c>
      <c r="BB125" s="311">
        <f t="shared" si="191"/>
        <v>21.7</v>
      </c>
      <c r="BC125" s="311">
        <f t="shared" si="192"/>
        <v>15.8</v>
      </c>
      <c r="BD125" s="311">
        <f t="shared" si="193"/>
        <v>50.7</v>
      </c>
      <c r="BE125" s="311">
        <f t="shared" si="194"/>
        <v>34</v>
      </c>
      <c r="BF125" s="311">
        <f t="shared" si="195"/>
        <v>25.6</v>
      </c>
      <c r="BG125" s="310">
        <f t="shared" si="196"/>
        <v>69.485294117647058</v>
      </c>
      <c r="BH125" s="311">
        <f t="shared" si="197"/>
        <v>67.28624535315987</v>
      </c>
      <c r="BI125" s="311">
        <f t="shared" si="198"/>
        <v>66.7311411992263</v>
      </c>
      <c r="BJ125" s="311">
        <f t="shared" si="199"/>
        <v>66.7311411992263</v>
      </c>
      <c r="BK125" s="311">
        <f t="shared" si="200"/>
        <v>36.550308008213548</v>
      </c>
      <c r="BL125" s="311">
        <f t="shared" si="201"/>
        <v>68.944099378881987</v>
      </c>
      <c r="BM125" s="311">
        <f t="shared" si="202"/>
        <v>68.944099378881987</v>
      </c>
      <c r="BN125" s="311">
        <f t="shared" si="203"/>
        <v>79.420289855072468</v>
      </c>
      <c r="BO125" s="311">
        <f t="shared" si="204"/>
        <v>44.558521560574945</v>
      </c>
      <c r="BP125" s="311">
        <f t="shared" si="205"/>
        <v>44.558521560574945</v>
      </c>
      <c r="BQ125" s="311">
        <f t="shared" si="206"/>
        <v>35.50561797752809</v>
      </c>
      <c r="BR125" s="311">
        <f t="shared" si="207"/>
        <v>100</v>
      </c>
      <c r="BS125" s="311">
        <f t="shared" si="208"/>
        <v>64.761904761904759</v>
      </c>
      <c r="BT125" s="311">
        <f t="shared" si="209"/>
        <v>50.59288537549407</v>
      </c>
      <c r="BU125" s="308">
        <v>7.3100000000000005</v>
      </c>
      <c r="BV125" s="309">
        <v>7.3</v>
      </c>
      <c r="BW125" s="309">
        <v>7.88</v>
      </c>
      <c r="BX125" s="309">
        <v>7.88</v>
      </c>
      <c r="BY125" s="309">
        <v>8.26</v>
      </c>
      <c r="BZ125" s="309">
        <v>7.55</v>
      </c>
      <c r="CA125" s="309">
        <v>7.55</v>
      </c>
      <c r="CB125" s="309">
        <v>7.1</v>
      </c>
      <c r="CC125" s="309">
        <v>8.06</v>
      </c>
      <c r="CD125" s="309">
        <v>8.06</v>
      </c>
      <c r="CE125" s="309">
        <v>7.9700000000000006</v>
      </c>
      <c r="CF125" s="309">
        <v>6.68</v>
      </c>
      <c r="CG125" s="309">
        <v>7.8100000000000005</v>
      </c>
      <c r="CH125" s="309">
        <v>8.09</v>
      </c>
      <c r="CI125" s="308">
        <f t="shared" si="210"/>
        <v>7.3100000000000005</v>
      </c>
      <c r="CJ125" s="309">
        <f t="shared" si="211"/>
        <v>7.3</v>
      </c>
      <c r="CK125" s="309">
        <f t="shared" si="212"/>
        <v>7.88</v>
      </c>
      <c r="CL125" s="309">
        <f t="shared" si="213"/>
        <v>7.88</v>
      </c>
      <c r="CM125" s="309">
        <f t="shared" si="214"/>
        <v>8.26</v>
      </c>
      <c r="CN125" s="309">
        <f t="shared" si="215"/>
        <v>7.55</v>
      </c>
      <c r="CO125" s="309">
        <f t="shared" si="216"/>
        <v>7.55</v>
      </c>
      <c r="CP125" s="309">
        <f t="shared" si="217"/>
        <v>7.1</v>
      </c>
      <c r="CQ125" s="309">
        <f t="shared" si="218"/>
        <v>8.06</v>
      </c>
      <c r="CR125" s="309">
        <f t="shared" si="219"/>
        <v>8.06</v>
      </c>
      <c r="CS125" s="309">
        <f t="shared" si="220"/>
        <v>7.9700000000000006</v>
      </c>
      <c r="CT125" s="309">
        <f t="shared" si="221"/>
        <v>6.68</v>
      </c>
      <c r="CU125" s="309">
        <f t="shared" si="222"/>
        <v>7.8100000000000005</v>
      </c>
      <c r="CV125" s="309">
        <f t="shared" si="223"/>
        <v>8.09</v>
      </c>
    </row>
    <row r="126" spans="1:100" x14ac:dyDescent="0.15">
      <c r="A126" s="80" t="s">
        <v>665</v>
      </c>
      <c r="B126" s="81" t="s">
        <v>1210</v>
      </c>
      <c r="C126" s="77">
        <v>6.15</v>
      </c>
      <c r="D126" s="76">
        <v>5.12</v>
      </c>
      <c r="E126" s="76">
        <v>7.38</v>
      </c>
      <c r="F126" s="76">
        <v>7.38</v>
      </c>
      <c r="G126" s="76">
        <v>8.34</v>
      </c>
      <c r="H126" s="76">
        <v>6.7</v>
      </c>
      <c r="I126" s="76">
        <v>6.7</v>
      </c>
      <c r="J126" s="76">
        <v>5.8</v>
      </c>
      <c r="K126" s="76">
        <v>8.16</v>
      </c>
      <c r="L126" s="76">
        <v>8.16</v>
      </c>
      <c r="M126" s="76">
        <v>5.45</v>
      </c>
      <c r="N126" s="76">
        <v>3.77</v>
      </c>
      <c r="O126" s="76">
        <v>2.2200000000000002</v>
      </c>
      <c r="P126" s="76">
        <v>3.08</v>
      </c>
      <c r="Q126" s="79">
        <v>38.200000000000003</v>
      </c>
      <c r="R126" s="78">
        <v>37.799999999999997</v>
      </c>
      <c r="Y126" s="78">
        <v>25.9</v>
      </c>
      <c r="Z126" s="78">
        <v>25.9</v>
      </c>
      <c r="AA126" s="78">
        <v>20.3</v>
      </c>
      <c r="AC126" s="78">
        <v>3.4</v>
      </c>
      <c r="AD126" s="78">
        <v>18.8</v>
      </c>
      <c r="AE126" s="77">
        <f t="shared" si="168"/>
        <v>6.2113821138211387</v>
      </c>
      <c r="AF126" s="76">
        <f t="shared" si="169"/>
        <v>7.3828124999999991</v>
      </c>
      <c r="AG126" s="76" t="str">
        <f t="shared" si="170"/>
        <v/>
      </c>
      <c r="AH126" s="76" t="str">
        <f t="shared" si="171"/>
        <v/>
      </c>
      <c r="AI126" s="76" t="str">
        <f t="shared" si="172"/>
        <v/>
      </c>
      <c r="AJ126" s="76" t="str">
        <f t="shared" si="173"/>
        <v/>
      </c>
      <c r="AK126" s="76" t="str">
        <f t="shared" si="174"/>
        <v/>
      </c>
      <c r="AL126" s="76" t="str">
        <f t="shared" si="175"/>
        <v/>
      </c>
      <c r="AM126" s="76">
        <f t="shared" si="176"/>
        <v>3.1740196078431371</v>
      </c>
      <c r="AN126" s="76">
        <f t="shared" si="177"/>
        <v>3.1740196078431371</v>
      </c>
      <c r="AO126" s="76">
        <f t="shared" si="178"/>
        <v>3.7247706422018347</v>
      </c>
      <c r="AP126" s="76" t="str">
        <f t="shared" si="179"/>
        <v/>
      </c>
      <c r="AQ126" s="76">
        <f t="shared" si="180"/>
        <v>1.5315315315315314</v>
      </c>
      <c r="AR126" s="76">
        <f t="shared" si="181"/>
        <v>6.1038961038961039</v>
      </c>
      <c r="AS126" s="79">
        <f t="shared" si="182"/>
        <v>38.200000000000003</v>
      </c>
      <c r="AT126" s="78">
        <f t="shared" si="183"/>
        <v>37.799999999999997</v>
      </c>
      <c r="AU126" s="78" t="str">
        <f t="shared" si="184"/>
        <v/>
      </c>
      <c r="AV126" s="78" t="str">
        <f t="shared" si="185"/>
        <v/>
      </c>
      <c r="AW126" s="78" t="str">
        <f t="shared" si="186"/>
        <v/>
      </c>
      <c r="AX126" s="78" t="str">
        <f t="shared" si="187"/>
        <v/>
      </c>
      <c r="AY126" s="78" t="str">
        <f t="shared" si="188"/>
        <v/>
      </c>
      <c r="AZ126" s="78" t="str">
        <f t="shared" si="189"/>
        <v/>
      </c>
      <c r="BA126" s="78">
        <f t="shared" si="190"/>
        <v>25.9</v>
      </c>
      <c r="BB126" s="78">
        <f t="shared" si="191"/>
        <v>25.9</v>
      </c>
      <c r="BC126" s="78">
        <f t="shared" si="192"/>
        <v>20.3</v>
      </c>
      <c r="BD126" s="78" t="str">
        <f t="shared" si="193"/>
        <v/>
      </c>
      <c r="BE126" s="78">
        <f t="shared" si="194"/>
        <v>3.4</v>
      </c>
      <c r="BF126" s="78">
        <f t="shared" si="195"/>
        <v>18.8</v>
      </c>
      <c r="BG126" s="79">
        <f t="shared" si="196"/>
        <v>70.22058823529413</v>
      </c>
      <c r="BH126" s="78">
        <f t="shared" si="197"/>
        <v>70.260223048327134</v>
      </c>
      <c r="BI126" s="78" t="str">
        <f t="shared" si="198"/>
        <v/>
      </c>
      <c r="BJ126" s="78" t="str">
        <f t="shared" si="199"/>
        <v/>
      </c>
      <c r="BK126" s="78" t="str">
        <f t="shared" si="200"/>
        <v/>
      </c>
      <c r="BL126" s="78" t="str">
        <f t="shared" si="201"/>
        <v/>
      </c>
      <c r="BM126" s="78" t="str">
        <f t="shared" si="202"/>
        <v/>
      </c>
      <c r="BN126" s="78" t="str">
        <f t="shared" si="203"/>
        <v/>
      </c>
      <c r="BO126" s="78">
        <f t="shared" si="204"/>
        <v>53.182751540041068</v>
      </c>
      <c r="BP126" s="78">
        <f t="shared" si="205"/>
        <v>53.182751540041068</v>
      </c>
      <c r="BQ126" s="78">
        <f t="shared" si="206"/>
        <v>45.617977528089888</v>
      </c>
      <c r="BR126" s="78" t="str">
        <f t="shared" si="207"/>
        <v/>
      </c>
      <c r="BS126" s="78">
        <f t="shared" si="208"/>
        <v>6.4761904761904763</v>
      </c>
      <c r="BT126" s="78">
        <f t="shared" si="209"/>
        <v>37.154150197628461</v>
      </c>
      <c r="BU126" s="77">
        <v>7.8</v>
      </c>
      <c r="BV126" s="76">
        <v>7.65</v>
      </c>
      <c r="CC126" s="76">
        <v>6.65</v>
      </c>
      <c r="CD126" s="76">
        <v>6.65</v>
      </c>
      <c r="CE126" s="76">
        <v>6.03</v>
      </c>
      <c r="CG126" s="76">
        <v>6.17</v>
      </c>
      <c r="CH126" s="76">
        <v>5.54</v>
      </c>
      <c r="CI126" s="77">
        <f t="shared" si="210"/>
        <v>7.8</v>
      </c>
      <c r="CJ126" s="76">
        <f t="shared" si="211"/>
        <v>7.65</v>
      </c>
      <c r="CK126" s="76" t="str">
        <f t="shared" si="212"/>
        <v/>
      </c>
      <c r="CL126" s="76" t="str">
        <f t="shared" si="213"/>
        <v/>
      </c>
      <c r="CM126" s="76" t="str">
        <f t="shared" si="214"/>
        <v/>
      </c>
      <c r="CN126" s="76" t="str">
        <f t="shared" si="215"/>
        <v/>
      </c>
      <c r="CO126" s="76" t="str">
        <f t="shared" si="216"/>
        <v/>
      </c>
      <c r="CP126" s="76" t="str">
        <f t="shared" si="217"/>
        <v/>
      </c>
      <c r="CQ126" s="76">
        <f t="shared" si="218"/>
        <v>6.65</v>
      </c>
      <c r="CR126" s="76">
        <f t="shared" si="219"/>
        <v>6.65</v>
      </c>
      <c r="CS126" s="76">
        <f t="shared" si="220"/>
        <v>6.03</v>
      </c>
      <c r="CT126" s="76" t="str">
        <f t="shared" si="221"/>
        <v/>
      </c>
      <c r="CU126" s="76">
        <f t="shared" si="222"/>
        <v>6.17</v>
      </c>
      <c r="CV126" s="76">
        <f t="shared" si="223"/>
        <v>5.54</v>
      </c>
    </row>
    <row r="127" spans="1:100" x14ac:dyDescent="0.15">
      <c r="A127" s="80" t="s">
        <v>669</v>
      </c>
      <c r="B127" s="81" t="s">
        <v>1108</v>
      </c>
      <c r="C127" s="77">
        <v>7.9</v>
      </c>
      <c r="D127" s="76">
        <v>4.8899999999999997</v>
      </c>
      <c r="E127" s="76">
        <v>5.91</v>
      </c>
      <c r="F127" s="76">
        <v>5.91</v>
      </c>
      <c r="G127" s="76">
        <v>5.05</v>
      </c>
      <c r="H127" s="76">
        <v>5.25</v>
      </c>
      <c r="I127" s="76">
        <v>5.25</v>
      </c>
      <c r="J127" s="76">
        <v>7.67</v>
      </c>
      <c r="K127" s="76">
        <v>6.4</v>
      </c>
      <c r="L127" s="76">
        <v>6.4</v>
      </c>
      <c r="M127" s="76">
        <v>6.27</v>
      </c>
      <c r="N127" s="76">
        <v>5.48</v>
      </c>
      <c r="O127" s="76">
        <v>3.07</v>
      </c>
      <c r="P127" s="76">
        <v>5.04</v>
      </c>
      <c r="Q127" s="79">
        <v>34.799999999999997</v>
      </c>
      <c r="R127" s="78">
        <v>33.700000000000003</v>
      </c>
      <c r="S127" s="78">
        <v>24.2</v>
      </c>
      <c r="T127" s="78">
        <v>24.2</v>
      </c>
      <c r="U127" s="78">
        <v>12</v>
      </c>
      <c r="V127" s="78">
        <v>11.5</v>
      </c>
      <c r="W127" s="78">
        <v>11.5</v>
      </c>
      <c r="X127" s="78">
        <v>8.8000000000000007</v>
      </c>
      <c r="Y127" s="78">
        <v>39</v>
      </c>
      <c r="Z127" s="78">
        <v>39</v>
      </c>
      <c r="AA127" s="78">
        <v>33.6</v>
      </c>
      <c r="AB127" s="78">
        <v>10.199999999999999</v>
      </c>
      <c r="AC127" s="78">
        <v>36.299999999999997</v>
      </c>
      <c r="AD127" s="78">
        <v>27.4</v>
      </c>
      <c r="AE127" s="77">
        <f t="shared" si="168"/>
        <v>4.40506329113924</v>
      </c>
      <c r="AF127" s="76">
        <f t="shared" si="169"/>
        <v>6.8916155419222918</v>
      </c>
      <c r="AG127" s="76">
        <f t="shared" si="170"/>
        <v>4.0947546531302876</v>
      </c>
      <c r="AH127" s="76">
        <f t="shared" si="171"/>
        <v>4.0947546531302876</v>
      </c>
      <c r="AI127" s="76">
        <f t="shared" si="172"/>
        <v>2.3762376237623761</v>
      </c>
      <c r="AJ127" s="76">
        <f t="shared" si="173"/>
        <v>2.1904761904761907</v>
      </c>
      <c r="AK127" s="76">
        <f t="shared" si="174"/>
        <v>2.1904761904761907</v>
      </c>
      <c r="AL127" s="76">
        <f t="shared" si="175"/>
        <v>1.1473272490221644</v>
      </c>
      <c r="AM127" s="76">
        <f t="shared" si="176"/>
        <v>6.09375</v>
      </c>
      <c r="AN127" s="76">
        <f t="shared" si="177"/>
        <v>6.09375</v>
      </c>
      <c r="AO127" s="76">
        <f t="shared" si="178"/>
        <v>5.3588516746411488</v>
      </c>
      <c r="AP127" s="76">
        <f t="shared" si="179"/>
        <v>1.8613138686131385</v>
      </c>
      <c r="AQ127" s="76">
        <f t="shared" si="180"/>
        <v>11.824104234527686</v>
      </c>
      <c r="AR127" s="76">
        <f t="shared" si="181"/>
        <v>5.4365079365079358</v>
      </c>
      <c r="AS127" s="79">
        <f t="shared" si="182"/>
        <v>34.799999999999997</v>
      </c>
      <c r="AT127" s="78">
        <f t="shared" si="183"/>
        <v>33.700000000000003</v>
      </c>
      <c r="AU127" s="78">
        <f t="shared" si="184"/>
        <v>24.2</v>
      </c>
      <c r="AV127" s="78">
        <f t="shared" si="185"/>
        <v>24.2</v>
      </c>
      <c r="AW127" s="78">
        <f t="shared" si="186"/>
        <v>12</v>
      </c>
      <c r="AX127" s="78">
        <f t="shared" si="187"/>
        <v>11.5</v>
      </c>
      <c r="AY127" s="78">
        <f t="shared" si="188"/>
        <v>11.5</v>
      </c>
      <c r="AZ127" s="78" t="str">
        <f t="shared" si="189"/>
        <v/>
      </c>
      <c r="BA127" s="78">
        <f t="shared" si="190"/>
        <v>39</v>
      </c>
      <c r="BB127" s="78">
        <f t="shared" si="191"/>
        <v>39</v>
      </c>
      <c r="BC127" s="78">
        <f t="shared" si="192"/>
        <v>33.6</v>
      </c>
      <c r="BD127" s="78">
        <f t="shared" si="193"/>
        <v>10.199999999999999</v>
      </c>
      <c r="BE127" s="78">
        <f t="shared" si="194"/>
        <v>36.299999999999997</v>
      </c>
      <c r="BF127" s="78">
        <f t="shared" si="195"/>
        <v>27.4</v>
      </c>
      <c r="BG127" s="79">
        <f t="shared" si="196"/>
        <v>63.970588235294109</v>
      </c>
      <c r="BH127" s="78">
        <f t="shared" si="197"/>
        <v>62.639405204460978</v>
      </c>
      <c r="BI127" s="78">
        <f t="shared" si="198"/>
        <v>46.808510638297868</v>
      </c>
      <c r="BJ127" s="78">
        <f t="shared" si="199"/>
        <v>46.808510638297868</v>
      </c>
      <c r="BK127" s="78">
        <f t="shared" si="200"/>
        <v>24.640657084188909</v>
      </c>
      <c r="BL127" s="78">
        <f t="shared" si="201"/>
        <v>23.80952380952381</v>
      </c>
      <c r="BM127" s="78">
        <f t="shared" si="202"/>
        <v>23.80952380952381</v>
      </c>
      <c r="BN127" s="78" t="str">
        <f t="shared" si="203"/>
        <v/>
      </c>
      <c r="BO127" s="78">
        <f t="shared" si="204"/>
        <v>80.082135523613957</v>
      </c>
      <c r="BP127" s="78">
        <f t="shared" si="205"/>
        <v>80.082135523613957</v>
      </c>
      <c r="BQ127" s="78">
        <f t="shared" si="206"/>
        <v>75.50561797752809</v>
      </c>
      <c r="BR127" s="78">
        <f t="shared" si="207"/>
        <v>20.11834319526627</v>
      </c>
      <c r="BS127" s="78">
        <f t="shared" si="208"/>
        <v>69.142857142857139</v>
      </c>
      <c r="BT127" s="78">
        <f t="shared" si="209"/>
        <v>54.1501976284585</v>
      </c>
      <c r="BU127" s="77">
        <v>8.42</v>
      </c>
      <c r="BV127" s="76">
        <v>8.32</v>
      </c>
      <c r="BW127" s="76">
        <v>8.0399999999999991</v>
      </c>
      <c r="BX127" s="76">
        <v>8.0399999999999991</v>
      </c>
      <c r="BY127" s="76">
        <v>7.8</v>
      </c>
      <c r="BZ127" s="76">
        <v>7.78</v>
      </c>
      <c r="CA127" s="76">
        <v>7.78</v>
      </c>
      <c r="CB127" s="76">
        <v>7.7</v>
      </c>
      <c r="CC127" s="76">
        <v>8.93</v>
      </c>
      <c r="CD127" s="76">
        <v>8.93</v>
      </c>
      <c r="CE127" s="76">
        <v>8.59</v>
      </c>
      <c r="CF127" s="76">
        <v>7.83</v>
      </c>
      <c r="CG127" s="76">
        <v>8.41</v>
      </c>
      <c r="CH127" s="76">
        <v>8.0399999999999991</v>
      </c>
      <c r="CI127" s="77">
        <f t="shared" si="210"/>
        <v>8.42</v>
      </c>
      <c r="CJ127" s="76">
        <f t="shared" si="211"/>
        <v>8.32</v>
      </c>
      <c r="CK127" s="76">
        <f t="shared" si="212"/>
        <v>8.0399999999999991</v>
      </c>
      <c r="CL127" s="76">
        <f t="shared" si="213"/>
        <v>8.0399999999999991</v>
      </c>
      <c r="CM127" s="76">
        <f t="shared" si="214"/>
        <v>7.8</v>
      </c>
      <c r="CN127" s="76">
        <f t="shared" si="215"/>
        <v>7.78</v>
      </c>
      <c r="CO127" s="76">
        <f t="shared" si="216"/>
        <v>7.78</v>
      </c>
      <c r="CP127" s="76" t="str">
        <f t="shared" si="217"/>
        <v/>
      </c>
      <c r="CQ127" s="76">
        <f t="shared" si="218"/>
        <v>8.93</v>
      </c>
      <c r="CR127" s="76">
        <f t="shared" si="219"/>
        <v>8.93</v>
      </c>
      <c r="CS127" s="76">
        <f t="shared" si="220"/>
        <v>8.59</v>
      </c>
      <c r="CT127" s="76">
        <f t="shared" si="221"/>
        <v>7.83</v>
      </c>
      <c r="CU127" s="76">
        <f t="shared" si="222"/>
        <v>8.41</v>
      </c>
      <c r="CV127" s="76">
        <f t="shared" si="223"/>
        <v>8.0399999999999991</v>
      </c>
    </row>
    <row r="128" spans="1:100" x14ac:dyDescent="0.15">
      <c r="A128" s="80" t="s">
        <v>672</v>
      </c>
      <c r="B128" s="81" t="s">
        <v>1107</v>
      </c>
      <c r="C128" s="77">
        <v>4.57</v>
      </c>
      <c r="D128" s="76">
        <v>4.26</v>
      </c>
      <c r="E128" s="76">
        <v>4.2699999999999996</v>
      </c>
      <c r="F128" s="76">
        <v>4.2699999999999996</v>
      </c>
      <c r="G128" s="76">
        <v>4.38</v>
      </c>
      <c r="H128" s="76">
        <v>4.55</v>
      </c>
      <c r="I128" s="76">
        <v>4.55</v>
      </c>
      <c r="J128" s="76">
        <v>5.0999999999999996</v>
      </c>
      <c r="K128" s="76">
        <v>7.29</v>
      </c>
      <c r="L128" s="76">
        <v>7.29</v>
      </c>
      <c r="M128" s="76">
        <v>5.62</v>
      </c>
      <c r="N128" s="76">
        <v>5.61</v>
      </c>
      <c r="O128" s="76">
        <v>4.4000000000000004</v>
      </c>
      <c r="P128" s="76">
        <v>3.63</v>
      </c>
      <c r="Q128" s="79">
        <v>41.9</v>
      </c>
      <c r="R128" s="78">
        <v>36.4</v>
      </c>
      <c r="Y128" s="78">
        <v>7.3</v>
      </c>
      <c r="Z128" s="78">
        <v>7.3</v>
      </c>
      <c r="AA128" s="78">
        <v>5.4</v>
      </c>
      <c r="AE128" s="77">
        <f t="shared" si="168"/>
        <v>9.1684901531728649</v>
      </c>
      <c r="AF128" s="76">
        <f t="shared" si="169"/>
        <v>8.544600938967136</v>
      </c>
      <c r="AG128" s="76" t="str">
        <f t="shared" si="170"/>
        <v/>
      </c>
      <c r="AH128" s="76" t="str">
        <f t="shared" si="171"/>
        <v/>
      </c>
      <c r="AI128" s="76" t="str">
        <f t="shared" si="172"/>
        <v/>
      </c>
      <c r="AJ128" s="76" t="str">
        <f t="shared" si="173"/>
        <v/>
      </c>
      <c r="AK128" s="76" t="str">
        <f t="shared" si="174"/>
        <v/>
      </c>
      <c r="AL128" s="76" t="str">
        <f t="shared" si="175"/>
        <v/>
      </c>
      <c r="AM128" s="76">
        <f t="shared" si="176"/>
        <v>1.0013717421124828</v>
      </c>
      <c r="AN128" s="76">
        <f t="shared" si="177"/>
        <v>1.0013717421124828</v>
      </c>
      <c r="AO128" s="76">
        <f t="shared" si="178"/>
        <v>0.96085409252669041</v>
      </c>
      <c r="AP128" s="76" t="str">
        <f t="shared" si="179"/>
        <v/>
      </c>
      <c r="AQ128" s="76" t="str">
        <f t="shared" si="180"/>
        <v/>
      </c>
      <c r="AR128" s="76" t="str">
        <f t="shared" si="181"/>
        <v/>
      </c>
      <c r="AS128" s="79">
        <f t="shared" si="182"/>
        <v>41.9</v>
      </c>
      <c r="AT128" s="78">
        <f t="shared" si="183"/>
        <v>36.4</v>
      </c>
      <c r="AU128" s="78" t="str">
        <f t="shared" si="184"/>
        <v/>
      </c>
      <c r="AV128" s="78" t="str">
        <f t="shared" si="185"/>
        <v/>
      </c>
      <c r="AW128" s="78" t="str">
        <f t="shared" si="186"/>
        <v/>
      </c>
      <c r="AX128" s="78" t="str">
        <f t="shared" si="187"/>
        <v/>
      </c>
      <c r="AY128" s="78" t="str">
        <f t="shared" si="188"/>
        <v/>
      </c>
      <c r="AZ128" s="78" t="str">
        <f t="shared" si="189"/>
        <v/>
      </c>
      <c r="BA128" s="78" t="str">
        <f t="shared" si="190"/>
        <v/>
      </c>
      <c r="BB128" s="78" t="str">
        <f t="shared" si="191"/>
        <v/>
      </c>
      <c r="BC128" s="78" t="str">
        <f t="shared" si="192"/>
        <v/>
      </c>
      <c r="BD128" s="78" t="str">
        <f t="shared" si="193"/>
        <v/>
      </c>
      <c r="BE128" s="78" t="str">
        <f t="shared" si="194"/>
        <v/>
      </c>
      <c r="BF128" s="78" t="str">
        <f t="shared" si="195"/>
        <v/>
      </c>
      <c r="BG128" s="79">
        <f t="shared" si="196"/>
        <v>77.02205882352942</v>
      </c>
      <c r="BH128" s="78">
        <f t="shared" si="197"/>
        <v>67.657992565055764</v>
      </c>
      <c r="BI128" s="78" t="str">
        <f t="shared" si="198"/>
        <v/>
      </c>
      <c r="BJ128" s="78" t="str">
        <f t="shared" si="199"/>
        <v/>
      </c>
      <c r="BK128" s="78" t="str">
        <f t="shared" si="200"/>
        <v/>
      </c>
      <c r="BL128" s="78" t="str">
        <f t="shared" si="201"/>
        <v/>
      </c>
      <c r="BM128" s="78" t="str">
        <f t="shared" si="202"/>
        <v/>
      </c>
      <c r="BN128" s="78" t="str">
        <f t="shared" si="203"/>
        <v/>
      </c>
      <c r="BO128" s="78" t="str">
        <f t="shared" si="204"/>
        <v/>
      </c>
      <c r="BP128" s="78" t="str">
        <f t="shared" si="205"/>
        <v/>
      </c>
      <c r="BQ128" s="78" t="str">
        <f t="shared" si="206"/>
        <v/>
      </c>
      <c r="BR128" s="78" t="str">
        <f t="shared" si="207"/>
        <v/>
      </c>
      <c r="BS128" s="78" t="str">
        <f t="shared" si="208"/>
        <v/>
      </c>
      <c r="BT128" s="78" t="str">
        <f t="shared" si="209"/>
        <v/>
      </c>
      <c r="BU128" s="77">
        <v>7.91</v>
      </c>
      <c r="BV128" s="76">
        <v>7.44</v>
      </c>
      <c r="CC128" s="76">
        <v>7.19</v>
      </c>
      <c r="CD128" s="76">
        <v>7.19</v>
      </c>
      <c r="CE128" s="76">
        <v>7.03</v>
      </c>
      <c r="CI128" s="77">
        <f t="shared" si="210"/>
        <v>7.91</v>
      </c>
      <c r="CJ128" s="76">
        <f t="shared" si="211"/>
        <v>7.44</v>
      </c>
      <c r="CK128" s="76" t="str">
        <f t="shared" si="212"/>
        <v/>
      </c>
      <c r="CL128" s="76" t="str">
        <f t="shared" si="213"/>
        <v/>
      </c>
      <c r="CM128" s="76" t="str">
        <f t="shared" si="214"/>
        <v/>
      </c>
      <c r="CN128" s="76" t="str">
        <f t="shared" si="215"/>
        <v/>
      </c>
      <c r="CO128" s="76" t="str">
        <f t="shared" si="216"/>
        <v/>
      </c>
      <c r="CP128" s="76" t="str">
        <f t="shared" si="217"/>
        <v/>
      </c>
      <c r="CQ128" s="76" t="str">
        <f t="shared" si="218"/>
        <v/>
      </c>
      <c r="CR128" s="76" t="str">
        <f t="shared" si="219"/>
        <v/>
      </c>
      <c r="CS128" s="76" t="str">
        <f t="shared" si="220"/>
        <v/>
      </c>
      <c r="CT128" s="76" t="str">
        <f t="shared" si="221"/>
        <v/>
      </c>
      <c r="CU128" s="76" t="str">
        <f t="shared" si="222"/>
        <v/>
      </c>
      <c r="CV128" s="76" t="str">
        <f t="shared" si="223"/>
        <v/>
      </c>
    </row>
    <row r="129" spans="1:100" x14ac:dyDescent="0.15">
      <c r="A129" s="80" t="s">
        <v>675</v>
      </c>
      <c r="B129" s="81" t="s">
        <v>1106</v>
      </c>
      <c r="C129" s="77">
        <v>4.8</v>
      </c>
      <c r="D129" s="76">
        <v>5.05</v>
      </c>
      <c r="E129" s="76">
        <v>4.26</v>
      </c>
      <c r="F129" s="76">
        <v>4.26</v>
      </c>
      <c r="G129" s="76">
        <v>3.57</v>
      </c>
      <c r="H129" s="76">
        <v>4.3</v>
      </c>
      <c r="I129" s="76">
        <v>4.3</v>
      </c>
      <c r="J129" s="76">
        <v>2.62</v>
      </c>
      <c r="K129" s="76">
        <v>6.16</v>
      </c>
      <c r="L129" s="76">
        <v>6.16</v>
      </c>
      <c r="M129" s="76">
        <v>6.76</v>
      </c>
      <c r="N129" s="76">
        <v>3.45</v>
      </c>
      <c r="O129" s="76">
        <v>3.07</v>
      </c>
      <c r="P129" s="76">
        <v>1.87</v>
      </c>
      <c r="Q129" s="79">
        <v>37.299999999999997</v>
      </c>
      <c r="R129" s="78">
        <v>33.4</v>
      </c>
      <c r="S129" s="78">
        <v>45.1</v>
      </c>
      <c r="T129" s="78">
        <v>45.1</v>
      </c>
      <c r="U129" s="78">
        <v>41.2</v>
      </c>
      <c r="V129" s="78">
        <v>42.1</v>
      </c>
      <c r="W129" s="78">
        <v>42.1</v>
      </c>
      <c r="X129" s="78">
        <v>30.9</v>
      </c>
      <c r="Y129" s="78">
        <v>24.2</v>
      </c>
      <c r="Z129" s="78">
        <v>24.2</v>
      </c>
      <c r="AA129" s="78">
        <v>33.700000000000003</v>
      </c>
      <c r="AB129" s="78">
        <v>17.100000000000001</v>
      </c>
      <c r="AC129" s="78">
        <v>42.8</v>
      </c>
      <c r="AD129" s="78">
        <v>42.2</v>
      </c>
      <c r="AE129" s="77">
        <f t="shared" si="168"/>
        <v>7.770833333333333</v>
      </c>
      <c r="AF129" s="76">
        <f t="shared" si="169"/>
        <v>6.6138613861386135</v>
      </c>
      <c r="AG129" s="76">
        <f t="shared" si="170"/>
        <v>10.586854460093898</v>
      </c>
      <c r="AH129" s="76">
        <f t="shared" si="171"/>
        <v>10.586854460093898</v>
      </c>
      <c r="AI129" s="76">
        <f t="shared" si="172"/>
        <v>11.540616246498601</v>
      </c>
      <c r="AJ129" s="76">
        <f t="shared" si="173"/>
        <v>9.7906976744186061</v>
      </c>
      <c r="AK129" s="76">
        <f t="shared" si="174"/>
        <v>9.7906976744186061</v>
      </c>
      <c r="AL129" s="76">
        <f t="shared" si="175"/>
        <v>11.793893129770991</v>
      </c>
      <c r="AM129" s="76">
        <f t="shared" si="176"/>
        <v>3.9285714285714284</v>
      </c>
      <c r="AN129" s="76">
        <f t="shared" si="177"/>
        <v>3.9285714285714284</v>
      </c>
      <c r="AO129" s="76">
        <f t="shared" si="178"/>
        <v>4.9852071005917162</v>
      </c>
      <c r="AP129" s="76">
        <f t="shared" si="179"/>
        <v>4.9565217391304346</v>
      </c>
      <c r="AQ129" s="76">
        <f t="shared" si="180"/>
        <v>13.941368078175895</v>
      </c>
      <c r="AR129" s="76">
        <f t="shared" si="181"/>
        <v>22.566844919786096</v>
      </c>
      <c r="AS129" s="79">
        <f t="shared" si="182"/>
        <v>37.299999999999997</v>
      </c>
      <c r="AT129" s="78">
        <f t="shared" si="183"/>
        <v>33.4</v>
      </c>
      <c r="AU129" s="78">
        <f t="shared" si="184"/>
        <v>45.1</v>
      </c>
      <c r="AV129" s="78">
        <f t="shared" si="185"/>
        <v>45.1</v>
      </c>
      <c r="AW129" s="78">
        <f t="shared" si="186"/>
        <v>41.2</v>
      </c>
      <c r="AX129" s="78">
        <f t="shared" si="187"/>
        <v>42.1</v>
      </c>
      <c r="AY129" s="78">
        <f t="shared" si="188"/>
        <v>42.1</v>
      </c>
      <c r="AZ129" s="78">
        <f t="shared" si="189"/>
        <v>30.9</v>
      </c>
      <c r="BA129" s="78">
        <f t="shared" si="190"/>
        <v>24.2</v>
      </c>
      <c r="BB129" s="78">
        <f t="shared" si="191"/>
        <v>24.2</v>
      </c>
      <c r="BC129" s="78">
        <f t="shared" si="192"/>
        <v>33.700000000000003</v>
      </c>
      <c r="BD129" s="78">
        <f t="shared" si="193"/>
        <v>17.100000000000001</v>
      </c>
      <c r="BE129" s="78">
        <f t="shared" si="194"/>
        <v>42.8</v>
      </c>
      <c r="BF129" s="78">
        <f t="shared" si="195"/>
        <v>42.2</v>
      </c>
      <c r="BG129" s="79">
        <f t="shared" si="196"/>
        <v>68.566176470588232</v>
      </c>
      <c r="BH129" s="78">
        <f t="shared" si="197"/>
        <v>62.081784386617102</v>
      </c>
      <c r="BI129" s="78">
        <f t="shared" si="198"/>
        <v>87.234042553191486</v>
      </c>
      <c r="BJ129" s="78">
        <f t="shared" si="199"/>
        <v>87.234042553191486</v>
      </c>
      <c r="BK129" s="78">
        <f t="shared" si="200"/>
        <v>84.599589322381931</v>
      </c>
      <c r="BL129" s="78">
        <f t="shared" si="201"/>
        <v>87.163561076604566</v>
      </c>
      <c r="BM129" s="78">
        <f t="shared" si="202"/>
        <v>87.163561076604566</v>
      </c>
      <c r="BN129" s="78">
        <f t="shared" si="203"/>
        <v>89.565217391304344</v>
      </c>
      <c r="BO129" s="78">
        <f t="shared" si="204"/>
        <v>49.691991786447637</v>
      </c>
      <c r="BP129" s="78">
        <f t="shared" si="205"/>
        <v>49.691991786447637</v>
      </c>
      <c r="BQ129" s="78">
        <f t="shared" si="206"/>
        <v>75.730337078651701</v>
      </c>
      <c r="BR129" s="78">
        <f t="shared" si="207"/>
        <v>33.727810650887577</v>
      </c>
      <c r="BS129" s="78">
        <f t="shared" si="208"/>
        <v>81.523809523809518</v>
      </c>
      <c r="BT129" s="78">
        <f t="shared" si="209"/>
        <v>83.399209486166001</v>
      </c>
      <c r="BU129" s="77">
        <v>8.33</v>
      </c>
      <c r="BV129" s="76">
        <v>8.25</v>
      </c>
      <c r="BW129" s="76">
        <v>9.57</v>
      </c>
      <c r="BX129" s="76">
        <v>9.57</v>
      </c>
      <c r="BY129" s="76">
        <v>9.34</v>
      </c>
      <c r="BZ129" s="76">
        <v>9.52</v>
      </c>
      <c r="CA129" s="76">
        <v>9.52</v>
      </c>
      <c r="CB129" s="76">
        <v>9.3699999999999992</v>
      </c>
      <c r="CC129" s="76">
        <v>8.1</v>
      </c>
      <c r="CD129" s="76">
        <v>8.1</v>
      </c>
      <c r="CE129" s="76">
        <v>8.83</v>
      </c>
      <c r="CF129" s="76">
        <v>7.97</v>
      </c>
      <c r="CG129" s="76">
        <v>10.09</v>
      </c>
      <c r="CH129" s="76">
        <v>8.8699999999999992</v>
      </c>
      <c r="CI129" s="77">
        <f t="shared" si="210"/>
        <v>8.33</v>
      </c>
      <c r="CJ129" s="76">
        <f t="shared" si="211"/>
        <v>8.25</v>
      </c>
      <c r="CK129" s="76">
        <f t="shared" si="212"/>
        <v>9.57</v>
      </c>
      <c r="CL129" s="76">
        <f t="shared" si="213"/>
        <v>9.57</v>
      </c>
      <c r="CM129" s="76">
        <f t="shared" si="214"/>
        <v>9.34</v>
      </c>
      <c r="CN129" s="76">
        <f t="shared" si="215"/>
        <v>9.52</v>
      </c>
      <c r="CO129" s="76">
        <f t="shared" si="216"/>
        <v>9.52</v>
      </c>
      <c r="CP129" s="76">
        <f t="shared" si="217"/>
        <v>9.3699999999999992</v>
      </c>
      <c r="CQ129" s="76">
        <f t="shared" si="218"/>
        <v>8.1</v>
      </c>
      <c r="CR129" s="76">
        <f t="shared" si="219"/>
        <v>8.1</v>
      </c>
      <c r="CS129" s="76">
        <f t="shared" si="220"/>
        <v>8.83</v>
      </c>
      <c r="CT129" s="76">
        <f t="shared" si="221"/>
        <v>7.97</v>
      </c>
      <c r="CU129" s="76">
        <f t="shared" si="222"/>
        <v>10.09</v>
      </c>
      <c r="CV129" s="76">
        <f t="shared" si="223"/>
        <v>8.8699999999999992</v>
      </c>
    </row>
    <row r="130" spans="1:100" x14ac:dyDescent="0.15">
      <c r="A130" s="80" t="s">
        <v>678</v>
      </c>
      <c r="B130" s="81" t="s">
        <v>1105</v>
      </c>
      <c r="C130" s="77">
        <v>8.93</v>
      </c>
      <c r="D130" s="76">
        <v>8.48</v>
      </c>
      <c r="E130" s="76">
        <v>7.01</v>
      </c>
      <c r="F130" s="76">
        <v>7.01</v>
      </c>
      <c r="G130" s="76">
        <v>7.83</v>
      </c>
      <c r="H130" s="76">
        <v>7.47</v>
      </c>
      <c r="I130" s="76">
        <v>7.47</v>
      </c>
      <c r="J130" s="76">
        <v>7.38</v>
      </c>
      <c r="K130" s="76">
        <v>7.87</v>
      </c>
      <c r="L130" s="76">
        <v>7.87</v>
      </c>
      <c r="M130" s="76">
        <v>8.3800000000000008</v>
      </c>
      <c r="N130" s="76">
        <v>7.02</v>
      </c>
      <c r="O130" s="76">
        <v>9.0299999999999994</v>
      </c>
      <c r="P130" s="76">
        <v>9.0299999999999994</v>
      </c>
      <c r="Q130" s="79">
        <v>31</v>
      </c>
      <c r="R130" s="78">
        <v>29.3</v>
      </c>
      <c r="S130" s="78">
        <v>29.2</v>
      </c>
      <c r="T130" s="78">
        <v>29.2</v>
      </c>
      <c r="Y130" s="78">
        <v>8.6999999999999993</v>
      </c>
      <c r="Z130" s="78">
        <v>8.6999999999999993</v>
      </c>
      <c r="AC130" s="78">
        <v>8.8000000000000007</v>
      </c>
      <c r="AD130" s="78">
        <v>10.5</v>
      </c>
      <c r="AE130" s="77">
        <f t="shared" ref="AE130:AE151" si="224">IF(Q130="","",IFERROR(Q130/C130,""))</f>
        <v>3.4714445688689812</v>
      </c>
      <c r="AF130" s="76">
        <f t="shared" ref="AF130:AF151" si="225">IF(R130="","",IFERROR(R130/D130,""))</f>
        <v>3.4551886792452828</v>
      </c>
      <c r="AG130" s="76">
        <f t="shared" ref="AG130:AG151" si="226">IF(S130="","",IFERROR(S130/E130,""))</f>
        <v>4.1654778887303854</v>
      </c>
      <c r="AH130" s="76">
        <f t="shared" ref="AH130:AH151" si="227">IF(T130="","",IFERROR(T130/F130,""))</f>
        <v>4.1654778887303854</v>
      </c>
      <c r="AI130" s="76" t="str">
        <f t="shared" ref="AI130:AI151" si="228">IF(U130="","",IFERROR(U130/G130,""))</f>
        <v/>
      </c>
      <c r="AJ130" s="76" t="str">
        <f t="shared" ref="AJ130:AJ151" si="229">IF(V130="","",IFERROR(V130/H130,""))</f>
        <v/>
      </c>
      <c r="AK130" s="76" t="str">
        <f t="shared" ref="AK130:AK151" si="230">IF(W130="","",IFERROR(W130/I130,""))</f>
        <v/>
      </c>
      <c r="AL130" s="76" t="str">
        <f t="shared" ref="AL130:AL151" si="231">IF(X130="","",IFERROR(X130/J130,""))</f>
        <v/>
      </c>
      <c r="AM130" s="76">
        <f t="shared" ref="AM130:AM151" si="232">IF(Y130="","",IFERROR(Y130/K130,""))</f>
        <v>1.1054637865311308</v>
      </c>
      <c r="AN130" s="76">
        <f t="shared" ref="AN130:AN151" si="233">IF(Z130="","",IFERROR(Z130/L130,""))</f>
        <v>1.1054637865311308</v>
      </c>
      <c r="AO130" s="76" t="str">
        <f t="shared" ref="AO130:AO151" si="234">IF(AA130="","",IFERROR(AA130/M130,""))</f>
        <v/>
      </c>
      <c r="AP130" s="76" t="str">
        <f t="shared" ref="AP130:AP151" si="235">IF(AB130="","",IFERROR(AB130/N130,""))</f>
        <v/>
      </c>
      <c r="AQ130" s="76">
        <f t="shared" ref="AQ130:AQ151" si="236">IF(AC130="","",IFERROR(AC130/O130,""))</f>
        <v>0.97452934662237001</v>
      </c>
      <c r="AR130" s="76">
        <f t="shared" ref="AR130:AR151" si="237">IF(AD130="","",IFERROR(AD130/P130,""))</f>
        <v>1.1627906976744187</v>
      </c>
      <c r="AS130" s="79">
        <f t="shared" ref="AS130:AS151" si="238">IF(Q130="","",IF(AE130&lt;1.35,"",Q130))</f>
        <v>31</v>
      </c>
      <c r="AT130" s="78">
        <f t="shared" ref="AT130:AT151" si="239">IF(R130="","",IF(AF130&lt;1.35,"",R130))</f>
        <v>29.3</v>
      </c>
      <c r="AU130" s="78">
        <f t="shared" ref="AU130:AU151" si="240">IF(S130="","",IF(AG130&lt;1.35,"",S130))</f>
        <v>29.2</v>
      </c>
      <c r="AV130" s="78">
        <f t="shared" ref="AV130:AV151" si="241">IF(T130="","",IF(AH130&lt;1.35,"",T130))</f>
        <v>29.2</v>
      </c>
      <c r="AW130" s="78" t="str">
        <f t="shared" ref="AW130:AW151" si="242">IF(U130="","",IF(AI130&lt;1.35,"",U130))</f>
        <v/>
      </c>
      <c r="AX130" s="78" t="str">
        <f t="shared" ref="AX130:AX151" si="243">IF(V130="","",IF(AJ130&lt;1.35,"",V130))</f>
        <v/>
      </c>
      <c r="AY130" s="78" t="str">
        <f t="shared" ref="AY130:AY151" si="244">IF(W130="","",IF(AK130&lt;1.35,"",W130))</f>
        <v/>
      </c>
      <c r="AZ130" s="78" t="str">
        <f t="shared" ref="AZ130:AZ151" si="245">IF(X130="","",IF(AL130&lt;1.35,"",X130))</f>
        <v/>
      </c>
      <c r="BA130" s="78" t="str">
        <f t="shared" ref="BA130:BA151" si="246">IF(Y130="","",IF(AM130&lt;1.35,"",Y130))</f>
        <v/>
      </c>
      <c r="BB130" s="78" t="str">
        <f t="shared" ref="BB130:BB151" si="247">IF(Z130="","",IF(AN130&lt;1.35,"",Z130))</f>
        <v/>
      </c>
      <c r="BC130" s="78" t="str">
        <f t="shared" ref="BC130:BC151" si="248">IF(AA130="","",IF(AO130&lt;1.35,"",AA130))</f>
        <v/>
      </c>
      <c r="BD130" s="78" t="str">
        <f t="shared" ref="BD130:BD151" si="249">IF(AB130="","",IF(AP130&lt;1.35,"",AB130))</f>
        <v/>
      </c>
      <c r="BE130" s="78" t="str">
        <f t="shared" ref="BE130:BE151" si="250">IF(AC130="","",IF(AQ130&lt;1.35,"",AC130))</f>
        <v/>
      </c>
      <c r="BF130" s="78" t="str">
        <f t="shared" ref="BF130:BF151" si="251">IF(AD130="","",IF(AR130&lt;1.35,"",AD130))</f>
        <v/>
      </c>
      <c r="BG130" s="79">
        <f t="shared" ref="BG130:BG151" si="252">IF(AS130="","",100*(AS130)/MAX(AS:AS))</f>
        <v>56.985294117647058</v>
      </c>
      <c r="BH130" s="78">
        <f t="shared" ref="BH130:BH151" si="253">IF(AT130="","",100*(AT130)/MAX(AT:AT))</f>
        <v>54.460966542750931</v>
      </c>
      <c r="BI130" s="78">
        <f t="shared" ref="BI130:BI151" si="254">IF(AU130="","",100*(AU130)/MAX(AU:AU))</f>
        <v>56.479690522243708</v>
      </c>
      <c r="BJ130" s="78">
        <f t="shared" ref="BJ130:BJ151" si="255">IF(AV130="","",100*(AV130)/MAX(AV:AV))</f>
        <v>56.479690522243708</v>
      </c>
      <c r="BK130" s="78" t="str">
        <f t="shared" ref="BK130:BK151" si="256">IF(AW130="","",100*(AW130)/MAX(AW:AW))</f>
        <v/>
      </c>
      <c r="BL130" s="78" t="str">
        <f t="shared" ref="BL130:BL151" si="257">IF(AX130="","",100*(AX130)/MAX(AX:AX))</f>
        <v/>
      </c>
      <c r="BM130" s="78" t="str">
        <f t="shared" ref="BM130:BM151" si="258">IF(AY130="","",100*(AY130)/MAX(AY:AY))</f>
        <v/>
      </c>
      <c r="BN130" s="78" t="str">
        <f t="shared" ref="BN130:BN151" si="259">IF(AZ130="","",100*(AZ130)/MAX(AZ:AZ))</f>
        <v/>
      </c>
      <c r="BO130" s="78" t="str">
        <f t="shared" ref="BO130:BO151" si="260">IF(BA130="","",100*(BA130)/MAX(BA:BA))</f>
        <v/>
      </c>
      <c r="BP130" s="78" t="str">
        <f t="shared" ref="BP130:BP151" si="261">IF(BB130="","",100*(BB130)/MAX(BB:BB))</f>
        <v/>
      </c>
      <c r="BQ130" s="78" t="str">
        <f t="shared" ref="BQ130:BQ151" si="262">IF(BC130="","",100*(BC130)/MAX(BC:BC))</f>
        <v/>
      </c>
      <c r="BR130" s="78" t="str">
        <f t="shared" ref="BR130:BR151" si="263">IF(BD130="","",100*(BD130)/MAX(BD:BD))</f>
        <v/>
      </c>
      <c r="BS130" s="78" t="str">
        <f t="shared" ref="BS130:BS151" si="264">IF(BE130="","",100*(BE130)/MAX(BE:BE))</f>
        <v/>
      </c>
      <c r="BT130" s="78" t="str">
        <f t="shared" ref="BT130:BT151" si="265">IF(BF130="","",100*(BF130)/MAX(BF:BF))</f>
        <v/>
      </c>
      <c r="BU130" s="77">
        <v>9.18</v>
      </c>
      <c r="BV130" s="76">
        <v>9.1</v>
      </c>
      <c r="BW130" s="76">
        <v>8.89</v>
      </c>
      <c r="BX130" s="76">
        <v>8.89</v>
      </c>
      <c r="CC130" s="76">
        <v>7.88</v>
      </c>
      <c r="CD130" s="76">
        <v>7.88</v>
      </c>
      <c r="CG130" s="76">
        <v>7.62</v>
      </c>
      <c r="CH130" s="76">
        <v>7.77</v>
      </c>
      <c r="CI130" s="77">
        <f t="shared" ref="CI130:CI151" si="266">IF(BU130="","",IF(AE130&lt;1.35,"",BU130))</f>
        <v>9.18</v>
      </c>
      <c r="CJ130" s="76">
        <f t="shared" ref="CJ130:CJ151" si="267">IF(BV130="","",IF(AF130&lt;1.35,"",BV130))</f>
        <v>9.1</v>
      </c>
      <c r="CK130" s="76">
        <f t="shared" ref="CK130:CK151" si="268">IF(BW130="","",IF(AG130&lt;1.35,"",BW130))</f>
        <v>8.89</v>
      </c>
      <c r="CL130" s="76">
        <f t="shared" ref="CL130:CL151" si="269">IF(BX130="","",IF(AH130&lt;1.35,"",BX130))</f>
        <v>8.89</v>
      </c>
      <c r="CM130" s="76" t="str">
        <f t="shared" ref="CM130:CM151" si="270">IF(BY130="","",IF(AI130&lt;1.35,"",BY130))</f>
        <v/>
      </c>
      <c r="CN130" s="76" t="str">
        <f t="shared" ref="CN130:CN151" si="271">IF(BZ130="","",IF(AJ130&lt;1.35,"",BZ130))</f>
        <v/>
      </c>
      <c r="CO130" s="76" t="str">
        <f t="shared" ref="CO130:CO151" si="272">IF(CA130="","",IF(AK130&lt;1.35,"",CA130))</f>
        <v/>
      </c>
      <c r="CP130" s="76" t="str">
        <f t="shared" ref="CP130:CP151" si="273">IF(CB130="","",IF(AL130&lt;1.35,"",CB130))</f>
        <v/>
      </c>
      <c r="CQ130" s="76" t="str">
        <f t="shared" ref="CQ130:CQ151" si="274">IF(CC130="","",IF(AM130&lt;1.35,"",CC130))</f>
        <v/>
      </c>
      <c r="CR130" s="76" t="str">
        <f t="shared" ref="CR130:CR151" si="275">IF(CD130="","",IF(AN130&lt;1.35,"",CD130))</f>
        <v/>
      </c>
      <c r="CS130" s="76" t="str">
        <f t="shared" ref="CS130:CS151" si="276">IF(CE130="","",IF(AO130&lt;1.35,"",CE130))</f>
        <v/>
      </c>
      <c r="CT130" s="76" t="str">
        <f t="shared" ref="CT130:CT151" si="277">IF(CF130="","",IF(AP130&lt;1.35,"",CF130))</f>
        <v/>
      </c>
      <c r="CU130" s="76" t="str">
        <f t="shared" ref="CU130:CU151" si="278">IF(CG130="","",IF(AQ130&lt;1.35,"",CG130))</f>
        <v/>
      </c>
      <c r="CV130" s="76" t="str">
        <f t="shared" ref="CV130:CV151" si="279">IF(CH130="","",IF(AR130&lt;1.35,"",CH130))</f>
        <v/>
      </c>
    </row>
    <row r="131" spans="1:100" x14ac:dyDescent="0.15">
      <c r="A131" s="80" t="s">
        <v>681</v>
      </c>
      <c r="B131" s="81" t="s">
        <v>1104</v>
      </c>
      <c r="C131" s="77">
        <v>3.97</v>
      </c>
      <c r="D131" s="76">
        <v>3.28</v>
      </c>
      <c r="E131" s="76">
        <v>1.72</v>
      </c>
      <c r="F131" s="76">
        <v>1.72</v>
      </c>
      <c r="G131" s="76">
        <v>2.04</v>
      </c>
      <c r="H131" s="76">
        <v>3.85</v>
      </c>
      <c r="I131" s="76">
        <v>3.85</v>
      </c>
      <c r="J131" s="76">
        <v>5.69</v>
      </c>
      <c r="K131" s="76">
        <v>3.26</v>
      </c>
      <c r="L131" s="76">
        <v>3.26</v>
      </c>
      <c r="M131" s="76">
        <v>4.42</v>
      </c>
      <c r="N131" s="76">
        <v>3.81</v>
      </c>
      <c r="O131" s="76">
        <v>3.95</v>
      </c>
      <c r="P131" s="76">
        <v>2.89</v>
      </c>
      <c r="Q131" s="79">
        <v>31</v>
      </c>
      <c r="R131" s="78">
        <v>30.9</v>
      </c>
      <c r="S131" s="78">
        <v>11.8</v>
      </c>
      <c r="T131" s="78">
        <v>11.8</v>
      </c>
      <c r="U131" s="78">
        <v>14.7</v>
      </c>
      <c r="V131" s="78">
        <v>9.1999999999999993</v>
      </c>
      <c r="W131" s="78">
        <v>9.1999999999999993</v>
      </c>
      <c r="X131" s="78">
        <v>8.6</v>
      </c>
      <c r="Y131" s="78">
        <v>30.1</v>
      </c>
      <c r="Z131" s="78">
        <v>30.1</v>
      </c>
      <c r="AA131" s="78">
        <v>25.8</v>
      </c>
      <c r="AB131" s="78">
        <v>17.899999999999999</v>
      </c>
      <c r="AC131" s="78">
        <v>15.1</v>
      </c>
      <c r="AD131" s="78">
        <v>22.7</v>
      </c>
      <c r="AE131" s="77">
        <f t="shared" si="224"/>
        <v>7.8085642317380346</v>
      </c>
      <c r="AF131" s="76">
        <f t="shared" si="225"/>
        <v>9.4207317073170724</v>
      </c>
      <c r="AG131" s="76">
        <f t="shared" si="226"/>
        <v>6.8604651162790704</v>
      </c>
      <c r="AH131" s="76">
        <f t="shared" si="227"/>
        <v>6.8604651162790704</v>
      </c>
      <c r="AI131" s="76">
        <f t="shared" si="228"/>
        <v>7.2058823529411757</v>
      </c>
      <c r="AJ131" s="76">
        <f t="shared" si="229"/>
        <v>2.3896103896103895</v>
      </c>
      <c r="AK131" s="76">
        <f t="shared" si="230"/>
        <v>2.3896103896103895</v>
      </c>
      <c r="AL131" s="76">
        <f t="shared" si="231"/>
        <v>1.5114235500878732</v>
      </c>
      <c r="AM131" s="76">
        <f t="shared" si="232"/>
        <v>9.2331288343558295</v>
      </c>
      <c r="AN131" s="76">
        <f t="shared" si="233"/>
        <v>9.2331288343558295</v>
      </c>
      <c r="AO131" s="76">
        <f t="shared" si="234"/>
        <v>5.8371040723981906</v>
      </c>
      <c r="AP131" s="76">
        <f t="shared" si="235"/>
        <v>4.698162729658792</v>
      </c>
      <c r="AQ131" s="76">
        <f t="shared" si="236"/>
        <v>3.8227848101265822</v>
      </c>
      <c r="AR131" s="76">
        <f t="shared" si="237"/>
        <v>7.8546712802768157</v>
      </c>
      <c r="AS131" s="79">
        <f t="shared" si="238"/>
        <v>31</v>
      </c>
      <c r="AT131" s="78">
        <f t="shared" si="239"/>
        <v>30.9</v>
      </c>
      <c r="AU131" s="78">
        <f t="shared" si="240"/>
        <v>11.8</v>
      </c>
      <c r="AV131" s="78">
        <f t="shared" si="241"/>
        <v>11.8</v>
      </c>
      <c r="AW131" s="78">
        <f t="shared" si="242"/>
        <v>14.7</v>
      </c>
      <c r="AX131" s="78">
        <f t="shared" si="243"/>
        <v>9.1999999999999993</v>
      </c>
      <c r="AY131" s="78">
        <f t="shared" si="244"/>
        <v>9.1999999999999993</v>
      </c>
      <c r="AZ131" s="78">
        <f t="shared" si="245"/>
        <v>8.6</v>
      </c>
      <c r="BA131" s="78">
        <f t="shared" si="246"/>
        <v>30.1</v>
      </c>
      <c r="BB131" s="78">
        <f t="shared" si="247"/>
        <v>30.1</v>
      </c>
      <c r="BC131" s="78">
        <f t="shared" si="248"/>
        <v>25.8</v>
      </c>
      <c r="BD131" s="78">
        <f t="shared" si="249"/>
        <v>17.899999999999999</v>
      </c>
      <c r="BE131" s="78">
        <f t="shared" si="250"/>
        <v>15.1</v>
      </c>
      <c r="BF131" s="78">
        <f t="shared" si="251"/>
        <v>22.7</v>
      </c>
      <c r="BG131" s="79">
        <f t="shared" si="252"/>
        <v>56.985294117647058</v>
      </c>
      <c r="BH131" s="78">
        <f t="shared" si="253"/>
        <v>57.434944237918216</v>
      </c>
      <c r="BI131" s="78">
        <f t="shared" si="254"/>
        <v>22.823984526112184</v>
      </c>
      <c r="BJ131" s="78">
        <f t="shared" si="255"/>
        <v>22.823984526112184</v>
      </c>
      <c r="BK131" s="78">
        <f t="shared" si="256"/>
        <v>30.184804928131417</v>
      </c>
      <c r="BL131" s="78">
        <f t="shared" si="257"/>
        <v>19.047619047619047</v>
      </c>
      <c r="BM131" s="78">
        <f t="shared" si="258"/>
        <v>19.047619047619047</v>
      </c>
      <c r="BN131" s="78">
        <f t="shared" si="259"/>
        <v>24.927536231884059</v>
      </c>
      <c r="BO131" s="78">
        <f t="shared" si="260"/>
        <v>61.806981519507183</v>
      </c>
      <c r="BP131" s="78">
        <f t="shared" si="261"/>
        <v>61.806981519507183</v>
      </c>
      <c r="BQ131" s="78">
        <f t="shared" si="262"/>
        <v>57.977528089887642</v>
      </c>
      <c r="BR131" s="78">
        <f t="shared" si="263"/>
        <v>35.305719921104533</v>
      </c>
      <c r="BS131" s="78">
        <f t="shared" si="264"/>
        <v>28.761904761904763</v>
      </c>
      <c r="BT131" s="78">
        <f t="shared" si="265"/>
        <v>44.861660079051383</v>
      </c>
      <c r="BU131" s="77">
        <v>9.0399999999999991</v>
      </c>
      <c r="BV131" s="76">
        <v>8.92</v>
      </c>
      <c r="BW131" s="76">
        <v>7.59</v>
      </c>
      <c r="BX131" s="76">
        <v>7.59</v>
      </c>
      <c r="BY131" s="76">
        <v>7.95</v>
      </c>
      <c r="BZ131" s="76">
        <v>7.59</v>
      </c>
      <c r="CA131" s="76">
        <v>7.59</v>
      </c>
      <c r="CB131" s="76">
        <v>7.34</v>
      </c>
      <c r="CC131" s="76">
        <v>9.09</v>
      </c>
      <c r="CD131" s="76">
        <v>9.09</v>
      </c>
      <c r="CE131" s="76">
        <v>8.84</v>
      </c>
      <c r="CF131" s="76">
        <v>7.86</v>
      </c>
      <c r="CG131" s="76">
        <v>7.71</v>
      </c>
      <c r="CH131" s="76">
        <v>8.23</v>
      </c>
      <c r="CI131" s="77">
        <f t="shared" si="266"/>
        <v>9.0399999999999991</v>
      </c>
      <c r="CJ131" s="76">
        <f t="shared" si="267"/>
        <v>8.92</v>
      </c>
      <c r="CK131" s="76">
        <f t="shared" si="268"/>
        <v>7.59</v>
      </c>
      <c r="CL131" s="76">
        <f t="shared" si="269"/>
        <v>7.59</v>
      </c>
      <c r="CM131" s="76">
        <f t="shared" si="270"/>
        <v>7.95</v>
      </c>
      <c r="CN131" s="76">
        <f t="shared" si="271"/>
        <v>7.59</v>
      </c>
      <c r="CO131" s="76">
        <f t="shared" si="272"/>
        <v>7.59</v>
      </c>
      <c r="CP131" s="76">
        <f t="shared" si="273"/>
        <v>7.34</v>
      </c>
      <c r="CQ131" s="76">
        <f t="shared" si="274"/>
        <v>9.09</v>
      </c>
      <c r="CR131" s="76">
        <f t="shared" si="275"/>
        <v>9.09</v>
      </c>
      <c r="CS131" s="76">
        <f t="shared" si="276"/>
        <v>8.84</v>
      </c>
      <c r="CT131" s="76">
        <f t="shared" si="277"/>
        <v>7.86</v>
      </c>
      <c r="CU131" s="76">
        <f t="shared" si="278"/>
        <v>7.71</v>
      </c>
      <c r="CV131" s="76">
        <f t="shared" si="279"/>
        <v>8.23</v>
      </c>
    </row>
    <row r="132" spans="1:100" x14ac:dyDescent="0.15">
      <c r="A132" s="80" t="s">
        <v>684</v>
      </c>
      <c r="B132" s="81" t="s">
        <v>1209</v>
      </c>
      <c r="C132" s="77">
        <v>4.0999999999999996</v>
      </c>
      <c r="D132" s="76">
        <v>4.66</v>
      </c>
      <c r="E132" s="76">
        <v>4.87</v>
      </c>
      <c r="F132" s="76">
        <v>4.87</v>
      </c>
      <c r="G132" s="76">
        <v>4.25</v>
      </c>
      <c r="H132" s="76">
        <v>4.6900000000000004</v>
      </c>
      <c r="I132" s="76">
        <v>4.6900000000000004</v>
      </c>
      <c r="J132" s="76">
        <v>4.28</v>
      </c>
      <c r="K132" s="76">
        <v>7.11</v>
      </c>
      <c r="L132" s="76">
        <v>7.11</v>
      </c>
      <c r="M132" s="76">
        <v>7.28</v>
      </c>
      <c r="N132" s="76">
        <v>3.41</v>
      </c>
      <c r="O132" s="76">
        <v>4.8099999999999996</v>
      </c>
      <c r="P132" s="76">
        <v>4.38</v>
      </c>
      <c r="Q132" s="79">
        <v>44.5</v>
      </c>
      <c r="R132" s="78">
        <v>44.6</v>
      </c>
      <c r="Y132" s="78">
        <v>36.5</v>
      </c>
      <c r="Z132" s="78">
        <v>36.5</v>
      </c>
      <c r="AA132" s="78">
        <v>8.4</v>
      </c>
      <c r="AC132" s="78">
        <v>8.6999999999999993</v>
      </c>
      <c r="AE132" s="77">
        <f t="shared" si="224"/>
        <v>10.853658536585368</v>
      </c>
      <c r="AF132" s="76">
        <f t="shared" si="225"/>
        <v>9.5708154506437761</v>
      </c>
      <c r="AG132" s="76" t="str">
        <f t="shared" si="226"/>
        <v/>
      </c>
      <c r="AH132" s="76" t="str">
        <f t="shared" si="227"/>
        <v/>
      </c>
      <c r="AI132" s="76" t="str">
        <f t="shared" si="228"/>
        <v/>
      </c>
      <c r="AJ132" s="76" t="str">
        <f t="shared" si="229"/>
        <v/>
      </c>
      <c r="AK132" s="76" t="str">
        <f t="shared" si="230"/>
        <v/>
      </c>
      <c r="AL132" s="76" t="str">
        <f t="shared" si="231"/>
        <v/>
      </c>
      <c r="AM132" s="76">
        <f t="shared" si="232"/>
        <v>5.133614627285513</v>
      </c>
      <c r="AN132" s="76">
        <f t="shared" si="233"/>
        <v>5.133614627285513</v>
      </c>
      <c r="AO132" s="76">
        <f t="shared" si="234"/>
        <v>1.153846153846154</v>
      </c>
      <c r="AP132" s="76" t="str">
        <f t="shared" si="235"/>
        <v/>
      </c>
      <c r="AQ132" s="76">
        <f t="shared" si="236"/>
        <v>1.8087318087318087</v>
      </c>
      <c r="AR132" s="76" t="str">
        <f t="shared" si="237"/>
        <v/>
      </c>
      <c r="AS132" s="79">
        <f t="shared" si="238"/>
        <v>44.5</v>
      </c>
      <c r="AT132" s="78">
        <f t="shared" si="239"/>
        <v>44.6</v>
      </c>
      <c r="AU132" s="78" t="str">
        <f t="shared" si="240"/>
        <v/>
      </c>
      <c r="AV132" s="78" t="str">
        <f t="shared" si="241"/>
        <v/>
      </c>
      <c r="AW132" s="78" t="str">
        <f t="shared" si="242"/>
        <v/>
      </c>
      <c r="AX132" s="78" t="str">
        <f t="shared" si="243"/>
        <v/>
      </c>
      <c r="AY132" s="78" t="str">
        <f t="shared" si="244"/>
        <v/>
      </c>
      <c r="AZ132" s="78" t="str">
        <f t="shared" si="245"/>
        <v/>
      </c>
      <c r="BA132" s="78">
        <f t="shared" si="246"/>
        <v>36.5</v>
      </c>
      <c r="BB132" s="78">
        <f t="shared" si="247"/>
        <v>36.5</v>
      </c>
      <c r="BC132" s="78" t="str">
        <f t="shared" si="248"/>
        <v/>
      </c>
      <c r="BD132" s="78" t="str">
        <f t="shared" si="249"/>
        <v/>
      </c>
      <c r="BE132" s="78">
        <f t="shared" si="250"/>
        <v>8.6999999999999993</v>
      </c>
      <c r="BF132" s="78" t="str">
        <f t="shared" si="251"/>
        <v/>
      </c>
      <c r="BG132" s="79">
        <f t="shared" si="252"/>
        <v>81.80147058823529</v>
      </c>
      <c r="BH132" s="78">
        <f t="shared" si="253"/>
        <v>82.899628252788105</v>
      </c>
      <c r="BI132" s="78" t="str">
        <f t="shared" si="254"/>
        <v/>
      </c>
      <c r="BJ132" s="78" t="str">
        <f t="shared" si="255"/>
        <v/>
      </c>
      <c r="BK132" s="78" t="str">
        <f t="shared" si="256"/>
        <v/>
      </c>
      <c r="BL132" s="78" t="str">
        <f t="shared" si="257"/>
        <v/>
      </c>
      <c r="BM132" s="78" t="str">
        <f t="shared" si="258"/>
        <v/>
      </c>
      <c r="BN132" s="78" t="str">
        <f t="shared" si="259"/>
        <v/>
      </c>
      <c r="BO132" s="78">
        <f t="shared" si="260"/>
        <v>74.948665297741272</v>
      </c>
      <c r="BP132" s="78">
        <f t="shared" si="261"/>
        <v>74.948665297741272</v>
      </c>
      <c r="BQ132" s="78" t="str">
        <f t="shared" si="262"/>
        <v/>
      </c>
      <c r="BR132" s="78" t="str">
        <f t="shared" si="263"/>
        <v/>
      </c>
      <c r="BS132" s="78">
        <f t="shared" si="264"/>
        <v>16.571428571428569</v>
      </c>
      <c r="BT132" s="78" t="str">
        <f t="shared" si="265"/>
        <v/>
      </c>
      <c r="BU132" s="77">
        <v>9.2100000000000009</v>
      </c>
      <c r="BV132" s="76">
        <v>8.9600000000000009</v>
      </c>
      <c r="CC132" s="76">
        <v>8.4600000000000009</v>
      </c>
      <c r="CD132" s="76">
        <v>8.4600000000000009</v>
      </c>
      <c r="CE132" s="76">
        <v>7.97</v>
      </c>
      <c r="CG132" s="76">
        <v>7.73</v>
      </c>
      <c r="CI132" s="77">
        <f t="shared" si="266"/>
        <v>9.2100000000000009</v>
      </c>
      <c r="CJ132" s="76">
        <f t="shared" si="267"/>
        <v>8.9600000000000009</v>
      </c>
      <c r="CK132" s="76" t="str">
        <f t="shared" si="268"/>
        <v/>
      </c>
      <c r="CL132" s="76" t="str">
        <f t="shared" si="269"/>
        <v/>
      </c>
      <c r="CM132" s="76" t="str">
        <f t="shared" si="270"/>
        <v/>
      </c>
      <c r="CN132" s="76" t="str">
        <f t="shared" si="271"/>
        <v/>
      </c>
      <c r="CO132" s="76" t="str">
        <f t="shared" si="272"/>
        <v/>
      </c>
      <c r="CP132" s="76" t="str">
        <f t="shared" si="273"/>
        <v/>
      </c>
      <c r="CQ132" s="76">
        <f t="shared" si="274"/>
        <v>8.4600000000000009</v>
      </c>
      <c r="CR132" s="76">
        <f t="shared" si="275"/>
        <v>8.4600000000000009</v>
      </c>
      <c r="CS132" s="76" t="str">
        <f t="shared" si="276"/>
        <v/>
      </c>
      <c r="CT132" s="76" t="str">
        <f t="shared" si="277"/>
        <v/>
      </c>
      <c r="CU132" s="76">
        <f t="shared" si="278"/>
        <v>7.73</v>
      </c>
      <c r="CV132" s="76" t="str">
        <f t="shared" si="279"/>
        <v/>
      </c>
    </row>
    <row r="133" spans="1:100" x14ac:dyDescent="0.15">
      <c r="A133" s="80" t="s">
        <v>663</v>
      </c>
      <c r="B133" s="81" t="s">
        <v>1208</v>
      </c>
      <c r="C133" s="77">
        <v>3.09</v>
      </c>
      <c r="D133" s="76">
        <v>3.33</v>
      </c>
      <c r="E133" s="76">
        <v>1.99</v>
      </c>
      <c r="F133" s="76">
        <v>1.99</v>
      </c>
      <c r="G133" s="76">
        <v>3.05</v>
      </c>
      <c r="H133" s="76">
        <v>1.91</v>
      </c>
      <c r="I133" s="76">
        <v>1.91</v>
      </c>
      <c r="J133" s="76">
        <v>0.88</v>
      </c>
      <c r="K133" s="76">
        <v>4.3600000000000003</v>
      </c>
      <c r="L133" s="76">
        <v>4.3600000000000003</v>
      </c>
      <c r="M133" s="76">
        <v>2.99</v>
      </c>
      <c r="N133" s="76">
        <v>1.57</v>
      </c>
      <c r="O133" s="76">
        <v>2.74</v>
      </c>
      <c r="P133" s="76">
        <v>3.31</v>
      </c>
      <c r="S133" s="78">
        <v>17.5</v>
      </c>
      <c r="T133" s="78">
        <v>17.5</v>
      </c>
      <c r="U133" s="78">
        <v>25</v>
      </c>
      <c r="V133" s="78">
        <v>17.5</v>
      </c>
      <c r="W133" s="78">
        <v>17.5</v>
      </c>
      <c r="Y133" s="78">
        <v>33.1</v>
      </c>
      <c r="Z133" s="78">
        <v>33.1</v>
      </c>
      <c r="AA133" s="78">
        <v>31.5</v>
      </c>
      <c r="AD133" s="78">
        <v>15.4</v>
      </c>
      <c r="AE133" s="77" t="str">
        <f t="shared" si="224"/>
        <v/>
      </c>
      <c r="AF133" s="76" t="str">
        <f t="shared" si="225"/>
        <v/>
      </c>
      <c r="AG133" s="76">
        <f t="shared" si="226"/>
        <v>8.7939698492462313</v>
      </c>
      <c r="AH133" s="76">
        <f t="shared" si="227"/>
        <v>8.7939698492462313</v>
      </c>
      <c r="AI133" s="76">
        <f t="shared" si="228"/>
        <v>8.1967213114754109</v>
      </c>
      <c r="AJ133" s="76">
        <f t="shared" si="229"/>
        <v>9.1623036649214669</v>
      </c>
      <c r="AK133" s="76">
        <f t="shared" si="230"/>
        <v>9.1623036649214669</v>
      </c>
      <c r="AL133" s="76" t="str">
        <f t="shared" si="231"/>
        <v/>
      </c>
      <c r="AM133" s="76">
        <f t="shared" si="232"/>
        <v>7.5917431192660549</v>
      </c>
      <c r="AN133" s="76">
        <f t="shared" si="233"/>
        <v>7.5917431192660549</v>
      </c>
      <c r="AO133" s="76">
        <f t="shared" si="234"/>
        <v>10.535117056856187</v>
      </c>
      <c r="AP133" s="76" t="str">
        <f t="shared" si="235"/>
        <v/>
      </c>
      <c r="AQ133" s="76" t="str">
        <f t="shared" si="236"/>
        <v/>
      </c>
      <c r="AR133" s="76">
        <f t="shared" si="237"/>
        <v>4.6525679758308156</v>
      </c>
      <c r="AS133" s="79" t="str">
        <f t="shared" si="238"/>
        <v/>
      </c>
      <c r="AT133" s="78" t="str">
        <f t="shared" si="239"/>
        <v/>
      </c>
      <c r="AU133" s="78">
        <f t="shared" si="240"/>
        <v>17.5</v>
      </c>
      <c r="AV133" s="78">
        <f t="shared" si="241"/>
        <v>17.5</v>
      </c>
      <c r="AW133" s="78">
        <f t="shared" si="242"/>
        <v>25</v>
      </c>
      <c r="AX133" s="78">
        <f t="shared" si="243"/>
        <v>17.5</v>
      </c>
      <c r="AY133" s="78">
        <f t="shared" si="244"/>
        <v>17.5</v>
      </c>
      <c r="AZ133" s="78" t="str">
        <f t="shared" si="245"/>
        <v/>
      </c>
      <c r="BA133" s="78">
        <f t="shared" si="246"/>
        <v>33.1</v>
      </c>
      <c r="BB133" s="78">
        <f t="shared" si="247"/>
        <v>33.1</v>
      </c>
      <c r="BC133" s="78">
        <f t="shared" si="248"/>
        <v>31.5</v>
      </c>
      <c r="BD133" s="78" t="str">
        <f t="shared" si="249"/>
        <v/>
      </c>
      <c r="BE133" s="78" t="str">
        <f t="shared" si="250"/>
        <v/>
      </c>
      <c r="BF133" s="78">
        <f t="shared" si="251"/>
        <v>15.4</v>
      </c>
      <c r="BG133" s="79" t="str">
        <f t="shared" si="252"/>
        <v/>
      </c>
      <c r="BH133" s="78" t="str">
        <f t="shared" si="253"/>
        <v/>
      </c>
      <c r="BI133" s="78">
        <f t="shared" si="254"/>
        <v>33.849129593810446</v>
      </c>
      <c r="BJ133" s="78">
        <f t="shared" si="255"/>
        <v>33.849129593810446</v>
      </c>
      <c r="BK133" s="78">
        <f t="shared" si="256"/>
        <v>51.3347022587269</v>
      </c>
      <c r="BL133" s="78">
        <f t="shared" si="257"/>
        <v>36.231884057971016</v>
      </c>
      <c r="BM133" s="78">
        <f t="shared" si="258"/>
        <v>36.231884057971016</v>
      </c>
      <c r="BN133" s="78" t="str">
        <f t="shared" si="259"/>
        <v/>
      </c>
      <c r="BO133" s="78">
        <f t="shared" si="260"/>
        <v>67.967145790554412</v>
      </c>
      <c r="BP133" s="78">
        <f t="shared" si="261"/>
        <v>67.967145790554412</v>
      </c>
      <c r="BQ133" s="78">
        <f t="shared" si="262"/>
        <v>70.786516853932582</v>
      </c>
      <c r="BR133" s="78" t="str">
        <f t="shared" si="263"/>
        <v/>
      </c>
      <c r="BS133" s="78" t="str">
        <f t="shared" si="264"/>
        <v/>
      </c>
      <c r="BT133" s="78">
        <f t="shared" si="265"/>
        <v>30.434782608695652</v>
      </c>
      <c r="BW133" s="76">
        <v>7.75</v>
      </c>
      <c r="BX133" s="76">
        <v>7.75</v>
      </c>
      <c r="BY133" s="76">
        <v>7.98</v>
      </c>
      <c r="BZ133" s="76">
        <v>7.86</v>
      </c>
      <c r="CA133" s="76">
        <v>7.86</v>
      </c>
      <c r="CC133" s="76">
        <v>8.2899999999999991</v>
      </c>
      <c r="CD133" s="76">
        <v>8.2899999999999991</v>
      </c>
      <c r="CE133" s="76">
        <v>8.23</v>
      </c>
      <c r="CH133" s="76">
        <v>7.79</v>
      </c>
      <c r="CI133" s="77" t="str">
        <f t="shared" si="266"/>
        <v/>
      </c>
      <c r="CJ133" s="76" t="str">
        <f t="shared" si="267"/>
        <v/>
      </c>
      <c r="CK133" s="76">
        <f t="shared" si="268"/>
        <v>7.75</v>
      </c>
      <c r="CL133" s="76">
        <f t="shared" si="269"/>
        <v>7.75</v>
      </c>
      <c r="CM133" s="76">
        <f t="shared" si="270"/>
        <v>7.98</v>
      </c>
      <c r="CN133" s="76">
        <f t="shared" si="271"/>
        <v>7.86</v>
      </c>
      <c r="CO133" s="76">
        <f t="shared" si="272"/>
        <v>7.86</v>
      </c>
      <c r="CP133" s="76" t="str">
        <f t="shared" si="273"/>
        <v/>
      </c>
      <c r="CQ133" s="76">
        <f t="shared" si="274"/>
        <v>8.2899999999999991</v>
      </c>
      <c r="CR133" s="76">
        <f t="shared" si="275"/>
        <v>8.2899999999999991</v>
      </c>
      <c r="CS133" s="76">
        <f t="shared" si="276"/>
        <v>8.23</v>
      </c>
      <c r="CT133" s="76" t="str">
        <f t="shared" si="277"/>
        <v/>
      </c>
      <c r="CU133" s="76" t="str">
        <f t="shared" si="278"/>
        <v/>
      </c>
      <c r="CV133" s="76">
        <f t="shared" si="279"/>
        <v>7.79</v>
      </c>
    </row>
    <row r="134" spans="1:100" x14ac:dyDescent="0.15">
      <c r="A134" s="80" t="s">
        <v>658</v>
      </c>
      <c r="B134" s="81" t="s">
        <v>1207</v>
      </c>
      <c r="C134" s="77">
        <v>8.08</v>
      </c>
      <c r="D134" s="76">
        <v>6.93</v>
      </c>
      <c r="E134" s="76">
        <v>9.92</v>
      </c>
      <c r="F134" s="76">
        <v>9.92</v>
      </c>
      <c r="G134" s="76">
        <v>8.1999999999999993</v>
      </c>
      <c r="H134" s="76">
        <v>7.61</v>
      </c>
      <c r="I134" s="76">
        <v>7.61</v>
      </c>
      <c r="J134" s="76">
        <v>4.3899999999999997</v>
      </c>
      <c r="K134" s="76">
        <v>8.0500000000000007</v>
      </c>
      <c r="L134" s="76">
        <v>8.0500000000000007</v>
      </c>
      <c r="M134" s="76">
        <v>8.99</v>
      </c>
      <c r="N134" s="76">
        <v>8.8800000000000008</v>
      </c>
      <c r="O134" s="76">
        <v>10.57</v>
      </c>
      <c r="P134" s="76">
        <v>4.04</v>
      </c>
      <c r="Q134" s="79">
        <v>22.2</v>
      </c>
      <c r="R134" s="78">
        <v>23.8</v>
      </c>
      <c r="S134" s="78">
        <v>8.6</v>
      </c>
      <c r="T134" s="78">
        <v>8.6</v>
      </c>
      <c r="U134" s="78">
        <v>4.4000000000000004</v>
      </c>
      <c r="V134" s="78">
        <v>13.1</v>
      </c>
      <c r="W134" s="78">
        <v>13.1</v>
      </c>
      <c r="X134" s="78">
        <v>11.2</v>
      </c>
      <c r="Y134" s="78">
        <v>7.7</v>
      </c>
      <c r="Z134" s="78">
        <v>7.7</v>
      </c>
      <c r="AA134" s="78">
        <v>5.7</v>
      </c>
      <c r="AB134" s="78">
        <v>13.2</v>
      </c>
      <c r="AC134" s="78">
        <v>9.1</v>
      </c>
      <c r="AD134" s="78">
        <v>29.4</v>
      </c>
      <c r="AE134" s="77">
        <f t="shared" si="224"/>
        <v>2.7475247524752473</v>
      </c>
      <c r="AF134" s="76">
        <f t="shared" si="225"/>
        <v>3.4343434343434347</v>
      </c>
      <c r="AG134" s="76">
        <f t="shared" si="226"/>
        <v>0.86693548387096775</v>
      </c>
      <c r="AH134" s="76">
        <f t="shared" si="227"/>
        <v>0.86693548387096775</v>
      </c>
      <c r="AI134" s="76">
        <f t="shared" si="228"/>
        <v>0.53658536585365868</v>
      </c>
      <c r="AJ134" s="76">
        <f t="shared" si="229"/>
        <v>1.7214191852825229</v>
      </c>
      <c r="AK134" s="76">
        <f t="shared" si="230"/>
        <v>1.7214191852825229</v>
      </c>
      <c r="AL134" s="76">
        <f t="shared" si="231"/>
        <v>2.5512528473804101</v>
      </c>
      <c r="AM134" s="76">
        <f t="shared" si="232"/>
        <v>0.9565217391304347</v>
      </c>
      <c r="AN134" s="76">
        <f t="shared" si="233"/>
        <v>0.9565217391304347</v>
      </c>
      <c r="AO134" s="76">
        <f t="shared" si="234"/>
        <v>0.63403781979977758</v>
      </c>
      <c r="AP134" s="76">
        <f t="shared" si="235"/>
        <v>1.4864864864864862</v>
      </c>
      <c r="AQ134" s="76">
        <f t="shared" si="236"/>
        <v>0.86092715231788075</v>
      </c>
      <c r="AR134" s="76">
        <f t="shared" si="237"/>
        <v>7.2772277227722766</v>
      </c>
      <c r="AS134" s="79">
        <f t="shared" si="238"/>
        <v>22.2</v>
      </c>
      <c r="AT134" s="78">
        <f t="shared" si="239"/>
        <v>23.8</v>
      </c>
      <c r="AU134" s="78" t="str">
        <f t="shared" si="240"/>
        <v/>
      </c>
      <c r="AV134" s="78" t="str">
        <f t="shared" si="241"/>
        <v/>
      </c>
      <c r="AW134" s="78" t="str">
        <f t="shared" si="242"/>
        <v/>
      </c>
      <c r="AX134" s="78">
        <f t="shared" si="243"/>
        <v>13.1</v>
      </c>
      <c r="AY134" s="78">
        <f t="shared" si="244"/>
        <v>13.1</v>
      </c>
      <c r="AZ134" s="78">
        <f t="shared" si="245"/>
        <v>11.2</v>
      </c>
      <c r="BA134" s="78" t="str">
        <f t="shared" si="246"/>
        <v/>
      </c>
      <c r="BB134" s="78" t="str">
        <f t="shared" si="247"/>
        <v/>
      </c>
      <c r="BC134" s="78" t="str">
        <f t="shared" si="248"/>
        <v/>
      </c>
      <c r="BD134" s="78">
        <f t="shared" si="249"/>
        <v>13.2</v>
      </c>
      <c r="BE134" s="78" t="str">
        <f t="shared" si="250"/>
        <v/>
      </c>
      <c r="BF134" s="78">
        <f t="shared" si="251"/>
        <v>29.4</v>
      </c>
      <c r="BG134" s="79">
        <f t="shared" si="252"/>
        <v>40.808823529411768</v>
      </c>
      <c r="BH134" s="78">
        <f t="shared" si="253"/>
        <v>44.237918215613384</v>
      </c>
      <c r="BI134" s="78" t="str">
        <f t="shared" si="254"/>
        <v/>
      </c>
      <c r="BJ134" s="78" t="str">
        <f t="shared" si="255"/>
        <v/>
      </c>
      <c r="BK134" s="78" t="str">
        <f t="shared" si="256"/>
        <v/>
      </c>
      <c r="BL134" s="78">
        <f t="shared" si="257"/>
        <v>27.122153209109733</v>
      </c>
      <c r="BM134" s="78">
        <f t="shared" si="258"/>
        <v>27.122153209109733</v>
      </c>
      <c r="BN134" s="78">
        <f t="shared" si="259"/>
        <v>32.463768115942031</v>
      </c>
      <c r="BO134" s="78" t="str">
        <f t="shared" si="260"/>
        <v/>
      </c>
      <c r="BP134" s="78" t="str">
        <f t="shared" si="261"/>
        <v/>
      </c>
      <c r="BQ134" s="78" t="str">
        <f t="shared" si="262"/>
        <v/>
      </c>
      <c r="BR134" s="78">
        <f t="shared" si="263"/>
        <v>26.03550295857988</v>
      </c>
      <c r="BS134" s="78" t="str">
        <f t="shared" si="264"/>
        <v/>
      </c>
      <c r="BT134" s="78">
        <f t="shared" si="265"/>
        <v>58.102766798418969</v>
      </c>
      <c r="BU134" s="77">
        <v>9.2899999999999991</v>
      </c>
      <c r="BV134" s="76">
        <v>9.24</v>
      </c>
      <c r="BW134" s="76">
        <v>9.64</v>
      </c>
      <c r="BX134" s="76">
        <v>9.64</v>
      </c>
      <c r="BY134" s="76">
        <v>9.76</v>
      </c>
      <c r="BZ134" s="76">
        <v>9.58</v>
      </c>
      <c r="CA134" s="76">
        <v>9.58</v>
      </c>
      <c r="CB134" s="76">
        <v>9.5500000000000007</v>
      </c>
      <c r="CC134" s="76">
        <v>9.86</v>
      </c>
      <c r="CD134" s="76">
        <v>9.86</v>
      </c>
      <c r="CE134" s="76">
        <v>9.61</v>
      </c>
      <c r="CF134" s="76">
        <v>9.5299999999999994</v>
      </c>
      <c r="CG134" s="76">
        <v>9.2899999999999991</v>
      </c>
      <c r="CH134" s="76">
        <v>9.02</v>
      </c>
      <c r="CI134" s="77">
        <f t="shared" si="266"/>
        <v>9.2899999999999991</v>
      </c>
      <c r="CJ134" s="76">
        <f t="shared" si="267"/>
        <v>9.24</v>
      </c>
      <c r="CK134" s="76" t="str">
        <f t="shared" si="268"/>
        <v/>
      </c>
      <c r="CL134" s="76" t="str">
        <f t="shared" si="269"/>
        <v/>
      </c>
      <c r="CM134" s="76" t="str">
        <f t="shared" si="270"/>
        <v/>
      </c>
      <c r="CN134" s="76">
        <f t="shared" si="271"/>
        <v>9.58</v>
      </c>
      <c r="CO134" s="76">
        <f t="shared" si="272"/>
        <v>9.58</v>
      </c>
      <c r="CP134" s="76">
        <f t="shared" si="273"/>
        <v>9.5500000000000007</v>
      </c>
      <c r="CQ134" s="76" t="str">
        <f t="shared" si="274"/>
        <v/>
      </c>
      <c r="CR134" s="76" t="str">
        <f t="shared" si="275"/>
        <v/>
      </c>
      <c r="CS134" s="76" t="str">
        <f t="shared" si="276"/>
        <v/>
      </c>
      <c r="CT134" s="76">
        <f t="shared" si="277"/>
        <v>9.5299999999999994</v>
      </c>
      <c r="CU134" s="76" t="str">
        <f t="shared" si="278"/>
        <v/>
      </c>
      <c r="CV134" s="76">
        <f t="shared" si="279"/>
        <v>9.02</v>
      </c>
    </row>
    <row r="135" spans="1:100" x14ac:dyDescent="0.15">
      <c r="A135" s="80" t="s">
        <v>152</v>
      </c>
      <c r="B135" s="81" t="s">
        <v>1103</v>
      </c>
      <c r="C135" s="77">
        <v>3.8</v>
      </c>
      <c r="D135" s="76">
        <v>2.68</v>
      </c>
      <c r="E135" s="76">
        <v>2.75</v>
      </c>
      <c r="F135" s="76">
        <v>2.75</v>
      </c>
      <c r="G135" s="76">
        <v>2.88</v>
      </c>
      <c r="H135" s="76">
        <v>2.63</v>
      </c>
      <c r="I135" s="76">
        <v>2.63</v>
      </c>
      <c r="J135" s="76">
        <v>1.86</v>
      </c>
      <c r="K135" s="76">
        <v>5.72</v>
      </c>
      <c r="L135" s="76">
        <v>5.72</v>
      </c>
      <c r="M135" s="76">
        <v>6.9</v>
      </c>
      <c r="N135" s="76">
        <v>3.88</v>
      </c>
      <c r="O135" s="76">
        <v>2.4300000000000002</v>
      </c>
      <c r="P135" s="76">
        <v>3.96</v>
      </c>
      <c r="Q135" s="79">
        <v>34.299999999999997</v>
      </c>
      <c r="R135" s="78">
        <v>32.6</v>
      </c>
      <c r="Y135" s="78">
        <v>14.7</v>
      </c>
      <c r="Z135" s="78">
        <v>14.7</v>
      </c>
      <c r="AA135" s="78">
        <v>11.3</v>
      </c>
      <c r="AE135" s="77">
        <f t="shared" si="224"/>
        <v>9.0263157894736832</v>
      </c>
      <c r="AF135" s="76">
        <f t="shared" si="225"/>
        <v>12.164179104477611</v>
      </c>
      <c r="AG135" s="76" t="str">
        <f t="shared" si="226"/>
        <v/>
      </c>
      <c r="AH135" s="76" t="str">
        <f t="shared" si="227"/>
        <v/>
      </c>
      <c r="AI135" s="76" t="str">
        <f t="shared" si="228"/>
        <v/>
      </c>
      <c r="AJ135" s="76" t="str">
        <f t="shared" si="229"/>
        <v/>
      </c>
      <c r="AK135" s="76" t="str">
        <f t="shared" si="230"/>
        <v/>
      </c>
      <c r="AL135" s="76" t="str">
        <f t="shared" si="231"/>
        <v/>
      </c>
      <c r="AM135" s="76">
        <f t="shared" si="232"/>
        <v>2.56993006993007</v>
      </c>
      <c r="AN135" s="76">
        <f t="shared" si="233"/>
        <v>2.56993006993007</v>
      </c>
      <c r="AO135" s="76">
        <f t="shared" si="234"/>
        <v>1.6376811594202898</v>
      </c>
      <c r="AP135" s="76" t="str">
        <f t="shared" si="235"/>
        <v/>
      </c>
      <c r="AQ135" s="76" t="str">
        <f t="shared" si="236"/>
        <v/>
      </c>
      <c r="AR135" s="76" t="str">
        <f t="shared" si="237"/>
        <v/>
      </c>
      <c r="AS135" s="79">
        <f t="shared" si="238"/>
        <v>34.299999999999997</v>
      </c>
      <c r="AT135" s="78">
        <f t="shared" si="239"/>
        <v>32.6</v>
      </c>
      <c r="AU135" s="78" t="str">
        <f t="shared" si="240"/>
        <v/>
      </c>
      <c r="AV135" s="78" t="str">
        <f t="shared" si="241"/>
        <v/>
      </c>
      <c r="AW135" s="78" t="str">
        <f t="shared" si="242"/>
        <v/>
      </c>
      <c r="AX135" s="78" t="str">
        <f t="shared" si="243"/>
        <v/>
      </c>
      <c r="AY135" s="78" t="str">
        <f t="shared" si="244"/>
        <v/>
      </c>
      <c r="AZ135" s="78" t="str">
        <f t="shared" si="245"/>
        <v/>
      </c>
      <c r="BA135" s="78">
        <f t="shared" si="246"/>
        <v>14.7</v>
      </c>
      <c r="BB135" s="78">
        <f t="shared" si="247"/>
        <v>14.7</v>
      </c>
      <c r="BC135" s="78">
        <f t="shared" si="248"/>
        <v>11.3</v>
      </c>
      <c r="BD135" s="78" t="str">
        <f t="shared" si="249"/>
        <v/>
      </c>
      <c r="BE135" s="78" t="str">
        <f t="shared" si="250"/>
        <v/>
      </c>
      <c r="BF135" s="78" t="str">
        <f t="shared" si="251"/>
        <v/>
      </c>
      <c r="BG135" s="79">
        <f t="shared" si="252"/>
        <v>63.05147058823529</v>
      </c>
      <c r="BH135" s="78">
        <f t="shared" si="253"/>
        <v>60.594795539033463</v>
      </c>
      <c r="BI135" s="78" t="str">
        <f t="shared" si="254"/>
        <v/>
      </c>
      <c r="BJ135" s="78" t="str">
        <f t="shared" si="255"/>
        <v/>
      </c>
      <c r="BK135" s="78" t="str">
        <f t="shared" si="256"/>
        <v/>
      </c>
      <c r="BL135" s="78" t="str">
        <f t="shared" si="257"/>
        <v/>
      </c>
      <c r="BM135" s="78" t="str">
        <f t="shared" si="258"/>
        <v/>
      </c>
      <c r="BN135" s="78" t="str">
        <f t="shared" si="259"/>
        <v/>
      </c>
      <c r="BO135" s="78">
        <f t="shared" si="260"/>
        <v>30.184804928131417</v>
      </c>
      <c r="BP135" s="78">
        <f t="shared" si="261"/>
        <v>30.184804928131417</v>
      </c>
      <c r="BQ135" s="78">
        <f t="shared" si="262"/>
        <v>25.393258426966291</v>
      </c>
      <c r="BR135" s="78" t="str">
        <f t="shared" si="263"/>
        <v/>
      </c>
      <c r="BS135" s="78" t="str">
        <f t="shared" si="264"/>
        <v/>
      </c>
      <c r="BT135" s="78" t="str">
        <f t="shared" si="265"/>
        <v/>
      </c>
      <c r="BU135" s="77">
        <v>8.43</v>
      </c>
      <c r="BV135" s="76">
        <v>8.25</v>
      </c>
      <c r="CC135" s="76">
        <v>7.9</v>
      </c>
      <c r="CD135" s="76">
        <v>7.9</v>
      </c>
      <c r="CE135" s="76">
        <v>7.92</v>
      </c>
      <c r="CI135" s="77">
        <f t="shared" si="266"/>
        <v>8.43</v>
      </c>
      <c r="CJ135" s="76">
        <f t="shared" si="267"/>
        <v>8.25</v>
      </c>
      <c r="CK135" s="76" t="str">
        <f t="shared" si="268"/>
        <v/>
      </c>
      <c r="CL135" s="76" t="str">
        <f t="shared" si="269"/>
        <v/>
      </c>
      <c r="CM135" s="76" t="str">
        <f t="shared" si="270"/>
        <v/>
      </c>
      <c r="CN135" s="76" t="str">
        <f t="shared" si="271"/>
        <v/>
      </c>
      <c r="CO135" s="76" t="str">
        <f t="shared" si="272"/>
        <v/>
      </c>
      <c r="CP135" s="76" t="str">
        <f t="shared" si="273"/>
        <v/>
      </c>
      <c r="CQ135" s="76">
        <f t="shared" si="274"/>
        <v>7.9</v>
      </c>
      <c r="CR135" s="76">
        <f t="shared" si="275"/>
        <v>7.9</v>
      </c>
      <c r="CS135" s="76">
        <f t="shared" si="276"/>
        <v>7.92</v>
      </c>
      <c r="CT135" s="76" t="str">
        <f t="shared" si="277"/>
        <v/>
      </c>
      <c r="CU135" s="76" t="str">
        <f t="shared" si="278"/>
        <v/>
      </c>
      <c r="CV135" s="76" t="str">
        <f t="shared" si="279"/>
        <v/>
      </c>
    </row>
    <row r="136" spans="1:100" x14ac:dyDescent="0.15">
      <c r="A136" s="80" t="s">
        <v>655</v>
      </c>
      <c r="B136" s="81" t="s">
        <v>1206</v>
      </c>
      <c r="C136" s="77">
        <v>4.2</v>
      </c>
      <c r="D136" s="76">
        <v>3.92</v>
      </c>
      <c r="E136" s="76">
        <v>4.8</v>
      </c>
      <c r="F136" s="76">
        <v>4.8</v>
      </c>
      <c r="G136" s="76">
        <v>4.76</v>
      </c>
      <c r="H136" s="76">
        <v>3.18</v>
      </c>
      <c r="I136" s="76">
        <v>3.18</v>
      </c>
      <c r="J136" s="76">
        <v>3.69</v>
      </c>
      <c r="K136" s="76">
        <v>6.74</v>
      </c>
      <c r="L136" s="76">
        <v>6.74</v>
      </c>
      <c r="M136" s="76">
        <v>5.78</v>
      </c>
      <c r="N136" s="76">
        <v>2.8</v>
      </c>
      <c r="O136" s="76">
        <v>3.65</v>
      </c>
      <c r="P136" s="76">
        <v>3.94</v>
      </c>
      <c r="Q136" s="79">
        <v>27.5</v>
      </c>
      <c r="R136" s="78">
        <v>22.2</v>
      </c>
      <c r="S136" s="78">
        <v>7.9</v>
      </c>
      <c r="T136" s="78">
        <v>7.9</v>
      </c>
      <c r="U136" s="78">
        <v>6.3</v>
      </c>
      <c r="V136" s="78">
        <v>7.3</v>
      </c>
      <c r="W136" s="78">
        <v>7.3</v>
      </c>
      <c r="X136" s="78">
        <v>8.3000000000000007</v>
      </c>
      <c r="Y136" s="78">
        <v>18.399999999999999</v>
      </c>
      <c r="Z136" s="78">
        <v>18.399999999999999</v>
      </c>
      <c r="AA136" s="78">
        <v>16</v>
      </c>
      <c r="AB136" s="78">
        <v>5.3</v>
      </c>
      <c r="AC136" s="78">
        <v>4.5</v>
      </c>
      <c r="AD136" s="78">
        <v>7.7</v>
      </c>
      <c r="AE136" s="77">
        <f t="shared" si="224"/>
        <v>6.5476190476190474</v>
      </c>
      <c r="AF136" s="76">
        <f t="shared" si="225"/>
        <v>5.6632653061224492</v>
      </c>
      <c r="AG136" s="76">
        <f t="shared" si="226"/>
        <v>1.6458333333333335</v>
      </c>
      <c r="AH136" s="76">
        <f t="shared" si="227"/>
        <v>1.6458333333333335</v>
      </c>
      <c r="AI136" s="76">
        <f t="shared" si="228"/>
        <v>1.3235294117647058</v>
      </c>
      <c r="AJ136" s="76">
        <f t="shared" si="229"/>
        <v>2.2955974842767293</v>
      </c>
      <c r="AK136" s="76">
        <f t="shared" si="230"/>
        <v>2.2955974842767293</v>
      </c>
      <c r="AL136" s="76">
        <f t="shared" si="231"/>
        <v>2.2493224932249323</v>
      </c>
      <c r="AM136" s="76">
        <f t="shared" si="232"/>
        <v>2.7299703264094952</v>
      </c>
      <c r="AN136" s="76">
        <f t="shared" si="233"/>
        <v>2.7299703264094952</v>
      </c>
      <c r="AO136" s="76">
        <f t="shared" si="234"/>
        <v>2.7681660899653977</v>
      </c>
      <c r="AP136" s="76">
        <f t="shared" si="235"/>
        <v>1.892857142857143</v>
      </c>
      <c r="AQ136" s="76">
        <f t="shared" si="236"/>
        <v>1.2328767123287672</v>
      </c>
      <c r="AR136" s="76">
        <f t="shared" si="237"/>
        <v>1.9543147208121827</v>
      </c>
      <c r="AS136" s="79">
        <f t="shared" si="238"/>
        <v>27.5</v>
      </c>
      <c r="AT136" s="78">
        <f t="shared" si="239"/>
        <v>22.2</v>
      </c>
      <c r="AU136" s="78">
        <f t="shared" si="240"/>
        <v>7.9</v>
      </c>
      <c r="AV136" s="78">
        <f t="shared" si="241"/>
        <v>7.9</v>
      </c>
      <c r="AW136" s="78" t="str">
        <f t="shared" si="242"/>
        <v/>
      </c>
      <c r="AX136" s="78">
        <f t="shared" si="243"/>
        <v>7.3</v>
      </c>
      <c r="AY136" s="78">
        <f t="shared" si="244"/>
        <v>7.3</v>
      </c>
      <c r="AZ136" s="78">
        <f t="shared" si="245"/>
        <v>8.3000000000000007</v>
      </c>
      <c r="BA136" s="78">
        <f t="shared" si="246"/>
        <v>18.399999999999999</v>
      </c>
      <c r="BB136" s="78">
        <f t="shared" si="247"/>
        <v>18.399999999999999</v>
      </c>
      <c r="BC136" s="78">
        <f t="shared" si="248"/>
        <v>16</v>
      </c>
      <c r="BD136" s="78">
        <f t="shared" si="249"/>
        <v>5.3</v>
      </c>
      <c r="BE136" s="78" t="str">
        <f t="shared" si="250"/>
        <v/>
      </c>
      <c r="BF136" s="78">
        <f t="shared" si="251"/>
        <v>7.7</v>
      </c>
      <c r="BG136" s="79">
        <f t="shared" si="252"/>
        <v>50.551470588235297</v>
      </c>
      <c r="BH136" s="78">
        <f t="shared" si="253"/>
        <v>41.263940520446099</v>
      </c>
      <c r="BI136" s="78">
        <f t="shared" si="254"/>
        <v>15.280464216634428</v>
      </c>
      <c r="BJ136" s="78">
        <f t="shared" si="255"/>
        <v>15.280464216634428</v>
      </c>
      <c r="BK136" s="78" t="str">
        <f t="shared" si="256"/>
        <v/>
      </c>
      <c r="BL136" s="78">
        <f t="shared" si="257"/>
        <v>15.113871635610767</v>
      </c>
      <c r="BM136" s="78">
        <f t="shared" si="258"/>
        <v>15.113871635610767</v>
      </c>
      <c r="BN136" s="78">
        <f t="shared" si="259"/>
        <v>24.057971014492757</v>
      </c>
      <c r="BO136" s="78">
        <f t="shared" si="260"/>
        <v>37.782340862422991</v>
      </c>
      <c r="BP136" s="78">
        <f t="shared" si="261"/>
        <v>37.782340862422991</v>
      </c>
      <c r="BQ136" s="78">
        <f t="shared" si="262"/>
        <v>35.955056179775283</v>
      </c>
      <c r="BR136" s="78">
        <f t="shared" si="263"/>
        <v>10.453648915187376</v>
      </c>
      <c r="BS136" s="78" t="str">
        <f t="shared" si="264"/>
        <v/>
      </c>
      <c r="BT136" s="78">
        <f t="shared" si="265"/>
        <v>15.217391304347826</v>
      </c>
      <c r="BU136" s="77">
        <v>8.81</v>
      </c>
      <c r="BV136" s="76">
        <v>8.75</v>
      </c>
      <c r="BW136" s="76">
        <v>8.4499999999999993</v>
      </c>
      <c r="BX136" s="76">
        <v>8.4499999999999993</v>
      </c>
      <c r="BY136" s="76">
        <v>8.57</v>
      </c>
      <c r="BZ136" s="76">
        <v>8.5399999999999991</v>
      </c>
      <c r="CA136" s="76">
        <v>8.5399999999999991</v>
      </c>
      <c r="CB136" s="76">
        <v>8.73</v>
      </c>
      <c r="CC136" s="76">
        <v>8.81</v>
      </c>
      <c r="CD136" s="76">
        <v>8.81</v>
      </c>
      <c r="CE136" s="76">
        <v>8.7899999999999991</v>
      </c>
      <c r="CF136" s="76">
        <v>9.1300000000000008</v>
      </c>
      <c r="CG136" s="76">
        <v>8.8000000000000007</v>
      </c>
      <c r="CH136" s="76">
        <v>8.39</v>
      </c>
      <c r="CI136" s="77">
        <f t="shared" si="266"/>
        <v>8.81</v>
      </c>
      <c r="CJ136" s="76">
        <f t="shared" si="267"/>
        <v>8.75</v>
      </c>
      <c r="CK136" s="76">
        <f t="shared" si="268"/>
        <v>8.4499999999999993</v>
      </c>
      <c r="CL136" s="76">
        <f t="shared" si="269"/>
        <v>8.4499999999999993</v>
      </c>
      <c r="CM136" s="76" t="str">
        <f t="shared" si="270"/>
        <v/>
      </c>
      <c r="CN136" s="76">
        <f t="shared" si="271"/>
        <v>8.5399999999999991</v>
      </c>
      <c r="CO136" s="76">
        <f t="shared" si="272"/>
        <v>8.5399999999999991</v>
      </c>
      <c r="CP136" s="76">
        <f t="shared" si="273"/>
        <v>8.73</v>
      </c>
      <c r="CQ136" s="76">
        <f t="shared" si="274"/>
        <v>8.81</v>
      </c>
      <c r="CR136" s="76">
        <f t="shared" si="275"/>
        <v>8.81</v>
      </c>
      <c r="CS136" s="76">
        <f t="shared" si="276"/>
        <v>8.7899999999999991</v>
      </c>
      <c r="CT136" s="76">
        <f t="shared" si="277"/>
        <v>9.1300000000000008</v>
      </c>
      <c r="CU136" s="76" t="str">
        <f t="shared" si="278"/>
        <v/>
      </c>
      <c r="CV136" s="76">
        <f t="shared" si="279"/>
        <v>8.39</v>
      </c>
    </row>
    <row r="137" spans="1:100" x14ac:dyDescent="0.15">
      <c r="A137" s="80" t="s">
        <v>62</v>
      </c>
      <c r="B137" s="81" t="s">
        <v>1102</v>
      </c>
      <c r="C137" s="77">
        <v>1.29</v>
      </c>
      <c r="D137" s="76">
        <v>1.62</v>
      </c>
      <c r="E137" s="76">
        <v>0.74</v>
      </c>
      <c r="F137" s="76">
        <v>0.74</v>
      </c>
      <c r="G137" s="76">
        <v>1.61</v>
      </c>
      <c r="H137" s="76">
        <v>1.61</v>
      </c>
      <c r="I137" s="76">
        <v>1.61</v>
      </c>
      <c r="J137" s="76">
        <v>1.46</v>
      </c>
      <c r="K137" s="76">
        <v>3.56</v>
      </c>
      <c r="L137" s="76">
        <v>3.56</v>
      </c>
      <c r="M137" s="76">
        <v>3.31</v>
      </c>
      <c r="N137" s="76">
        <v>1.17</v>
      </c>
      <c r="O137" s="76">
        <v>1.18</v>
      </c>
      <c r="P137" s="76">
        <v>1.86</v>
      </c>
      <c r="S137" s="78">
        <v>25.8</v>
      </c>
      <c r="T137" s="78">
        <v>25.8</v>
      </c>
      <c r="U137" s="78">
        <v>17.399999999999999</v>
      </c>
      <c r="V137" s="78">
        <v>21.8</v>
      </c>
      <c r="W137" s="78">
        <v>21.8</v>
      </c>
      <c r="X137" s="78">
        <v>16.8</v>
      </c>
      <c r="AC137" s="78">
        <v>21.1</v>
      </c>
      <c r="AD137" s="78">
        <v>24.5</v>
      </c>
      <c r="AE137" s="77" t="str">
        <f t="shared" si="224"/>
        <v/>
      </c>
      <c r="AF137" s="76" t="str">
        <f t="shared" si="225"/>
        <v/>
      </c>
      <c r="AG137" s="76">
        <f t="shared" si="226"/>
        <v>34.864864864864863</v>
      </c>
      <c r="AH137" s="76">
        <f t="shared" si="227"/>
        <v>34.864864864864863</v>
      </c>
      <c r="AI137" s="76">
        <f t="shared" si="228"/>
        <v>10.807453416149066</v>
      </c>
      <c r="AJ137" s="76">
        <f t="shared" si="229"/>
        <v>13.540372670807454</v>
      </c>
      <c r="AK137" s="76">
        <f t="shared" si="230"/>
        <v>13.540372670807454</v>
      </c>
      <c r="AL137" s="76">
        <f t="shared" si="231"/>
        <v>11.506849315068495</v>
      </c>
      <c r="AM137" s="76" t="str">
        <f t="shared" si="232"/>
        <v/>
      </c>
      <c r="AN137" s="76" t="str">
        <f t="shared" si="233"/>
        <v/>
      </c>
      <c r="AO137" s="76" t="str">
        <f t="shared" si="234"/>
        <v/>
      </c>
      <c r="AP137" s="76" t="str">
        <f t="shared" si="235"/>
        <v/>
      </c>
      <c r="AQ137" s="76">
        <f t="shared" si="236"/>
        <v>17.881355932203391</v>
      </c>
      <c r="AR137" s="76">
        <f t="shared" si="237"/>
        <v>13.172043010752688</v>
      </c>
      <c r="AS137" s="79" t="str">
        <f t="shared" si="238"/>
        <v/>
      </c>
      <c r="AT137" s="78" t="str">
        <f t="shared" si="239"/>
        <v/>
      </c>
      <c r="AU137" s="78">
        <f t="shared" si="240"/>
        <v>25.8</v>
      </c>
      <c r="AV137" s="78">
        <f t="shared" si="241"/>
        <v>25.8</v>
      </c>
      <c r="AW137" s="78">
        <f t="shared" si="242"/>
        <v>17.399999999999999</v>
      </c>
      <c r="AX137" s="78">
        <f t="shared" si="243"/>
        <v>21.8</v>
      </c>
      <c r="AY137" s="78">
        <f t="shared" si="244"/>
        <v>21.8</v>
      </c>
      <c r="AZ137" s="78">
        <f t="shared" si="245"/>
        <v>16.8</v>
      </c>
      <c r="BA137" s="78" t="str">
        <f t="shared" si="246"/>
        <v/>
      </c>
      <c r="BB137" s="78" t="str">
        <f t="shared" si="247"/>
        <v/>
      </c>
      <c r="BC137" s="78" t="str">
        <f t="shared" si="248"/>
        <v/>
      </c>
      <c r="BD137" s="78" t="str">
        <f t="shared" si="249"/>
        <v/>
      </c>
      <c r="BE137" s="78">
        <f t="shared" si="250"/>
        <v>21.1</v>
      </c>
      <c r="BF137" s="78">
        <f t="shared" si="251"/>
        <v>24.5</v>
      </c>
      <c r="BG137" s="79" t="str">
        <f t="shared" si="252"/>
        <v/>
      </c>
      <c r="BH137" s="78" t="str">
        <f t="shared" si="253"/>
        <v/>
      </c>
      <c r="BI137" s="78">
        <f t="shared" si="254"/>
        <v>49.903288201160542</v>
      </c>
      <c r="BJ137" s="78">
        <f t="shared" si="255"/>
        <v>49.903288201160542</v>
      </c>
      <c r="BK137" s="78">
        <f t="shared" si="256"/>
        <v>35.728952772073917</v>
      </c>
      <c r="BL137" s="78">
        <f t="shared" si="257"/>
        <v>45.134575569358184</v>
      </c>
      <c r="BM137" s="78">
        <f t="shared" si="258"/>
        <v>45.134575569358184</v>
      </c>
      <c r="BN137" s="78">
        <f t="shared" si="259"/>
        <v>48.695652173913047</v>
      </c>
      <c r="BO137" s="78" t="str">
        <f t="shared" si="260"/>
        <v/>
      </c>
      <c r="BP137" s="78" t="str">
        <f t="shared" si="261"/>
        <v/>
      </c>
      <c r="BQ137" s="78" t="str">
        <f t="shared" si="262"/>
        <v/>
      </c>
      <c r="BR137" s="78" t="str">
        <f t="shared" si="263"/>
        <v/>
      </c>
      <c r="BS137" s="78">
        <f t="shared" si="264"/>
        <v>40.19047619047619</v>
      </c>
      <c r="BT137" s="78">
        <f t="shared" si="265"/>
        <v>48.418972332015812</v>
      </c>
      <c r="BW137" s="76">
        <v>7.1</v>
      </c>
      <c r="BX137" s="76">
        <v>7.1</v>
      </c>
      <c r="BY137" s="76">
        <v>7.75</v>
      </c>
      <c r="BZ137" s="76">
        <v>6.76</v>
      </c>
      <c r="CA137" s="76">
        <v>6.76</v>
      </c>
      <c r="CB137" s="76">
        <v>7.28</v>
      </c>
      <c r="CG137" s="76">
        <v>6.5</v>
      </c>
      <c r="CH137" s="76">
        <v>6.01</v>
      </c>
      <c r="CI137" s="77" t="str">
        <f t="shared" si="266"/>
        <v/>
      </c>
      <c r="CJ137" s="76" t="str">
        <f t="shared" si="267"/>
        <v/>
      </c>
      <c r="CK137" s="76">
        <f t="shared" si="268"/>
        <v>7.1</v>
      </c>
      <c r="CL137" s="76">
        <f t="shared" si="269"/>
        <v>7.1</v>
      </c>
      <c r="CM137" s="76">
        <f t="shared" si="270"/>
        <v>7.75</v>
      </c>
      <c r="CN137" s="76">
        <f t="shared" si="271"/>
        <v>6.76</v>
      </c>
      <c r="CO137" s="76">
        <f t="shared" si="272"/>
        <v>6.76</v>
      </c>
      <c r="CP137" s="76">
        <f t="shared" si="273"/>
        <v>7.28</v>
      </c>
      <c r="CQ137" s="76" t="str">
        <f t="shared" si="274"/>
        <v/>
      </c>
      <c r="CR137" s="76" t="str">
        <f t="shared" si="275"/>
        <v/>
      </c>
      <c r="CS137" s="76" t="str">
        <f t="shared" si="276"/>
        <v/>
      </c>
      <c r="CT137" s="76" t="str">
        <f t="shared" si="277"/>
        <v/>
      </c>
      <c r="CU137" s="76">
        <f t="shared" si="278"/>
        <v>6.5</v>
      </c>
      <c r="CV137" s="76">
        <f t="shared" si="279"/>
        <v>6.01</v>
      </c>
    </row>
    <row r="138" spans="1:100" x14ac:dyDescent="0.15">
      <c r="A138" s="80" t="s">
        <v>541</v>
      </c>
      <c r="B138" s="81" t="s">
        <v>1205</v>
      </c>
      <c r="C138" s="77">
        <v>4.3600000000000003</v>
      </c>
      <c r="D138" s="76">
        <v>5.05</v>
      </c>
      <c r="E138" s="76">
        <v>2.8</v>
      </c>
      <c r="F138" s="76">
        <v>2.8</v>
      </c>
      <c r="G138" s="76">
        <v>3.15</v>
      </c>
      <c r="H138" s="76">
        <v>3.82</v>
      </c>
      <c r="I138" s="76">
        <v>3.82</v>
      </c>
      <c r="J138" s="76">
        <v>3.25</v>
      </c>
      <c r="K138" s="76">
        <v>5.82</v>
      </c>
      <c r="L138" s="76">
        <v>5.82</v>
      </c>
      <c r="M138" s="76">
        <v>2.74</v>
      </c>
      <c r="N138" s="76">
        <v>4.5999999999999996</v>
      </c>
      <c r="O138" s="76">
        <v>5.03</v>
      </c>
      <c r="P138" s="76">
        <v>6.01</v>
      </c>
      <c r="Q138" s="79">
        <v>15.4</v>
      </c>
      <c r="R138" s="78">
        <v>14.5</v>
      </c>
      <c r="S138" s="78">
        <v>26.4</v>
      </c>
      <c r="T138" s="78">
        <v>26.4</v>
      </c>
      <c r="U138" s="78">
        <v>20.399999999999999</v>
      </c>
      <c r="V138" s="78">
        <v>25.9</v>
      </c>
      <c r="W138" s="78">
        <v>25.9</v>
      </c>
      <c r="X138" s="78">
        <v>13.7</v>
      </c>
      <c r="Y138" s="78">
        <v>25.9</v>
      </c>
      <c r="Z138" s="78">
        <v>25.9</v>
      </c>
      <c r="AA138" s="78">
        <v>24.1</v>
      </c>
      <c r="AB138" s="78">
        <v>26.3</v>
      </c>
      <c r="AC138" s="78">
        <v>22.8</v>
      </c>
      <c r="AD138" s="78">
        <v>7.2</v>
      </c>
      <c r="AE138" s="77">
        <f t="shared" si="224"/>
        <v>3.5321100917431192</v>
      </c>
      <c r="AF138" s="76">
        <f t="shared" si="225"/>
        <v>2.8712871287128712</v>
      </c>
      <c r="AG138" s="76">
        <f t="shared" si="226"/>
        <v>9.4285714285714288</v>
      </c>
      <c r="AH138" s="76">
        <f t="shared" si="227"/>
        <v>9.4285714285714288</v>
      </c>
      <c r="AI138" s="76">
        <f t="shared" si="228"/>
        <v>6.4761904761904763</v>
      </c>
      <c r="AJ138" s="76">
        <f t="shared" si="229"/>
        <v>6.7801047120418847</v>
      </c>
      <c r="AK138" s="76">
        <f t="shared" si="230"/>
        <v>6.7801047120418847</v>
      </c>
      <c r="AL138" s="76">
        <f t="shared" si="231"/>
        <v>4.2153846153846155</v>
      </c>
      <c r="AM138" s="76">
        <f t="shared" si="232"/>
        <v>4.4501718213058412</v>
      </c>
      <c r="AN138" s="76">
        <f t="shared" si="233"/>
        <v>4.4501718213058412</v>
      </c>
      <c r="AO138" s="76">
        <f t="shared" si="234"/>
        <v>8.7956204379562042</v>
      </c>
      <c r="AP138" s="76">
        <f t="shared" si="235"/>
        <v>5.7173913043478271</v>
      </c>
      <c r="AQ138" s="76">
        <f t="shared" si="236"/>
        <v>4.5328031809145131</v>
      </c>
      <c r="AR138" s="76">
        <f t="shared" si="237"/>
        <v>1.1980033277870217</v>
      </c>
      <c r="AS138" s="79">
        <f t="shared" si="238"/>
        <v>15.4</v>
      </c>
      <c r="AT138" s="78">
        <f t="shared" si="239"/>
        <v>14.5</v>
      </c>
      <c r="AU138" s="78">
        <f t="shared" si="240"/>
        <v>26.4</v>
      </c>
      <c r="AV138" s="78">
        <f t="shared" si="241"/>
        <v>26.4</v>
      </c>
      <c r="AW138" s="78">
        <f t="shared" si="242"/>
        <v>20.399999999999999</v>
      </c>
      <c r="AX138" s="78">
        <f t="shared" si="243"/>
        <v>25.9</v>
      </c>
      <c r="AY138" s="78">
        <f t="shared" si="244"/>
        <v>25.9</v>
      </c>
      <c r="AZ138" s="78">
        <f t="shared" si="245"/>
        <v>13.7</v>
      </c>
      <c r="BA138" s="78">
        <f t="shared" si="246"/>
        <v>25.9</v>
      </c>
      <c r="BB138" s="78">
        <f t="shared" si="247"/>
        <v>25.9</v>
      </c>
      <c r="BC138" s="78">
        <f t="shared" si="248"/>
        <v>24.1</v>
      </c>
      <c r="BD138" s="78">
        <f t="shared" si="249"/>
        <v>26.3</v>
      </c>
      <c r="BE138" s="78">
        <f t="shared" si="250"/>
        <v>22.8</v>
      </c>
      <c r="BF138" s="78" t="str">
        <f t="shared" si="251"/>
        <v/>
      </c>
      <c r="BG138" s="79">
        <f t="shared" si="252"/>
        <v>28.308823529411764</v>
      </c>
      <c r="BH138" s="78">
        <f t="shared" si="253"/>
        <v>26.951672862453535</v>
      </c>
      <c r="BI138" s="78">
        <f t="shared" si="254"/>
        <v>51.063829787234042</v>
      </c>
      <c r="BJ138" s="78">
        <f t="shared" si="255"/>
        <v>51.063829787234042</v>
      </c>
      <c r="BK138" s="78">
        <f t="shared" si="256"/>
        <v>41.889117043121139</v>
      </c>
      <c r="BL138" s="78">
        <f t="shared" si="257"/>
        <v>53.623188405797102</v>
      </c>
      <c r="BM138" s="78">
        <f t="shared" si="258"/>
        <v>53.623188405797102</v>
      </c>
      <c r="BN138" s="78">
        <f t="shared" si="259"/>
        <v>39.710144927536234</v>
      </c>
      <c r="BO138" s="78">
        <f t="shared" si="260"/>
        <v>53.182751540041068</v>
      </c>
      <c r="BP138" s="78">
        <f t="shared" si="261"/>
        <v>53.182751540041068</v>
      </c>
      <c r="BQ138" s="78">
        <f t="shared" si="262"/>
        <v>54.157303370786515</v>
      </c>
      <c r="BR138" s="78">
        <f t="shared" si="263"/>
        <v>51.873767258382642</v>
      </c>
      <c r="BS138" s="78">
        <f t="shared" si="264"/>
        <v>43.428571428571431</v>
      </c>
      <c r="BT138" s="78" t="str">
        <f t="shared" si="265"/>
        <v/>
      </c>
      <c r="BU138" s="77">
        <v>6.95</v>
      </c>
      <c r="BV138" s="76">
        <v>6.86</v>
      </c>
      <c r="BW138" s="76">
        <v>7.91</v>
      </c>
      <c r="BX138" s="76">
        <v>7.91</v>
      </c>
      <c r="BY138" s="76">
        <v>8.48</v>
      </c>
      <c r="BZ138" s="76">
        <v>8.14</v>
      </c>
      <c r="CA138" s="76">
        <v>8.14</v>
      </c>
      <c r="CB138" s="76">
        <v>8.69</v>
      </c>
      <c r="CC138" s="76">
        <v>7.75</v>
      </c>
      <c r="CD138" s="76">
        <v>7.75</v>
      </c>
      <c r="CE138" s="76">
        <v>8.18</v>
      </c>
      <c r="CF138" s="76">
        <v>7.46</v>
      </c>
      <c r="CG138" s="76">
        <v>8.6199999999999992</v>
      </c>
      <c r="CH138" s="76">
        <v>8.9</v>
      </c>
      <c r="CI138" s="77">
        <f t="shared" si="266"/>
        <v>6.95</v>
      </c>
      <c r="CJ138" s="76">
        <f t="shared" si="267"/>
        <v>6.86</v>
      </c>
      <c r="CK138" s="76">
        <f t="shared" si="268"/>
        <v>7.91</v>
      </c>
      <c r="CL138" s="76">
        <f t="shared" si="269"/>
        <v>7.91</v>
      </c>
      <c r="CM138" s="76">
        <f t="shared" si="270"/>
        <v>8.48</v>
      </c>
      <c r="CN138" s="76">
        <f t="shared" si="271"/>
        <v>8.14</v>
      </c>
      <c r="CO138" s="76">
        <f t="shared" si="272"/>
        <v>8.14</v>
      </c>
      <c r="CP138" s="76">
        <f t="shared" si="273"/>
        <v>8.69</v>
      </c>
      <c r="CQ138" s="76">
        <f t="shared" si="274"/>
        <v>7.75</v>
      </c>
      <c r="CR138" s="76">
        <f t="shared" si="275"/>
        <v>7.75</v>
      </c>
      <c r="CS138" s="76">
        <f t="shared" si="276"/>
        <v>8.18</v>
      </c>
      <c r="CT138" s="76">
        <f t="shared" si="277"/>
        <v>7.46</v>
      </c>
      <c r="CU138" s="76">
        <f t="shared" si="278"/>
        <v>8.6199999999999992</v>
      </c>
      <c r="CV138" s="76" t="str">
        <f t="shared" si="279"/>
        <v/>
      </c>
    </row>
    <row r="139" spans="1:100" x14ac:dyDescent="0.15">
      <c r="A139" s="80" t="s">
        <v>542</v>
      </c>
      <c r="B139" s="81" t="s">
        <v>1204</v>
      </c>
      <c r="C139" s="77">
        <v>4.67</v>
      </c>
      <c r="D139" s="76">
        <v>2.86</v>
      </c>
      <c r="E139" s="76">
        <v>3.74</v>
      </c>
      <c r="F139" s="76">
        <v>3.74</v>
      </c>
      <c r="G139" s="76">
        <v>4.3899999999999997</v>
      </c>
      <c r="H139" s="76">
        <v>6.42</v>
      </c>
      <c r="I139" s="76">
        <v>6.42</v>
      </c>
      <c r="J139" s="76">
        <v>4.51</v>
      </c>
      <c r="K139" s="76">
        <v>6.36</v>
      </c>
      <c r="L139" s="76">
        <v>6.36</v>
      </c>
      <c r="M139" s="76">
        <v>8.27</v>
      </c>
      <c r="N139" s="76">
        <v>1.8</v>
      </c>
      <c r="O139" s="76">
        <v>1.78</v>
      </c>
      <c r="P139" s="76">
        <v>4.46</v>
      </c>
      <c r="Q139" s="79">
        <v>34.9</v>
      </c>
      <c r="R139" s="78">
        <v>34.299999999999997</v>
      </c>
      <c r="S139" s="78">
        <v>22.6</v>
      </c>
      <c r="T139" s="78">
        <v>22.6</v>
      </c>
      <c r="U139" s="78">
        <v>13.7</v>
      </c>
      <c r="V139" s="78">
        <v>15.8</v>
      </c>
      <c r="W139" s="78">
        <v>15.8</v>
      </c>
      <c r="X139" s="78">
        <v>9.3000000000000007</v>
      </c>
      <c r="Y139" s="78">
        <v>24.8</v>
      </c>
      <c r="Z139" s="78">
        <v>24.8</v>
      </c>
      <c r="AA139" s="78">
        <v>29.9</v>
      </c>
      <c r="AB139" s="78">
        <v>28.3</v>
      </c>
      <c r="AC139" s="78">
        <v>14.4</v>
      </c>
      <c r="AD139" s="78">
        <v>14.2</v>
      </c>
      <c r="AE139" s="77">
        <f t="shared" si="224"/>
        <v>7.4732334047109203</v>
      </c>
      <c r="AF139" s="76">
        <f t="shared" si="225"/>
        <v>11.993006993006993</v>
      </c>
      <c r="AG139" s="76">
        <f t="shared" si="226"/>
        <v>6.0427807486631018</v>
      </c>
      <c r="AH139" s="76">
        <f t="shared" si="227"/>
        <v>6.0427807486631018</v>
      </c>
      <c r="AI139" s="76">
        <f t="shared" si="228"/>
        <v>3.120728929384966</v>
      </c>
      <c r="AJ139" s="76">
        <f t="shared" si="229"/>
        <v>2.4610591900311527</v>
      </c>
      <c r="AK139" s="76">
        <f t="shared" si="230"/>
        <v>2.4610591900311527</v>
      </c>
      <c r="AL139" s="76">
        <f t="shared" si="231"/>
        <v>2.0620842572062088</v>
      </c>
      <c r="AM139" s="76">
        <f t="shared" si="232"/>
        <v>3.89937106918239</v>
      </c>
      <c r="AN139" s="76">
        <f t="shared" si="233"/>
        <v>3.89937106918239</v>
      </c>
      <c r="AO139" s="76">
        <f t="shared" si="234"/>
        <v>3.6154776299879083</v>
      </c>
      <c r="AP139" s="76">
        <f t="shared" si="235"/>
        <v>15.722222222222221</v>
      </c>
      <c r="AQ139" s="76">
        <f t="shared" si="236"/>
        <v>8.0898876404494384</v>
      </c>
      <c r="AR139" s="76">
        <f t="shared" si="237"/>
        <v>3.1838565022421523</v>
      </c>
      <c r="AS139" s="79">
        <f t="shared" si="238"/>
        <v>34.9</v>
      </c>
      <c r="AT139" s="78">
        <f t="shared" si="239"/>
        <v>34.299999999999997</v>
      </c>
      <c r="AU139" s="78">
        <f t="shared" si="240"/>
        <v>22.6</v>
      </c>
      <c r="AV139" s="78">
        <f t="shared" si="241"/>
        <v>22.6</v>
      </c>
      <c r="AW139" s="78">
        <f t="shared" si="242"/>
        <v>13.7</v>
      </c>
      <c r="AX139" s="78">
        <f t="shared" si="243"/>
        <v>15.8</v>
      </c>
      <c r="AY139" s="78">
        <f t="shared" si="244"/>
        <v>15.8</v>
      </c>
      <c r="AZ139" s="78">
        <f t="shared" si="245"/>
        <v>9.3000000000000007</v>
      </c>
      <c r="BA139" s="78">
        <f t="shared" si="246"/>
        <v>24.8</v>
      </c>
      <c r="BB139" s="78">
        <f t="shared" si="247"/>
        <v>24.8</v>
      </c>
      <c r="BC139" s="78">
        <f t="shared" si="248"/>
        <v>29.9</v>
      </c>
      <c r="BD139" s="78">
        <f t="shared" si="249"/>
        <v>28.3</v>
      </c>
      <c r="BE139" s="78">
        <f t="shared" si="250"/>
        <v>14.4</v>
      </c>
      <c r="BF139" s="78">
        <f t="shared" si="251"/>
        <v>14.2</v>
      </c>
      <c r="BG139" s="79">
        <f t="shared" si="252"/>
        <v>64.154411764705884</v>
      </c>
      <c r="BH139" s="78">
        <f t="shared" si="253"/>
        <v>63.754646840148695</v>
      </c>
      <c r="BI139" s="78">
        <f t="shared" si="254"/>
        <v>43.713733075435201</v>
      </c>
      <c r="BJ139" s="78">
        <f t="shared" si="255"/>
        <v>43.713733075435201</v>
      </c>
      <c r="BK139" s="78">
        <f t="shared" si="256"/>
        <v>28.131416837782339</v>
      </c>
      <c r="BL139" s="78">
        <f t="shared" si="257"/>
        <v>32.712215320910978</v>
      </c>
      <c r="BM139" s="78">
        <f t="shared" si="258"/>
        <v>32.712215320910978</v>
      </c>
      <c r="BN139" s="78">
        <f t="shared" si="259"/>
        <v>26.956521739130437</v>
      </c>
      <c r="BO139" s="78">
        <f t="shared" si="260"/>
        <v>50.92402464065708</v>
      </c>
      <c r="BP139" s="78">
        <f t="shared" si="261"/>
        <v>50.92402464065708</v>
      </c>
      <c r="BQ139" s="78">
        <f t="shared" si="262"/>
        <v>67.19101123595506</v>
      </c>
      <c r="BR139" s="78">
        <f t="shared" si="263"/>
        <v>55.818540433925044</v>
      </c>
      <c r="BS139" s="78">
        <f t="shared" si="264"/>
        <v>27.428571428571427</v>
      </c>
      <c r="BT139" s="78">
        <f t="shared" si="265"/>
        <v>28.063241106719367</v>
      </c>
      <c r="BU139" s="77">
        <v>6.59</v>
      </c>
      <c r="BV139" s="76">
        <v>6.56</v>
      </c>
      <c r="BW139" s="76">
        <v>7.64</v>
      </c>
      <c r="BX139" s="76">
        <v>7.64</v>
      </c>
      <c r="BY139" s="76">
        <v>7.97</v>
      </c>
      <c r="BZ139" s="76">
        <v>7.86</v>
      </c>
      <c r="CA139" s="76">
        <v>7.86</v>
      </c>
      <c r="CB139" s="76">
        <v>7.89</v>
      </c>
      <c r="CC139" s="76">
        <v>7.36</v>
      </c>
      <c r="CD139" s="76">
        <v>7.36</v>
      </c>
      <c r="CE139" s="76">
        <v>7.36</v>
      </c>
      <c r="CF139" s="76">
        <v>7.56</v>
      </c>
      <c r="CG139" s="76">
        <v>7.93</v>
      </c>
      <c r="CH139" s="76">
        <v>7.76</v>
      </c>
      <c r="CI139" s="77">
        <f t="shared" si="266"/>
        <v>6.59</v>
      </c>
      <c r="CJ139" s="76">
        <f t="shared" si="267"/>
        <v>6.56</v>
      </c>
      <c r="CK139" s="76">
        <f t="shared" si="268"/>
        <v>7.64</v>
      </c>
      <c r="CL139" s="76">
        <f t="shared" si="269"/>
        <v>7.64</v>
      </c>
      <c r="CM139" s="76">
        <f t="shared" si="270"/>
        <v>7.97</v>
      </c>
      <c r="CN139" s="76">
        <f t="shared" si="271"/>
        <v>7.86</v>
      </c>
      <c r="CO139" s="76">
        <f t="shared" si="272"/>
        <v>7.86</v>
      </c>
      <c r="CP139" s="76">
        <f t="shared" si="273"/>
        <v>7.89</v>
      </c>
      <c r="CQ139" s="76">
        <f t="shared" si="274"/>
        <v>7.36</v>
      </c>
      <c r="CR139" s="76">
        <f t="shared" si="275"/>
        <v>7.36</v>
      </c>
      <c r="CS139" s="76">
        <f t="shared" si="276"/>
        <v>7.36</v>
      </c>
      <c r="CT139" s="76">
        <f t="shared" si="277"/>
        <v>7.56</v>
      </c>
      <c r="CU139" s="76">
        <f t="shared" si="278"/>
        <v>7.93</v>
      </c>
      <c r="CV139" s="76">
        <f t="shared" si="279"/>
        <v>7.76</v>
      </c>
    </row>
    <row r="140" spans="1:100" x14ac:dyDescent="0.15">
      <c r="A140" s="80" t="s">
        <v>544</v>
      </c>
      <c r="B140" s="81" t="s">
        <v>1203</v>
      </c>
      <c r="C140" s="77">
        <v>5.0999999999999996</v>
      </c>
      <c r="D140" s="76">
        <v>5.09</v>
      </c>
      <c r="E140" s="76">
        <v>6.06</v>
      </c>
      <c r="F140" s="76">
        <v>6.06</v>
      </c>
      <c r="G140" s="76">
        <v>4.59</v>
      </c>
      <c r="H140" s="76">
        <v>5.37</v>
      </c>
      <c r="I140" s="76">
        <v>5.37</v>
      </c>
      <c r="J140" s="76">
        <v>3.58</v>
      </c>
      <c r="K140" s="76">
        <v>6.02</v>
      </c>
      <c r="L140" s="76">
        <v>6.02</v>
      </c>
      <c r="M140" s="76">
        <v>4.47</v>
      </c>
      <c r="N140" s="76">
        <v>3.74</v>
      </c>
      <c r="O140" s="76">
        <v>3.1</v>
      </c>
      <c r="P140" s="76">
        <v>5.88</v>
      </c>
      <c r="S140" s="78">
        <v>11.6</v>
      </c>
      <c r="T140" s="78">
        <v>11.6</v>
      </c>
      <c r="U140" s="78">
        <v>19.600000000000001</v>
      </c>
      <c r="AC140" s="78">
        <v>2.2000000000000002</v>
      </c>
      <c r="AD140" s="78">
        <v>15.2</v>
      </c>
      <c r="AE140" s="77" t="str">
        <f t="shared" si="224"/>
        <v/>
      </c>
      <c r="AF140" s="76" t="str">
        <f t="shared" si="225"/>
        <v/>
      </c>
      <c r="AG140" s="76">
        <f t="shared" si="226"/>
        <v>1.9141914191419143</v>
      </c>
      <c r="AH140" s="76">
        <f t="shared" si="227"/>
        <v>1.9141914191419143</v>
      </c>
      <c r="AI140" s="76">
        <f t="shared" si="228"/>
        <v>4.2701525054466236</v>
      </c>
      <c r="AJ140" s="76" t="str">
        <f t="shared" si="229"/>
        <v/>
      </c>
      <c r="AK140" s="76" t="str">
        <f t="shared" si="230"/>
        <v/>
      </c>
      <c r="AL140" s="76" t="str">
        <f t="shared" si="231"/>
        <v/>
      </c>
      <c r="AM140" s="76" t="str">
        <f t="shared" si="232"/>
        <v/>
      </c>
      <c r="AN140" s="76" t="str">
        <f t="shared" si="233"/>
        <v/>
      </c>
      <c r="AO140" s="76" t="str">
        <f t="shared" si="234"/>
        <v/>
      </c>
      <c r="AP140" s="76" t="str">
        <f t="shared" si="235"/>
        <v/>
      </c>
      <c r="AQ140" s="76">
        <f t="shared" si="236"/>
        <v>0.70967741935483875</v>
      </c>
      <c r="AR140" s="76">
        <f t="shared" si="237"/>
        <v>2.5850340136054419</v>
      </c>
      <c r="AS140" s="79" t="str">
        <f t="shared" si="238"/>
        <v/>
      </c>
      <c r="AT140" s="78" t="str">
        <f t="shared" si="239"/>
        <v/>
      </c>
      <c r="AU140" s="78">
        <f t="shared" si="240"/>
        <v>11.6</v>
      </c>
      <c r="AV140" s="78">
        <f t="shared" si="241"/>
        <v>11.6</v>
      </c>
      <c r="AW140" s="78">
        <f t="shared" si="242"/>
        <v>19.600000000000001</v>
      </c>
      <c r="AX140" s="78" t="str">
        <f t="shared" si="243"/>
        <v/>
      </c>
      <c r="AY140" s="78" t="str">
        <f t="shared" si="244"/>
        <v/>
      </c>
      <c r="AZ140" s="78" t="str">
        <f t="shared" si="245"/>
        <v/>
      </c>
      <c r="BA140" s="78" t="str">
        <f t="shared" si="246"/>
        <v/>
      </c>
      <c r="BB140" s="78" t="str">
        <f t="shared" si="247"/>
        <v/>
      </c>
      <c r="BC140" s="78" t="str">
        <f t="shared" si="248"/>
        <v/>
      </c>
      <c r="BD140" s="78" t="str">
        <f t="shared" si="249"/>
        <v/>
      </c>
      <c r="BE140" s="78" t="str">
        <f t="shared" si="250"/>
        <v/>
      </c>
      <c r="BF140" s="78">
        <f t="shared" si="251"/>
        <v>15.2</v>
      </c>
      <c r="BG140" s="79" t="str">
        <f t="shared" si="252"/>
        <v/>
      </c>
      <c r="BH140" s="78" t="str">
        <f t="shared" si="253"/>
        <v/>
      </c>
      <c r="BI140" s="78">
        <f t="shared" si="254"/>
        <v>22.43713733075435</v>
      </c>
      <c r="BJ140" s="78">
        <f t="shared" si="255"/>
        <v>22.43713733075435</v>
      </c>
      <c r="BK140" s="78">
        <f t="shared" si="256"/>
        <v>40.246406570841891</v>
      </c>
      <c r="BL140" s="78" t="str">
        <f t="shared" si="257"/>
        <v/>
      </c>
      <c r="BM140" s="78" t="str">
        <f t="shared" si="258"/>
        <v/>
      </c>
      <c r="BN140" s="78" t="str">
        <f t="shared" si="259"/>
        <v/>
      </c>
      <c r="BO140" s="78" t="str">
        <f t="shared" si="260"/>
        <v/>
      </c>
      <c r="BP140" s="78" t="str">
        <f t="shared" si="261"/>
        <v/>
      </c>
      <c r="BQ140" s="78" t="str">
        <f t="shared" si="262"/>
        <v/>
      </c>
      <c r="BR140" s="78" t="str">
        <f t="shared" si="263"/>
        <v/>
      </c>
      <c r="BS140" s="78" t="str">
        <f t="shared" si="264"/>
        <v/>
      </c>
      <c r="BT140" s="78">
        <f t="shared" si="265"/>
        <v>30.039525691699605</v>
      </c>
      <c r="BW140" s="76">
        <v>6.7</v>
      </c>
      <c r="BX140" s="76">
        <v>6.7</v>
      </c>
      <c r="BY140" s="76">
        <v>6.88</v>
      </c>
      <c r="CG140" s="76">
        <v>6.14</v>
      </c>
      <c r="CH140" s="76">
        <v>5.55</v>
      </c>
      <c r="CI140" s="77" t="str">
        <f t="shared" si="266"/>
        <v/>
      </c>
      <c r="CJ140" s="76" t="str">
        <f t="shared" si="267"/>
        <v/>
      </c>
      <c r="CK140" s="76">
        <f t="shared" si="268"/>
        <v>6.7</v>
      </c>
      <c r="CL140" s="76">
        <f t="shared" si="269"/>
        <v>6.7</v>
      </c>
      <c r="CM140" s="76">
        <f t="shared" si="270"/>
        <v>6.88</v>
      </c>
      <c r="CN140" s="76" t="str">
        <f t="shared" si="271"/>
        <v/>
      </c>
      <c r="CO140" s="76" t="str">
        <f t="shared" si="272"/>
        <v/>
      </c>
      <c r="CP140" s="76" t="str">
        <f t="shared" si="273"/>
        <v/>
      </c>
      <c r="CQ140" s="76" t="str">
        <f t="shared" si="274"/>
        <v/>
      </c>
      <c r="CR140" s="76" t="str">
        <f t="shared" si="275"/>
        <v/>
      </c>
      <c r="CS140" s="76" t="str">
        <f t="shared" si="276"/>
        <v/>
      </c>
      <c r="CT140" s="76" t="str">
        <f t="shared" si="277"/>
        <v/>
      </c>
      <c r="CU140" s="76" t="str">
        <f t="shared" si="278"/>
        <v/>
      </c>
      <c r="CV140" s="76">
        <f t="shared" si="279"/>
        <v>5.55</v>
      </c>
    </row>
    <row r="141" spans="1:100" x14ac:dyDescent="0.15">
      <c r="A141" s="80" t="s">
        <v>702</v>
      </c>
      <c r="B141" s="81" t="s">
        <v>1202</v>
      </c>
      <c r="C141" s="77">
        <v>3.38</v>
      </c>
      <c r="D141" s="76">
        <v>3.24</v>
      </c>
      <c r="E141" s="76">
        <v>2.73</v>
      </c>
      <c r="F141" s="76">
        <v>2.73</v>
      </c>
      <c r="G141" s="76">
        <v>4.83</v>
      </c>
      <c r="H141" s="76">
        <v>3.6</v>
      </c>
      <c r="I141" s="76">
        <v>3.6</v>
      </c>
      <c r="J141" s="76">
        <v>4.55</v>
      </c>
      <c r="K141" s="76">
        <v>3.69</v>
      </c>
      <c r="L141" s="76">
        <v>3.69</v>
      </c>
      <c r="M141" s="76">
        <v>4.28</v>
      </c>
      <c r="N141" s="76">
        <v>2.88</v>
      </c>
      <c r="O141" s="76">
        <v>3.35</v>
      </c>
      <c r="P141" s="76">
        <v>3.36</v>
      </c>
      <c r="S141" s="78">
        <v>34.5</v>
      </c>
      <c r="T141" s="78">
        <v>34.5</v>
      </c>
      <c r="U141" s="78">
        <v>26.9</v>
      </c>
      <c r="V141" s="78">
        <v>25.7</v>
      </c>
      <c r="W141" s="78">
        <v>25.7</v>
      </c>
      <c r="X141" s="78">
        <v>12.5</v>
      </c>
      <c r="AA141" s="78">
        <v>15.5</v>
      </c>
      <c r="AB141" s="78">
        <v>14.1</v>
      </c>
      <c r="AC141" s="78">
        <v>33.9</v>
      </c>
      <c r="AD141" s="78">
        <v>9.9</v>
      </c>
      <c r="AE141" s="77" t="str">
        <f t="shared" si="224"/>
        <v/>
      </c>
      <c r="AF141" s="76" t="str">
        <f t="shared" si="225"/>
        <v/>
      </c>
      <c r="AG141" s="76">
        <f t="shared" si="226"/>
        <v>12.637362637362637</v>
      </c>
      <c r="AH141" s="76">
        <f t="shared" si="227"/>
        <v>12.637362637362637</v>
      </c>
      <c r="AI141" s="76">
        <f t="shared" si="228"/>
        <v>5.5693581780538297</v>
      </c>
      <c r="AJ141" s="76">
        <f t="shared" si="229"/>
        <v>7.1388888888888884</v>
      </c>
      <c r="AK141" s="76">
        <f t="shared" si="230"/>
        <v>7.1388888888888884</v>
      </c>
      <c r="AL141" s="76">
        <f t="shared" si="231"/>
        <v>2.7472527472527473</v>
      </c>
      <c r="AM141" s="76" t="str">
        <f t="shared" si="232"/>
        <v/>
      </c>
      <c r="AN141" s="76" t="str">
        <f t="shared" si="233"/>
        <v/>
      </c>
      <c r="AO141" s="76">
        <f t="shared" si="234"/>
        <v>3.6214953271028034</v>
      </c>
      <c r="AP141" s="76">
        <f t="shared" si="235"/>
        <v>4.895833333333333</v>
      </c>
      <c r="AQ141" s="76">
        <f t="shared" si="236"/>
        <v>10.119402985074625</v>
      </c>
      <c r="AR141" s="76">
        <f t="shared" si="237"/>
        <v>2.9464285714285716</v>
      </c>
      <c r="AS141" s="79" t="str">
        <f t="shared" si="238"/>
        <v/>
      </c>
      <c r="AT141" s="78" t="str">
        <f t="shared" si="239"/>
        <v/>
      </c>
      <c r="AU141" s="78">
        <f t="shared" si="240"/>
        <v>34.5</v>
      </c>
      <c r="AV141" s="78">
        <f t="shared" si="241"/>
        <v>34.5</v>
      </c>
      <c r="AW141" s="78">
        <f t="shared" si="242"/>
        <v>26.9</v>
      </c>
      <c r="AX141" s="78">
        <f t="shared" si="243"/>
        <v>25.7</v>
      </c>
      <c r="AY141" s="78">
        <f t="shared" si="244"/>
        <v>25.7</v>
      </c>
      <c r="AZ141" s="78">
        <f t="shared" si="245"/>
        <v>12.5</v>
      </c>
      <c r="BA141" s="78" t="str">
        <f t="shared" si="246"/>
        <v/>
      </c>
      <c r="BB141" s="78" t="str">
        <f t="shared" si="247"/>
        <v/>
      </c>
      <c r="BC141" s="78">
        <f t="shared" si="248"/>
        <v>15.5</v>
      </c>
      <c r="BD141" s="78">
        <f t="shared" si="249"/>
        <v>14.1</v>
      </c>
      <c r="BE141" s="78">
        <f t="shared" si="250"/>
        <v>33.9</v>
      </c>
      <c r="BF141" s="78">
        <f t="shared" si="251"/>
        <v>9.9</v>
      </c>
      <c r="BG141" s="79" t="str">
        <f t="shared" si="252"/>
        <v/>
      </c>
      <c r="BH141" s="78" t="str">
        <f t="shared" si="253"/>
        <v/>
      </c>
      <c r="BI141" s="78">
        <f t="shared" si="254"/>
        <v>66.7311411992263</v>
      </c>
      <c r="BJ141" s="78">
        <f t="shared" si="255"/>
        <v>66.7311411992263</v>
      </c>
      <c r="BK141" s="78">
        <f t="shared" si="256"/>
        <v>55.236139630390142</v>
      </c>
      <c r="BL141" s="78">
        <f t="shared" si="257"/>
        <v>53.209109730848866</v>
      </c>
      <c r="BM141" s="78">
        <f t="shared" si="258"/>
        <v>53.209109730848866</v>
      </c>
      <c r="BN141" s="78">
        <f t="shared" si="259"/>
        <v>36.231884057971016</v>
      </c>
      <c r="BO141" s="78" t="str">
        <f t="shared" si="260"/>
        <v/>
      </c>
      <c r="BP141" s="78" t="str">
        <f t="shared" si="261"/>
        <v/>
      </c>
      <c r="BQ141" s="78">
        <f t="shared" si="262"/>
        <v>34.831460674157306</v>
      </c>
      <c r="BR141" s="78">
        <f t="shared" si="263"/>
        <v>27.810650887573964</v>
      </c>
      <c r="BS141" s="78">
        <f t="shared" si="264"/>
        <v>64.571428571428569</v>
      </c>
      <c r="BT141" s="78">
        <f t="shared" si="265"/>
        <v>19.565217391304348</v>
      </c>
      <c r="BW141" s="76">
        <v>9.08</v>
      </c>
      <c r="BX141" s="76">
        <v>9.08</v>
      </c>
      <c r="BY141" s="76">
        <v>9.5</v>
      </c>
      <c r="BZ141" s="76">
        <v>8.44</v>
      </c>
      <c r="CA141" s="76">
        <v>8.44</v>
      </c>
      <c r="CB141" s="76">
        <v>8.0399999999999991</v>
      </c>
      <c r="CE141" s="76">
        <v>8.27</v>
      </c>
      <c r="CF141" s="76">
        <v>8.07</v>
      </c>
      <c r="CG141" s="76">
        <v>8.65</v>
      </c>
      <c r="CH141" s="76">
        <v>7.74</v>
      </c>
      <c r="CI141" s="77" t="str">
        <f t="shared" si="266"/>
        <v/>
      </c>
      <c r="CJ141" s="76" t="str">
        <f t="shared" si="267"/>
        <v/>
      </c>
      <c r="CK141" s="76">
        <f t="shared" si="268"/>
        <v>9.08</v>
      </c>
      <c r="CL141" s="76">
        <f t="shared" si="269"/>
        <v>9.08</v>
      </c>
      <c r="CM141" s="76">
        <f t="shared" si="270"/>
        <v>9.5</v>
      </c>
      <c r="CN141" s="76">
        <f t="shared" si="271"/>
        <v>8.44</v>
      </c>
      <c r="CO141" s="76">
        <f t="shared" si="272"/>
        <v>8.44</v>
      </c>
      <c r="CP141" s="76">
        <f t="shared" si="273"/>
        <v>8.0399999999999991</v>
      </c>
      <c r="CQ141" s="76" t="str">
        <f t="shared" si="274"/>
        <v/>
      </c>
      <c r="CR141" s="76" t="str">
        <f t="shared" si="275"/>
        <v/>
      </c>
      <c r="CS141" s="76">
        <f t="shared" si="276"/>
        <v>8.27</v>
      </c>
      <c r="CT141" s="76">
        <f t="shared" si="277"/>
        <v>8.07</v>
      </c>
      <c r="CU141" s="76">
        <f t="shared" si="278"/>
        <v>8.65</v>
      </c>
      <c r="CV141" s="76">
        <f t="shared" si="279"/>
        <v>7.74</v>
      </c>
    </row>
    <row r="142" spans="1:100" x14ac:dyDescent="0.15">
      <c r="A142" s="80" t="s">
        <v>705</v>
      </c>
      <c r="B142" s="81" t="s">
        <v>1101</v>
      </c>
      <c r="C142" s="77">
        <v>6.28</v>
      </c>
      <c r="D142" s="76">
        <v>5.43</v>
      </c>
      <c r="E142" s="76">
        <v>6.67</v>
      </c>
      <c r="F142" s="76">
        <v>6.67</v>
      </c>
      <c r="G142" s="76">
        <v>6.01</v>
      </c>
      <c r="H142" s="76">
        <v>5.86</v>
      </c>
      <c r="I142" s="76">
        <v>5.86</v>
      </c>
      <c r="J142" s="76">
        <v>6.42</v>
      </c>
      <c r="K142" s="76">
        <v>9.59</v>
      </c>
      <c r="L142" s="76">
        <v>9.59</v>
      </c>
      <c r="M142" s="76">
        <v>9.43</v>
      </c>
      <c r="N142" s="76">
        <v>6.74</v>
      </c>
      <c r="O142" s="76">
        <v>4.67</v>
      </c>
      <c r="P142" s="76">
        <v>7.16</v>
      </c>
      <c r="S142" s="78">
        <v>28.7</v>
      </c>
      <c r="T142" s="78">
        <v>28.7</v>
      </c>
      <c r="U142" s="78">
        <v>35.799999999999997</v>
      </c>
      <c r="V142" s="78">
        <v>19.3</v>
      </c>
      <c r="W142" s="78">
        <v>19.3</v>
      </c>
      <c r="X142" s="78">
        <v>10.1</v>
      </c>
      <c r="AA142" s="78">
        <v>22.8</v>
      </c>
      <c r="AB142" s="78">
        <v>9.5</v>
      </c>
      <c r="AE142" s="77" t="str">
        <f t="shared" si="224"/>
        <v/>
      </c>
      <c r="AF142" s="76" t="str">
        <f t="shared" si="225"/>
        <v/>
      </c>
      <c r="AG142" s="76">
        <f t="shared" si="226"/>
        <v>4.3028485757121437</v>
      </c>
      <c r="AH142" s="76">
        <f t="shared" si="227"/>
        <v>4.3028485757121437</v>
      </c>
      <c r="AI142" s="76">
        <f t="shared" si="228"/>
        <v>5.956738768718802</v>
      </c>
      <c r="AJ142" s="76">
        <f t="shared" si="229"/>
        <v>3.2935153583617747</v>
      </c>
      <c r="AK142" s="76">
        <f t="shared" si="230"/>
        <v>3.2935153583617747</v>
      </c>
      <c r="AL142" s="76">
        <f t="shared" si="231"/>
        <v>1.5732087227414331</v>
      </c>
      <c r="AM142" s="76" t="str">
        <f t="shared" si="232"/>
        <v/>
      </c>
      <c r="AN142" s="76" t="str">
        <f t="shared" si="233"/>
        <v/>
      </c>
      <c r="AO142" s="76">
        <f t="shared" si="234"/>
        <v>2.4178154825026512</v>
      </c>
      <c r="AP142" s="76">
        <f t="shared" si="235"/>
        <v>1.4094955489614243</v>
      </c>
      <c r="AQ142" s="76" t="str">
        <f t="shared" si="236"/>
        <v/>
      </c>
      <c r="AR142" s="76" t="str">
        <f t="shared" si="237"/>
        <v/>
      </c>
      <c r="AS142" s="79" t="str">
        <f t="shared" si="238"/>
        <v/>
      </c>
      <c r="AT142" s="78" t="str">
        <f t="shared" si="239"/>
        <v/>
      </c>
      <c r="AU142" s="78">
        <f t="shared" si="240"/>
        <v>28.7</v>
      </c>
      <c r="AV142" s="78">
        <f t="shared" si="241"/>
        <v>28.7</v>
      </c>
      <c r="AW142" s="78">
        <f t="shared" si="242"/>
        <v>35.799999999999997</v>
      </c>
      <c r="AX142" s="78">
        <f t="shared" si="243"/>
        <v>19.3</v>
      </c>
      <c r="AY142" s="78">
        <f t="shared" si="244"/>
        <v>19.3</v>
      </c>
      <c r="AZ142" s="78">
        <f t="shared" si="245"/>
        <v>10.1</v>
      </c>
      <c r="BA142" s="78" t="str">
        <f t="shared" si="246"/>
        <v/>
      </c>
      <c r="BB142" s="78" t="str">
        <f t="shared" si="247"/>
        <v/>
      </c>
      <c r="BC142" s="78">
        <f t="shared" si="248"/>
        <v>22.8</v>
      </c>
      <c r="BD142" s="78">
        <f t="shared" si="249"/>
        <v>9.5</v>
      </c>
      <c r="BE142" s="78" t="str">
        <f t="shared" si="250"/>
        <v/>
      </c>
      <c r="BF142" s="78" t="str">
        <f t="shared" si="251"/>
        <v/>
      </c>
      <c r="BG142" s="79" t="str">
        <f t="shared" si="252"/>
        <v/>
      </c>
      <c r="BH142" s="78" t="str">
        <f t="shared" si="253"/>
        <v/>
      </c>
      <c r="BI142" s="78">
        <f t="shared" si="254"/>
        <v>55.512572533849124</v>
      </c>
      <c r="BJ142" s="78">
        <f t="shared" si="255"/>
        <v>55.512572533849124</v>
      </c>
      <c r="BK142" s="78">
        <f t="shared" si="256"/>
        <v>73.511293634496909</v>
      </c>
      <c r="BL142" s="78">
        <f t="shared" si="257"/>
        <v>39.958592132505181</v>
      </c>
      <c r="BM142" s="78">
        <f t="shared" si="258"/>
        <v>39.958592132505181</v>
      </c>
      <c r="BN142" s="78">
        <f t="shared" si="259"/>
        <v>29.275362318840578</v>
      </c>
      <c r="BO142" s="78" t="str">
        <f t="shared" si="260"/>
        <v/>
      </c>
      <c r="BP142" s="78" t="str">
        <f t="shared" si="261"/>
        <v/>
      </c>
      <c r="BQ142" s="78">
        <f t="shared" si="262"/>
        <v>51.235955056179776</v>
      </c>
      <c r="BR142" s="78">
        <f t="shared" si="263"/>
        <v>18.737672583826431</v>
      </c>
      <c r="BS142" s="78" t="str">
        <f t="shared" si="264"/>
        <v/>
      </c>
      <c r="BT142" s="78" t="str">
        <f t="shared" si="265"/>
        <v/>
      </c>
      <c r="BW142" s="76">
        <v>8.59</v>
      </c>
      <c r="BX142" s="76">
        <v>8.59</v>
      </c>
      <c r="BY142" s="76">
        <v>9.24</v>
      </c>
      <c r="BZ142" s="76">
        <v>8.42</v>
      </c>
      <c r="CA142" s="76">
        <v>8.42</v>
      </c>
      <c r="CB142" s="76">
        <v>8.2799999999999994</v>
      </c>
      <c r="CE142" s="76">
        <v>8.65</v>
      </c>
      <c r="CF142" s="76">
        <v>8.02</v>
      </c>
      <c r="CI142" s="77" t="str">
        <f t="shared" si="266"/>
        <v/>
      </c>
      <c r="CJ142" s="76" t="str">
        <f t="shared" si="267"/>
        <v/>
      </c>
      <c r="CK142" s="76">
        <f t="shared" si="268"/>
        <v>8.59</v>
      </c>
      <c r="CL142" s="76">
        <f t="shared" si="269"/>
        <v>8.59</v>
      </c>
      <c r="CM142" s="76">
        <f t="shared" si="270"/>
        <v>9.24</v>
      </c>
      <c r="CN142" s="76">
        <f t="shared" si="271"/>
        <v>8.42</v>
      </c>
      <c r="CO142" s="76">
        <f t="shared" si="272"/>
        <v>8.42</v>
      </c>
      <c r="CP142" s="76">
        <f t="shared" si="273"/>
        <v>8.2799999999999994</v>
      </c>
      <c r="CQ142" s="76" t="str">
        <f t="shared" si="274"/>
        <v/>
      </c>
      <c r="CR142" s="76" t="str">
        <f t="shared" si="275"/>
        <v/>
      </c>
      <c r="CS142" s="76">
        <f t="shared" si="276"/>
        <v>8.65</v>
      </c>
      <c r="CT142" s="76">
        <f t="shared" si="277"/>
        <v>8.02</v>
      </c>
      <c r="CU142" s="76" t="str">
        <f t="shared" si="278"/>
        <v/>
      </c>
      <c r="CV142" s="76" t="str">
        <f t="shared" si="279"/>
        <v/>
      </c>
    </row>
    <row r="143" spans="1:100" x14ac:dyDescent="0.15">
      <c r="A143" s="80" t="s">
        <v>708</v>
      </c>
      <c r="B143" s="81" t="s">
        <v>1201</v>
      </c>
      <c r="C143" s="77">
        <v>2.84</v>
      </c>
      <c r="D143" s="76">
        <v>1.7</v>
      </c>
      <c r="E143" s="76">
        <v>3.45</v>
      </c>
      <c r="F143" s="76">
        <v>3.45</v>
      </c>
      <c r="G143" s="76">
        <v>4.46</v>
      </c>
      <c r="H143" s="76">
        <v>2.85</v>
      </c>
      <c r="I143" s="76">
        <v>2.85</v>
      </c>
      <c r="J143" s="76">
        <v>2.75</v>
      </c>
      <c r="K143" s="76">
        <v>6.8</v>
      </c>
      <c r="L143" s="76">
        <v>6.8</v>
      </c>
      <c r="M143" s="76">
        <v>8.17</v>
      </c>
      <c r="N143" s="76">
        <v>1.61</v>
      </c>
      <c r="O143" s="76">
        <v>2.29</v>
      </c>
      <c r="P143" s="76">
        <v>4</v>
      </c>
      <c r="S143" s="78">
        <v>33.299999999999997</v>
      </c>
      <c r="T143" s="78">
        <v>33.299999999999997</v>
      </c>
      <c r="U143" s="78">
        <v>34.5</v>
      </c>
      <c r="V143" s="78">
        <v>18</v>
      </c>
      <c r="W143" s="78">
        <v>18</v>
      </c>
      <c r="X143" s="78">
        <v>12.3</v>
      </c>
      <c r="Y143" s="78">
        <v>3.9</v>
      </c>
      <c r="Z143" s="78">
        <v>3.9</v>
      </c>
      <c r="AA143" s="78">
        <v>15.1</v>
      </c>
      <c r="AB143" s="78">
        <v>9</v>
      </c>
      <c r="AC143" s="78">
        <v>7.2</v>
      </c>
      <c r="AE143" s="77" t="str">
        <f t="shared" si="224"/>
        <v/>
      </c>
      <c r="AF143" s="76" t="str">
        <f t="shared" si="225"/>
        <v/>
      </c>
      <c r="AG143" s="76">
        <f t="shared" si="226"/>
        <v>9.6521739130434767</v>
      </c>
      <c r="AH143" s="76">
        <f t="shared" si="227"/>
        <v>9.6521739130434767</v>
      </c>
      <c r="AI143" s="76">
        <f t="shared" si="228"/>
        <v>7.7354260089686102</v>
      </c>
      <c r="AJ143" s="76">
        <f t="shared" si="229"/>
        <v>6.3157894736842106</v>
      </c>
      <c r="AK143" s="76">
        <f t="shared" si="230"/>
        <v>6.3157894736842106</v>
      </c>
      <c r="AL143" s="76">
        <f t="shared" si="231"/>
        <v>4.4727272727272727</v>
      </c>
      <c r="AM143" s="76">
        <f t="shared" si="232"/>
        <v>0.57352941176470584</v>
      </c>
      <c r="AN143" s="76">
        <f t="shared" si="233"/>
        <v>0.57352941176470584</v>
      </c>
      <c r="AO143" s="76">
        <f t="shared" si="234"/>
        <v>1.8482252141982864</v>
      </c>
      <c r="AP143" s="76">
        <f t="shared" si="235"/>
        <v>5.5900621118012417</v>
      </c>
      <c r="AQ143" s="76">
        <f t="shared" si="236"/>
        <v>3.14410480349345</v>
      </c>
      <c r="AR143" s="76" t="str">
        <f t="shared" si="237"/>
        <v/>
      </c>
      <c r="AS143" s="79" t="str">
        <f t="shared" si="238"/>
        <v/>
      </c>
      <c r="AT143" s="78" t="str">
        <f t="shared" si="239"/>
        <v/>
      </c>
      <c r="AU143" s="78">
        <f t="shared" si="240"/>
        <v>33.299999999999997</v>
      </c>
      <c r="AV143" s="78">
        <f t="shared" si="241"/>
        <v>33.299999999999997</v>
      </c>
      <c r="AW143" s="78">
        <f t="shared" si="242"/>
        <v>34.5</v>
      </c>
      <c r="AX143" s="78">
        <f t="shared" si="243"/>
        <v>18</v>
      </c>
      <c r="AY143" s="78">
        <f t="shared" si="244"/>
        <v>18</v>
      </c>
      <c r="AZ143" s="78">
        <f t="shared" si="245"/>
        <v>12.3</v>
      </c>
      <c r="BA143" s="78" t="str">
        <f t="shared" si="246"/>
        <v/>
      </c>
      <c r="BB143" s="78" t="str">
        <f t="shared" si="247"/>
        <v/>
      </c>
      <c r="BC143" s="78">
        <f t="shared" si="248"/>
        <v>15.1</v>
      </c>
      <c r="BD143" s="78">
        <f t="shared" si="249"/>
        <v>9</v>
      </c>
      <c r="BE143" s="78">
        <f t="shared" si="250"/>
        <v>7.2</v>
      </c>
      <c r="BF143" s="78" t="str">
        <f t="shared" si="251"/>
        <v/>
      </c>
      <c r="BG143" s="79" t="str">
        <f t="shared" si="252"/>
        <v/>
      </c>
      <c r="BH143" s="78" t="str">
        <f t="shared" si="253"/>
        <v/>
      </c>
      <c r="BI143" s="78">
        <f t="shared" si="254"/>
        <v>64.410058027079288</v>
      </c>
      <c r="BJ143" s="78">
        <f t="shared" si="255"/>
        <v>64.410058027079288</v>
      </c>
      <c r="BK143" s="78">
        <f t="shared" si="256"/>
        <v>70.841889117043124</v>
      </c>
      <c r="BL143" s="78">
        <f t="shared" si="257"/>
        <v>37.267080745341616</v>
      </c>
      <c r="BM143" s="78">
        <f t="shared" si="258"/>
        <v>37.267080745341616</v>
      </c>
      <c r="BN143" s="78">
        <f t="shared" si="259"/>
        <v>35.652173913043477</v>
      </c>
      <c r="BO143" s="78" t="str">
        <f t="shared" si="260"/>
        <v/>
      </c>
      <c r="BP143" s="78" t="str">
        <f t="shared" si="261"/>
        <v/>
      </c>
      <c r="BQ143" s="78">
        <f t="shared" si="262"/>
        <v>33.932584269662918</v>
      </c>
      <c r="BR143" s="78">
        <f t="shared" si="263"/>
        <v>17.751479289940828</v>
      </c>
      <c r="BS143" s="78">
        <f t="shared" si="264"/>
        <v>13.714285714285714</v>
      </c>
      <c r="BT143" s="78" t="str">
        <f t="shared" si="265"/>
        <v/>
      </c>
      <c r="BW143" s="76">
        <v>8.36</v>
      </c>
      <c r="BX143" s="76">
        <v>8.36</v>
      </c>
      <c r="BY143" s="76">
        <v>8.57</v>
      </c>
      <c r="BZ143" s="76">
        <v>7.64</v>
      </c>
      <c r="CA143" s="76">
        <v>7.64</v>
      </c>
      <c r="CB143" s="76">
        <v>7.37</v>
      </c>
      <c r="CC143" s="76">
        <v>7.19</v>
      </c>
      <c r="CD143" s="76">
        <v>7.19</v>
      </c>
      <c r="CE143" s="76">
        <v>7.57</v>
      </c>
      <c r="CF143" s="76">
        <v>7.01</v>
      </c>
      <c r="CG143" s="76">
        <v>7.32</v>
      </c>
      <c r="CI143" s="77" t="str">
        <f t="shared" si="266"/>
        <v/>
      </c>
      <c r="CJ143" s="76" t="str">
        <f t="shared" si="267"/>
        <v/>
      </c>
      <c r="CK143" s="76">
        <f t="shared" si="268"/>
        <v>8.36</v>
      </c>
      <c r="CL143" s="76">
        <f t="shared" si="269"/>
        <v>8.36</v>
      </c>
      <c r="CM143" s="76">
        <f t="shared" si="270"/>
        <v>8.57</v>
      </c>
      <c r="CN143" s="76">
        <f t="shared" si="271"/>
        <v>7.64</v>
      </c>
      <c r="CO143" s="76">
        <f t="shared" si="272"/>
        <v>7.64</v>
      </c>
      <c r="CP143" s="76">
        <f t="shared" si="273"/>
        <v>7.37</v>
      </c>
      <c r="CQ143" s="76" t="str">
        <f t="shared" si="274"/>
        <v/>
      </c>
      <c r="CR143" s="76" t="str">
        <f t="shared" si="275"/>
        <v/>
      </c>
      <c r="CS143" s="76">
        <f t="shared" si="276"/>
        <v>7.57</v>
      </c>
      <c r="CT143" s="76">
        <f t="shared" si="277"/>
        <v>7.01</v>
      </c>
      <c r="CU143" s="76">
        <f t="shared" si="278"/>
        <v>7.32</v>
      </c>
      <c r="CV143" s="76" t="str">
        <f t="shared" si="279"/>
        <v/>
      </c>
    </row>
    <row r="144" spans="1:100" x14ac:dyDescent="0.15">
      <c r="A144" s="80" t="s">
        <v>710</v>
      </c>
      <c r="B144" s="81" t="s">
        <v>1200</v>
      </c>
      <c r="C144" s="77">
        <v>4.0199999999999996</v>
      </c>
      <c r="D144" s="76">
        <v>3.33</v>
      </c>
      <c r="E144" s="76">
        <v>4.26</v>
      </c>
      <c r="F144" s="76">
        <v>4.26</v>
      </c>
      <c r="G144" s="76">
        <v>3.3</v>
      </c>
      <c r="H144" s="76">
        <v>5.45</v>
      </c>
      <c r="I144" s="76">
        <v>5.45</v>
      </c>
      <c r="J144" s="76">
        <v>2.56</v>
      </c>
      <c r="K144" s="76">
        <v>4.6900000000000004</v>
      </c>
      <c r="L144" s="76">
        <v>4.6900000000000004</v>
      </c>
      <c r="M144" s="76">
        <v>5.31</v>
      </c>
      <c r="N144" s="76">
        <v>0.98</v>
      </c>
      <c r="O144" s="76">
        <v>3.5</v>
      </c>
      <c r="P144" s="76">
        <v>5.16</v>
      </c>
      <c r="S144" s="78">
        <v>35.5</v>
      </c>
      <c r="T144" s="78">
        <v>35.5</v>
      </c>
      <c r="U144" s="78">
        <v>32.799999999999997</v>
      </c>
      <c r="V144" s="78">
        <v>19</v>
      </c>
      <c r="W144" s="78">
        <v>19</v>
      </c>
      <c r="X144" s="78">
        <v>9.4</v>
      </c>
      <c r="AA144" s="78">
        <v>11.8</v>
      </c>
      <c r="AB144" s="78">
        <v>8.9</v>
      </c>
      <c r="AC144" s="78">
        <v>29</v>
      </c>
      <c r="AE144" s="77" t="str">
        <f t="shared" si="224"/>
        <v/>
      </c>
      <c r="AF144" s="76" t="str">
        <f t="shared" si="225"/>
        <v/>
      </c>
      <c r="AG144" s="76">
        <f t="shared" si="226"/>
        <v>8.3333333333333339</v>
      </c>
      <c r="AH144" s="76">
        <f t="shared" si="227"/>
        <v>8.3333333333333339</v>
      </c>
      <c r="AI144" s="76">
        <f t="shared" si="228"/>
        <v>9.9393939393939394</v>
      </c>
      <c r="AJ144" s="76">
        <f t="shared" si="229"/>
        <v>3.4862385321100917</v>
      </c>
      <c r="AK144" s="76">
        <f t="shared" si="230"/>
        <v>3.4862385321100917</v>
      </c>
      <c r="AL144" s="76">
        <f t="shared" si="231"/>
        <v>3.671875</v>
      </c>
      <c r="AM144" s="76" t="str">
        <f t="shared" si="232"/>
        <v/>
      </c>
      <c r="AN144" s="76" t="str">
        <f t="shared" si="233"/>
        <v/>
      </c>
      <c r="AO144" s="76">
        <f t="shared" si="234"/>
        <v>2.2222222222222223</v>
      </c>
      <c r="AP144" s="76">
        <f t="shared" si="235"/>
        <v>9.0816326530612255</v>
      </c>
      <c r="AQ144" s="76">
        <f t="shared" si="236"/>
        <v>8.2857142857142865</v>
      </c>
      <c r="AR144" s="76" t="str">
        <f t="shared" si="237"/>
        <v/>
      </c>
      <c r="AS144" s="79" t="str">
        <f t="shared" si="238"/>
        <v/>
      </c>
      <c r="AT144" s="78" t="str">
        <f t="shared" si="239"/>
        <v/>
      </c>
      <c r="AU144" s="78">
        <f t="shared" si="240"/>
        <v>35.5</v>
      </c>
      <c r="AV144" s="78">
        <f t="shared" si="241"/>
        <v>35.5</v>
      </c>
      <c r="AW144" s="78">
        <f t="shared" si="242"/>
        <v>32.799999999999997</v>
      </c>
      <c r="AX144" s="78">
        <f t="shared" si="243"/>
        <v>19</v>
      </c>
      <c r="AY144" s="78">
        <f t="shared" si="244"/>
        <v>19</v>
      </c>
      <c r="AZ144" s="78">
        <f t="shared" si="245"/>
        <v>9.4</v>
      </c>
      <c r="BA144" s="78" t="str">
        <f t="shared" si="246"/>
        <v/>
      </c>
      <c r="BB144" s="78" t="str">
        <f t="shared" si="247"/>
        <v/>
      </c>
      <c r="BC144" s="78">
        <f t="shared" si="248"/>
        <v>11.8</v>
      </c>
      <c r="BD144" s="78">
        <f t="shared" si="249"/>
        <v>8.9</v>
      </c>
      <c r="BE144" s="78">
        <f t="shared" si="250"/>
        <v>29</v>
      </c>
      <c r="BF144" s="78" t="str">
        <f t="shared" si="251"/>
        <v/>
      </c>
      <c r="BG144" s="79" t="str">
        <f t="shared" si="252"/>
        <v/>
      </c>
      <c r="BH144" s="78" t="str">
        <f t="shared" si="253"/>
        <v/>
      </c>
      <c r="BI144" s="78">
        <f t="shared" si="254"/>
        <v>68.665377176015468</v>
      </c>
      <c r="BJ144" s="78">
        <f t="shared" si="255"/>
        <v>68.665377176015468</v>
      </c>
      <c r="BK144" s="78">
        <f t="shared" si="256"/>
        <v>67.351129363449672</v>
      </c>
      <c r="BL144" s="78">
        <f t="shared" si="257"/>
        <v>39.337474120082817</v>
      </c>
      <c r="BM144" s="78">
        <f t="shared" si="258"/>
        <v>39.337474120082817</v>
      </c>
      <c r="BN144" s="78">
        <f t="shared" si="259"/>
        <v>27.246376811594203</v>
      </c>
      <c r="BO144" s="78" t="str">
        <f t="shared" si="260"/>
        <v/>
      </c>
      <c r="BP144" s="78" t="str">
        <f t="shared" si="261"/>
        <v/>
      </c>
      <c r="BQ144" s="78">
        <f t="shared" si="262"/>
        <v>26.516853932584269</v>
      </c>
      <c r="BR144" s="78">
        <f t="shared" si="263"/>
        <v>17.554240631163708</v>
      </c>
      <c r="BS144" s="78">
        <f t="shared" si="264"/>
        <v>55.238095238095241</v>
      </c>
      <c r="BT144" s="78" t="str">
        <f t="shared" si="265"/>
        <v/>
      </c>
      <c r="BW144" s="76">
        <v>8.98</v>
      </c>
      <c r="BX144" s="76">
        <v>8.98</v>
      </c>
      <c r="BY144" s="76">
        <v>9.49</v>
      </c>
      <c r="BZ144" s="76">
        <v>8.4700000000000006</v>
      </c>
      <c r="CA144" s="76">
        <v>8.4700000000000006</v>
      </c>
      <c r="CB144" s="76">
        <v>8.27</v>
      </c>
      <c r="CE144" s="76">
        <v>8.5399999999999991</v>
      </c>
      <c r="CF144" s="76">
        <v>8.43</v>
      </c>
      <c r="CG144" s="76">
        <v>8.65</v>
      </c>
      <c r="CI144" s="77" t="str">
        <f t="shared" si="266"/>
        <v/>
      </c>
      <c r="CJ144" s="76" t="str">
        <f t="shared" si="267"/>
        <v/>
      </c>
      <c r="CK144" s="76">
        <f t="shared" si="268"/>
        <v>8.98</v>
      </c>
      <c r="CL144" s="76">
        <f t="shared" si="269"/>
        <v>8.98</v>
      </c>
      <c r="CM144" s="76">
        <f t="shared" si="270"/>
        <v>9.49</v>
      </c>
      <c r="CN144" s="76">
        <f t="shared" si="271"/>
        <v>8.4700000000000006</v>
      </c>
      <c r="CO144" s="76">
        <f t="shared" si="272"/>
        <v>8.4700000000000006</v>
      </c>
      <c r="CP144" s="76">
        <f t="shared" si="273"/>
        <v>8.27</v>
      </c>
      <c r="CQ144" s="76" t="str">
        <f t="shared" si="274"/>
        <v/>
      </c>
      <c r="CR144" s="76" t="str">
        <f t="shared" si="275"/>
        <v/>
      </c>
      <c r="CS144" s="76">
        <f t="shared" si="276"/>
        <v>8.5399999999999991</v>
      </c>
      <c r="CT144" s="76">
        <f t="shared" si="277"/>
        <v>8.43</v>
      </c>
      <c r="CU144" s="76">
        <f t="shared" si="278"/>
        <v>8.65</v>
      </c>
      <c r="CV144" s="76" t="str">
        <f t="shared" si="279"/>
        <v/>
      </c>
    </row>
    <row r="145" spans="1:100" x14ac:dyDescent="0.15">
      <c r="A145" s="80" t="s">
        <v>712</v>
      </c>
      <c r="B145" s="81" t="s">
        <v>1199</v>
      </c>
      <c r="C145" s="77">
        <v>5.98</v>
      </c>
      <c r="D145" s="76">
        <v>3.96</v>
      </c>
      <c r="E145" s="76">
        <v>7.85</v>
      </c>
      <c r="F145" s="76">
        <v>7.85</v>
      </c>
      <c r="G145" s="76">
        <v>4.8600000000000003</v>
      </c>
      <c r="H145" s="76">
        <v>7.16</v>
      </c>
      <c r="I145" s="76">
        <v>7.16</v>
      </c>
      <c r="J145" s="76">
        <v>4.25</v>
      </c>
      <c r="K145" s="76">
        <v>6.19</v>
      </c>
      <c r="L145" s="76">
        <v>6.19</v>
      </c>
      <c r="M145" s="76">
        <v>3.04</v>
      </c>
      <c r="N145" s="76">
        <v>6.17</v>
      </c>
      <c r="O145" s="76">
        <v>3.9</v>
      </c>
      <c r="P145" s="76">
        <v>3.62</v>
      </c>
      <c r="Q145" s="79">
        <v>17.7</v>
      </c>
      <c r="R145" s="78">
        <v>13.5</v>
      </c>
      <c r="S145" s="78">
        <v>47.4</v>
      </c>
      <c r="T145" s="78">
        <v>47.4</v>
      </c>
      <c r="U145" s="78">
        <v>39</v>
      </c>
      <c r="V145" s="78">
        <v>43.6</v>
      </c>
      <c r="W145" s="78">
        <v>43.6</v>
      </c>
      <c r="X145" s="78">
        <v>31.5</v>
      </c>
      <c r="Y145" s="78">
        <v>36.700000000000003</v>
      </c>
      <c r="Z145" s="78">
        <v>36.700000000000003</v>
      </c>
      <c r="AA145" s="78">
        <v>35.6</v>
      </c>
      <c r="AB145" s="78">
        <v>43.6</v>
      </c>
      <c r="AC145" s="78">
        <v>46.3</v>
      </c>
      <c r="AD145" s="78">
        <v>33.200000000000003</v>
      </c>
      <c r="AE145" s="77">
        <f t="shared" si="224"/>
        <v>2.9598662207357855</v>
      </c>
      <c r="AF145" s="76">
        <f t="shared" si="225"/>
        <v>3.4090909090909092</v>
      </c>
      <c r="AG145" s="76">
        <f t="shared" si="226"/>
        <v>6.0382165605095546</v>
      </c>
      <c r="AH145" s="76">
        <f t="shared" si="227"/>
        <v>6.0382165605095546</v>
      </c>
      <c r="AI145" s="76">
        <f t="shared" si="228"/>
        <v>8.0246913580246915</v>
      </c>
      <c r="AJ145" s="76">
        <f t="shared" si="229"/>
        <v>6.0893854748603351</v>
      </c>
      <c r="AK145" s="76">
        <f t="shared" si="230"/>
        <v>6.0893854748603351</v>
      </c>
      <c r="AL145" s="76">
        <f t="shared" si="231"/>
        <v>7.4117647058823533</v>
      </c>
      <c r="AM145" s="76">
        <f t="shared" si="232"/>
        <v>5.9289176090468496</v>
      </c>
      <c r="AN145" s="76">
        <f t="shared" si="233"/>
        <v>5.9289176090468496</v>
      </c>
      <c r="AO145" s="76">
        <f t="shared" si="234"/>
        <v>11.710526315789474</v>
      </c>
      <c r="AP145" s="76">
        <f t="shared" si="235"/>
        <v>7.0664505672609401</v>
      </c>
      <c r="AQ145" s="76">
        <f t="shared" si="236"/>
        <v>11.87179487179487</v>
      </c>
      <c r="AR145" s="76">
        <f t="shared" si="237"/>
        <v>9.1712707182320443</v>
      </c>
      <c r="AS145" s="79">
        <f t="shared" si="238"/>
        <v>17.7</v>
      </c>
      <c r="AT145" s="78">
        <f t="shared" si="239"/>
        <v>13.5</v>
      </c>
      <c r="AU145" s="78">
        <f t="shared" si="240"/>
        <v>47.4</v>
      </c>
      <c r="AV145" s="78">
        <f t="shared" si="241"/>
        <v>47.4</v>
      </c>
      <c r="AW145" s="78">
        <f t="shared" si="242"/>
        <v>39</v>
      </c>
      <c r="AX145" s="78">
        <f t="shared" si="243"/>
        <v>43.6</v>
      </c>
      <c r="AY145" s="78">
        <f t="shared" si="244"/>
        <v>43.6</v>
      </c>
      <c r="AZ145" s="78">
        <f t="shared" si="245"/>
        <v>31.5</v>
      </c>
      <c r="BA145" s="78">
        <f t="shared" si="246"/>
        <v>36.700000000000003</v>
      </c>
      <c r="BB145" s="78">
        <f t="shared" si="247"/>
        <v>36.700000000000003</v>
      </c>
      <c r="BC145" s="78">
        <f t="shared" si="248"/>
        <v>35.6</v>
      </c>
      <c r="BD145" s="78">
        <f t="shared" si="249"/>
        <v>43.6</v>
      </c>
      <c r="BE145" s="78">
        <f t="shared" si="250"/>
        <v>46.3</v>
      </c>
      <c r="BF145" s="78">
        <f t="shared" si="251"/>
        <v>33.200000000000003</v>
      </c>
      <c r="BG145" s="79">
        <f t="shared" si="252"/>
        <v>32.536764705882355</v>
      </c>
      <c r="BH145" s="78">
        <f t="shared" si="253"/>
        <v>25.092936802973981</v>
      </c>
      <c r="BI145" s="78">
        <f t="shared" si="254"/>
        <v>91.682785299806568</v>
      </c>
      <c r="BJ145" s="78">
        <f t="shared" si="255"/>
        <v>91.682785299806568</v>
      </c>
      <c r="BK145" s="78">
        <f t="shared" si="256"/>
        <v>80.082135523613957</v>
      </c>
      <c r="BL145" s="78">
        <f t="shared" si="257"/>
        <v>90.269151138716367</v>
      </c>
      <c r="BM145" s="78">
        <f t="shared" si="258"/>
        <v>90.269151138716367</v>
      </c>
      <c r="BN145" s="78">
        <f t="shared" si="259"/>
        <v>91.304347826086953</v>
      </c>
      <c r="BO145" s="78">
        <f t="shared" si="260"/>
        <v>75.359342915811098</v>
      </c>
      <c r="BP145" s="78">
        <f t="shared" si="261"/>
        <v>75.359342915811098</v>
      </c>
      <c r="BQ145" s="78">
        <f t="shared" si="262"/>
        <v>80</v>
      </c>
      <c r="BR145" s="78">
        <f t="shared" si="263"/>
        <v>85.996055226824453</v>
      </c>
      <c r="BS145" s="78">
        <f t="shared" si="264"/>
        <v>88.19047619047619</v>
      </c>
      <c r="BT145" s="78">
        <f t="shared" si="265"/>
        <v>65.612648221343875</v>
      </c>
      <c r="BU145" s="77">
        <v>7.17</v>
      </c>
      <c r="BV145" s="76">
        <v>7.12</v>
      </c>
      <c r="BW145" s="76">
        <v>9.4499999999999993</v>
      </c>
      <c r="BX145" s="76">
        <v>9.4499999999999993</v>
      </c>
      <c r="BY145" s="76">
        <v>10</v>
      </c>
      <c r="BZ145" s="76">
        <v>9.18</v>
      </c>
      <c r="CA145" s="76">
        <v>9.18</v>
      </c>
      <c r="CB145" s="76">
        <v>9.07</v>
      </c>
      <c r="CC145" s="76">
        <v>7.7</v>
      </c>
      <c r="CD145" s="76">
        <v>7.7</v>
      </c>
      <c r="CE145" s="76">
        <v>8.83</v>
      </c>
      <c r="CF145" s="76">
        <v>8.0500000000000007</v>
      </c>
      <c r="CG145" s="76">
        <v>8.2200000000000006</v>
      </c>
      <c r="CH145" s="76">
        <v>7.38</v>
      </c>
      <c r="CI145" s="77">
        <f t="shared" si="266"/>
        <v>7.17</v>
      </c>
      <c r="CJ145" s="76">
        <f t="shared" si="267"/>
        <v>7.12</v>
      </c>
      <c r="CK145" s="76">
        <f t="shared" si="268"/>
        <v>9.4499999999999993</v>
      </c>
      <c r="CL145" s="76">
        <f t="shared" si="269"/>
        <v>9.4499999999999993</v>
      </c>
      <c r="CM145" s="76">
        <f t="shared" si="270"/>
        <v>10</v>
      </c>
      <c r="CN145" s="76">
        <f t="shared" si="271"/>
        <v>9.18</v>
      </c>
      <c r="CO145" s="76">
        <f t="shared" si="272"/>
        <v>9.18</v>
      </c>
      <c r="CP145" s="76">
        <f t="shared" si="273"/>
        <v>9.07</v>
      </c>
      <c r="CQ145" s="76">
        <f t="shared" si="274"/>
        <v>7.7</v>
      </c>
      <c r="CR145" s="76">
        <f t="shared" si="275"/>
        <v>7.7</v>
      </c>
      <c r="CS145" s="76">
        <f t="shared" si="276"/>
        <v>8.83</v>
      </c>
      <c r="CT145" s="76">
        <f t="shared" si="277"/>
        <v>8.0500000000000007</v>
      </c>
      <c r="CU145" s="76">
        <f t="shared" si="278"/>
        <v>8.2200000000000006</v>
      </c>
      <c r="CV145" s="76">
        <f t="shared" si="279"/>
        <v>7.38</v>
      </c>
    </row>
    <row r="146" spans="1:100" x14ac:dyDescent="0.15">
      <c r="A146" s="80" t="s">
        <v>686</v>
      </c>
      <c r="B146" s="81" t="s">
        <v>1198</v>
      </c>
      <c r="C146" s="77">
        <v>3.44</v>
      </c>
      <c r="D146" s="76">
        <v>2.85</v>
      </c>
      <c r="E146" s="76">
        <v>2.17</v>
      </c>
      <c r="F146" s="76">
        <v>2.17</v>
      </c>
      <c r="G146" s="76">
        <v>1.78</v>
      </c>
      <c r="H146" s="76">
        <v>1.71</v>
      </c>
      <c r="I146" s="76">
        <v>1.71</v>
      </c>
      <c r="J146" s="76">
        <v>2.13</v>
      </c>
      <c r="K146" s="76">
        <v>5.96</v>
      </c>
      <c r="L146" s="76">
        <v>5.96</v>
      </c>
      <c r="M146" s="76">
        <v>7.14</v>
      </c>
      <c r="N146" s="76">
        <v>2.58</v>
      </c>
      <c r="O146" s="76">
        <v>1</v>
      </c>
      <c r="P146" s="76">
        <v>2.5499999999999998</v>
      </c>
      <c r="Q146" s="79">
        <v>48.1</v>
      </c>
      <c r="R146" s="78">
        <v>47.3</v>
      </c>
      <c r="S146" s="78">
        <v>48.5</v>
      </c>
      <c r="T146" s="78">
        <v>48.5</v>
      </c>
      <c r="U146" s="78">
        <v>37.299999999999997</v>
      </c>
      <c r="V146" s="78">
        <v>24.3</v>
      </c>
      <c r="W146" s="78">
        <v>24.3</v>
      </c>
      <c r="X146" s="78">
        <v>11.5</v>
      </c>
      <c r="Y146" s="78">
        <v>43.5</v>
      </c>
      <c r="Z146" s="78">
        <v>43.5</v>
      </c>
      <c r="AA146" s="78">
        <v>42.1</v>
      </c>
      <c r="AB146" s="78">
        <v>16.5</v>
      </c>
      <c r="AC146" s="78">
        <v>47.1</v>
      </c>
      <c r="AD146" s="78">
        <v>50.6</v>
      </c>
      <c r="AE146" s="77">
        <f t="shared" si="224"/>
        <v>13.982558139534884</v>
      </c>
      <c r="AF146" s="76">
        <f t="shared" si="225"/>
        <v>16.596491228070175</v>
      </c>
      <c r="AG146" s="76">
        <f t="shared" si="226"/>
        <v>22.350230414746544</v>
      </c>
      <c r="AH146" s="76">
        <f t="shared" si="227"/>
        <v>22.350230414746544</v>
      </c>
      <c r="AI146" s="76">
        <f t="shared" si="228"/>
        <v>20.95505617977528</v>
      </c>
      <c r="AJ146" s="76">
        <f t="shared" si="229"/>
        <v>14.210526315789474</v>
      </c>
      <c r="AK146" s="76">
        <f t="shared" si="230"/>
        <v>14.210526315789474</v>
      </c>
      <c r="AL146" s="76">
        <f t="shared" si="231"/>
        <v>5.39906103286385</v>
      </c>
      <c r="AM146" s="76">
        <f t="shared" si="232"/>
        <v>7.298657718120805</v>
      </c>
      <c r="AN146" s="76">
        <f t="shared" si="233"/>
        <v>7.298657718120805</v>
      </c>
      <c r="AO146" s="76">
        <f t="shared" si="234"/>
        <v>5.8963585434173673</v>
      </c>
      <c r="AP146" s="76">
        <f t="shared" si="235"/>
        <v>6.3953488372093021</v>
      </c>
      <c r="AQ146" s="76">
        <f t="shared" si="236"/>
        <v>47.1</v>
      </c>
      <c r="AR146" s="76">
        <f t="shared" si="237"/>
        <v>19.843137254901961</v>
      </c>
      <c r="AS146" s="79">
        <f t="shared" si="238"/>
        <v>48.1</v>
      </c>
      <c r="AT146" s="78">
        <f t="shared" si="239"/>
        <v>47.3</v>
      </c>
      <c r="AU146" s="78">
        <f t="shared" si="240"/>
        <v>48.5</v>
      </c>
      <c r="AV146" s="78">
        <f t="shared" si="241"/>
        <v>48.5</v>
      </c>
      <c r="AW146" s="78">
        <f t="shared" si="242"/>
        <v>37.299999999999997</v>
      </c>
      <c r="AX146" s="78">
        <f t="shared" si="243"/>
        <v>24.3</v>
      </c>
      <c r="AY146" s="78">
        <f t="shared" si="244"/>
        <v>24.3</v>
      </c>
      <c r="AZ146" s="78">
        <f t="shared" si="245"/>
        <v>11.5</v>
      </c>
      <c r="BA146" s="78">
        <f t="shared" si="246"/>
        <v>43.5</v>
      </c>
      <c r="BB146" s="78">
        <f t="shared" si="247"/>
        <v>43.5</v>
      </c>
      <c r="BC146" s="78">
        <f t="shared" si="248"/>
        <v>42.1</v>
      </c>
      <c r="BD146" s="78">
        <f t="shared" si="249"/>
        <v>16.5</v>
      </c>
      <c r="BE146" s="78">
        <f t="shared" si="250"/>
        <v>47.1</v>
      </c>
      <c r="BF146" s="78">
        <f t="shared" si="251"/>
        <v>50.6</v>
      </c>
      <c r="BG146" s="79">
        <f t="shared" si="252"/>
        <v>88.419117647058826</v>
      </c>
      <c r="BH146" s="78">
        <f t="shared" si="253"/>
        <v>87.918215613382898</v>
      </c>
      <c r="BI146" s="78">
        <f t="shared" si="254"/>
        <v>93.810444874274651</v>
      </c>
      <c r="BJ146" s="78">
        <f t="shared" si="255"/>
        <v>93.810444874274651</v>
      </c>
      <c r="BK146" s="78">
        <f t="shared" si="256"/>
        <v>76.59137577002052</v>
      </c>
      <c r="BL146" s="78">
        <f t="shared" si="257"/>
        <v>50.310559006211186</v>
      </c>
      <c r="BM146" s="78">
        <f t="shared" si="258"/>
        <v>50.310559006211186</v>
      </c>
      <c r="BN146" s="78">
        <f t="shared" si="259"/>
        <v>33.333333333333336</v>
      </c>
      <c r="BO146" s="78">
        <f t="shared" si="260"/>
        <v>89.322381930184804</v>
      </c>
      <c r="BP146" s="78">
        <f t="shared" si="261"/>
        <v>89.322381930184804</v>
      </c>
      <c r="BQ146" s="78">
        <f t="shared" si="262"/>
        <v>94.606741573033702</v>
      </c>
      <c r="BR146" s="78">
        <f t="shared" si="263"/>
        <v>32.544378698224847</v>
      </c>
      <c r="BS146" s="78">
        <f t="shared" si="264"/>
        <v>89.714285714285708</v>
      </c>
      <c r="BT146" s="78">
        <f t="shared" si="265"/>
        <v>100</v>
      </c>
      <c r="BU146" s="77">
        <v>8</v>
      </c>
      <c r="BV146" s="76">
        <v>7.84</v>
      </c>
      <c r="BW146" s="76">
        <v>8.16</v>
      </c>
      <c r="BX146" s="76">
        <v>8.16</v>
      </c>
      <c r="BY146" s="76">
        <v>7.48</v>
      </c>
      <c r="BZ146" s="76">
        <v>7.11</v>
      </c>
      <c r="CA146" s="76">
        <v>7.11</v>
      </c>
      <c r="CB146" s="76">
        <v>6.96</v>
      </c>
      <c r="CC146" s="76">
        <v>9.1300000000000008</v>
      </c>
      <c r="CD146" s="76">
        <v>9.1300000000000008</v>
      </c>
      <c r="CE146" s="76">
        <v>9.08</v>
      </c>
      <c r="CF146" s="76">
        <v>6.85</v>
      </c>
      <c r="CG146" s="76">
        <v>8.01</v>
      </c>
      <c r="CH146" s="76">
        <v>8.6300000000000008</v>
      </c>
      <c r="CI146" s="77">
        <f t="shared" si="266"/>
        <v>8</v>
      </c>
      <c r="CJ146" s="76">
        <f t="shared" si="267"/>
        <v>7.84</v>
      </c>
      <c r="CK146" s="76">
        <f t="shared" si="268"/>
        <v>8.16</v>
      </c>
      <c r="CL146" s="76">
        <f t="shared" si="269"/>
        <v>8.16</v>
      </c>
      <c r="CM146" s="76">
        <f t="shared" si="270"/>
        <v>7.48</v>
      </c>
      <c r="CN146" s="76">
        <f t="shared" si="271"/>
        <v>7.11</v>
      </c>
      <c r="CO146" s="76">
        <f t="shared" si="272"/>
        <v>7.11</v>
      </c>
      <c r="CP146" s="76">
        <f t="shared" si="273"/>
        <v>6.96</v>
      </c>
      <c r="CQ146" s="76">
        <f t="shared" si="274"/>
        <v>9.1300000000000008</v>
      </c>
      <c r="CR146" s="76">
        <f t="shared" si="275"/>
        <v>9.1300000000000008</v>
      </c>
      <c r="CS146" s="76">
        <f t="shared" si="276"/>
        <v>9.08</v>
      </c>
      <c r="CT146" s="76">
        <f t="shared" si="277"/>
        <v>6.85</v>
      </c>
      <c r="CU146" s="76">
        <f t="shared" si="278"/>
        <v>8.01</v>
      </c>
      <c r="CV146" s="76">
        <f t="shared" si="279"/>
        <v>8.6300000000000008</v>
      </c>
    </row>
    <row r="147" spans="1:100" x14ac:dyDescent="0.15">
      <c r="A147" s="80" t="s">
        <v>753</v>
      </c>
      <c r="B147" s="81" t="s">
        <v>1197</v>
      </c>
      <c r="C147" s="77">
        <v>5.49</v>
      </c>
      <c r="D147" s="76">
        <v>7.26</v>
      </c>
      <c r="E147" s="76">
        <v>13.73</v>
      </c>
      <c r="F147" s="76">
        <v>13.73</v>
      </c>
      <c r="G147" s="76">
        <v>7.89</v>
      </c>
      <c r="H147" s="76">
        <v>7.07</v>
      </c>
      <c r="I147" s="76">
        <v>7.07</v>
      </c>
      <c r="J147" s="76">
        <v>8.65</v>
      </c>
      <c r="K147" s="76">
        <v>7.81</v>
      </c>
      <c r="L147" s="76">
        <v>7.81</v>
      </c>
      <c r="M147" s="76">
        <v>8.25</v>
      </c>
      <c r="N147" s="76">
        <v>2.11</v>
      </c>
      <c r="O147" s="76">
        <v>8.7200000000000006</v>
      </c>
      <c r="P147" s="76">
        <v>9.64</v>
      </c>
      <c r="Q147" s="79">
        <v>42.9</v>
      </c>
      <c r="R147" s="78">
        <v>38</v>
      </c>
      <c r="S147" s="78">
        <v>34.4</v>
      </c>
      <c r="T147" s="78">
        <v>34.4</v>
      </c>
      <c r="U147" s="78">
        <v>37.700000000000003</v>
      </c>
      <c r="V147" s="78">
        <v>31.6</v>
      </c>
      <c r="W147" s="78">
        <v>31.6</v>
      </c>
      <c r="X147" s="78">
        <v>18.399999999999999</v>
      </c>
      <c r="Y147" s="78">
        <v>46.4</v>
      </c>
      <c r="Z147" s="78">
        <v>46.4</v>
      </c>
      <c r="AA147" s="78">
        <v>41.9</v>
      </c>
      <c r="AB147" s="78">
        <v>26.6</v>
      </c>
      <c r="AC147" s="78">
        <v>25.2</v>
      </c>
      <c r="AD147" s="78">
        <v>27.9</v>
      </c>
      <c r="AE147" s="77">
        <f t="shared" si="224"/>
        <v>7.8142076502732234</v>
      </c>
      <c r="AF147" s="76">
        <f t="shared" si="225"/>
        <v>5.2341597796143251</v>
      </c>
      <c r="AG147" s="76">
        <f t="shared" si="226"/>
        <v>2.5054624908958485</v>
      </c>
      <c r="AH147" s="76">
        <f t="shared" si="227"/>
        <v>2.5054624908958485</v>
      </c>
      <c r="AI147" s="76">
        <f t="shared" si="228"/>
        <v>4.7782002534854255</v>
      </c>
      <c r="AJ147" s="76">
        <f t="shared" si="229"/>
        <v>4.4695898161244694</v>
      </c>
      <c r="AK147" s="76">
        <f t="shared" si="230"/>
        <v>4.4695898161244694</v>
      </c>
      <c r="AL147" s="76">
        <f t="shared" si="231"/>
        <v>2.1271676300578033</v>
      </c>
      <c r="AM147" s="76">
        <f t="shared" si="232"/>
        <v>5.9411011523687582</v>
      </c>
      <c r="AN147" s="76">
        <f t="shared" si="233"/>
        <v>5.9411011523687582</v>
      </c>
      <c r="AO147" s="76">
        <f t="shared" si="234"/>
        <v>5.0787878787878782</v>
      </c>
      <c r="AP147" s="76">
        <f t="shared" si="235"/>
        <v>12.606635071090048</v>
      </c>
      <c r="AQ147" s="76">
        <f t="shared" si="236"/>
        <v>2.8899082568807337</v>
      </c>
      <c r="AR147" s="76">
        <f t="shared" si="237"/>
        <v>2.8941908713692941</v>
      </c>
      <c r="AS147" s="79">
        <f t="shared" si="238"/>
        <v>42.9</v>
      </c>
      <c r="AT147" s="78">
        <f t="shared" si="239"/>
        <v>38</v>
      </c>
      <c r="AU147" s="78">
        <f t="shared" si="240"/>
        <v>34.4</v>
      </c>
      <c r="AV147" s="78">
        <f t="shared" si="241"/>
        <v>34.4</v>
      </c>
      <c r="AW147" s="78">
        <f t="shared" si="242"/>
        <v>37.700000000000003</v>
      </c>
      <c r="AX147" s="78">
        <f t="shared" si="243"/>
        <v>31.6</v>
      </c>
      <c r="AY147" s="78">
        <f t="shared" si="244"/>
        <v>31.6</v>
      </c>
      <c r="AZ147" s="78">
        <f t="shared" si="245"/>
        <v>18.399999999999999</v>
      </c>
      <c r="BA147" s="78">
        <f t="shared" si="246"/>
        <v>46.4</v>
      </c>
      <c r="BB147" s="78">
        <f t="shared" si="247"/>
        <v>46.4</v>
      </c>
      <c r="BC147" s="78">
        <f t="shared" si="248"/>
        <v>41.9</v>
      </c>
      <c r="BD147" s="78">
        <f t="shared" si="249"/>
        <v>26.6</v>
      </c>
      <c r="BE147" s="78">
        <f t="shared" si="250"/>
        <v>25.2</v>
      </c>
      <c r="BF147" s="78">
        <f t="shared" si="251"/>
        <v>27.9</v>
      </c>
      <c r="BG147" s="79">
        <f t="shared" si="252"/>
        <v>78.860294117647058</v>
      </c>
      <c r="BH147" s="78">
        <f t="shared" si="253"/>
        <v>70.631970260223056</v>
      </c>
      <c r="BI147" s="78">
        <f t="shared" si="254"/>
        <v>66.537717601547385</v>
      </c>
      <c r="BJ147" s="78">
        <f t="shared" si="255"/>
        <v>66.537717601547385</v>
      </c>
      <c r="BK147" s="78">
        <f t="shared" si="256"/>
        <v>77.412731006160172</v>
      </c>
      <c r="BL147" s="78">
        <f t="shared" si="257"/>
        <v>65.424430641821957</v>
      </c>
      <c r="BM147" s="78">
        <f t="shared" si="258"/>
        <v>65.424430641821957</v>
      </c>
      <c r="BN147" s="78">
        <f t="shared" si="259"/>
        <v>53.333333333333329</v>
      </c>
      <c r="BO147" s="78">
        <f t="shared" si="260"/>
        <v>95.277207392197113</v>
      </c>
      <c r="BP147" s="78">
        <f t="shared" si="261"/>
        <v>95.277207392197113</v>
      </c>
      <c r="BQ147" s="78">
        <f t="shared" si="262"/>
        <v>94.157303370786522</v>
      </c>
      <c r="BR147" s="78">
        <f t="shared" si="263"/>
        <v>52.465483234714</v>
      </c>
      <c r="BS147" s="78">
        <f t="shared" si="264"/>
        <v>48</v>
      </c>
      <c r="BT147" s="78">
        <f t="shared" si="265"/>
        <v>55.138339920948617</v>
      </c>
      <c r="BU147" s="77">
        <v>8.36</v>
      </c>
      <c r="BV147" s="76">
        <v>8.36</v>
      </c>
      <c r="BW147" s="76">
        <v>8.4600000000000009</v>
      </c>
      <c r="BX147" s="76">
        <v>8.4600000000000009</v>
      </c>
      <c r="BY147" s="76">
        <v>8.8800000000000008</v>
      </c>
      <c r="BZ147" s="76">
        <v>7.95</v>
      </c>
      <c r="CA147" s="76">
        <v>7.95</v>
      </c>
      <c r="CB147" s="76">
        <v>7.51</v>
      </c>
      <c r="CC147" s="76">
        <v>9.91</v>
      </c>
      <c r="CD147" s="76">
        <v>9.91</v>
      </c>
      <c r="CE147" s="76">
        <v>10.130000000000001</v>
      </c>
      <c r="CF147" s="76">
        <v>7.78</v>
      </c>
      <c r="CG147" s="76">
        <v>7.38</v>
      </c>
      <c r="CH147" s="76">
        <v>7.73</v>
      </c>
      <c r="CI147" s="77">
        <f t="shared" si="266"/>
        <v>8.36</v>
      </c>
      <c r="CJ147" s="76">
        <f t="shared" si="267"/>
        <v>8.36</v>
      </c>
      <c r="CK147" s="76">
        <f t="shared" si="268"/>
        <v>8.4600000000000009</v>
      </c>
      <c r="CL147" s="76">
        <f t="shared" si="269"/>
        <v>8.4600000000000009</v>
      </c>
      <c r="CM147" s="76">
        <f t="shared" si="270"/>
        <v>8.8800000000000008</v>
      </c>
      <c r="CN147" s="76">
        <f t="shared" si="271"/>
        <v>7.95</v>
      </c>
      <c r="CO147" s="76">
        <f t="shared" si="272"/>
        <v>7.95</v>
      </c>
      <c r="CP147" s="76">
        <f t="shared" si="273"/>
        <v>7.51</v>
      </c>
      <c r="CQ147" s="76">
        <f t="shared" si="274"/>
        <v>9.91</v>
      </c>
      <c r="CR147" s="76">
        <f t="shared" si="275"/>
        <v>9.91</v>
      </c>
      <c r="CS147" s="76">
        <f t="shared" si="276"/>
        <v>10.130000000000001</v>
      </c>
      <c r="CT147" s="76">
        <f t="shared" si="277"/>
        <v>7.78</v>
      </c>
      <c r="CU147" s="76">
        <f t="shared" si="278"/>
        <v>7.38</v>
      </c>
      <c r="CV147" s="76">
        <f t="shared" si="279"/>
        <v>7.73</v>
      </c>
    </row>
    <row r="148" spans="1:100" x14ac:dyDescent="0.15">
      <c r="A148" s="80" t="s">
        <v>757</v>
      </c>
      <c r="B148" s="81" t="s">
        <v>1196</v>
      </c>
      <c r="C148" s="77">
        <v>3.69</v>
      </c>
      <c r="D148" s="76">
        <v>5.23</v>
      </c>
      <c r="E148" s="76">
        <v>6.21</v>
      </c>
      <c r="F148" s="76">
        <v>6.21</v>
      </c>
      <c r="G148" s="76">
        <v>5.24</v>
      </c>
      <c r="H148" s="76">
        <v>6.41</v>
      </c>
      <c r="I148" s="76">
        <v>6.41</v>
      </c>
      <c r="J148" s="76">
        <v>4.72</v>
      </c>
      <c r="K148" s="76">
        <v>6.81</v>
      </c>
      <c r="L148" s="76">
        <v>6.81</v>
      </c>
      <c r="M148" s="76">
        <v>5.56</v>
      </c>
      <c r="N148" s="76">
        <v>3.78</v>
      </c>
      <c r="O148" s="76">
        <v>3.53</v>
      </c>
      <c r="P148" s="76">
        <v>1.91</v>
      </c>
      <c r="Q148" s="79">
        <v>29.6</v>
      </c>
      <c r="R148" s="78">
        <v>30.6</v>
      </c>
      <c r="S148" s="78">
        <v>17.2</v>
      </c>
      <c r="T148" s="78">
        <v>17.2</v>
      </c>
      <c r="U148" s="78">
        <v>10.7</v>
      </c>
      <c r="V148" s="78">
        <v>14.1</v>
      </c>
      <c r="W148" s="78">
        <v>14.1</v>
      </c>
      <c r="X148" s="78">
        <v>18.7</v>
      </c>
      <c r="Y148" s="78">
        <v>11.1</v>
      </c>
      <c r="Z148" s="78">
        <v>11.1</v>
      </c>
      <c r="AA148" s="78">
        <v>14.8</v>
      </c>
      <c r="AB148" s="78">
        <v>20.5</v>
      </c>
      <c r="AC148" s="78">
        <v>31.5</v>
      </c>
      <c r="AD148" s="78">
        <v>16.899999999999999</v>
      </c>
      <c r="AE148" s="77">
        <f t="shared" si="224"/>
        <v>8.021680216802169</v>
      </c>
      <c r="AF148" s="76">
        <f t="shared" si="225"/>
        <v>5.8508604206500952</v>
      </c>
      <c r="AG148" s="76">
        <f t="shared" si="226"/>
        <v>2.7697262479871174</v>
      </c>
      <c r="AH148" s="76">
        <f t="shared" si="227"/>
        <v>2.7697262479871174</v>
      </c>
      <c r="AI148" s="76">
        <f t="shared" si="228"/>
        <v>2.0419847328244272</v>
      </c>
      <c r="AJ148" s="76">
        <f t="shared" si="229"/>
        <v>2.1996879875195008</v>
      </c>
      <c r="AK148" s="76">
        <f t="shared" si="230"/>
        <v>2.1996879875195008</v>
      </c>
      <c r="AL148" s="76">
        <f t="shared" si="231"/>
        <v>3.9618644067796609</v>
      </c>
      <c r="AM148" s="76">
        <f t="shared" si="232"/>
        <v>1.6299559471365639</v>
      </c>
      <c r="AN148" s="76">
        <f t="shared" si="233"/>
        <v>1.6299559471365639</v>
      </c>
      <c r="AO148" s="76">
        <f t="shared" si="234"/>
        <v>2.6618705035971226</v>
      </c>
      <c r="AP148" s="76">
        <f t="shared" si="235"/>
        <v>5.4232804232804233</v>
      </c>
      <c r="AQ148" s="76">
        <f t="shared" si="236"/>
        <v>8.9235127478753551</v>
      </c>
      <c r="AR148" s="76">
        <f t="shared" si="237"/>
        <v>8.8481675392670152</v>
      </c>
      <c r="AS148" s="79">
        <f t="shared" si="238"/>
        <v>29.6</v>
      </c>
      <c r="AT148" s="78">
        <f t="shared" si="239"/>
        <v>30.6</v>
      </c>
      <c r="AU148" s="78">
        <f t="shared" si="240"/>
        <v>17.2</v>
      </c>
      <c r="AV148" s="78">
        <f t="shared" si="241"/>
        <v>17.2</v>
      </c>
      <c r="AW148" s="78">
        <f t="shared" si="242"/>
        <v>10.7</v>
      </c>
      <c r="AX148" s="78">
        <f t="shared" si="243"/>
        <v>14.1</v>
      </c>
      <c r="AY148" s="78">
        <f t="shared" si="244"/>
        <v>14.1</v>
      </c>
      <c r="AZ148" s="78">
        <f t="shared" si="245"/>
        <v>18.7</v>
      </c>
      <c r="BA148" s="78">
        <f t="shared" si="246"/>
        <v>11.1</v>
      </c>
      <c r="BB148" s="78">
        <f t="shared" si="247"/>
        <v>11.1</v>
      </c>
      <c r="BC148" s="78">
        <f t="shared" si="248"/>
        <v>14.8</v>
      </c>
      <c r="BD148" s="78">
        <f t="shared" si="249"/>
        <v>20.5</v>
      </c>
      <c r="BE148" s="78">
        <f t="shared" si="250"/>
        <v>31.5</v>
      </c>
      <c r="BF148" s="78">
        <f t="shared" si="251"/>
        <v>16.899999999999999</v>
      </c>
      <c r="BG148" s="79">
        <f t="shared" si="252"/>
        <v>54.411764705882355</v>
      </c>
      <c r="BH148" s="78">
        <f t="shared" si="253"/>
        <v>56.877323420074354</v>
      </c>
      <c r="BI148" s="78">
        <f t="shared" si="254"/>
        <v>33.268858800773693</v>
      </c>
      <c r="BJ148" s="78">
        <f t="shared" si="255"/>
        <v>33.268858800773693</v>
      </c>
      <c r="BK148" s="78">
        <f t="shared" si="256"/>
        <v>21.97125256673511</v>
      </c>
      <c r="BL148" s="78">
        <f t="shared" si="257"/>
        <v>29.192546583850934</v>
      </c>
      <c r="BM148" s="78">
        <f t="shared" si="258"/>
        <v>29.192546583850934</v>
      </c>
      <c r="BN148" s="78">
        <f t="shared" si="259"/>
        <v>54.20289855072464</v>
      </c>
      <c r="BO148" s="78">
        <f t="shared" si="260"/>
        <v>22.792607802874741</v>
      </c>
      <c r="BP148" s="78">
        <f t="shared" si="261"/>
        <v>22.792607802874741</v>
      </c>
      <c r="BQ148" s="78">
        <f t="shared" si="262"/>
        <v>33.258426966292134</v>
      </c>
      <c r="BR148" s="78">
        <f t="shared" si="263"/>
        <v>40.433925049309664</v>
      </c>
      <c r="BS148" s="78">
        <f t="shared" si="264"/>
        <v>60</v>
      </c>
      <c r="BT148" s="78">
        <f t="shared" si="265"/>
        <v>33.399209486166001</v>
      </c>
      <c r="BU148" s="77">
        <v>9.66</v>
      </c>
      <c r="BV148" s="76">
        <v>9.61</v>
      </c>
      <c r="BW148" s="76">
        <v>10.25</v>
      </c>
      <c r="BX148" s="76">
        <v>10.25</v>
      </c>
      <c r="BY148" s="76">
        <v>10.210000000000001</v>
      </c>
      <c r="BZ148" s="76">
        <v>10.07</v>
      </c>
      <c r="CA148" s="76">
        <v>10.07</v>
      </c>
      <c r="CB148" s="76">
        <v>10.039999999999999</v>
      </c>
      <c r="CC148" s="76">
        <v>10.130000000000001</v>
      </c>
      <c r="CD148" s="76">
        <v>10.130000000000001</v>
      </c>
      <c r="CE148" s="76">
        <v>10.050000000000001</v>
      </c>
      <c r="CF148" s="76">
        <v>9.2899999999999991</v>
      </c>
      <c r="CG148" s="76">
        <v>9.68</v>
      </c>
      <c r="CH148" s="76">
        <v>9.24</v>
      </c>
      <c r="CI148" s="77">
        <f t="shared" si="266"/>
        <v>9.66</v>
      </c>
      <c r="CJ148" s="76">
        <f t="shared" si="267"/>
        <v>9.61</v>
      </c>
      <c r="CK148" s="76">
        <f t="shared" si="268"/>
        <v>10.25</v>
      </c>
      <c r="CL148" s="76">
        <f t="shared" si="269"/>
        <v>10.25</v>
      </c>
      <c r="CM148" s="76">
        <f t="shared" si="270"/>
        <v>10.210000000000001</v>
      </c>
      <c r="CN148" s="76">
        <f t="shared" si="271"/>
        <v>10.07</v>
      </c>
      <c r="CO148" s="76">
        <f t="shared" si="272"/>
        <v>10.07</v>
      </c>
      <c r="CP148" s="76">
        <f t="shared" si="273"/>
        <v>10.039999999999999</v>
      </c>
      <c r="CQ148" s="76">
        <f t="shared" si="274"/>
        <v>10.130000000000001</v>
      </c>
      <c r="CR148" s="76">
        <f t="shared" si="275"/>
        <v>10.130000000000001</v>
      </c>
      <c r="CS148" s="76">
        <f t="shared" si="276"/>
        <v>10.050000000000001</v>
      </c>
      <c r="CT148" s="76">
        <f t="shared" si="277"/>
        <v>9.2899999999999991</v>
      </c>
      <c r="CU148" s="76">
        <f t="shared" si="278"/>
        <v>9.68</v>
      </c>
      <c r="CV148" s="76">
        <f t="shared" si="279"/>
        <v>9.24</v>
      </c>
    </row>
    <row r="149" spans="1:100" x14ac:dyDescent="0.15">
      <c r="A149" s="80" t="s">
        <v>153</v>
      </c>
      <c r="B149" s="81" t="s">
        <v>1100</v>
      </c>
      <c r="C149" s="77">
        <v>3.39</v>
      </c>
      <c r="D149" s="76">
        <v>3.91</v>
      </c>
      <c r="E149" s="76">
        <v>6.02</v>
      </c>
      <c r="F149" s="76">
        <v>6.02</v>
      </c>
      <c r="G149" s="76">
        <v>6.42</v>
      </c>
      <c r="H149" s="76">
        <v>4.71</v>
      </c>
      <c r="I149" s="76">
        <v>4.71</v>
      </c>
      <c r="J149" s="76">
        <v>3.66</v>
      </c>
      <c r="K149" s="76">
        <v>4.55</v>
      </c>
      <c r="L149" s="76">
        <v>4.55</v>
      </c>
      <c r="M149" s="76">
        <v>4.5599999999999996</v>
      </c>
      <c r="N149" s="76">
        <v>2.31</v>
      </c>
      <c r="O149" s="76">
        <v>3.91</v>
      </c>
      <c r="P149" s="76">
        <v>4.9000000000000004</v>
      </c>
      <c r="Q149" s="79">
        <v>40.299999999999997</v>
      </c>
      <c r="R149" s="78">
        <v>38.1</v>
      </c>
      <c r="S149" s="78">
        <v>29.3</v>
      </c>
      <c r="T149" s="78">
        <v>29.3</v>
      </c>
      <c r="U149" s="78">
        <v>28.8</v>
      </c>
      <c r="V149" s="78">
        <v>9.1999999999999993</v>
      </c>
      <c r="W149" s="78">
        <v>9.1999999999999993</v>
      </c>
      <c r="X149" s="78">
        <v>12.4</v>
      </c>
      <c r="Y149" s="78">
        <v>34.200000000000003</v>
      </c>
      <c r="Z149" s="78">
        <v>34.200000000000003</v>
      </c>
      <c r="AA149" s="78">
        <v>28.1</v>
      </c>
      <c r="AB149" s="78">
        <v>7.6</v>
      </c>
      <c r="AC149" s="78">
        <v>11.4</v>
      </c>
      <c r="AE149" s="77">
        <f t="shared" si="224"/>
        <v>11.887905604719762</v>
      </c>
      <c r="AF149" s="76">
        <f t="shared" si="225"/>
        <v>9.7442455242966748</v>
      </c>
      <c r="AG149" s="76">
        <f t="shared" si="226"/>
        <v>4.8671096345514959</v>
      </c>
      <c r="AH149" s="76">
        <f t="shared" si="227"/>
        <v>4.8671096345514959</v>
      </c>
      <c r="AI149" s="76">
        <f t="shared" si="228"/>
        <v>4.4859813084112155</v>
      </c>
      <c r="AJ149" s="76">
        <f t="shared" si="229"/>
        <v>1.9532908704883225</v>
      </c>
      <c r="AK149" s="76">
        <f t="shared" si="230"/>
        <v>1.9532908704883225</v>
      </c>
      <c r="AL149" s="76">
        <f t="shared" si="231"/>
        <v>3.3879781420765025</v>
      </c>
      <c r="AM149" s="76">
        <f t="shared" si="232"/>
        <v>7.5164835164835173</v>
      </c>
      <c r="AN149" s="76">
        <f t="shared" si="233"/>
        <v>7.5164835164835173</v>
      </c>
      <c r="AO149" s="76">
        <f t="shared" si="234"/>
        <v>6.162280701754387</v>
      </c>
      <c r="AP149" s="76">
        <f t="shared" si="235"/>
        <v>3.2900432900432897</v>
      </c>
      <c r="AQ149" s="76">
        <f t="shared" si="236"/>
        <v>2.9156010230179028</v>
      </c>
      <c r="AR149" s="76" t="str">
        <f t="shared" si="237"/>
        <v/>
      </c>
      <c r="AS149" s="79">
        <f t="shared" si="238"/>
        <v>40.299999999999997</v>
      </c>
      <c r="AT149" s="78">
        <f t="shared" si="239"/>
        <v>38.1</v>
      </c>
      <c r="AU149" s="78">
        <f t="shared" si="240"/>
        <v>29.3</v>
      </c>
      <c r="AV149" s="78">
        <f t="shared" si="241"/>
        <v>29.3</v>
      </c>
      <c r="AW149" s="78">
        <f t="shared" si="242"/>
        <v>28.8</v>
      </c>
      <c r="AX149" s="78">
        <f t="shared" si="243"/>
        <v>9.1999999999999993</v>
      </c>
      <c r="AY149" s="78">
        <f t="shared" si="244"/>
        <v>9.1999999999999993</v>
      </c>
      <c r="AZ149" s="78">
        <f t="shared" si="245"/>
        <v>12.4</v>
      </c>
      <c r="BA149" s="78">
        <f t="shared" si="246"/>
        <v>34.200000000000003</v>
      </c>
      <c r="BB149" s="78">
        <f t="shared" si="247"/>
        <v>34.200000000000003</v>
      </c>
      <c r="BC149" s="78">
        <f t="shared" si="248"/>
        <v>28.1</v>
      </c>
      <c r="BD149" s="78">
        <f t="shared" si="249"/>
        <v>7.6</v>
      </c>
      <c r="BE149" s="78">
        <f t="shared" si="250"/>
        <v>11.4</v>
      </c>
      <c r="BF149" s="78" t="str">
        <f t="shared" si="251"/>
        <v/>
      </c>
      <c r="BG149" s="79">
        <f t="shared" si="252"/>
        <v>74.080882352941174</v>
      </c>
      <c r="BH149" s="78">
        <f t="shared" si="253"/>
        <v>70.817843866171003</v>
      </c>
      <c r="BI149" s="78">
        <f t="shared" si="254"/>
        <v>56.67311411992263</v>
      </c>
      <c r="BJ149" s="78">
        <f t="shared" si="255"/>
        <v>56.67311411992263</v>
      </c>
      <c r="BK149" s="78">
        <f t="shared" si="256"/>
        <v>59.137577002053384</v>
      </c>
      <c r="BL149" s="78">
        <f t="shared" si="257"/>
        <v>19.047619047619047</v>
      </c>
      <c r="BM149" s="78">
        <f t="shared" si="258"/>
        <v>19.047619047619047</v>
      </c>
      <c r="BN149" s="78">
        <f t="shared" si="259"/>
        <v>35.94202898550725</v>
      </c>
      <c r="BO149" s="78">
        <f t="shared" si="260"/>
        <v>70.225872689938399</v>
      </c>
      <c r="BP149" s="78">
        <f t="shared" si="261"/>
        <v>70.225872689938399</v>
      </c>
      <c r="BQ149" s="78">
        <f t="shared" si="262"/>
        <v>63.146067415730336</v>
      </c>
      <c r="BR149" s="78">
        <f t="shared" si="263"/>
        <v>14.990138067061142</v>
      </c>
      <c r="BS149" s="78">
        <f t="shared" si="264"/>
        <v>21.714285714285715</v>
      </c>
      <c r="BT149" s="78" t="str">
        <f t="shared" si="265"/>
        <v/>
      </c>
      <c r="BU149" s="77">
        <v>9.94</v>
      </c>
      <c r="BV149" s="76">
        <v>9.8800000000000008</v>
      </c>
      <c r="BW149" s="76">
        <v>9.3000000000000007</v>
      </c>
      <c r="BX149" s="76">
        <v>9.3000000000000007</v>
      </c>
      <c r="BY149" s="76">
        <v>9.25</v>
      </c>
      <c r="BZ149" s="76">
        <v>8.68</v>
      </c>
      <c r="CA149" s="76">
        <v>8.68</v>
      </c>
      <c r="CB149" s="76">
        <v>8.64</v>
      </c>
      <c r="CC149" s="76">
        <v>10.59</v>
      </c>
      <c r="CD149" s="76">
        <v>10.59</v>
      </c>
      <c r="CE149" s="76">
        <v>9.42</v>
      </c>
      <c r="CF149" s="76">
        <v>8.51</v>
      </c>
      <c r="CG149" s="76">
        <v>8.51</v>
      </c>
      <c r="CI149" s="77">
        <f t="shared" si="266"/>
        <v>9.94</v>
      </c>
      <c r="CJ149" s="76">
        <f t="shared" si="267"/>
        <v>9.8800000000000008</v>
      </c>
      <c r="CK149" s="76">
        <f t="shared" si="268"/>
        <v>9.3000000000000007</v>
      </c>
      <c r="CL149" s="76">
        <f t="shared" si="269"/>
        <v>9.3000000000000007</v>
      </c>
      <c r="CM149" s="76">
        <f t="shared" si="270"/>
        <v>9.25</v>
      </c>
      <c r="CN149" s="76">
        <f t="shared" si="271"/>
        <v>8.68</v>
      </c>
      <c r="CO149" s="76">
        <f t="shared" si="272"/>
        <v>8.68</v>
      </c>
      <c r="CP149" s="76">
        <f t="shared" si="273"/>
        <v>8.64</v>
      </c>
      <c r="CQ149" s="76">
        <f t="shared" si="274"/>
        <v>10.59</v>
      </c>
      <c r="CR149" s="76">
        <f t="shared" si="275"/>
        <v>10.59</v>
      </c>
      <c r="CS149" s="76">
        <f t="shared" si="276"/>
        <v>9.42</v>
      </c>
      <c r="CT149" s="76">
        <f t="shared" si="277"/>
        <v>8.51</v>
      </c>
      <c r="CU149" s="76">
        <f t="shared" si="278"/>
        <v>8.51</v>
      </c>
      <c r="CV149" s="76" t="str">
        <f t="shared" si="279"/>
        <v/>
      </c>
    </row>
    <row r="150" spans="1:100" x14ac:dyDescent="0.15">
      <c r="A150" s="80" t="s">
        <v>766</v>
      </c>
      <c r="B150" s="81" t="s">
        <v>1195</v>
      </c>
      <c r="C150" s="77">
        <v>4.82</v>
      </c>
      <c r="D150" s="76">
        <v>3.46</v>
      </c>
      <c r="E150" s="76">
        <v>9.59</v>
      </c>
      <c r="F150" s="76">
        <v>9.59</v>
      </c>
      <c r="G150" s="76">
        <v>7.66</v>
      </c>
      <c r="H150" s="76">
        <v>6.04</v>
      </c>
      <c r="I150" s="76">
        <v>6.04</v>
      </c>
      <c r="J150" s="76">
        <v>4.7300000000000004</v>
      </c>
      <c r="K150" s="76">
        <v>6.48</v>
      </c>
      <c r="L150" s="76">
        <v>6.48</v>
      </c>
      <c r="M150" s="76">
        <v>4.7300000000000004</v>
      </c>
      <c r="N150" s="76">
        <v>5.49</v>
      </c>
      <c r="O150" s="76">
        <v>4.4800000000000004</v>
      </c>
      <c r="P150" s="76">
        <v>5.54</v>
      </c>
      <c r="Q150" s="79">
        <v>45.1</v>
      </c>
      <c r="R150" s="78">
        <v>43.6</v>
      </c>
      <c r="S150" s="78">
        <v>33.9</v>
      </c>
      <c r="T150" s="78">
        <v>33.9</v>
      </c>
      <c r="U150" s="78">
        <v>33.700000000000003</v>
      </c>
      <c r="V150" s="78">
        <v>14.9</v>
      </c>
      <c r="W150" s="78">
        <v>14.9</v>
      </c>
      <c r="X150" s="78">
        <v>15.9</v>
      </c>
      <c r="Y150" s="78">
        <v>41.1</v>
      </c>
      <c r="Z150" s="78">
        <v>41.1</v>
      </c>
      <c r="AA150" s="78">
        <v>24.1</v>
      </c>
      <c r="AB150" s="78">
        <v>3.1</v>
      </c>
      <c r="AC150" s="78">
        <v>7.3</v>
      </c>
      <c r="AD150" s="78">
        <v>7.3</v>
      </c>
      <c r="AE150" s="77">
        <f t="shared" si="224"/>
        <v>9.3568464730290462</v>
      </c>
      <c r="AF150" s="76">
        <f t="shared" si="225"/>
        <v>12.601156069364162</v>
      </c>
      <c r="AG150" s="76">
        <f t="shared" si="226"/>
        <v>3.5349322210636078</v>
      </c>
      <c r="AH150" s="76">
        <f t="shared" si="227"/>
        <v>3.5349322210636078</v>
      </c>
      <c r="AI150" s="76">
        <f t="shared" si="228"/>
        <v>4.3994778067885116</v>
      </c>
      <c r="AJ150" s="76">
        <f t="shared" si="229"/>
        <v>2.4668874172185431</v>
      </c>
      <c r="AK150" s="76">
        <f t="shared" si="230"/>
        <v>2.4668874172185431</v>
      </c>
      <c r="AL150" s="76">
        <f t="shared" si="231"/>
        <v>3.3615221987315009</v>
      </c>
      <c r="AM150" s="76">
        <f t="shared" si="232"/>
        <v>6.3425925925925926</v>
      </c>
      <c r="AN150" s="76">
        <f t="shared" si="233"/>
        <v>6.3425925925925926</v>
      </c>
      <c r="AO150" s="76">
        <f t="shared" si="234"/>
        <v>5.0951374207188156</v>
      </c>
      <c r="AP150" s="76">
        <f t="shared" si="235"/>
        <v>0.56466302367941712</v>
      </c>
      <c r="AQ150" s="76">
        <f t="shared" si="236"/>
        <v>1.6294642857142856</v>
      </c>
      <c r="AR150" s="76">
        <f t="shared" si="237"/>
        <v>1.3176895306859204</v>
      </c>
      <c r="AS150" s="79">
        <f t="shared" si="238"/>
        <v>45.1</v>
      </c>
      <c r="AT150" s="78">
        <f t="shared" si="239"/>
        <v>43.6</v>
      </c>
      <c r="AU150" s="78">
        <f t="shared" si="240"/>
        <v>33.9</v>
      </c>
      <c r="AV150" s="78">
        <f t="shared" si="241"/>
        <v>33.9</v>
      </c>
      <c r="AW150" s="78">
        <f t="shared" si="242"/>
        <v>33.700000000000003</v>
      </c>
      <c r="AX150" s="78">
        <f t="shared" si="243"/>
        <v>14.9</v>
      </c>
      <c r="AY150" s="78">
        <f t="shared" si="244"/>
        <v>14.9</v>
      </c>
      <c r="AZ150" s="78">
        <f t="shared" si="245"/>
        <v>15.9</v>
      </c>
      <c r="BA150" s="78">
        <f t="shared" si="246"/>
        <v>41.1</v>
      </c>
      <c r="BB150" s="78">
        <f t="shared" si="247"/>
        <v>41.1</v>
      </c>
      <c r="BC150" s="78">
        <f t="shared" si="248"/>
        <v>24.1</v>
      </c>
      <c r="BD150" s="78" t="str">
        <f t="shared" si="249"/>
        <v/>
      </c>
      <c r="BE150" s="78">
        <f t="shared" si="250"/>
        <v>7.3</v>
      </c>
      <c r="BF150" s="78" t="str">
        <f t="shared" si="251"/>
        <v/>
      </c>
      <c r="BG150" s="79">
        <f t="shared" si="252"/>
        <v>82.904411764705884</v>
      </c>
      <c r="BH150" s="78">
        <f t="shared" si="253"/>
        <v>81.040892193308551</v>
      </c>
      <c r="BI150" s="78">
        <f t="shared" si="254"/>
        <v>65.570599613152794</v>
      </c>
      <c r="BJ150" s="78">
        <f t="shared" si="255"/>
        <v>65.570599613152794</v>
      </c>
      <c r="BK150" s="78">
        <f t="shared" si="256"/>
        <v>69.199178644763862</v>
      </c>
      <c r="BL150" s="78">
        <f t="shared" si="257"/>
        <v>30.848861283643895</v>
      </c>
      <c r="BM150" s="78">
        <f t="shared" si="258"/>
        <v>30.848861283643895</v>
      </c>
      <c r="BN150" s="78">
        <f t="shared" si="259"/>
        <v>46.086956521739133</v>
      </c>
      <c r="BO150" s="78">
        <f t="shared" si="260"/>
        <v>84.394250513347018</v>
      </c>
      <c r="BP150" s="78">
        <f t="shared" si="261"/>
        <v>84.394250513347018</v>
      </c>
      <c r="BQ150" s="78">
        <f t="shared" si="262"/>
        <v>54.157303370786515</v>
      </c>
      <c r="BR150" s="78" t="str">
        <f t="shared" si="263"/>
        <v/>
      </c>
      <c r="BS150" s="78">
        <f t="shared" si="264"/>
        <v>13.904761904761905</v>
      </c>
      <c r="BT150" s="78" t="str">
        <f t="shared" si="265"/>
        <v/>
      </c>
      <c r="BU150" s="77">
        <v>9.52</v>
      </c>
      <c r="BV150" s="76">
        <v>9.4600000000000009</v>
      </c>
      <c r="BW150" s="76">
        <v>9.0299999999999994</v>
      </c>
      <c r="BX150" s="76">
        <v>9.0299999999999994</v>
      </c>
      <c r="BY150" s="76">
        <v>9.1199999999999992</v>
      </c>
      <c r="BZ150" s="76">
        <v>8.84</v>
      </c>
      <c r="CA150" s="76">
        <v>8.84</v>
      </c>
      <c r="CB150" s="76">
        <v>8.7799999999999994</v>
      </c>
      <c r="CC150" s="76">
        <v>9.8800000000000008</v>
      </c>
      <c r="CD150" s="76">
        <v>9.8800000000000008</v>
      </c>
      <c r="CE150" s="76">
        <v>8.98</v>
      </c>
      <c r="CF150" s="76">
        <v>8.4600000000000009</v>
      </c>
      <c r="CG150" s="76">
        <v>8.7899999999999991</v>
      </c>
      <c r="CH150" s="76">
        <v>8.58</v>
      </c>
      <c r="CI150" s="77">
        <f t="shared" si="266"/>
        <v>9.52</v>
      </c>
      <c r="CJ150" s="76">
        <f t="shared" si="267"/>
        <v>9.4600000000000009</v>
      </c>
      <c r="CK150" s="76">
        <f t="shared" si="268"/>
        <v>9.0299999999999994</v>
      </c>
      <c r="CL150" s="76">
        <f t="shared" si="269"/>
        <v>9.0299999999999994</v>
      </c>
      <c r="CM150" s="76">
        <f t="shared" si="270"/>
        <v>9.1199999999999992</v>
      </c>
      <c r="CN150" s="76">
        <f t="shared" si="271"/>
        <v>8.84</v>
      </c>
      <c r="CO150" s="76">
        <f t="shared" si="272"/>
        <v>8.84</v>
      </c>
      <c r="CP150" s="76">
        <f t="shared" si="273"/>
        <v>8.7799999999999994</v>
      </c>
      <c r="CQ150" s="76">
        <f t="shared" si="274"/>
        <v>9.8800000000000008</v>
      </c>
      <c r="CR150" s="76">
        <f t="shared" si="275"/>
        <v>9.8800000000000008</v>
      </c>
      <c r="CS150" s="76">
        <f t="shared" si="276"/>
        <v>8.98</v>
      </c>
      <c r="CT150" s="76" t="str">
        <f t="shared" si="277"/>
        <v/>
      </c>
      <c r="CU150" s="76">
        <f t="shared" si="278"/>
        <v>8.7899999999999991</v>
      </c>
      <c r="CV150" s="76" t="str">
        <f t="shared" si="279"/>
        <v/>
      </c>
    </row>
    <row r="151" spans="1:100" x14ac:dyDescent="0.15">
      <c r="A151" s="80" t="s">
        <v>74</v>
      </c>
      <c r="B151" s="81" t="s">
        <v>1099</v>
      </c>
      <c r="C151" s="77">
        <v>5.83</v>
      </c>
      <c r="D151" s="76">
        <v>4.96</v>
      </c>
      <c r="E151" s="76">
        <v>5.52</v>
      </c>
      <c r="F151" s="76">
        <v>5.52</v>
      </c>
      <c r="G151" s="76">
        <v>7.23</v>
      </c>
      <c r="H151" s="76">
        <v>5.13</v>
      </c>
      <c r="I151" s="76">
        <v>5.13</v>
      </c>
      <c r="J151" s="76">
        <v>5.0599999999999996</v>
      </c>
      <c r="K151" s="76">
        <v>7.83</v>
      </c>
      <c r="L151" s="76">
        <v>7.83</v>
      </c>
      <c r="M151" s="76">
        <v>7.46</v>
      </c>
      <c r="N151" s="76">
        <v>5.75</v>
      </c>
      <c r="O151" s="76">
        <v>4.1500000000000004</v>
      </c>
      <c r="P151" s="76">
        <v>5.59</v>
      </c>
      <c r="Q151" s="79">
        <v>49.6</v>
      </c>
      <c r="R151" s="78">
        <v>48.1</v>
      </c>
      <c r="Y151" s="78">
        <v>25.4</v>
      </c>
      <c r="Z151" s="78">
        <v>25.4</v>
      </c>
      <c r="AE151" s="77">
        <f t="shared" si="224"/>
        <v>8.5077186963979425</v>
      </c>
      <c r="AF151" s="76">
        <f t="shared" si="225"/>
        <v>9.69758064516129</v>
      </c>
      <c r="AG151" s="76" t="str">
        <f t="shared" si="226"/>
        <v/>
      </c>
      <c r="AH151" s="76" t="str">
        <f t="shared" si="227"/>
        <v/>
      </c>
      <c r="AI151" s="76" t="str">
        <f t="shared" si="228"/>
        <v/>
      </c>
      <c r="AJ151" s="76" t="str">
        <f t="shared" si="229"/>
        <v/>
      </c>
      <c r="AK151" s="76" t="str">
        <f t="shared" si="230"/>
        <v/>
      </c>
      <c r="AL151" s="76" t="str">
        <f t="shared" si="231"/>
        <v/>
      </c>
      <c r="AM151" s="76">
        <f t="shared" si="232"/>
        <v>3.2439335887611747</v>
      </c>
      <c r="AN151" s="76">
        <f t="shared" si="233"/>
        <v>3.2439335887611747</v>
      </c>
      <c r="AO151" s="76" t="str">
        <f t="shared" si="234"/>
        <v/>
      </c>
      <c r="AP151" s="76" t="str">
        <f t="shared" si="235"/>
        <v/>
      </c>
      <c r="AQ151" s="76" t="str">
        <f t="shared" si="236"/>
        <v/>
      </c>
      <c r="AR151" s="76" t="str">
        <f t="shared" si="237"/>
        <v/>
      </c>
      <c r="AS151" s="79">
        <f t="shared" si="238"/>
        <v>49.6</v>
      </c>
      <c r="AT151" s="78">
        <f t="shared" si="239"/>
        <v>48.1</v>
      </c>
      <c r="AU151" s="78" t="str">
        <f t="shared" si="240"/>
        <v/>
      </c>
      <c r="AV151" s="78" t="str">
        <f t="shared" si="241"/>
        <v/>
      </c>
      <c r="AW151" s="78" t="str">
        <f t="shared" si="242"/>
        <v/>
      </c>
      <c r="AX151" s="78" t="str">
        <f t="shared" si="243"/>
        <v/>
      </c>
      <c r="AY151" s="78" t="str">
        <f t="shared" si="244"/>
        <v/>
      </c>
      <c r="AZ151" s="78" t="str">
        <f t="shared" si="245"/>
        <v/>
      </c>
      <c r="BA151" s="78">
        <f t="shared" si="246"/>
        <v>25.4</v>
      </c>
      <c r="BB151" s="78">
        <f t="shared" si="247"/>
        <v>25.4</v>
      </c>
      <c r="BC151" s="78" t="str">
        <f t="shared" si="248"/>
        <v/>
      </c>
      <c r="BD151" s="78" t="str">
        <f t="shared" si="249"/>
        <v/>
      </c>
      <c r="BE151" s="78" t="str">
        <f t="shared" si="250"/>
        <v/>
      </c>
      <c r="BF151" s="78" t="str">
        <f t="shared" si="251"/>
        <v/>
      </c>
      <c r="BG151" s="79">
        <f t="shared" si="252"/>
        <v>91.17647058823529</v>
      </c>
      <c r="BH151" s="78">
        <f t="shared" si="253"/>
        <v>89.405204460966544</v>
      </c>
      <c r="BI151" s="78" t="str">
        <f t="shared" si="254"/>
        <v/>
      </c>
      <c r="BJ151" s="78" t="str">
        <f t="shared" si="255"/>
        <v/>
      </c>
      <c r="BK151" s="78" t="str">
        <f t="shared" si="256"/>
        <v/>
      </c>
      <c r="BL151" s="78" t="str">
        <f t="shared" si="257"/>
        <v/>
      </c>
      <c r="BM151" s="78" t="str">
        <f t="shared" si="258"/>
        <v/>
      </c>
      <c r="BN151" s="78" t="str">
        <f t="shared" si="259"/>
        <v/>
      </c>
      <c r="BO151" s="78">
        <f t="shared" si="260"/>
        <v>52.156057494866523</v>
      </c>
      <c r="BP151" s="78">
        <f t="shared" si="261"/>
        <v>52.156057494866523</v>
      </c>
      <c r="BQ151" s="78" t="str">
        <f t="shared" si="262"/>
        <v/>
      </c>
      <c r="BR151" s="78" t="str">
        <f t="shared" si="263"/>
        <v/>
      </c>
      <c r="BS151" s="78" t="str">
        <f t="shared" si="264"/>
        <v/>
      </c>
      <c r="BT151" s="78" t="str">
        <f t="shared" si="265"/>
        <v/>
      </c>
      <c r="BU151" s="77">
        <v>11.03</v>
      </c>
      <c r="BV151" s="76">
        <v>10.97</v>
      </c>
      <c r="CC151" s="76">
        <v>9.09</v>
      </c>
      <c r="CD151" s="76">
        <v>9.09</v>
      </c>
      <c r="CI151" s="77">
        <f t="shared" si="266"/>
        <v>11.03</v>
      </c>
      <c r="CJ151" s="76">
        <f t="shared" si="267"/>
        <v>10.97</v>
      </c>
      <c r="CK151" s="76" t="str">
        <f t="shared" si="268"/>
        <v/>
      </c>
      <c r="CL151" s="76" t="str">
        <f t="shared" si="269"/>
        <v/>
      </c>
      <c r="CM151" s="76" t="str">
        <f t="shared" si="270"/>
        <v/>
      </c>
      <c r="CN151" s="76" t="str">
        <f t="shared" si="271"/>
        <v/>
      </c>
      <c r="CO151" s="76" t="str">
        <f t="shared" si="272"/>
        <v/>
      </c>
      <c r="CP151" s="76" t="str">
        <f t="shared" si="273"/>
        <v/>
      </c>
      <c r="CQ151" s="76">
        <f t="shared" si="274"/>
        <v>9.09</v>
      </c>
      <c r="CR151" s="76">
        <f t="shared" si="275"/>
        <v>9.09</v>
      </c>
      <c r="CS151" s="76" t="str">
        <f t="shared" si="276"/>
        <v/>
      </c>
      <c r="CT151" s="76" t="str">
        <f t="shared" si="277"/>
        <v/>
      </c>
      <c r="CU151" s="76" t="str">
        <f t="shared" si="278"/>
        <v/>
      </c>
      <c r="CV151" s="76" t="str">
        <f t="shared" si="279"/>
        <v/>
      </c>
    </row>
  </sheetData>
  <conditionalFormatting sqref="AE2:AR1048576">
    <cfRule type="cellIs" dxfId="14" priority="1" operator="lessThan">
      <formula>1.35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18885-3048-4349-AB68-750DED7E70AD}">
  <sheetPr>
    <tabColor theme="5" tint="0.39997558519241921"/>
  </sheetPr>
  <dimension ref="A1:M14"/>
  <sheetViews>
    <sheetView zoomScale="270" zoomScaleNormal="270" workbookViewId="0">
      <pane ySplit="1" topLeftCell="A2" activePane="bottomLeft" state="frozen"/>
      <selection activeCell="B1" sqref="B1:B1048576"/>
      <selection pane="bottomLeft" activeCell="B1" sqref="B1:B1048576"/>
    </sheetView>
  </sheetViews>
  <sheetFormatPr baseColWidth="10" defaultColWidth="11.5" defaultRowHeight="10" x14ac:dyDescent="0.15"/>
  <cols>
    <col min="1" max="1" width="5.6640625" style="90" bestFit="1" customWidth="1"/>
    <col min="2" max="2" width="5" style="102" bestFit="1" customWidth="1"/>
    <col min="3" max="3" width="5.33203125" style="102" bestFit="1" customWidth="1"/>
    <col min="4" max="4" width="3.83203125" style="99" bestFit="1" customWidth="1"/>
    <col min="5" max="5" width="4.5" style="101" bestFit="1" customWidth="1"/>
    <col min="6" max="6" width="3" style="99" customWidth="1"/>
    <col min="7" max="7" width="7.5" style="100" customWidth="1"/>
    <col min="8" max="8" width="5.83203125" style="99" bestFit="1" customWidth="1"/>
    <col min="9" max="9" width="2.33203125" style="99" bestFit="1" customWidth="1"/>
    <col min="10" max="16384" width="11.5" style="99"/>
  </cols>
  <sheetData>
    <row r="1" spans="1:13" s="117" customFormat="1" ht="44" x14ac:dyDescent="0.15">
      <c r="A1" s="90" t="s">
        <v>1360</v>
      </c>
      <c r="B1" s="120" t="s">
        <v>161</v>
      </c>
      <c r="C1" s="120" t="s">
        <v>167</v>
      </c>
      <c r="D1" s="117" t="s">
        <v>1359</v>
      </c>
      <c r="E1" s="119" t="s">
        <v>1358</v>
      </c>
      <c r="F1" s="117" t="s">
        <v>1357</v>
      </c>
      <c r="G1" s="118" t="s">
        <v>1356</v>
      </c>
      <c r="H1" s="117" t="s">
        <v>1355</v>
      </c>
      <c r="I1" s="117" t="s">
        <v>1354</v>
      </c>
    </row>
    <row r="2" spans="1:13" x14ac:dyDescent="0.15">
      <c r="A2" s="90" t="s">
        <v>1350</v>
      </c>
      <c r="B2" s="102" t="s">
        <v>6</v>
      </c>
      <c r="C2" s="102" t="s">
        <v>6</v>
      </c>
      <c r="D2" s="99" t="s">
        <v>1352</v>
      </c>
      <c r="E2" s="106" t="s">
        <v>1344</v>
      </c>
      <c r="F2" s="116" t="s">
        <v>1351</v>
      </c>
      <c r="G2" s="103">
        <f t="shared" ref="G2:G14" si="0">H2/I2*100</f>
        <v>33.333333333333329</v>
      </c>
      <c r="H2" s="99">
        <v>1</v>
      </c>
      <c r="I2" s="99">
        <v>3</v>
      </c>
    </row>
    <row r="3" spans="1:13" x14ac:dyDescent="0.15">
      <c r="A3" s="90" t="s">
        <v>1350</v>
      </c>
      <c r="B3" s="102" t="s">
        <v>13</v>
      </c>
      <c r="C3" s="102" t="s">
        <v>13</v>
      </c>
      <c r="D3" s="99" t="s">
        <v>1353</v>
      </c>
      <c r="E3" s="106" t="s">
        <v>1344</v>
      </c>
      <c r="F3" s="116" t="s">
        <v>1351</v>
      </c>
      <c r="G3" s="103">
        <f t="shared" si="0"/>
        <v>66.666666666666657</v>
      </c>
      <c r="H3" s="99">
        <v>2</v>
      </c>
      <c r="I3" s="99">
        <v>3</v>
      </c>
    </row>
    <row r="4" spans="1:13" x14ac:dyDescent="0.15">
      <c r="A4" s="90" t="s">
        <v>1350</v>
      </c>
      <c r="B4" s="102" t="s">
        <v>13</v>
      </c>
      <c r="C4" s="102" t="s">
        <v>13</v>
      </c>
      <c r="D4" s="99" t="s">
        <v>1348</v>
      </c>
      <c r="E4" s="106" t="s">
        <v>1344</v>
      </c>
      <c r="F4" s="116" t="s">
        <v>1351</v>
      </c>
      <c r="G4" s="103">
        <f t="shared" si="0"/>
        <v>66.666666666666657</v>
      </c>
      <c r="H4" s="99">
        <v>2</v>
      </c>
      <c r="I4" s="99">
        <v>3</v>
      </c>
    </row>
    <row r="5" spans="1:13" x14ac:dyDescent="0.15">
      <c r="A5" s="90" t="s">
        <v>1350</v>
      </c>
      <c r="B5" s="102" t="s">
        <v>13</v>
      </c>
      <c r="C5" s="102" t="s">
        <v>13</v>
      </c>
      <c r="D5" s="99" t="s">
        <v>1352</v>
      </c>
      <c r="E5" s="106" t="s">
        <v>1344</v>
      </c>
      <c r="F5" s="116" t="s">
        <v>1351</v>
      </c>
      <c r="G5" s="103">
        <f t="shared" si="0"/>
        <v>66.666666666666657</v>
      </c>
      <c r="H5" s="99">
        <v>2</v>
      </c>
      <c r="I5" s="99">
        <v>3</v>
      </c>
    </row>
    <row r="6" spans="1:13" x14ac:dyDescent="0.15">
      <c r="A6" s="90" t="s">
        <v>1350</v>
      </c>
      <c r="B6" s="102" t="s">
        <v>353</v>
      </c>
      <c r="C6" s="102" t="s">
        <v>37</v>
      </c>
      <c r="D6" s="99" t="s">
        <v>1347</v>
      </c>
      <c r="E6" s="101">
        <v>0</v>
      </c>
      <c r="F6" s="107" t="s">
        <v>1344</v>
      </c>
      <c r="G6" s="103">
        <f t="shared" si="0"/>
        <v>100</v>
      </c>
      <c r="H6" s="99">
        <v>1</v>
      </c>
      <c r="I6" s="99">
        <v>1</v>
      </c>
    </row>
    <row r="7" spans="1:13" s="110" customFormat="1" x14ac:dyDescent="0.15">
      <c r="A7" s="90" t="s">
        <v>1350</v>
      </c>
      <c r="B7" s="115" t="s">
        <v>606</v>
      </c>
      <c r="C7" s="114" t="s">
        <v>1113</v>
      </c>
      <c r="D7" s="110" t="s">
        <v>1347</v>
      </c>
      <c r="E7" s="113">
        <v>0</v>
      </c>
      <c r="F7" s="112">
        <v>2</v>
      </c>
      <c r="G7" s="111">
        <f t="shared" si="0"/>
        <v>100</v>
      </c>
      <c r="H7" s="110">
        <v>1</v>
      </c>
      <c r="I7" s="110">
        <v>1</v>
      </c>
    </row>
    <row r="8" spans="1:13" x14ac:dyDescent="0.15">
      <c r="A8" s="90" t="s">
        <v>1341</v>
      </c>
      <c r="B8" s="102" t="s">
        <v>178</v>
      </c>
      <c r="C8" s="105" t="s">
        <v>1177</v>
      </c>
      <c r="D8" s="99" t="s">
        <v>1349</v>
      </c>
      <c r="E8" s="109">
        <v>1.8</v>
      </c>
      <c r="F8" s="108">
        <v>1</v>
      </c>
      <c r="G8" s="103">
        <f t="shared" si="0"/>
        <v>100</v>
      </c>
      <c r="H8" s="102">
        <v>4</v>
      </c>
      <c r="I8" s="102">
        <v>4</v>
      </c>
      <c r="K8" s="102"/>
      <c r="L8" s="102"/>
      <c r="M8" s="102"/>
    </row>
    <row r="9" spans="1:13" x14ac:dyDescent="0.15">
      <c r="A9" s="90" t="s">
        <v>1341</v>
      </c>
      <c r="B9" s="102" t="s">
        <v>526</v>
      </c>
      <c r="C9" s="105" t="s">
        <v>1122</v>
      </c>
      <c r="D9" s="99" t="s">
        <v>1348</v>
      </c>
      <c r="E9" s="101">
        <v>2.1</v>
      </c>
      <c r="F9" s="104">
        <v>1</v>
      </c>
      <c r="G9" s="103">
        <f t="shared" si="0"/>
        <v>100</v>
      </c>
      <c r="H9" s="99">
        <v>3</v>
      </c>
      <c r="I9" s="99">
        <v>3</v>
      </c>
    </row>
    <row r="10" spans="1:13" x14ac:dyDescent="0.15">
      <c r="A10" s="90" t="s">
        <v>1341</v>
      </c>
      <c r="B10" s="102" t="s">
        <v>455</v>
      </c>
      <c r="C10" s="102" t="s">
        <v>1140</v>
      </c>
      <c r="D10" s="99" t="s">
        <v>1347</v>
      </c>
      <c r="E10" s="101">
        <v>6.2</v>
      </c>
      <c r="F10" s="107" t="s">
        <v>1344</v>
      </c>
      <c r="G10" s="103">
        <f t="shared" si="0"/>
        <v>100</v>
      </c>
      <c r="H10" s="99">
        <v>1</v>
      </c>
      <c r="I10" s="99">
        <v>1</v>
      </c>
    </row>
    <row r="11" spans="1:13" x14ac:dyDescent="0.15">
      <c r="A11" s="90" t="s">
        <v>1341</v>
      </c>
      <c r="B11" s="102" t="s">
        <v>31</v>
      </c>
      <c r="C11" s="102" t="s">
        <v>31</v>
      </c>
      <c r="D11" s="99" t="s">
        <v>1346</v>
      </c>
      <c r="E11" s="106" t="s">
        <v>1344</v>
      </c>
      <c r="F11" s="104" t="s">
        <v>1343</v>
      </c>
      <c r="G11" s="103">
        <f t="shared" si="0"/>
        <v>25</v>
      </c>
      <c r="H11" s="99">
        <v>1</v>
      </c>
      <c r="I11" s="99">
        <v>4</v>
      </c>
    </row>
    <row r="12" spans="1:13" x14ac:dyDescent="0.15">
      <c r="A12" s="90" t="s">
        <v>1341</v>
      </c>
      <c r="B12" s="102" t="s">
        <v>31</v>
      </c>
      <c r="C12" s="102" t="s">
        <v>31</v>
      </c>
      <c r="D12" s="99" t="s">
        <v>1345</v>
      </c>
      <c r="E12" s="106" t="s">
        <v>1344</v>
      </c>
      <c r="F12" s="104" t="s">
        <v>1343</v>
      </c>
      <c r="G12" s="103">
        <f t="shared" si="0"/>
        <v>25</v>
      </c>
      <c r="H12" s="99">
        <v>1</v>
      </c>
      <c r="I12" s="99">
        <v>4</v>
      </c>
    </row>
    <row r="13" spans="1:13" x14ac:dyDescent="0.15">
      <c r="A13" s="90" t="s">
        <v>1341</v>
      </c>
      <c r="B13" s="102" t="s">
        <v>36</v>
      </c>
      <c r="C13" s="102" t="s">
        <v>36</v>
      </c>
      <c r="D13" s="99" t="s">
        <v>1342</v>
      </c>
      <c r="E13" s="101">
        <v>4.7</v>
      </c>
      <c r="F13" s="104">
        <v>1</v>
      </c>
      <c r="G13" s="103">
        <f t="shared" si="0"/>
        <v>75</v>
      </c>
      <c r="H13" s="99">
        <v>3</v>
      </c>
      <c r="I13" s="99">
        <v>4</v>
      </c>
    </row>
    <row r="14" spans="1:13" x14ac:dyDescent="0.15">
      <c r="A14" s="90" t="s">
        <v>1341</v>
      </c>
      <c r="B14" s="102" t="s">
        <v>606</v>
      </c>
      <c r="C14" s="105" t="s">
        <v>1113</v>
      </c>
      <c r="D14" s="99" t="s">
        <v>1340</v>
      </c>
      <c r="E14" s="101">
        <v>2.1</v>
      </c>
      <c r="F14" s="104">
        <v>2</v>
      </c>
      <c r="G14" s="103">
        <f t="shared" si="0"/>
        <v>100</v>
      </c>
      <c r="H14" s="99">
        <v>1</v>
      </c>
      <c r="I14" s="99">
        <v>1</v>
      </c>
    </row>
  </sheetData>
  <conditionalFormatting sqref="G1:G104857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:A1048576">
    <cfRule type="cellIs" dxfId="13" priority="2" operator="equal">
      <formula>"Exclude"</formula>
    </cfRule>
    <cfRule type="cellIs" dxfId="12" priority="3" operator="equal">
      <formula>"Include"</formula>
    </cfRule>
  </conditionalFormatting>
  <conditionalFormatting sqref="E1:E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B827C-CA6A-A045-A577-E80A66C6DBA4}">
  <sheetPr>
    <tabColor rgb="FFFF0000"/>
  </sheetPr>
  <dimension ref="A1:N32"/>
  <sheetViews>
    <sheetView zoomScale="261" zoomScaleNormal="261" workbookViewId="0">
      <pane xSplit="1" ySplit="1" topLeftCell="B2" activePane="bottomRight" state="frozen"/>
      <selection activeCell="B1" sqref="B1:B1048576"/>
      <selection pane="topRight" activeCell="B1" sqref="B1:B1048576"/>
      <selection pane="bottomLeft" activeCell="B1" sqref="B1:B1048576"/>
      <selection pane="bottomRight" activeCell="D46" sqref="D46"/>
    </sheetView>
  </sheetViews>
  <sheetFormatPr baseColWidth="10" defaultRowHeight="10" x14ac:dyDescent="0.15"/>
  <cols>
    <col min="1" max="1" width="9.6640625" style="99" bestFit="1" customWidth="1"/>
    <col min="2" max="2" width="5.33203125" style="99" bestFit="1" customWidth="1"/>
    <col min="3" max="3" width="7.1640625" style="99" bestFit="1" customWidth="1"/>
    <col min="4" max="4" width="4.33203125" style="99" customWidth="1"/>
    <col min="5" max="5" width="3" style="107" bestFit="1" customWidth="1"/>
    <col min="6" max="6" width="4.5" style="99" bestFit="1" customWidth="1"/>
    <col min="7" max="7" width="3" style="81" bestFit="1" customWidth="1"/>
    <col min="8" max="8" width="7.83203125" style="121" customWidth="1"/>
    <col min="9" max="9" width="5.6640625" style="81" bestFit="1" customWidth="1"/>
    <col min="10" max="10" width="2.5" style="81" bestFit="1" customWidth="1"/>
    <col min="11" max="11" width="2.5" style="81" customWidth="1"/>
    <col min="12" max="12" width="4.6640625" style="99" bestFit="1" customWidth="1"/>
    <col min="13" max="13" width="6.33203125" style="99" bestFit="1" customWidth="1"/>
    <col min="14" max="14" width="5.83203125" style="99" bestFit="1" customWidth="1"/>
    <col min="15" max="16384" width="10.83203125" style="99"/>
  </cols>
  <sheetData>
    <row r="1" spans="1:14" s="129" customFormat="1" ht="41" customHeight="1" x14ac:dyDescent="0.15">
      <c r="A1" s="129" t="s">
        <v>161</v>
      </c>
      <c r="B1" s="129" t="s">
        <v>167</v>
      </c>
      <c r="C1" s="129" t="s">
        <v>1373</v>
      </c>
      <c r="D1" s="134" t="s">
        <v>1372</v>
      </c>
      <c r="E1" s="129" t="s">
        <v>1371</v>
      </c>
      <c r="F1" s="129" t="s">
        <v>1370</v>
      </c>
      <c r="G1" s="129" t="s">
        <v>1357</v>
      </c>
      <c r="H1" s="133" t="s">
        <v>1356</v>
      </c>
      <c r="I1" s="129" t="s">
        <v>1355</v>
      </c>
      <c r="J1" s="129" t="s">
        <v>1354</v>
      </c>
      <c r="L1" s="132" t="s">
        <v>1369</v>
      </c>
      <c r="M1" s="131" t="str">
        <f>"Excluded:" &amp; CHAR(10) &amp; COUNTIF(D:D,"&lt;1.4")</f>
        <v>Excluded:
11</v>
      </c>
      <c r="N1" s="130" t="str">
        <f>"Included:" &amp; CHAR(10) &amp; COUNTIF(D:D,"&gt;1.4")</f>
        <v>Included:
14</v>
      </c>
    </row>
    <row r="2" spans="1:14" x14ac:dyDescent="0.15">
      <c r="A2" s="123" t="s">
        <v>484</v>
      </c>
      <c r="B2" s="81" t="s">
        <v>114</v>
      </c>
      <c r="C2" s="81" t="s">
        <v>1352</v>
      </c>
      <c r="D2" s="81">
        <v>1</v>
      </c>
      <c r="E2" s="107" t="s">
        <v>815</v>
      </c>
      <c r="F2" s="99">
        <v>0</v>
      </c>
    </row>
    <row r="3" spans="1:14" x14ac:dyDescent="0.15">
      <c r="A3" s="123" t="s">
        <v>217</v>
      </c>
      <c r="B3" s="81" t="s">
        <v>1173</v>
      </c>
      <c r="C3" s="81" t="s">
        <v>1345</v>
      </c>
      <c r="D3" s="81">
        <v>1</v>
      </c>
      <c r="E3" s="107" t="s">
        <v>815</v>
      </c>
      <c r="F3" s="99">
        <v>0.6</v>
      </c>
    </row>
    <row r="4" spans="1:14" x14ac:dyDescent="0.15">
      <c r="A4" s="123" t="s">
        <v>435</v>
      </c>
      <c r="B4" s="81" t="s">
        <v>1144</v>
      </c>
      <c r="C4" s="81" t="s">
        <v>1368</v>
      </c>
      <c r="D4" s="81">
        <v>1.2</v>
      </c>
      <c r="E4" s="107" t="s">
        <v>815</v>
      </c>
      <c r="F4" s="99">
        <v>0</v>
      </c>
    </row>
    <row r="5" spans="1:14" x14ac:dyDescent="0.15">
      <c r="A5" s="123" t="s">
        <v>606</v>
      </c>
      <c r="B5" s="81" t="s">
        <v>1113</v>
      </c>
      <c r="C5" s="81" t="s">
        <v>1340</v>
      </c>
      <c r="D5" s="81">
        <v>1.2</v>
      </c>
      <c r="E5" s="107" t="s">
        <v>815</v>
      </c>
      <c r="F5" s="99">
        <v>2.1</v>
      </c>
    </row>
    <row r="6" spans="1:14" x14ac:dyDescent="0.15">
      <c r="A6" s="123" t="s">
        <v>681</v>
      </c>
      <c r="B6" s="81" t="s">
        <v>1104</v>
      </c>
      <c r="C6" s="81" t="s">
        <v>1346</v>
      </c>
      <c r="D6" s="81">
        <v>1.2</v>
      </c>
      <c r="E6" s="107" t="s">
        <v>815</v>
      </c>
      <c r="F6" s="99">
        <v>6.9</v>
      </c>
    </row>
    <row r="7" spans="1:14" x14ac:dyDescent="0.15">
      <c r="A7" s="123" t="s">
        <v>74</v>
      </c>
      <c r="B7" s="81" t="s">
        <v>1099</v>
      </c>
      <c r="C7" s="81" t="s">
        <v>1342</v>
      </c>
      <c r="D7" s="81">
        <v>1.3</v>
      </c>
      <c r="E7" s="107" t="s">
        <v>815</v>
      </c>
      <c r="F7" s="99">
        <v>0</v>
      </c>
    </row>
    <row r="8" spans="1:14" s="110" customFormat="1" x14ac:dyDescent="0.15">
      <c r="A8" s="128" t="s">
        <v>217</v>
      </c>
      <c r="B8" s="125" t="s">
        <v>1173</v>
      </c>
      <c r="C8" s="125" t="s">
        <v>1346</v>
      </c>
      <c r="D8" s="125">
        <v>1.3</v>
      </c>
      <c r="E8" s="127" t="s">
        <v>815</v>
      </c>
      <c r="F8" s="110">
        <v>0.6</v>
      </c>
      <c r="G8" s="125"/>
      <c r="H8" s="126"/>
      <c r="I8" s="125"/>
      <c r="J8" s="125"/>
      <c r="K8" s="125"/>
    </row>
    <row r="9" spans="1:14" x14ac:dyDescent="0.15">
      <c r="A9" s="123" t="s">
        <v>294</v>
      </c>
      <c r="B9" s="81" t="s">
        <v>1148</v>
      </c>
      <c r="C9" s="81" t="s">
        <v>1368</v>
      </c>
      <c r="D9" s="81">
        <v>1.4</v>
      </c>
      <c r="E9" s="107" t="s">
        <v>815</v>
      </c>
      <c r="F9" s="99">
        <v>0</v>
      </c>
    </row>
    <row r="10" spans="1:14" x14ac:dyDescent="0.15">
      <c r="A10" s="123" t="s">
        <v>186</v>
      </c>
      <c r="B10" s="81" t="s">
        <v>1176</v>
      </c>
      <c r="C10" s="81" t="s">
        <v>1345</v>
      </c>
      <c r="D10" s="81">
        <v>1.4</v>
      </c>
      <c r="E10" s="107" t="s">
        <v>815</v>
      </c>
      <c r="F10" s="99">
        <v>7.1</v>
      </c>
    </row>
    <row r="11" spans="1:14" x14ac:dyDescent="0.15">
      <c r="A11" s="123" t="s">
        <v>186</v>
      </c>
      <c r="B11" s="81" t="s">
        <v>1176</v>
      </c>
      <c r="C11" s="81" t="s">
        <v>1342</v>
      </c>
      <c r="D11" s="81">
        <v>1.4</v>
      </c>
      <c r="E11" s="107" t="s">
        <v>815</v>
      </c>
      <c r="F11" s="99">
        <v>7.7</v>
      </c>
    </row>
    <row r="12" spans="1:14" x14ac:dyDescent="0.15">
      <c r="A12" s="123" t="s">
        <v>86</v>
      </c>
      <c r="B12" s="81" t="s">
        <v>1119</v>
      </c>
      <c r="C12" s="81" t="s">
        <v>1349</v>
      </c>
      <c r="D12" s="81">
        <v>1.6</v>
      </c>
      <c r="E12" s="107" t="s">
        <v>815</v>
      </c>
      <c r="F12" s="99">
        <v>4.5</v>
      </c>
    </row>
    <row r="13" spans="1:14" x14ac:dyDescent="0.15">
      <c r="A13" s="123" t="s">
        <v>237</v>
      </c>
      <c r="B13" s="81" t="s">
        <v>1165</v>
      </c>
      <c r="C13" s="81" t="s">
        <v>1346</v>
      </c>
      <c r="D13" s="81">
        <v>1.6</v>
      </c>
      <c r="E13" s="107" t="s">
        <v>815</v>
      </c>
      <c r="F13" s="99">
        <v>12.1</v>
      </c>
    </row>
    <row r="14" spans="1:14" x14ac:dyDescent="0.15">
      <c r="A14" s="123" t="s">
        <v>439</v>
      </c>
      <c r="B14" s="81" t="s">
        <v>1143</v>
      </c>
      <c r="C14" s="81" t="s">
        <v>1345</v>
      </c>
      <c r="D14" s="81">
        <v>1.7</v>
      </c>
      <c r="E14" s="107" t="s">
        <v>815</v>
      </c>
      <c r="F14" s="99">
        <v>2.1</v>
      </c>
    </row>
    <row r="15" spans="1:14" x14ac:dyDescent="0.15">
      <c r="A15" s="123" t="s">
        <v>74</v>
      </c>
      <c r="B15" s="81" t="s">
        <v>1099</v>
      </c>
      <c r="C15" s="81" t="s">
        <v>1346</v>
      </c>
      <c r="D15" s="81">
        <v>1.8</v>
      </c>
      <c r="E15" s="107" t="s">
        <v>815</v>
      </c>
      <c r="F15" s="99">
        <v>0</v>
      </c>
    </row>
    <row r="16" spans="1:14" x14ac:dyDescent="0.15">
      <c r="A16" s="123" t="s">
        <v>290</v>
      </c>
      <c r="B16" s="81" t="s">
        <v>1149</v>
      </c>
      <c r="C16" s="81" t="s">
        <v>1352</v>
      </c>
      <c r="D16" s="81">
        <v>1.8</v>
      </c>
      <c r="E16" s="107" t="s">
        <v>815</v>
      </c>
      <c r="F16" s="99">
        <v>2.2000000000000002</v>
      </c>
    </row>
    <row r="17" spans="1:11" x14ac:dyDescent="0.15">
      <c r="A17" s="123" t="s">
        <v>675</v>
      </c>
      <c r="B17" s="81" t="s">
        <v>1106</v>
      </c>
      <c r="C17" s="81" t="s">
        <v>1352</v>
      </c>
      <c r="D17" s="81">
        <v>1.8</v>
      </c>
      <c r="E17" s="107" t="s">
        <v>815</v>
      </c>
      <c r="F17" s="99">
        <v>5</v>
      </c>
    </row>
    <row r="18" spans="1:11" x14ac:dyDescent="0.15">
      <c r="A18" s="123" t="s">
        <v>237</v>
      </c>
      <c r="B18" s="81" t="s">
        <v>1165</v>
      </c>
      <c r="C18" s="81" t="s">
        <v>1342</v>
      </c>
      <c r="D18" s="81">
        <v>1.8</v>
      </c>
      <c r="E18" s="107" t="s">
        <v>815</v>
      </c>
      <c r="F18" s="99">
        <v>9.5</v>
      </c>
    </row>
    <row r="19" spans="1:11" x14ac:dyDescent="0.15">
      <c r="A19" s="123" t="s">
        <v>602</v>
      </c>
      <c r="B19" s="81" t="s">
        <v>1114</v>
      </c>
      <c r="C19" s="81" t="s">
        <v>1347</v>
      </c>
      <c r="D19" s="81">
        <v>1.9</v>
      </c>
      <c r="E19" s="107" t="s">
        <v>815</v>
      </c>
      <c r="F19" s="99">
        <v>0</v>
      </c>
    </row>
    <row r="20" spans="1:11" x14ac:dyDescent="0.15">
      <c r="A20" s="123" t="s">
        <v>74</v>
      </c>
      <c r="B20" s="81" t="s">
        <v>1099</v>
      </c>
      <c r="C20" s="81" t="s">
        <v>1345</v>
      </c>
      <c r="D20" s="81">
        <v>1.9</v>
      </c>
      <c r="E20" s="107" t="s">
        <v>815</v>
      </c>
      <c r="F20" s="99">
        <v>0</v>
      </c>
    </row>
    <row r="23" spans="1:11" x14ac:dyDescent="0.15">
      <c r="A23" s="123" t="s">
        <v>528</v>
      </c>
      <c r="B23" s="81" t="s">
        <v>1121</v>
      </c>
      <c r="C23" s="81" t="s">
        <v>1363</v>
      </c>
      <c r="D23" s="81">
        <v>1.1000000000000001</v>
      </c>
      <c r="E23" s="107" t="s">
        <v>1361</v>
      </c>
      <c r="F23" s="107" t="s">
        <v>1362</v>
      </c>
      <c r="G23" s="107" t="s">
        <v>1362</v>
      </c>
      <c r="H23" s="121">
        <f>I23/J23*100</f>
        <v>50</v>
      </c>
      <c r="I23" s="81">
        <v>1</v>
      </c>
      <c r="J23" s="81">
        <v>2</v>
      </c>
    </row>
    <row r="24" spans="1:11" x14ac:dyDescent="0.15">
      <c r="A24" s="123" t="s">
        <v>87</v>
      </c>
      <c r="B24" s="81" t="s">
        <v>1115</v>
      </c>
      <c r="C24" s="81" t="s">
        <v>1367</v>
      </c>
      <c r="D24" s="81">
        <v>1.1000000000000001</v>
      </c>
      <c r="E24" s="107" t="s">
        <v>1361</v>
      </c>
      <c r="F24" s="107" t="s">
        <v>1362</v>
      </c>
      <c r="G24" s="107" t="s">
        <v>1362</v>
      </c>
      <c r="H24" s="121">
        <f>I24/J24*100</f>
        <v>50</v>
      </c>
      <c r="I24" s="81">
        <v>1</v>
      </c>
      <c r="J24" s="81">
        <v>2</v>
      </c>
    </row>
    <row r="25" spans="1:11" x14ac:dyDescent="0.15">
      <c r="A25" s="123" t="s">
        <v>237</v>
      </c>
      <c r="B25" s="81" t="s">
        <v>1165</v>
      </c>
      <c r="C25" s="81" t="s">
        <v>1364</v>
      </c>
      <c r="D25" s="81">
        <v>1.3</v>
      </c>
      <c r="E25" s="107" t="s">
        <v>1361</v>
      </c>
      <c r="F25" s="107" t="s">
        <v>1362</v>
      </c>
      <c r="G25" s="107" t="s">
        <v>1362</v>
      </c>
      <c r="H25" s="121">
        <f>I25/J25*100</f>
        <v>0</v>
      </c>
      <c r="I25" s="81">
        <v>0</v>
      </c>
      <c r="J25" s="81">
        <v>2</v>
      </c>
    </row>
    <row r="26" spans="1:11" s="110" customFormat="1" x14ac:dyDescent="0.15">
      <c r="A26" s="128" t="s">
        <v>276</v>
      </c>
      <c r="B26" s="125" t="s">
        <v>1158</v>
      </c>
      <c r="C26" s="125" t="s">
        <v>1364</v>
      </c>
      <c r="D26" s="125">
        <v>1.3</v>
      </c>
      <c r="E26" s="127" t="s">
        <v>1361</v>
      </c>
      <c r="F26" s="127" t="s">
        <v>1362</v>
      </c>
      <c r="G26" s="127" t="s">
        <v>1362</v>
      </c>
      <c r="H26" s="126">
        <f>I26/J26*100</f>
        <v>0</v>
      </c>
      <c r="I26" s="125">
        <v>0</v>
      </c>
      <c r="J26" s="125">
        <v>2</v>
      </c>
      <c r="K26" s="125"/>
    </row>
    <row r="27" spans="1:11" x14ac:dyDescent="0.15">
      <c r="A27" s="123" t="s">
        <v>1154</v>
      </c>
      <c r="B27" s="81" t="s">
        <v>1366</v>
      </c>
      <c r="C27" s="81" t="s">
        <v>1365</v>
      </c>
      <c r="D27" s="81">
        <v>1.4</v>
      </c>
      <c r="E27" s="107" t="s">
        <v>1361</v>
      </c>
      <c r="F27" s="107" t="s">
        <v>1362</v>
      </c>
      <c r="G27" s="81">
        <v>1</v>
      </c>
      <c r="H27" s="124" t="s">
        <v>1344</v>
      </c>
      <c r="I27" s="81" t="s">
        <v>1344</v>
      </c>
      <c r="J27" s="81" t="s">
        <v>1344</v>
      </c>
    </row>
    <row r="28" spans="1:11" x14ac:dyDescent="0.15">
      <c r="A28" s="123" t="s">
        <v>83</v>
      </c>
      <c r="B28" s="81" t="s">
        <v>1147</v>
      </c>
      <c r="C28" s="81" t="s">
        <v>1352</v>
      </c>
      <c r="D28" s="81">
        <v>1.5</v>
      </c>
      <c r="E28" s="107" t="s">
        <v>1361</v>
      </c>
      <c r="F28" s="107" t="s">
        <v>1362</v>
      </c>
      <c r="G28" s="81">
        <v>2</v>
      </c>
      <c r="H28" s="121">
        <f>I28/J28*100</f>
        <v>33.333333333333329</v>
      </c>
      <c r="I28" s="81">
        <v>1</v>
      </c>
      <c r="J28" s="81">
        <v>3</v>
      </c>
    </row>
    <row r="29" spans="1:11" x14ac:dyDescent="0.15">
      <c r="A29" s="123" t="s">
        <v>558</v>
      </c>
      <c r="B29" s="81" t="s">
        <v>1117</v>
      </c>
      <c r="C29" s="81" t="s">
        <v>1364</v>
      </c>
      <c r="D29" s="81">
        <v>1.5</v>
      </c>
      <c r="E29" s="107" t="s">
        <v>1361</v>
      </c>
      <c r="F29" s="107" t="s">
        <v>1362</v>
      </c>
      <c r="G29" s="81" t="s">
        <v>1362</v>
      </c>
      <c r="H29" s="121">
        <f>I29/J29*100</f>
        <v>50</v>
      </c>
      <c r="I29" s="81">
        <v>1</v>
      </c>
      <c r="J29" s="81">
        <v>2</v>
      </c>
    </row>
    <row r="30" spans="1:11" x14ac:dyDescent="0.15">
      <c r="A30" s="123" t="s">
        <v>486</v>
      </c>
      <c r="B30" s="81" t="s">
        <v>1138</v>
      </c>
      <c r="C30" s="81" t="s">
        <v>1349</v>
      </c>
      <c r="D30" s="81">
        <v>1.6</v>
      </c>
      <c r="E30" s="107" t="s">
        <v>1361</v>
      </c>
      <c r="F30" s="107" t="s">
        <v>1362</v>
      </c>
      <c r="G30" s="122" t="s">
        <v>1361</v>
      </c>
      <c r="H30" s="121">
        <f>I30/J30*100</f>
        <v>100</v>
      </c>
      <c r="I30" s="81">
        <v>4</v>
      </c>
      <c r="J30" s="81">
        <v>4</v>
      </c>
    </row>
    <row r="31" spans="1:11" x14ac:dyDescent="0.15">
      <c r="A31" s="123" t="s">
        <v>569</v>
      </c>
      <c r="B31" s="81" t="s">
        <v>1131</v>
      </c>
      <c r="C31" s="81" t="s">
        <v>1363</v>
      </c>
      <c r="D31" s="81">
        <v>1.7</v>
      </c>
      <c r="E31" s="107" t="s">
        <v>1361</v>
      </c>
      <c r="F31" s="107" t="s">
        <v>1362</v>
      </c>
      <c r="G31" s="81" t="s">
        <v>1362</v>
      </c>
      <c r="H31" s="121">
        <f>I31/J31*100</f>
        <v>0</v>
      </c>
      <c r="I31" s="81">
        <v>0</v>
      </c>
      <c r="J31" s="81">
        <v>2</v>
      </c>
    </row>
    <row r="32" spans="1:11" x14ac:dyDescent="0.15">
      <c r="A32" s="123" t="s">
        <v>8</v>
      </c>
      <c r="B32" s="81" t="s">
        <v>1146</v>
      </c>
      <c r="C32" s="81" t="s">
        <v>1345</v>
      </c>
      <c r="D32" s="81">
        <v>1.9</v>
      </c>
      <c r="E32" s="107" t="s">
        <v>1361</v>
      </c>
      <c r="F32" s="107" t="s">
        <v>1362</v>
      </c>
      <c r="G32" s="122" t="s">
        <v>1361</v>
      </c>
      <c r="H32" s="121">
        <f>I32/J32*100</f>
        <v>66.666666666666657</v>
      </c>
      <c r="I32" s="81">
        <v>2</v>
      </c>
      <c r="J32" s="81">
        <v>3</v>
      </c>
    </row>
  </sheetData>
  <conditionalFormatting sqref="G1:G22 G27:G1048576">
    <cfRule type="cellIs" dxfId="11" priority="3" operator="equal">
      <formula>2</formula>
    </cfRule>
    <cfRule type="cellIs" dxfId="10" priority="4" operator="equal">
      <formula>1</formula>
    </cfRule>
  </conditionalFormatting>
  <conditionalFormatting sqref="H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3:G2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:F104857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104857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04857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1A003-6107-0640-8D70-1F487335C240}">
  <sheetPr>
    <tabColor rgb="FFFF0000"/>
  </sheetPr>
  <dimension ref="A1:J193"/>
  <sheetViews>
    <sheetView zoomScale="150" zoomScaleNormal="150" workbookViewId="0">
      <pane xSplit="2" ySplit="1" topLeftCell="C29" activePane="bottomRight" state="frozen"/>
      <selection activeCell="B1" sqref="B1:B1048576"/>
      <selection pane="topRight" activeCell="B1" sqref="B1:B1048576"/>
      <selection pane="bottomLeft" activeCell="B1" sqref="B1:B1048576"/>
      <selection pane="bottomRight" activeCell="B1" sqref="B1:B1048576"/>
    </sheetView>
  </sheetViews>
  <sheetFormatPr baseColWidth="10" defaultColWidth="5" defaultRowHeight="10" x14ac:dyDescent="0.15"/>
  <cols>
    <col min="1" max="1" width="8" style="75" bestFit="1" customWidth="1"/>
    <col min="2" max="2" width="5.33203125" style="80" bestFit="1" customWidth="1"/>
    <col min="3" max="3" width="7.83203125" style="75" customWidth="1"/>
    <col min="4" max="4" width="4.33203125" style="135" bestFit="1" customWidth="1"/>
    <col min="5" max="5" width="3.5" style="77" customWidth="1"/>
    <col min="6" max="6" width="5" style="76"/>
    <col min="7" max="7" width="5" style="75"/>
    <col min="8" max="8" width="5.33203125" style="75" bestFit="1" customWidth="1"/>
    <col min="9" max="9" width="6.6640625" style="75" bestFit="1" customWidth="1"/>
    <col min="10" max="10" width="6.33203125" style="75" bestFit="1" customWidth="1"/>
    <col min="11" max="16384" width="5" style="75"/>
  </cols>
  <sheetData>
    <row r="1" spans="1:10" s="82" customFormat="1" ht="33" x14ac:dyDescent="0.15">
      <c r="A1" s="87" t="s">
        <v>1378</v>
      </c>
      <c r="B1" s="89" t="s">
        <v>161</v>
      </c>
      <c r="C1" s="82" t="s">
        <v>167</v>
      </c>
      <c r="D1" s="82" t="s">
        <v>1359</v>
      </c>
      <c r="E1" s="84" t="s">
        <v>1377</v>
      </c>
      <c r="F1" s="141" t="s">
        <v>1376</v>
      </c>
      <c r="H1" s="132" t="s">
        <v>1369</v>
      </c>
      <c r="I1" s="131" t="str">
        <f>"Excluded:" &amp; CHAR(10) &amp; COUNTIF(E:E,"&lt;1.4")</f>
        <v>Excluded:
121</v>
      </c>
      <c r="J1" s="130" t="str">
        <f>"Included:" &amp; CHAR(10) &amp; COUNTIF(E:E,"&gt;1.4")</f>
        <v>Included:
71</v>
      </c>
    </row>
    <row r="2" spans="1:10" x14ac:dyDescent="0.15">
      <c r="A2" s="75" t="str">
        <f t="shared" ref="A2:A33" si="0">B2&amp;"-"&amp;D2</f>
        <v>5HT1D-G15</v>
      </c>
      <c r="B2" s="80" t="s">
        <v>178</v>
      </c>
      <c r="C2" s="81" t="s">
        <v>1177</v>
      </c>
      <c r="D2" s="135" t="s">
        <v>1368</v>
      </c>
      <c r="E2" s="77">
        <v>0.35906642728904847</v>
      </c>
      <c r="F2" s="76">
        <f>_xlfn.IFNA(IF(VLOOKUP(A2,'B-all#SDs'!A:E,5,FALSE)="",0,VLOOKUP(A2,'B-all#SDs'!A:E,5,FALSE)),"")</f>
        <v>0</v>
      </c>
    </row>
    <row r="3" spans="1:10" x14ac:dyDescent="0.15">
      <c r="A3" s="75" t="str">
        <f t="shared" si="0"/>
        <v>P2RY2-G13</v>
      </c>
      <c r="B3" s="80" t="s">
        <v>641</v>
      </c>
      <c r="C3" s="81" t="s">
        <v>1109</v>
      </c>
      <c r="D3" s="135" t="s">
        <v>1347</v>
      </c>
      <c r="E3" s="77">
        <v>0.48997772828507791</v>
      </c>
      <c r="F3" s="76">
        <f>_xlfn.IFNA(IF(VLOOKUP(A3,'B-all#SDs'!A:E,5,FALSE)="",0,VLOOKUP(A3,'B-all#SDs'!A:E,5,FALSE)),"")</f>
        <v>0</v>
      </c>
    </row>
    <row r="4" spans="1:10" x14ac:dyDescent="0.15">
      <c r="A4" s="75" t="str">
        <f t="shared" si="0"/>
        <v>P2RY2-Gs</v>
      </c>
      <c r="B4" s="80" t="s">
        <v>641</v>
      </c>
      <c r="C4" s="81" t="s">
        <v>1109</v>
      </c>
      <c r="D4" s="81" t="s">
        <v>1365</v>
      </c>
      <c r="E4" s="77">
        <v>0.49019607843137258</v>
      </c>
      <c r="F4" s="76">
        <f>_xlfn.IFNA(IF(VLOOKUP(A4,'B-all#SDs'!A:E,5,FALSE)="",0,VLOOKUP(A4,'B-all#SDs'!A:E,5,FALSE)),"")</f>
        <v>0</v>
      </c>
    </row>
    <row r="5" spans="1:10" x14ac:dyDescent="0.15">
      <c r="A5" s="75" t="str">
        <f t="shared" si="0"/>
        <v>MC3R-G13</v>
      </c>
      <c r="B5" s="80" t="s">
        <v>54</v>
      </c>
      <c r="C5" s="81" t="s">
        <v>1120</v>
      </c>
      <c r="D5" s="135" t="s">
        <v>1347</v>
      </c>
      <c r="E5" s="77">
        <v>0.57192374350086661</v>
      </c>
      <c r="F5" s="76">
        <f>_xlfn.IFNA(IF(VLOOKUP(A5,'B-all#SDs'!A:E,5,FALSE)="",0,VLOOKUP(A5,'B-all#SDs'!A:E,5,FALSE)),"")</f>
        <v>20.088587291761225</v>
      </c>
    </row>
    <row r="6" spans="1:10" x14ac:dyDescent="0.15">
      <c r="A6" s="75" t="str">
        <f t="shared" si="0"/>
        <v>P2RY2-G12</v>
      </c>
      <c r="B6" s="80" t="s">
        <v>641</v>
      </c>
      <c r="C6" s="81" t="s">
        <v>1109</v>
      </c>
      <c r="D6" s="135" t="s">
        <v>1340</v>
      </c>
      <c r="E6" s="77">
        <v>0.59701492537313428</v>
      </c>
      <c r="F6" s="76">
        <f>_xlfn.IFNA(IF(VLOOKUP(A6,'B-all#SDs'!A:E,5,FALSE)="",0,VLOOKUP(A6,'B-all#SDs'!A:E,5,FALSE)),"")</f>
        <v>0</v>
      </c>
    </row>
    <row r="7" spans="1:10" x14ac:dyDescent="0.15">
      <c r="A7" s="75" t="str">
        <f t="shared" si="0"/>
        <v>AA1R-Gi1</v>
      </c>
      <c r="B7" s="80" t="s">
        <v>217</v>
      </c>
      <c r="C7" s="81" t="s">
        <v>1173</v>
      </c>
      <c r="D7" s="81" t="s">
        <v>1346</v>
      </c>
      <c r="E7" s="77">
        <v>0.61430010070493457</v>
      </c>
      <c r="F7" s="76">
        <f>_xlfn.IFNA(IF(VLOOKUP(A7,'B-all#SDs'!A:E,5,FALSE)="",0,VLOOKUP(A7,'B-all#SDs'!A:E,5,FALSE)),"")</f>
        <v>1.2570491998790216</v>
      </c>
    </row>
    <row r="8" spans="1:10" x14ac:dyDescent="0.15">
      <c r="A8" s="75" t="str">
        <f t="shared" si="0"/>
        <v>OPRK-Gq</v>
      </c>
      <c r="B8" s="80" t="s">
        <v>606</v>
      </c>
      <c r="C8" s="81" t="s">
        <v>1113</v>
      </c>
      <c r="D8" s="135" t="s">
        <v>1353</v>
      </c>
      <c r="E8" s="77">
        <v>0.65116279069767435</v>
      </c>
      <c r="F8" s="76">
        <f>_xlfn.IFNA(IF(VLOOKUP(A8,'B-all#SDs'!A:E,5,FALSE)="",0,VLOOKUP(A8,'B-all#SDs'!A:E,5,FALSE)),"")</f>
        <v>0</v>
      </c>
    </row>
    <row r="9" spans="1:10" x14ac:dyDescent="0.15">
      <c r="A9" s="75" t="str">
        <f t="shared" si="0"/>
        <v>HRH2-G13</v>
      </c>
      <c r="B9" s="80" t="s">
        <v>506</v>
      </c>
      <c r="C9" s="81" t="s">
        <v>1125</v>
      </c>
      <c r="D9" s="135" t="s">
        <v>1347</v>
      </c>
      <c r="E9" s="77">
        <v>0.67491563554555678</v>
      </c>
      <c r="F9" s="76">
        <f>_xlfn.IFNA(IF(VLOOKUP(A9,'B-all#SDs'!A:E,5,FALSE)="",0,VLOOKUP(A9,'B-all#SDs'!A:E,5,FALSE)),"")</f>
        <v>13.67754792522703</v>
      </c>
    </row>
    <row r="10" spans="1:10" x14ac:dyDescent="0.15">
      <c r="A10" s="75" t="str">
        <f t="shared" si="0"/>
        <v>ADA2C-Gq</v>
      </c>
      <c r="B10" s="80" t="s">
        <v>251</v>
      </c>
      <c r="C10" s="81" t="s">
        <v>1162</v>
      </c>
      <c r="D10" s="135" t="s">
        <v>1353</v>
      </c>
      <c r="E10" s="77">
        <v>0.68090787716955936</v>
      </c>
      <c r="F10" s="76">
        <f>_xlfn.IFNA(IF(VLOOKUP(A10,'B-all#SDs'!A:E,5,FALSE)="",0,VLOOKUP(A10,'B-all#SDs'!A:E,5,FALSE)),"")</f>
        <v>0</v>
      </c>
    </row>
    <row r="11" spans="1:10" x14ac:dyDescent="0.15">
      <c r="A11" s="75" t="str">
        <f t="shared" si="0"/>
        <v>CNR2-G14</v>
      </c>
      <c r="B11" s="80" t="s">
        <v>294</v>
      </c>
      <c r="C11" s="81" t="s">
        <v>1148</v>
      </c>
      <c r="D11" s="135" t="s">
        <v>1352</v>
      </c>
      <c r="E11" s="77">
        <v>0.7256637168141592</v>
      </c>
      <c r="F11" s="76">
        <f>_xlfn.IFNA(IF(VLOOKUP(A11,'B-all#SDs'!A:E,5,FALSE)="",0,VLOOKUP(A11,'B-all#SDs'!A:E,5,FALSE)),"")</f>
        <v>0</v>
      </c>
    </row>
    <row r="12" spans="1:10" x14ac:dyDescent="0.15">
      <c r="A12" s="75" t="str">
        <f t="shared" si="0"/>
        <v>MC3R-Gi1</v>
      </c>
      <c r="B12" s="80" t="s">
        <v>54</v>
      </c>
      <c r="C12" s="81" t="s">
        <v>1120</v>
      </c>
      <c r="D12" s="81" t="s">
        <v>1346</v>
      </c>
      <c r="E12" s="77">
        <v>0.72829131652661072</v>
      </c>
      <c r="F12" s="76">
        <f>_xlfn.IFNA(IF(VLOOKUP(A12,'B-all#SDs'!A:E,5,FALSE)="",0,VLOOKUP(A12,'B-all#SDs'!A:E,5,FALSE)),"")</f>
        <v>0</v>
      </c>
    </row>
    <row r="13" spans="1:10" x14ac:dyDescent="0.15">
      <c r="A13" s="75" t="str">
        <f t="shared" si="0"/>
        <v>5HT1D-G12</v>
      </c>
      <c r="B13" s="80" t="s">
        <v>178</v>
      </c>
      <c r="C13" s="81" t="s">
        <v>1177</v>
      </c>
      <c r="D13" s="135" t="s">
        <v>1340</v>
      </c>
      <c r="E13" s="77">
        <v>0.74889867841409685</v>
      </c>
      <c r="F13" s="76">
        <f>_xlfn.IFNA(IF(VLOOKUP(A13,'B-all#SDs'!A:E,5,FALSE)="",0,VLOOKUP(A13,'B-all#SDs'!A:E,5,FALSE)),"")</f>
        <v>0</v>
      </c>
    </row>
    <row r="14" spans="1:10" x14ac:dyDescent="0.15">
      <c r="A14" s="75" t="str">
        <f t="shared" si="0"/>
        <v>P2RY2-G15</v>
      </c>
      <c r="B14" s="80" t="s">
        <v>641</v>
      </c>
      <c r="C14" s="81" t="s">
        <v>1109</v>
      </c>
      <c r="D14" s="135" t="s">
        <v>1368</v>
      </c>
      <c r="E14" s="77">
        <v>0.7671957671957671</v>
      </c>
      <c r="F14" s="76">
        <f>_xlfn.IFNA(IF(VLOOKUP(A14,'B-all#SDs'!A:E,5,FALSE)="",0,VLOOKUP(A14,'B-all#SDs'!A:E,5,FALSE)),"")</f>
        <v>28.364015710345843</v>
      </c>
    </row>
    <row r="15" spans="1:10" x14ac:dyDescent="0.15">
      <c r="A15" s="75" t="str">
        <f t="shared" si="0"/>
        <v>MC3R-Gq</v>
      </c>
      <c r="B15" s="80" t="s">
        <v>54</v>
      </c>
      <c r="C15" s="81" t="s">
        <v>1120</v>
      </c>
      <c r="D15" s="135" t="s">
        <v>1353</v>
      </c>
      <c r="E15" s="77">
        <v>0.77809798270893371</v>
      </c>
      <c r="F15" s="76">
        <f>_xlfn.IFNA(IF(VLOOKUP(A15,'B-all#SDs'!A:E,5,FALSE)="",0,VLOOKUP(A15,'B-all#SDs'!A:E,5,FALSE)),"")</f>
        <v>0</v>
      </c>
    </row>
    <row r="16" spans="1:10" x14ac:dyDescent="0.15">
      <c r="A16" s="75" t="str">
        <f t="shared" si="0"/>
        <v>MC3R-G15</v>
      </c>
      <c r="B16" s="80" t="s">
        <v>54</v>
      </c>
      <c r="C16" s="81" t="s">
        <v>1120</v>
      </c>
      <c r="D16" s="135" t="s">
        <v>1368</v>
      </c>
      <c r="E16" s="77">
        <v>0.81145584725536979</v>
      </c>
      <c r="F16" s="76">
        <f>_xlfn.IFNA(IF(VLOOKUP(A16,'B-all#SDs'!A:E,5,FALSE)="",0,VLOOKUP(A16,'B-all#SDs'!A:E,5,FALSE)),"")</f>
        <v>101.44880364033648</v>
      </c>
    </row>
    <row r="17" spans="1:6" x14ac:dyDescent="0.15">
      <c r="A17" s="75" t="str">
        <f t="shared" si="0"/>
        <v>HRH2-Gq</v>
      </c>
      <c r="B17" s="80" t="s">
        <v>506</v>
      </c>
      <c r="C17" s="81" t="s">
        <v>1125</v>
      </c>
      <c r="D17" s="135" t="s">
        <v>1353</v>
      </c>
      <c r="E17" s="77">
        <v>0.81196581196581197</v>
      </c>
      <c r="F17" s="76">
        <f>_xlfn.IFNA(IF(VLOOKUP(A17,'B-all#SDs'!A:E,5,FALSE)="",0,VLOOKUP(A17,'B-all#SDs'!A:E,5,FALSE)),"")</f>
        <v>0</v>
      </c>
    </row>
    <row r="18" spans="1:6" x14ac:dyDescent="0.15">
      <c r="A18" s="75" t="str">
        <f t="shared" si="0"/>
        <v>CLTR1-G13</v>
      </c>
      <c r="B18" s="80" t="s">
        <v>519</v>
      </c>
      <c r="C18" s="81" t="s">
        <v>1151</v>
      </c>
      <c r="D18" s="135" t="s">
        <v>1347</v>
      </c>
      <c r="E18" s="77">
        <v>0.83032490974729234</v>
      </c>
      <c r="F18" s="76">
        <f>_xlfn.IFNA(IF(VLOOKUP(A18,'B-all#SDs'!A:E,5,FALSE)="",0,VLOOKUP(A18,'B-all#SDs'!A:E,5,FALSE)),"")</f>
        <v>0</v>
      </c>
    </row>
    <row r="19" spans="1:6" x14ac:dyDescent="0.15">
      <c r="A19" s="75" t="str">
        <f t="shared" si="0"/>
        <v>5HT2B-G12</v>
      </c>
      <c r="B19" s="80" t="s">
        <v>189</v>
      </c>
      <c r="C19" s="81" t="s">
        <v>1175</v>
      </c>
      <c r="D19" s="135" t="s">
        <v>1340</v>
      </c>
      <c r="E19" s="77">
        <v>0.85106382978723405</v>
      </c>
      <c r="F19" s="76">
        <f>_xlfn.IFNA(IF(VLOOKUP(A19,'B-all#SDs'!A:E,5,FALSE)="",0,VLOOKUP(A19,'B-all#SDs'!A:E,5,FALSE)),"")</f>
        <v>0</v>
      </c>
    </row>
    <row r="20" spans="1:6" x14ac:dyDescent="0.15">
      <c r="A20" s="75" t="str">
        <f t="shared" si="0"/>
        <v>MC3R-GoA</v>
      </c>
      <c r="B20" s="80" t="s">
        <v>54</v>
      </c>
      <c r="C20" s="81" t="s">
        <v>1120</v>
      </c>
      <c r="D20" s="135" t="s">
        <v>1342</v>
      </c>
      <c r="E20" s="77">
        <v>0.88397790055248626</v>
      </c>
      <c r="F20" s="76">
        <f>_xlfn.IFNA(IF(VLOOKUP(A20,'B-all#SDs'!A:E,5,FALSE)="",0,VLOOKUP(A20,'B-all#SDs'!A:E,5,FALSE)),"")</f>
        <v>0</v>
      </c>
    </row>
    <row r="21" spans="1:6" x14ac:dyDescent="0.15">
      <c r="A21" s="75" t="str">
        <f t="shared" si="0"/>
        <v>GP183-Gq</v>
      </c>
      <c r="B21" s="80" t="s">
        <v>353</v>
      </c>
      <c r="C21" s="81" t="s">
        <v>37</v>
      </c>
      <c r="D21" s="135" t="s">
        <v>1353</v>
      </c>
      <c r="E21" s="77">
        <v>0.88825214899713467</v>
      </c>
      <c r="F21" s="76">
        <f>_xlfn.IFNA(IF(VLOOKUP(A21,'B-all#SDs'!A:E,5,FALSE)="",0,VLOOKUP(A21,'B-all#SDs'!A:E,5,FALSE)),"")</f>
        <v>0</v>
      </c>
    </row>
    <row r="22" spans="1:6" x14ac:dyDescent="0.15">
      <c r="A22" s="75" t="str">
        <f t="shared" si="0"/>
        <v>MC3R-G12</v>
      </c>
      <c r="B22" s="80" t="s">
        <v>54</v>
      </c>
      <c r="C22" s="81" t="s">
        <v>1120</v>
      </c>
      <c r="D22" s="135" t="s">
        <v>1340</v>
      </c>
      <c r="E22" s="77">
        <v>0.90032154340836013</v>
      </c>
      <c r="F22" s="76">
        <f>_xlfn.IFNA(IF(VLOOKUP(A22,'B-all#SDs'!A:E,5,FALSE)="",0,VLOOKUP(A22,'B-all#SDs'!A:E,5,FALSE)),"")</f>
        <v>10.421553587596915</v>
      </c>
    </row>
    <row r="23" spans="1:6" x14ac:dyDescent="0.15">
      <c r="A23" s="75" t="str">
        <f t="shared" si="0"/>
        <v>CNR1-Gz</v>
      </c>
      <c r="B23" s="80" t="s">
        <v>290</v>
      </c>
      <c r="C23" s="81" t="s">
        <v>1149</v>
      </c>
      <c r="D23" s="135" t="s">
        <v>1349</v>
      </c>
      <c r="E23" s="77">
        <v>0.92741935483870963</v>
      </c>
      <c r="F23" s="76">
        <f>_xlfn.IFNA(IF(VLOOKUP(A23,'B-all#SDs'!A:E,5,FALSE)="",0,VLOOKUP(A23,'B-all#SDs'!A:E,5,FALSE)),"")</f>
        <v>7.643943881761925</v>
      </c>
    </row>
    <row r="24" spans="1:6" x14ac:dyDescent="0.15">
      <c r="A24" s="75" t="str">
        <f t="shared" si="0"/>
        <v>FFAR3-Gq</v>
      </c>
      <c r="B24" s="80" t="s">
        <v>455</v>
      </c>
      <c r="C24" s="81" t="s">
        <v>1140</v>
      </c>
      <c r="D24" s="135" t="s">
        <v>1353</v>
      </c>
      <c r="E24" s="77">
        <v>0.94527363184079605</v>
      </c>
      <c r="F24" s="76">
        <f>_xlfn.IFNA(IF(VLOOKUP(A24,'B-all#SDs'!A:E,5,FALSE)="",0,VLOOKUP(A24,'B-all#SDs'!A:E,5,FALSE)),"")</f>
        <v>0</v>
      </c>
    </row>
    <row r="25" spans="1:6" x14ac:dyDescent="0.15">
      <c r="A25" s="75" t="str">
        <f t="shared" si="0"/>
        <v>GP183-G15</v>
      </c>
      <c r="B25" s="80" t="s">
        <v>353</v>
      </c>
      <c r="C25" s="81" t="s">
        <v>37</v>
      </c>
      <c r="D25" s="135" t="s">
        <v>1368</v>
      </c>
      <c r="E25" s="77">
        <v>0.95323741007194251</v>
      </c>
      <c r="F25" s="76">
        <f>_xlfn.IFNA(IF(VLOOKUP(A25,'B-all#SDs'!A:E,5,FALSE)="",0,VLOOKUP(A25,'B-all#SDs'!A:E,5,FALSE)),"")</f>
        <v>3.9353398141057063</v>
      </c>
    </row>
    <row r="26" spans="1:6" x14ac:dyDescent="0.15">
      <c r="A26" s="75" t="str">
        <f t="shared" si="0"/>
        <v>AA2BR-G15</v>
      </c>
      <c r="B26" s="80" t="s">
        <v>224</v>
      </c>
      <c r="C26" s="81" t="s">
        <v>1171</v>
      </c>
      <c r="D26" s="135" t="s">
        <v>1368</v>
      </c>
      <c r="E26" s="77">
        <v>0.95969289827255277</v>
      </c>
      <c r="F26" s="76">
        <f>_xlfn.IFNA(IF(VLOOKUP(A26,'B-all#SDs'!A:E,5,FALSE)="",0,VLOOKUP(A26,'B-all#SDs'!A:E,5,FALSE)),"")</f>
        <v>31.189971525125785</v>
      </c>
    </row>
    <row r="27" spans="1:6" x14ac:dyDescent="0.15">
      <c r="A27" s="75" t="str">
        <f t="shared" si="0"/>
        <v>PE2R2-G14</v>
      </c>
      <c r="B27" s="80" t="s">
        <v>672</v>
      </c>
      <c r="C27" s="81" t="s">
        <v>1107</v>
      </c>
      <c r="D27" s="135" t="s">
        <v>1352</v>
      </c>
      <c r="E27" s="77">
        <v>0.96085409252669041</v>
      </c>
      <c r="F27" s="76">
        <f>_xlfn.IFNA(IF(VLOOKUP(A27,'B-all#SDs'!A:E,5,FALSE)="",0,VLOOKUP(A27,'B-all#SDs'!A:E,5,FALSE)),"")</f>
        <v>0</v>
      </c>
    </row>
    <row r="28" spans="1:6" x14ac:dyDescent="0.15">
      <c r="A28" s="75" t="str">
        <f t="shared" si="0"/>
        <v>PE2R4-G12</v>
      </c>
      <c r="B28" s="80" t="s">
        <v>678</v>
      </c>
      <c r="C28" s="81" t="s">
        <v>1105</v>
      </c>
      <c r="D28" s="135" t="s">
        <v>1340</v>
      </c>
      <c r="E28" s="77">
        <v>0.97452934662237001</v>
      </c>
      <c r="F28" s="76">
        <f>_xlfn.IFNA(IF(VLOOKUP(A28,'B-all#SDs'!A:E,5,FALSE)="",0,VLOOKUP(A28,'B-all#SDs'!A:E,5,FALSE)),"")</f>
        <v>2.8267201753227345</v>
      </c>
    </row>
    <row r="29" spans="1:6" x14ac:dyDescent="0.15">
      <c r="A29" s="75" t="str">
        <f t="shared" si="0"/>
        <v>PE2R2-Gq</v>
      </c>
      <c r="B29" s="80" t="s">
        <v>672</v>
      </c>
      <c r="C29" s="81" t="s">
        <v>1107</v>
      </c>
      <c r="D29" s="135" t="s">
        <v>1353</v>
      </c>
      <c r="E29" s="77">
        <v>1.0013717421124828</v>
      </c>
      <c r="F29" s="76">
        <f>_xlfn.IFNA(IF(VLOOKUP(A29,'B-all#SDs'!A:E,5,FALSE)="",0,VLOOKUP(A29,'B-all#SDs'!A:E,5,FALSE)),"")</f>
        <v>0</v>
      </c>
    </row>
    <row r="30" spans="1:6" x14ac:dyDescent="0.15">
      <c r="A30" s="75" t="str">
        <f t="shared" si="0"/>
        <v>HRH2-Gi1</v>
      </c>
      <c r="B30" s="80" t="s">
        <v>506</v>
      </c>
      <c r="C30" s="81" t="s">
        <v>1125</v>
      </c>
      <c r="D30" s="81" t="s">
        <v>1346</v>
      </c>
      <c r="E30" s="77">
        <v>1.0268378063010501</v>
      </c>
      <c r="F30" s="76">
        <f>_xlfn.IFNA(IF(VLOOKUP(A30,'B-all#SDs'!A:E,5,FALSE)="",0,VLOOKUP(A30,'B-all#SDs'!A:E,5,FALSE)),"")</f>
        <v>0</v>
      </c>
    </row>
    <row r="31" spans="1:6" x14ac:dyDescent="0.15">
      <c r="A31" s="75" t="str">
        <f t="shared" si="0"/>
        <v>GP183-G14</v>
      </c>
      <c r="B31" s="80" t="s">
        <v>353</v>
      </c>
      <c r="C31" s="81" t="s">
        <v>37</v>
      </c>
      <c r="D31" s="135" t="s">
        <v>1352</v>
      </c>
      <c r="E31" s="77">
        <v>1.04</v>
      </c>
      <c r="F31" s="76">
        <f>_xlfn.IFNA(IF(VLOOKUP(A31,'B-all#SDs'!A:E,5,FALSE)="",0,VLOOKUP(A31,'B-all#SDs'!A:E,5,FALSE)),"")</f>
        <v>0</v>
      </c>
    </row>
    <row r="32" spans="1:6" x14ac:dyDescent="0.15">
      <c r="A32" s="75" t="str">
        <f t="shared" si="0"/>
        <v>HRH2-G14</v>
      </c>
      <c r="B32" s="80" t="s">
        <v>506</v>
      </c>
      <c r="C32" s="81" t="s">
        <v>1125</v>
      </c>
      <c r="D32" s="135" t="s">
        <v>1352</v>
      </c>
      <c r="E32" s="77">
        <v>1.056910569105691</v>
      </c>
      <c r="F32" s="76">
        <f>_xlfn.IFNA(IF(VLOOKUP(A32,'B-all#SDs'!A:E,5,FALSE)="",0,VLOOKUP(A32,'B-all#SDs'!A:E,5,FALSE)),"")</f>
        <v>0</v>
      </c>
    </row>
    <row r="33" spans="1:6" x14ac:dyDescent="0.15">
      <c r="A33" s="75" t="str">
        <f t="shared" si="0"/>
        <v>LPAR2-Gz</v>
      </c>
      <c r="B33" s="80" t="s">
        <v>49</v>
      </c>
      <c r="C33" s="81" t="s">
        <v>1123</v>
      </c>
      <c r="D33" s="135" t="s">
        <v>1349</v>
      </c>
      <c r="E33" s="77">
        <v>1.0823529411764705</v>
      </c>
      <c r="F33" s="76">
        <f>_xlfn.IFNA(IF(VLOOKUP(A33,'B-all#SDs'!A:E,5,FALSE)="",0,VLOOKUP(A33,'B-all#SDs'!A:E,5,FALSE)),"")</f>
        <v>5.71179336623611</v>
      </c>
    </row>
    <row r="34" spans="1:6" x14ac:dyDescent="0.15">
      <c r="A34" s="75" t="str">
        <f t="shared" ref="A34:A65" si="1">B34&amp;"-"&amp;D34</f>
        <v>PE2R4-Gq</v>
      </c>
      <c r="B34" s="80" t="s">
        <v>678</v>
      </c>
      <c r="C34" s="81" t="s">
        <v>1105</v>
      </c>
      <c r="D34" s="135" t="s">
        <v>1353</v>
      </c>
      <c r="E34" s="77">
        <v>1.1054637865311308</v>
      </c>
      <c r="F34" s="76">
        <f>_xlfn.IFNA(IF(VLOOKUP(A34,'B-all#SDs'!A:E,5,FALSE)="",0,VLOOKUP(A34,'B-all#SDs'!A:E,5,FALSE)),"")</f>
        <v>0</v>
      </c>
    </row>
    <row r="35" spans="1:6" x14ac:dyDescent="0.15">
      <c r="A35" s="75" t="str">
        <f t="shared" si="1"/>
        <v>DRD5-G12</v>
      </c>
      <c r="B35" s="80" t="s">
        <v>439</v>
      </c>
      <c r="C35" s="81" t="s">
        <v>1143</v>
      </c>
      <c r="D35" s="135" t="s">
        <v>1340</v>
      </c>
      <c r="E35" s="77">
        <v>1.1056511056511056</v>
      </c>
      <c r="F35" s="76">
        <f>_xlfn.IFNA(IF(VLOOKUP(A35,'B-all#SDs'!A:E,5,FALSE)="",0,VLOOKUP(A35,'B-all#SDs'!A:E,5,FALSE)),"")</f>
        <v>0</v>
      </c>
    </row>
    <row r="36" spans="1:6" x14ac:dyDescent="0.15">
      <c r="A36" s="75" t="str">
        <f t="shared" si="1"/>
        <v>APJ-G14</v>
      </c>
      <c r="B36" s="80" t="s">
        <v>0</v>
      </c>
      <c r="C36" s="81" t="s">
        <v>265</v>
      </c>
      <c r="D36" s="135" t="s">
        <v>1352</v>
      </c>
      <c r="E36" s="77">
        <v>1.1231101511879051</v>
      </c>
      <c r="F36" s="76">
        <f>_xlfn.IFNA(IF(VLOOKUP(A36,'B-all#SDs'!A:E,5,FALSE)="",0,VLOOKUP(A36,'B-all#SDs'!A:E,5,FALSE)),"")</f>
        <v>0</v>
      </c>
    </row>
    <row r="37" spans="1:6" x14ac:dyDescent="0.15">
      <c r="A37" s="75" t="str">
        <f t="shared" si="1"/>
        <v>PE2R1-Gz</v>
      </c>
      <c r="B37" s="80" t="s">
        <v>669</v>
      </c>
      <c r="C37" s="81" t="s">
        <v>1108</v>
      </c>
      <c r="D37" s="135" t="s">
        <v>1349</v>
      </c>
      <c r="E37" s="77">
        <v>1.1473272490221644</v>
      </c>
      <c r="F37" s="76">
        <f>_xlfn.IFNA(IF(VLOOKUP(A37,'B-all#SDs'!A:E,5,FALSE)="",0,VLOOKUP(A37,'B-all#SDs'!A:E,5,FALSE)),"")</f>
        <v>0</v>
      </c>
    </row>
    <row r="38" spans="1:6" x14ac:dyDescent="0.15">
      <c r="A38" s="75" t="str">
        <f t="shared" si="1"/>
        <v>PE2R4-G13</v>
      </c>
      <c r="B38" s="80" t="s">
        <v>678</v>
      </c>
      <c r="C38" s="81" t="s">
        <v>1105</v>
      </c>
      <c r="D38" s="135" t="s">
        <v>1347</v>
      </c>
      <c r="E38" s="77">
        <v>1.1627906976744187</v>
      </c>
      <c r="F38" s="76">
        <f>_xlfn.IFNA(IF(VLOOKUP(A38,'B-all#SDs'!A:E,5,FALSE)="",0,VLOOKUP(A38,'B-all#SDs'!A:E,5,FALSE)),"")</f>
        <v>6.31912225624444</v>
      </c>
    </row>
    <row r="39" spans="1:6" x14ac:dyDescent="0.15">
      <c r="A39" s="75" t="str">
        <f t="shared" si="1"/>
        <v>OPRK-G15</v>
      </c>
      <c r="B39" s="80" t="s">
        <v>606</v>
      </c>
      <c r="C39" s="81" t="s">
        <v>1113</v>
      </c>
      <c r="D39" s="135" t="s">
        <v>1368</v>
      </c>
      <c r="E39" s="77">
        <v>1.1965811965811965</v>
      </c>
      <c r="F39" s="76">
        <f>_xlfn.IFNA(IF(VLOOKUP(A39,'B-all#SDs'!A:E,5,FALSE)="",0,VLOOKUP(A39,'B-all#SDs'!A:E,5,FALSE)),"")</f>
        <v>35.959013490244146</v>
      </c>
    </row>
    <row r="40" spans="1:6" x14ac:dyDescent="0.15">
      <c r="A40" s="75" t="str">
        <f t="shared" si="1"/>
        <v>OPRM-G14</v>
      </c>
      <c r="B40" s="80" t="s">
        <v>609</v>
      </c>
      <c r="C40" s="81" t="s">
        <v>1112</v>
      </c>
      <c r="D40" s="135" t="s">
        <v>1352</v>
      </c>
      <c r="E40" s="77">
        <v>1.2104072398190044</v>
      </c>
      <c r="F40" s="76">
        <f>_xlfn.IFNA(IF(VLOOKUP(A40,'B-all#SDs'!A:E,5,FALSE)="",0,VLOOKUP(A40,'B-all#SDs'!A:E,5,FALSE)),"")</f>
        <v>0</v>
      </c>
    </row>
    <row r="41" spans="1:6" x14ac:dyDescent="0.15">
      <c r="A41" s="75" t="str">
        <f t="shared" si="1"/>
        <v>ADRB2-Gq</v>
      </c>
      <c r="B41" s="80" t="s">
        <v>256</v>
      </c>
      <c r="C41" s="81" t="s">
        <v>1160</v>
      </c>
      <c r="D41" s="135" t="s">
        <v>1353</v>
      </c>
      <c r="E41" s="77">
        <v>1.23342175066313</v>
      </c>
      <c r="F41" s="76">
        <f>_xlfn.IFNA(IF(VLOOKUP(A41,'B-all#SDs'!A:E,5,FALSE)="",0,VLOOKUP(A41,'B-all#SDs'!A:E,5,FALSE)),"")</f>
        <v>0</v>
      </c>
    </row>
    <row r="42" spans="1:6" x14ac:dyDescent="0.15">
      <c r="A42" s="75" t="str">
        <f t="shared" si="1"/>
        <v>BKRB1-Gq</v>
      </c>
      <c r="B42" s="80" t="s">
        <v>276</v>
      </c>
      <c r="C42" s="81" t="s">
        <v>1158</v>
      </c>
      <c r="D42" s="135" t="s">
        <v>1353</v>
      </c>
      <c r="E42" s="77">
        <v>1.2594840667678302</v>
      </c>
      <c r="F42" s="76">
        <f>_xlfn.IFNA(IF(VLOOKUP(A42,'B-all#SDs'!A:E,5,FALSE)="",0,VLOOKUP(A42,'B-all#SDs'!A:E,5,FALSE)),"")</f>
        <v>16.040495916069926</v>
      </c>
    </row>
    <row r="43" spans="1:6" x14ac:dyDescent="0.15">
      <c r="A43" s="75" t="str">
        <f t="shared" si="1"/>
        <v>FFAR2-G12</v>
      </c>
      <c r="B43" s="80" t="s">
        <v>453</v>
      </c>
      <c r="C43" s="81" t="s">
        <v>1141</v>
      </c>
      <c r="D43" s="135" t="s">
        <v>1340</v>
      </c>
      <c r="E43" s="77">
        <v>1.2614678899082568</v>
      </c>
      <c r="F43" s="76">
        <f>_xlfn.IFNA(IF(VLOOKUP(A43,'B-all#SDs'!A:E,5,FALSE)="",0,VLOOKUP(A43,'B-all#SDs'!A:E,5,FALSE)),"")</f>
        <v>0</v>
      </c>
    </row>
    <row r="44" spans="1:6" x14ac:dyDescent="0.15">
      <c r="A44" s="75" t="str">
        <f t="shared" si="1"/>
        <v>OPRD-Gz</v>
      </c>
      <c r="B44" s="80" t="s">
        <v>602</v>
      </c>
      <c r="C44" s="81" t="s">
        <v>1114</v>
      </c>
      <c r="D44" s="135" t="s">
        <v>1349</v>
      </c>
      <c r="E44" s="77">
        <v>1.2874779541446209</v>
      </c>
      <c r="F44" s="76">
        <f>_xlfn.IFNA(IF(VLOOKUP(A44,'B-all#SDs'!A:E,5,FALSE)="",0,VLOOKUP(A44,'B-all#SDs'!A:E,5,FALSE)),"")</f>
        <v>10.858391740261192</v>
      </c>
    </row>
    <row r="45" spans="1:6" x14ac:dyDescent="0.15">
      <c r="A45" s="75" t="str">
        <f t="shared" si="1"/>
        <v>5HT1D-G13</v>
      </c>
      <c r="B45" s="80" t="s">
        <v>178</v>
      </c>
      <c r="C45" s="81" t="s">
        <v>1177</v>
      </c>
      <c r="D45" s="135" t="s">
        <v>1347</v>
      </c>
      <c r="E45" s="77">
        <v>1.324376199616123</v>
      </c>
      <c r="F45" s="76">
        <f>_xlfn.IFNA(IF(VLOOKUP(A45,'B-all#SDs'!A:E,5,FALSE)="",0,VLOOKUP(A45,'B-all#SDs'!A:E,5,FALSE)),"")</f>
        <v>0</v>
      </c>
    </row>
    <row r="46" spans="1:6" s="136" customFormat="1" x14ac:dyDescent="0.15">
      <c r="A46" s="136" t="str">
        <f t="shared" si="1"/>
        <v>DRD5-G13</v>
      </c>
      <c r="B46" s="140" t="s">
        <v>439</v>
      </c>
      <c r="C46" s="125" t="s">
        <v>1143</v>
      </c>
      <c r="D46" s="139" t="s">
        <v>1347</v>
      </c>
      <c r="E46" s="138">
        <v>1.3404255319148934</v>
      </c>
      <c r="F46" s="137">
        <f>_xlfn.IFNA(IF(VLOOKUP(A46,'B-all#SDs'!A:E,5,FALSE)="",0,VLOOKUP(A46,'B-all#SDs'!A:E,5,FALSE)),"")</f>
        <v>0</v>
      </c>
    </row>
    <row r="47" spans="1:6" x14ac:dyDescent="0.15">
      <c r="A47" s="75" t="str">
        <f t="shared" si="1"/>
        <v>5HT1D-Gq</v>
      </c>
      <c r="B47" s="80" t="s">
        <v>178</v>
      </c>
      <c r="C47" s="81" t="s">
        <v>1177</v>
      </c>
      <c r="D47" s="135" t="s">
        <v>1353</v>
      </c>
      <c r="E47" s="77">
        <v>1.3589364844903988</v>
      </c>
      <c r="F47" s="76">
        <f>_xlfn.IFNA(IF(VLOOKUP(A47,'B-all#SDs'!A:E,5,FALSE)="",0,VLOOKUP(A47,'B-all#SDs'!A:E,5,FALSE)),"")</f>
        <v>0</v>
      </c>
    </row>
    <row r="48" spans="1:6" x14ac:dyDescent="0.15">
      <c r="A48" s="75" t="str">
        <f t="shared" si="1"/>
        <v>ADRB1-G13</v>
      </c>
      <c r="B48" s="80" t="s">
        <v>254</v>
      </c>
      <c r="C48" s="81" t="s">
        <v>1161</v>
      </c>
      <c r="D48" s="135" t="s">
        <v>1347</v>
      </c>
      <c r="E48" s="77">
        <v>1.3839285714285714</v>
      </c>
      <c r="F48" s="76">
        <f>_xlfn.IFNA(IF(VLOOKUP(A48,'B-all#SDs'!A:E,5,FALSE)="",0,VLOOKUP(A48,'B-all#SDs'!A:E,5,FALSE)),"")</f>
        <v>8.69623817055</v>
      </c>
    </row>
    <row r="49" spans="1:6" x14ac:dyDescent="0.15">
      <c r="A49" s="75" t="str">
        <f t="shared" si="1"/>
        <v>ACM2-G13</v>
      </c>
      <c r="B49" s="80" t="s">
        <v>206</v>
      </c>
      <c r="C49" s="81" t="s">
        <v>1168</v>
      </c>
      <c r="D49" s="135" t="s">
        <v>1347</v>
      </c>
      <c r="E49" s="77">
        <v>1.3908450704225352</v>
      </c>
      <c r="F49" s="76">
        <f>_xlfn.IFNA(IF(VLOOKUP(A49,'B-all#SDs'!A:E,5,FALSE)="",0,VLOOKUP(A49,'B-all#SDs'!A:E,5,FALSE)),"")</f>
        <v>0</v>
      </c>
    </row>
    <row r="50" spans="1:6" x14ac:dyDescent="0.15">
      <c r="A50" s="75" t="str">
        <f t="shared" si="1"/>
        <v>SSR2-G15</v>
      </c>
      <c r="B50" s="80" t="s">
        <v>705</v>
      </c>
      <c r="C50" s="81" t="s">
        <v>1101</v>
      </c>
      <c r="D50" s="135" t="s">
        <v>1368</v>
      </c>
      <c r="E50" s="77">
        <v>1.4094955489614243</v>
      </c>
      <c r="F50" s="76">
        <f>_xlfn.IFNA(IF(VLOOKUP(A50,'B-all#SDs'!A:E,5,FALSE)="",0,VLOOKUP(A50,'B-all#SDs'!A:E,5,FALSE)),"")</f>
        <v>124.11549115690647</v>
      </c>
    </row>
    <row r="51" spans="1:6" x14ac:dyDescent="0.15">
      <c r="A51" s="75" t="str">
        <f t="shared" si="1"/>
        <v>CLTR1-G12</v>
      </c>
      <c r="B51" s="80" t="s">
        <v>519</v>
      </c>
      <c r="C51" s="81" t="s">
        <v>1151</v>
      </c>
      <c r="D51" s="135" t="s">
        <v>1340</v>
      </c>
      <c r="E51" s="77">
        <v>1.4285714285714286</v>
      </c>
      <c r="F51" s="76">
        <f>_xlfn.IFNA(IF(VLOOKUP(A51,'B-all#SDs'!A:E,5,FALSE)="",0,VLOOKUP(A51,'B-all#SDs'!A:E,5,FALSE)),"")</f>
        <v>0</v>
      </c>
    </row>
    <row r="52" spans="1:6" x14ac:dyDescent="0.15">
      <c r="A52" s="75" t="str">
        <f t="shared" si="1"/>
        <v>CLTR1-Gz</v>
      </c>
      <c r="B52" s="80" t="s">
        <v>519</v>
      </c>
      <c r="C52" s="81" t="s">
        <v>1151</v>
      </c>
      <c r="D52" s="135" t="s">
        <v>1349</v>
      </c>
      <c r="E52" s="77">
        <v>1.4462809917355373</v>
      </c>
      <c r="F52" s="76">
        <f>_xlfn.IFNA(IF(VLOOKUP(A52,'B-all#SDs'!A:E,5,FALSE)="",0,VLOOKUP(A52,'B-all#SDs'!A:E,5,FALSE)),"")</f>
        <v>16.060850605216949</v>
      </c>
    </row>
    <row r="53" spans="1:6" x14ac:dyDescent="0.15">
      <c r="A53" s="75" t="str">
        <f t="shared" si="1"/>
        <v>HRH1-G14</v>
      </c>
      <c r="B53" s="80" t="s">
        <v>504</v>
      </c>
      <c r="C53" s="81" t="s">
        <v>1126</v>
      </c>
      <c r="D53" s="135" t="s">
        <v>1352</v>
      </c>
      <c r="E53" s="77">
        <v>1.4527027027027026</v>
      </c>
      <c r="F53" s="76">
        <f>_xlfn.IFNA(IF(VLOOKUP(A53,'B-all#SDs'!A:E,5,FALSE)="",0,VLOOKUP(A53,'B-all#SDs'!A:E,5,FALSE)),"")</f>
        <v>27.648958675847403</v>
      </c>
    </row>
    <row r="54" spans="1:6" x14ac:dyDescent="0.15">
      <c r="A54" s="75" t="str">
        <f t="shared" si="1"/>
        <v>MC3R-Gs</v>
      </c>
      <c r="B54" s="80" t="s">
        <v>54</v>
      </c>
      <c r="C54" s="81" t="s">
        <v>1120</v>
      </c>
      <c r="D54" s="81" t="s">
        <v>1365</v>
      </c>
      <c r="E54" s="77">
        <v>1.4574898785425101</v>
      </c>
      <c r="F54" s="76">
        <f>_xlfn.IFNA(IF(VLOOKUP(A54,'B-all#SDs'!A:E,5,FALSE)="",0,VLOOKUP(A54,'B-all#SDs'!A:E,5,FALSE)),"")</f>
        <v>6.2815265832971967</v>
      </c>
    </row>
    <row r="55" spans="1:6" x14ac:dyDescent="0.15">
      <c r="A55" s="75" t="str">
        <f t="shared" si="1"/>
        <v>FFAR2-G13</v>
      </c>
      <c r="B55" s="80" t="s">
        <v>453</v>
      </c>
      <c r="C55" s="81" t="s">
        <v>1141</v>
      </c>
      <c r="D55" s="135" t="s">
        <v>1347</v>
      </c>
      <c r="E55" s="77">
        <v>1.4780600461893765</v>
      </c>
      <c r="F55" s="76">
        <f>_xlfn.IFNA(IF(VLOOKUP(A55,'B-all#SDs'!A:E,5,FALSE)="",0,VLOOKUP(A55,'B-all#SDs'!A:E,5,FALSE)),"")</f>
        <v>0</v>
      </c>
    </row>
    <row r="56" spans="1:6" x14ac:dyDescent="0.15">
      <c r="A56" s="75" t="str">
        <f t="shared" si="1"/>
        <v>PF2R-Gz</v>
      </c>
      <c r="B56" s="80" t="s">
        <v>681</v>
      </c>
      <c r="C56" s="81" t="s">
        <v>1104</v>
      </c>
      <c r="D56" s="135" t="s">
        <v>1349</v>
      </c>
      <c r="E56" s="77">
        <v>1.5114235500878732</v>
      </c>
      <c r="F56" s="76">
        <f>_xlfn.IFNA(IF(VLOOKUP(A56,'B-all#SDs'!A:E,5,FALSE)="",0,VLOOKUP(A56,'B-all#SDs'!A:E,5,FALSE)),"")</f>
        <v>7.5894506766363197</v>
      </c>
    </row>
    <row r="57" spans="1:6" x14ac:dyDescent="0.15">
      <c r="A57" s="75" t="str">
        <f t="shared" si="1"/>
        <v>CNR1-Gi1</v>
      </c>
      <c r="B57" s="80" t="s">
        <v>290</v>
      </c>
      <c r="C57" s="81" t="s">
        <v>1149</v>
      </c>
      <c r="D57" s="81" t="s">
        <v>1346</v>
      </c>
      <c r="E57" s="77">
        <v>1.5238095238095237</v>
      </c>
      <c r="F57" s="76">
        <f>_xlfn.IFNA(IF(VLOOKUP(A57,'B-all#SDs'!A:E,5,FALSE)="",0,VLOOKUP(A57,'B-all#SDs'!A:E,5,FALSE)),"")</f>
        <v>33.357059353097078</v>
      </c>
    </row>
    <row r="58" spans="1:6" x14ac:dyDescent="0.15">
      <c r="A58" s="75" t="str">
        <f t="shared" si="1"/>
        <v>AA2AR-Gq</v>
      </c>
      <c r="B58" s="80" t="s">
        <v>221</v>
      </c>
      <c r="C58" s="81" t="s">
        <v>1172</v>
      </c>
      <c r="D58" s="135" t="s">
        <v>1353</v>
      </c>
      <c r="E58" s="77">
        <v>1.5367965367965366</v>
      </c>
      <c r="F58" s="76">
        <f>_xlfn.IFNA(IF(VLOOKUP(A58,'B-all#SDs'!A:E,5,FALSE)="",0,VLOOKUP(A58,'B-all#SDs'!A:E,5,FALSE)),"")</f>
        <v>0</v>
      </c>
    </row>
    <row r="59" spans="1:6" x14ac:dyDescent="0.15">
      <c r="A59" s="75" t="str">
        <f t="shared" si="1"/>
        <v>HRH1-Gq</v>
      </c>
      <c r="B59" s="80" t="s">
        <v>504</v>
      </c>
      <c r="C59" s="81" t="s">
        <v>1126</v>
      </c>
      <c r="D59" s="135" t="s">
        <v>1353</v>
      </c>
      <c r="E59" s="77">
        <v>1.5468409586056644</v>
      </c>
      <c r="F59" s="76">
        <f>_xlfn.IFNA(IF(VLOOKUP(A59,'B-all#SDs'!A:E,5,FALSE)="",0,VLOOKUP(A59,'B-all#SDs'!A:E,5,FALSE)),"")</f>
        <v>34.175546390533597</v>
      </c>
    </row>
    <row r="60" spans="1:6" x14ac:dyDescent="0.15">
      <c r="A60" s="75" t="str">
        <f t="shared" si="1"/>
        <v>AA1R-GoA</v>
      </c>
      <c r="B60" s="80" t="s">
        <v>217</v>
      </c>
      <c r="C60" s="81" t="s">
        <v>1173</v>
      </c>
      <c r="D60" s="135" t="s">
        <v>1342</v>
      </c>
      <c r="E60" s="77">
        <v>1.5576036866359446</v>
      </c>
      <c r="F60" s="76">
        <f>_xlfn.IFNA(IF(VLOOKUP(A60,'B-all#SDs'!A:E,5,FALSE)="",0,VLOOKUP(A60,'B-all#SDs'!A:E,5,FALSE)),"")</f>
        <v>2.5729177788442774</v>
      </c>
    </row>
    <row r="61" spans="1:6" x14ac:dyDescent="0.15">
      <c r="A61" s="75" t="str">
        <f t="shared" si="1"/>
        <v>CNR1-GoA</v>
      </c>
      <c r="B61" s="80" t="s">
        <v>290</v>
      </c>
      <c r="C61" s="81" t="s">
        <v>1149</v>
      </c>
      <c r="D61" s="135" t="s">
        <v>1342</v>
      </c>
      <c r="E61" s="77">
        <v>1.561119293078056</v>
      </c>
      <c r="F61" s="76">
        <f>_xlfn.IFNA(IF(VLOOKUP(A61,'B-all#SDs'!A:E,5,FALSE)="",0,VLOOKUP(A61,'B-all#SDs'!A:E,5,FALSE)),"")</f>
        <v>13.132180051500834</v>
      </c>
    </row>
    <row r="62" spans="1:6" x14ac:dyDescent="0.15">
      <c r="A62" s="75" t="str">
        <f t="shared" si="1"/>
        <v>SSR2-Gz</v>
      </c>
      <c r="B62" s="80" t="s">
        <v>705</v>
      </c>
      <c r="C62" s="81" t="s">
        <v>1101</v>
      </c>
      <c r="D62" s="135" t="s">
        <v>1349</v>
      </c>
      <c r="E62" s="77">
        <v>1.5732087227414331</v>
      </c>
      <c r="F62" s="76">
        <f>_xlfn.IFNA(IF(VLOOKUP(A62,'B-all#SDs'!A:E,5,FALSE)="",0,VLOOKUP(A62,'B-all#SDs'!A:E,5,FALSE)),"")</f>
        <v>33.642312876851726</v>
      </c>
    </row>
    <row r="63" spans="1:6" x14ac:dyDescent="0.15">
      <c r="A63" s="75" t="str">
        <f t="shared" si="1"/>
        <v>MC3R-Gz</v>
      </c>
      <c r="B63" s="80" t="s">
        <v>54</v>
      </c>
      <c r="C63" s="81" t="s">
        <v>1120</v>
      </c>
      <c r="D63" s="135" t="s">
        <v>1349</v>
      </c>
      <c r="E63" s="77">
        <v>1.6111111111111109</v>
      </c>
      <c r="F63" s="76">
        <f>_xlfn.IFNA(IF(VLOOKUP(A63,'B-all#SDs'!A:E,5,FALSE)="",0,VLOOKUP(A63,'B-all#SDs'!A:E,5,FALSE)),"")</f>
        <v>12.291836057059641</v>
      </c>
    </row>
    <row r="64" spans="1:6" x14ac:dyDescent="0.15">
      <c r="A64" s="75" t="str">
        <f t="shared" si="1"/>
        <v>LPAR2-G14</v>
      </c>
      <c r="B64" s="80" t="s">
        <v>49</v>
      </c>
      <c r="C64" s="81" t="s">
        <v>1123</v>
      </c>
      <c r="D64" s="135" t="s">
        <v>1352</v>
      </c>
      <c r="E64" s="77">
        <v>1.6247139588100685</v>
      </c>
      <c r="F64" s="76">
        <f>_xlfn.IFNA(IF(VLOOKUP(A64,'B-all#SDs'!A:E,5,FALSE)="",0,VLOOKUP(A64,'B-all#SDs'!A:E,5,FALSE)),"")</f>
        <v>39.327278207853261</v>
      </c>
    </row>
    <row r="65" spans="1:6" x14ac:dyDescent="0.15">
      <c r="A65" s="75" t="str">
        <f t="shared" si="1"/>
        <v>BKRB1-G14</v>
      </c>
      <c r="B65" s="80" t="s">
        <v>276</v>
      </c>
      <c r="C65" s="81" t="s">
        <v>1158</v>
      </c>
      <c r="D65" s="135" t="s">
        <v>1352</v>
      </c>
      <c r="E65" s="77">
        <v>1.6293279022403258</v>
      </c>
      <c r="F65" s="76">
        <f>_xlfn.IFNA(IF(VLOOKUP(A65,'B-all#SDs'!A:E,5,FALSE)="",0,VLOOKUP(A65,'B-all#SDs'!A:E,5,FALSE)),"")</f>
        <v>29.981851305776132</v>
      </c>
    </row>
    <row r="66" spans="1:6" x14ac:dyDescent="0.15">
      <c r="A66" s="75" t="str">
        <f t="shared" ref="A66:A97" si="2">B66&amp;"-"&amp;D66</f>
        <v>PTH1R-G14</v>
      </c>
      <c r="B66" s="80" t="s">
        <v>152</v>
      </c>
      <c r="C66" s="81" t="s">
        <v>1103</v>
      </c>
      <c r="D66" s="135" t="s">
        <v>1352</v>
      </c>
      <c r="E66" s="77">
        <v>1.6376811594202898</v>
      </c>
      <c r="F66" s="76">
        <f>_xlfn.IFNA(IF(VLOOKUP(A66,'B-all#SDs'!A:E,5,FALSE)="",0,VLOOKUP(A66,'B-all#SDs'!A:E,5,FALSE)),"")</f>
        <v>11.727677606031781</v>
      </c>
    </row>
    <row r="67" spans="1:6" x14ac:dyDescent="0.15">
      <c r="A67" s="75" t="str">
        <f t="shared" si="2"/>
        <v>AA1R-Gq</v>
      </c>
      <c r="B67" s="80" t="s">
        <v>217</v>
      </c>
      <c r="C67" s="81" t="s">
        <v>1173</v>
      </c>
      <c r="D67" s="135" t="s">
        <v>1353</v>
      </c>
      <c r="E67" s="77">
        <v>1.6432337434094901</v>
      </c>
      <c r="F67" s="76">
        <f>_xlfn.IFNA(IF(VLOOKUP(A67,'B-all#SDs'!A:E,5,FALSE)="",0,VLOOKUP(A67,'B-all#SDs'!A:E,5,FALSE)),"")</f>
        <v>0</v>
      </c>
    </row>
    <row r="68" spans="1:6" x14ac:dyDescent="0.15">
      <c r="A68" s="75" t="str">
        <f t="shared" si="2"/>
        <v>APJ-Gz</v>
      </c>
      <c r="B68" s="80" t="s">
        <v>0</v>
      </c>
      <c r="C68" s="81" t="s">
        <v>265</v>
      </c>
      <c r="D68" s="135" t="s">
        <v>1349</v>
      </c>
      <c r="E68" s="77">
        <v>1.6707616707616706</v>
      </c>
      <c r="F68" s="76">
        <f>_xlfn.IFNA(IF(VLOOKUP(A68,'B-all#SDs'!A:E,5,FALSE)="",0,VLOOKUP(A68,'B-all#SDs'!A:E,5,FALSE)),"")</f>
        <v>11.665272895622826</v>
      </c>
    </row>
    <row r="69" spans="1:6" x14ac:dyDescent="0.15">
      <c r="A69" s="75" t="str">
        <f t="shared" si="2"/>
        <v>LT4R1-Gz</v>
      </c>
      <c r="B69" s="80" t="s">
        <v>526</v>
      </c>
      <c r="C69" s="81" t="s">
        <v>1122</v>
      </c>
      <c r="D69" s="135" t="s">
        <v>1349</v>
      </c>
      <c r="E69" s="77">
        <v>1.6759776536312849</v>
      </c>
      <c r="F69" s="76">
        <f>_xlfn.IFNA(IF(VLOOKUP(A69,'B-all#SDs'!A:E,5,FALSE)="",0,VLOOKUP(A69,'B-all#SDs'!A:E,5,FALSE)),"")</f>
        <v>22.313149899952926</v>
      </c>
    </row>
    <row r="70" spans="1:6" x14ac:dyDescent="0.15">
      <c r="A70" s="75" t="str">
        <f t="shared" si="2"/>
        <v>OPRM-Gz</v>
      </c>
      <c r="B70" s="80" t="s">
        <v>609</v>
      </c>
      <c r="C70" s="81" t="s">
        <v>1112</v>
      </c>
      <c r="D70" s="135" t="s">
        <v>1349</v>
      </c>
      <c r="E70" s="77">
        <v>1.7</v>
      </c>
      <c r="F70" s="76">
        <f>_xlfn.IFNA(IF(VLOOKUP(A70,'B-all#SDs'!A:E,5,FALSE)="",0,VLOOKUP(A70,'B-all#SDs'!A:E,5,FALSE)),"")</f>
        <v>15.886683901137287</v>
      </c>
    </row>
    <row r="71" spans="1:6" x14ac:dyDescent="0.15">
      <c r="A71" s="75" t="str">
        <f t="shared" si="2"/>
        <v>MC3R-G14</v>
      </c>
      <c r="B71" s="80" t="s">
        <v>54</v>
      </c>
      <c r="C71" s="81" t="s">
        <v>1120</v>
      </c>
      <c r="D71" s="135" t="s">
        <v>1352</v>
      </c>
      <c r="E71" s="77">
        <v>1.7325800376647835</v>
      </c>
      <c r="F71" s="76">
        <f>_xlfn.IFNA(IF(VLOOKUP(A71,'B-all#SDs'!A:E,5,FALSE)="",0,VLOOKUP(A71,'B-all#SDs'!A:E,5,FALSE)),"")</f>
        <v>0</v>
      </c>
    </row>
    <row r="72" spans="1:6" x14ac:dyDescent="0.15">
      <c r="A72" s="75" t="str">
        <f t="shared" si="2"/>
        <v>ADA2C-G14</v>
      </c>
      <c r="B72" s="80" t="s">
        <v>251</v>
      </c>
      <c r="C72" s="81" t="s">
        <v>1162</v>
      </c>
      <c r="D72" s="135" t="s">
        <v>1352</v>
      </c>
      <c r="E72" s="77">
        <v>1.7589576547231272</v>
      </c>
      <c r="F72" s="76">
        <f>_xlfn.IFNA(IF(VLOOKUP(A72,'B-all#SDs'!A:E,5,FALSE)="",0,VLOOKUP(A72,'B-all#SDs'!A:E,5,FALSE)),"")</f>
        <v>0</v>
      </c>
    </row>
    <row r="73" spans="1:6" x14ac:dyDescent="0.15">
      <c r="A73" s="75" t="str">
        <f t="shared" si="2"/>
        <v>HRH2-Gz</v>
      </c>
      <c r="B73" s="80" t="s">
        <v>506</v>
      </c>
      <c r="C73" s="81" t="s">
        <v>1125</v>
      </c>
      <c r="D73" s="135" t="s">
        <v>1349</v>
      </c>
      <c r="E73" s="77">
        <v>1.766612641815235</v>
      </c>
      <c r="F73" s="76">
        <f>_xlfn.IFNA(IF(VLOOKUP(A73,'B-all#SDs'!A:E,5,FALSE)="",0,VLOOKUP(A73,'B-all#SDs'!A:E,5,FALSE)),"")</f>
        <v>12.281204638517833</v>
      </c>
    </row>
    <row r="74" spans="1:6" x14ac:dyDescent="0.15">
      <c r="A74" s="75" t="str">
        <f t="shared" si="2"/>
        <v>LPAR2-GoA</v>
      </c>
      <c r="B74" s="80" t="s">
        <v>49</v>
      </c>
      <c r="C74" s="81" t="s">
        <v>1123</v>
      </c>
      <c r="D74" s="135" t="s">
        <v>1342</v>
      </c>
      <c r="E74" s="77">
        <v>1.7824773413897281</v>
      </c>
      <c r="F74" s="76">
        <f>_xlfn.IFNA(IF(VLOOKUP(A74,'B-all#SDs'!A:E,5,FALSE)="",0,VLOOKUP(A74,'B-all#SDs'!A:E,5,FALSE)),"")</f>
        <v>117.02455604230288</v>
      </c>
    </row>
    <row r="75" spans="1:6" x14ac:dyDescent="0.15">
      <c r="A75" s="75" t="str">
        <f t="shared" si="2"/>
        <v>APJ-Gq</v>
      </c>
      <c r="B75" s="80" t="s">
        <v>0</v>
      </c>
      <c r="C75" s="81" t="s">
        <v>265</v>
      </c>
      <c r="D75" s="135" t="s">
        <v>1353</v>
      </c>
      <c r="E75" s="77">
        <v>1.8099547511312217</v>
      </c>
      <c r="F75" s="76">
        <f>_xlfn.IFNA(IF(VLOOKUP(A75,'B-all#SDs'!A:E,5,FALSE)="",0,VLOOKUP(A75,'B-all#SDs'!A:E,5,FALSE)),"")</f>
        <v>0</v>
      </c>
    </row>
    <row r="76" spans="1:6" x14ac:dyDescent="0.15">
      <c r="A76" s="75" t="str">
        <f t="shared" si="2"/>
        <v>FFAR4-Gz</v>
      </c>
      <c r="B76" s="80" t="s">
        <v>457</v>
      </c>
      <c r="C76" s="81" t="s">
        <v>1139</v>
      </c>
      <c r="D76" s="135" t="s">
        <v>1349</v>
      </c>
      <c r="E76" s="77">
        <v>1.8197278911564625</v>
      </c>
      <c r="F76" s="76">
        <f>_xlfn.IFNA(IF(VLOOKUP(A76,'B-all#SDs'!A:E,5,FALSE)="",0,VLOOKUP(A76,'B-all#SDs'!A:E,5,FALSE)),"")</f>
        <v>0</v>
      </c>
    </row>
    <row r="77" spans="1:6" x14ac:dyDescent="0.15">
      <c r="A77" s="75" t="str">
        <f t="shared" si="2"/>
        <v>OPRD-GoA</v>
      </c>
      <c r="B77" s="80" t="s">
        <v>602</v>
      </c>
      <c r="C77" s="81" t="s">
        <v>1114</v>
      </c>
      <c r="D77" s="135" t="s">
        <v>1342</v>
      </c>
      <c r="E77" s="77">
        <v>1.8241042345276872</v>
      </c>
      <c r="F77" s="76">
        <f>_xlfn.IFNA(IF(VLOOKUP(A77,'B-all#SDs'!A:E,5,FALSE)="",0,VLOOKUP(A77,'B-all#SDs'!A:E,5,FALSE)),"")</f>
        <v>215.63089377215977</v>
      </c>
    </row>
    <row r="78" spans="1:6" x14ac:dyDescent="0.15">
      <c r="A78" s="75" t="str">
        <f t="shared" si="2"/>
        <v>5HT1D-Gz</v>
      </c>
      <c r="B78" s="80" t="s">
        <v>178</v>
      </c>
      <c r="C78" s="81" t="s">
        <v>1177</v>
      </c>
      <c r="D78" s="135" t="s">
        <v>1349</v>
      </c>
      <c r="E78" s="77">
        <v>1.827485380116959</v>
      </c>
      <c r="F78" s="76">
        <f>_xlfn.IFNA(IF(VLOOKUP(A78,'B-all#SDs'!A:E,5,FALSE)="",0,VLOOKUP(A78,'B-all#SDs'!A:E,5,FALSE)),"")</f>
        <v>3.7712406070134197</v>
      </c>
    </row>
    <row r="79" spans="1:6" x14ac:dyDescent="0.15">
      <c r="A79" s="75" t="str">
        <f t="shared" si="2"/>
        <v>PE2R1-G15</v>
      </c>
      <c r="B79" s="80" t="s">
        <v>669</v>
      </c>
      <c r="C79" s="81" t="s">
        <v>1108</v>
      </c>
      <c r="D79" s="135" t="s">
        <v>1368</v>
      </c>
      <c r="E79" s="77">
        <v>1.8613138686131385</v>
      </c>
      <c r="F79" s="76">
        <f>_xlfn.IFNA(IF(VLOOKUP(A79,'B-all#SDs'!A:E,5,FALSE)="",0,VLOOKUP(A79,'B-all#SDs'!A:E,5,FALSE)),"")</f>
        <v>72.30369119126587</v>
      </c>
    </row>
    <row r="80" spans="1:6" x14ac:dyDescent="0.15">
      <c r="A80" s="75" t="str">
        <f t="shared" si="2"/>
        <v>LPAR2-G13</v>
      </c>
      <c r="B80" s="80" t="s">
        <v>49</v>
      </c>
      <c r="C80" s="81" t="s">
        <v>1123</v>
      </c>
      <c r="D80" s="135" t="s">
        <v>1347</v>
      </c>
      <c r="E80" s="77">
        <v>1.935483870967742</v>
      </c>
      <c r="F80" s="76">
        <f>_xlfn.IFNA(IF(VLOOKUP(A80,'B-all#SDs'!A:E,5,FALSE)="",0,VLOOKUP(A80,'B-all#SDs'!A:E,5,FALSE)),"")</f>
        <v>16.32840084337116</v>
      </c>
    </row>
    <row r="81" spans="1:6" x14ac:dyDescent="0.15">
      <c r="A81" s="75" t="str">
        <f t="shared" si="2"/>
        <v>LPAR2-Gi1</v>
      </c>
      <c r="B81" s="80" t="s">
        <v>49</v>
      </c>
      <c r="C81" s="81" t="s">
        <v>1123</v>
      </c>
      <c r="D81" s="81" t="s">
        <v>1346</v>
      </c>
      <c r="E81" s="77">
        <v>1.941747572815534</v>
      </c>
      <c r="F81" s="76">
        <f>_xlfn.IFNA(IF(VLOOKUP(A81,'B-all#SDs'!A:E,5,FALSE)="",0,VLOOKUP(A81,'B-all#SDs'!A:E,5,FALSE)),"")</f>
        <v>141.37660647958535</v>
      </c>
    </row>
    <row r="82" spans="1:6" x14ac:dyDescent="0.15">
      <c r="A82" s="75" t="str">
        <f t="shared" si="2"/>
        <v>P2RY1-Gi3</v>
      </c>
      <c r="B82" s="80" t="s">
        <v>639</v>
      </c>
      <c r="C82" s="81" t="s">
        <v>1219</v>
      </c>
      <c r="D82" s="135" t="s">
        <v>1374</v>
      </c>
      <c r="E82" s="77">
        <v>0.25433526011560692</v>
      </c>
      <c r="F82" s="76" t="str">
        <f>_xlfn.IFNA(IF(VLOOKUP(A82,'B-all#SDs'!A:E,5,FALSE)="",0,VLOOKUP(A82,'B-all#SDs'!A:E,5,FALSE)),"")</f>
        <v/>
      </c>
    </row>
    <row r="83" spans="1:6" x14ac:dyDescent="0.15">
      <c r="A83" s="75" t="str">
        <f t="shared" si="2"/>
        <v>P2RY6-Gi1</v>
      </c>
      <c r="B83" s="80" t="s">
        <v>644</v>
      </c>
      <c r="C83" s="81" t="s">
        <v>1217</v>
      </c>
      <c r="D83" s="81" t="s">
        <v>1346</v>
      </c>
      <c r="E83" s="77">
        <v>0.29692470837751855</v>
      </c>
      <c r="F83" s="76" t="str">
        <f>_xlfn.IFNA(IF(VLOOKUP(A83,'B-all#SDs'!A:E,5,FALSE)="",0,VLOOKUP(A83,'B-all#SDs'!A:E,5,FALSE)),"")</f>
        <v/>
      </c>
    </row>
    <row r="84" spans="1:6" x14ac:dyDescent="0.15">
      <c r="A84" s="75" t="str">
        <f t="shared" si="2"/>
        <v>HRH4-Gq</v>
      </c>
      <c r="B84" s="80" t="s">
        <v>509</v>
      </c>
      <c r="C84" s="81" t="s">
        <v>1237</v>
      </c>
      <c r="D84" s="135" t="s">
        <v>1353</v>
      </c>
      <c r="E84" s="77">
        <v>0.38567493112947659</v>
      </c>
      <c r="F84" s="76" t="str">
        <f>_xlfn.IFNA(IF(VLOOKUP(A84,'B-all#SDs'!A:E,5,FALSE)="",0,VLOOKUP(A84,'B-all#SDs'!A:E,5,FALSE)),"")</f>
        <v/>
      </c>
    </row>
    <row r="85" spans="1:6" x14ac:dyDescent="0.15">
      <c r="A85" s="75" t="str">
        <f t="shared" si="2"/>
        <v>P2RY6-GoA</v>
      </c>
      <c r="B85" s="80" t="s">
        <v>644</v>
      </c>
      <c r="C85" s="81" t="s">
        <v>1217</v>
      </c>
      <c r="D85" s="135" t="s">
        <v>1342</v>
      </c>
      <c r="E85" s="77">
        <v>0.45081967213114754</v>
      </c>
      <c r="F85" s="76" t="str">
        <f>_xlfn.IFNA(IF(VLOOKUP(A85,'B-all#SDs'!A:E,5,FALSE)="",0,VLOOKUP(A85,'B-all#SDs'!A:E,5,FALSE)),"")</f>
        <v/>
      </c>
    </row>
    <row r="86" spans="1:6" x14ac:dyDescent="0.15">
      <c r="A86" s="75" t="str">
        <f t="shared" si="2"/>
        <v>HRH4-G14</v>
      </c>
      <c r="B86" s="80" t="s">
        <v>509</v>
      </c>
      <c r="C86" s="81" t="s">
        <v>1237</v>
      </c>
      <c r="D86" s="135" t="s">
        <v>1352</v>
      </c>
      <c r="E86" s="77">
        <v>0.52631578947368418</v>
      </c>
      <c r="F86" s="76" t="str">
        <f>_xlfn.IFNA(IF(VLOOKUP(A86,'B-all#SDs'!A:E,5,FALSE)="",0,VLOOKUP(A86,'B-all#SDs'!A:E,5,FALSE)),"")</f>
        <v/>
      </c>
    </row>
    <row r="87" spans="1:6" x14ac:dyDescent="0.15">
      <c r="A87" s="75" t="str">
        <f t="shared" si="2"/>
        <v>PTAFR-Gi3</v>
      </c>
      <c r="B87" s="80" t="s">
        <v>658</v>
      </c>
      <c r="C87" s="81" t="s">
        <v>1207</v>
      </c>
      <c r="D87" s="135" t="s">
        <v>1374</v>
      </c>
      <c r="E87" s="77">
        <v>0.53658536585365868</v>
      </c>
      <c r="F87" s="76" t="str">
        <f>_xlfn.IFNA(IF(VLOOKUP(A87,'B-all#SDs'!A:E,5,FALSE)="",0,VLOOKUP(A87,'B-all#SDs'!A:E,5,FALSE)),"")</f>
        <v/>
      </c>
    </row>
    <row r="88" spans="1:6" x14ac:dyDescent="0.15">
      <c r="A88" s="75" t="str">
        <f t="shared" si="2"/>
        <v>P2RY1-G13</v>
      </c>
      <c r="B88" s="80" t="s">
        <v>639</v>
      </c>
      <c r="C88" s="81" t="s">
        <v>1219</v>
      </c>
      <c r="D88" s="135" t="s">
        <v>1347</v>
      </c>
      <c r="E88" s="77">
        <v>0.54852320675105481</v>
      </c>
      <c r="F88" s="76" t="str">
        <f>_xlfn.IFNA(IF(VLOOKUP(A88,'B-all#SDs'!A:E,5,FALSE)="",0,VLOOKUP(A88,'B-all#SDs'!A:E,5,FALSE)),"")</f>
        <v/>
      </c>
    </row>
    <row r="89" spans="1:6" x14ac:dyDescent="0.15">
      <c r="A89" s="75" t="str">
        <f t="shared" si="2"/>
        <v>V1BR-G15</v>
      </c>
      <c r="B89" s="80" t="s">
        <v>766</v>
      </c>
      <c r="C89" s="81" t="s">
        <v>1195</v>
      </c>
      <c r="D89" s="135" t="s">
        <v>1368</v>
      </c>
      <c r="E89" s="77">
        <v>0.56466302367941712</v>
      </c>
      <c r="F89" s="76" t="str">
        <f>_xlfn.IFNA(IF(VLOOKUP(A89,'B-all#SDs'!A:E,5,FALSE)="",0,VLOOKUP(A89,'B-all#SDs'!A:E,5,FALSE)),"")</f>
        <v/>
      </c>
    </row>
    <row r="90" spans="1:6" x14ac:dyDescent="0.15">
      <c r="A90" s="75" t="str">
        <f t="shared" si="2"/>
        <v>SSR3-Gq</v>
      </c>
      <c r="B90" s="80" t="s">
        <v>708</v>
      </c>
      <c r="C90" s="81" t="s">
        <v>1201</v>
      </c>
      <c r="D90" s="135" t="s">
        <v>1353</v>
      </c>
      <c r="E90" s="77">
        <v>0.57352941176470584</v>
      </c>
      <c r="F90" s="76" t="str">
        <f>_xlfn.IFNA(IF(VLOOKUP(A90,'B-all#SDs'!A:E,5,FALSE)="",0,VLOOKUP(A90,'B-all#SDs'!A:E,5,FALSE)),"")</f>
        <v/>
      </c>
    </row>
    <row r="91" spans="1:6" x14ac:dyDescent="0.15">
      <c r="A91" s="75" t="str">
        <f t="shared" si="2"/>
        <v>P2RY1-Gi1</v>
      </c>
      <c r="B91" s="80" t="s">
        <v>639</v>
      </c>
      <c r="C91" s="81" t="s">
        <v>1219</v>
      </c>
      <c r="D91" s="81" t="s">
        <v>1346</v>
      </c>
      <c r="E91" s="77">
        <v>0.5826017557861134</v>
      </c>
      <c r="F91" s="76" t="str">
        <f>_xlfn.IFNA(IF(VLOOKUP(A91,'B-all#SDs'!A:E,5,FALSE)="",0,VLOOKUP(A91,'B-all#SDs'!A:E,5,FALSE)),"")</f>
        <v/>
      </c>
    </row>
    <row r="92" spans="1:6" x14ac:dyDescent="0.15">
      <c r="A92" s="75" t="str">
        <f t="shared" si="2"/>
        <v>5HT1F-GoA</v>
      </c>
      <c r="B92" s="80" t="s">
        <v>184</v>
      </c>
      <c r="C92" s="81" t="s">
        <v>1256</v>
      </c>
      <c r="D92" s="135" t="s">
        <v>1342</v>
      </c>
      <c r="E92" s="77">
        <v>0.61452513966480438</v>
      </c>
      <c r="F92" s="76" t="str">
        <f>_xlfn.IFNA(IF(VLOOKUP(A92,'B-all#SDs'!A:E,5,FALSE)="",0,VLOOKUP(A92,'B-all#SDs'!A:E,5,FALSE)),"")</f>
        <v/>
      </c>
    </row>
    <row r="93" spans="1:6" x14ac:dyDescent="0.15">
      <c r="A93" s="75" t="str">
        <f t="shared" si="2"/>
        <v>PTAFR-G14</v>
      </c>
      <c r="B93" s="80" t="s">
        <v>658</v>
      </c>
      <c r="C93" s="81" t="s">
        <v>1207</v>
      </c>
      <c r="D93" s="135" t="s">
        <v>1352</v>
      </c>
      <c r="E93" s="77">
        <v>0.63403781979977758</v>
      </c>
      <c r="F93" s="76" t="str">
        <f>_xlfn.IFNA(IF(VLOOKUP(A93,'B-all#SDs'!A:E,5,FALSE)="",0,VLOOKUP(A93,'B-all#SDs'!A:E,5,FALSE)),"")</f>
        <v/>
      </c>
    </row>
    <row r="94" spans="1:6" x14ac:dyDescent="0.15">
      <c r="A94" s="75" t="str">
        <f t="shared" si="2"/>
        <v>P2Y14-Gi3</v>
      </c>
      <c r="B94" s="80" t="s">
        <v>651</v>
      </c>
      <c r="C94" s="81" t="s">
        <v>1212</v>
      </c>
      <c r="D94" s="135" t="s">
        <v>1374</v>
      </c>
      <c r="E94" s="77">
        <v>0.64257028112449799</v>
      </c>
      <c r="F94" s="76" t="str">
        <f>_xlfn.IFNA(IF(VLOOKUP(A94,'B-all#SDs'!A:E,5,FALSE)="",0,VLOOKUP(A94,'B-all#SDs'!A:E,5,FALSE)),"")</f>
        <v/>
      </c>
    </row>
    <row r="95" spans="1:6" x14ac:dyDescent="0.15">
      <c r="A95" s="75" t="str">
        <f t="shared" si="2"/>
        <v>P2RY6-G12</v>
      </c>
      <c r="B95" s="80" t="s">
        <v>644</v>
      </c>
      <c r="C95" s="81" t="s">
        <v>1217</v>
      </c>
      <c r="D95" s="135" t="s">
        <v>1340</v>
      </c>
      <c r="E95" s="77">
        <v>0.65708418891170428</v>
      </c>
      <c r="F95" s="76" t="str">
        <f>_xlfn.IFNA(IF(VLOOKUP(A95,'B-all#SDs'!A:E,5,FALSE)="",0,VLOOKUP(A95,'B-all#SDs'!A:E,5,FALSE)),"")</f>
        <v/>
      </c>
    </row>
    <row r="96" spans="1:6" x14ac:dyDescent="0.15">
      <c r="A96" s="75" t="str">
        <f t="shared" si="2"/>
        <v>AA1R-Gi3</v>
      </c>
      <c r="B96" s="80" t="s">
        <v>217</v>
      </c>
      <c r="C96" s="81" t="s">
        <v>1173</v>
      </c>
      <c r="D96" s="135" t="s">
        <v>1374</v>
      </c>
      <c r="E96" s="77">
        <v>0.67047075606276751</v>
      </c>
      <c r="F96" s="76" t="str">
        <f>_xlfn.IFNA(IF(VLOOKUP(A96,'B-all#SDs'!A:E,5,FALSE)="",0,VLOOKUP(A96,'B-all#SDs'!A:E,5,FALSE)),"")</f>
        <v/>
      </c>
    </row>
    <row r="97" spans="1:6" x14ac:dyDescent="0.15">
      <c r="A97" s="75" t="str">
        <f t="shared" si="2"/>
        <v>P2RY2-Golf</v>
      </c>
      <c r="B97" s="80" t="s">
        <v>641</v>
      </c>
      <c r="C97" s="81" t="s">
        <v>1109</v>
      </c>
      <c r="D97" s="81" t="s">
        <v>1375</v>
      </c>
      <c r="E97" s="77">
        <v>0.67352666043030873</v>
      </c>
      <c r="F97" s="76" t="str">
        <f>_xlfn.IFNA(IF(VLOOKUP(A97,'B-all#SDs'!A:E,5,FALSE)="",0,VLOOKUP(A97,'B-all#SDs'!A:E,5,FALSE)),"")</f>
        <v/>
      </c>
    </row>
    <row r="98" spans="1:6" x14ac:dyDescent="0.15">
      <c r="A98" s="75" t="str">
        <f t="shared" ref="A98:A129" si="3">B98&amp;"-"&amp;D98</f>
        <v>S1PR5-G12</v>
      </c>
      <c r="B98" s="80" t="s">
        <v>544</v>
      </c>
      <c r="C98" s="81" t="s">
        <v>1203</v>
      </c>
      <c r="D98" s="135" t="s">
        <v>1340</v>
      </c>
      <c r="E98" s="77">
        <v>0.70967741935483875</v>
      </c>
      <c r="F98" s="76" t="str">
        <f>_xlfn.IFNA(IF(VLOOKUP(A98,'B-all#SDs'!A:E,5,FALSE)="",0,VLOOKUP(A98,'B-all#SDs'!A:E,5,FALSE)),"")</f>
        <v/>
      </c>
    </row>
    <row r="99" spans="1:6" x14ac:dyDescent="0.15">
      <c r="A99" s="75" t="str">
        <f t="shared" si="3"/>
        <v>HRH4-Golf</v>
      </c>
      <c r="B99" s="80" t="s">
        <v>509</v>
      </c>
      <c r="C99" s="81" t="s">
        <v>1237</v>
      </c>
      <c r="D99" s="81" t="s">
        <v>1375</v>
      </c>
      <c r="E99" s="77">
        <v>0.7103825136612022</v>
      </c>
      <c r="F99" s="76" t="str">
        <f>_xlfn.IFNA(IF(VLOOKUP(A99,'B-all#SDs'!A:E,5,FALSE)="",0,VLOOKUP(A99,'B-all#SDs'!A:E,5,FALSE)),"")</f>
        <v/>
      </c>
    </row>
    <row r="100" spans="1:6" x14ac:dyDescent="0.15">
      <c r="A100" s="75" t="str">
        <f t="shared" si="3"/>
        <v>GALR3-G14</v>
      </c>
      <c r="B100" s="80" t="s">
        <v>480</v>
      </c>
      <c r="C100" s="81" t="s">
        <v>1241</v>
      </c>
      <c r="D100" s="135" t="s">
        <v>1352</v>
      </c>
      <c r="E100" s="77">
        <v>0.73959938366718025</v>
      </c>
      <c r="F100" s="76" t="str">
        <f>_xlfn.IFNA(IF(VLOOKUP(A100,'B-all#SDs'!A:E,5,FALSE)="",0,VLOOKUP(A100,'B-all#SDs'!A:E,5,FALSE)),"")</f>
        <v/>
      </c>
    </row>
    <row r="101" spans="1:6" x14ac:dyDescent="0.15">
      <c r="A101" s="75" t="str">
        <f t="shared" si="3"/>
        <v>P2RY6-G13</v>
      </c>
      <c r="B101" s="80" t="s">
        <v>644</v>
      </c>
      <c r="C101" s="81" t="s">
        <v>1217</v>
      </c>
      <c r="D101" s="135" t="s">
        <v>1347</v>
      </c>
      <c r="E101" s="77">
        <v>0.74856046065259119</v>
      </c>
      <c r="F101" s="76" t="str">
        <f>_xlfn.IFNA(IF(VLOOKUP(A101,'B-all#SDs'!A:E,5,FALSE)="",0,VLOOKUP(A101,'B-all#SDs'!A:E,5,FALSE)),"")</f>
        <v/>
      </c>
    </row>
    <row r="102" spans="1:6" x14ac:dyDescent="0.15">
      <c r="A102" s="75" t="str">
        <f t="shared" si="3"/>
        <v>P2RY1-G12</v>
      </c>
      <c r="B102" s="80" t="s">
        <v>639</v>
      </c>
      <c r="C102" s="81" t="s">
        <v>1219</v>
      </c>
      <c r="D102" s="135" t="s">
        <v>1340</v>
      </c>
      <c r="E102" s="77">
        <v>0.7642276422764227</v>
      </c>
      <c r="F102" s="76" t="str">
        <f>_xlfn.IFNA(IF(VLOOKUP(A102,'B-all#SDs'!A:E,5,FALSE)="",0,VLOOKUP(A102,'B-all#SDs'!A:E,5,FALSE)),"")</f>
        <v/>
      </c>
    </row>
    <row r="103" spans="1:6" x14ac:dyDescent="0.15">
      <c r="A103" s="75" t="str">
        <f t="shared" si="3"/>
        <v>P2Y12-Gi3</v>
      </c>
      <c r="B103" s="80" t="s">
        <v>647</v>
      </c>
      <c r="C103" s="81" t="s">
        <v>1214</v>
      </c>
      <c r="D103" s="135" t="s">
        <v>1374</v>
      </c>
      <c r="E103" s="77">
        <v>0.77720207253886009</v>
      </c>
      <c r="F103" s="76" t="str">
        <f>_xlfn.IFNA(IF(VLOOKUP(A103,'B-all#SDs'!A:E,5,FALSE)="",0,VLOOKUP(A103,'B-all#SDs'!A:E,5,FALSE)),"")</f>
        <v/>
      </c>
    </row>
    <row r="104" spans="1:6" x14ac:dyDescent="0.15">
      <c r="A104" s="75" t="str">
        <f t="shared" si="3"/>
        <v>5HT6R-Gq</v>
      </c>
      <c r="B104" s="80" t="s">
        <v>198</v>
      </c>
      <c r="C104" s="81" t="s">
        <v>1254</v>
      </c>
      <c r="D104" s="135" t="s">
        <v>1353</v>
      </c>
      <c r="E104" s="77">
        <v>0.7851690294438386</v>
      </c>
      <c r="F104" s="76" t="str">
        <f>_xlfn.IFNA(IF(VLOOKUP(A104,'B-all#SDs'!A:E,5,FALSE)="",0,VLOOKUP(A104,'B-all#SDs'!A:E,5,FALSE)),"")</f>
        <v/>
      </c>
    </row>
    <row r="105" spans="1:6" x14ac:dyDescent="0.15">
      <c r="A105" s="75" t="str">
        <f t="shared" si="3"/>
        <v>P2Y13-Gz</v>
      </c>
      <c r="B105" s="80" t="s">
        <v>649</v>
      </c>
      <c r="C105" s="81" t="s">
        <v>1213</v>
      </c>
      <c r="D105" s="135" t="s">
        <v>1349</v>
      </c>
      <c r="E105" s="77">
        <v>0.79365079365079372</v>
      </c>
      <c r="F105" s="76" t="str">
        <f>_xlfn.IFNA(IF(VLOOKUP(A105,'B-all#SDs'!A:E,5,FALSE)="",0,VLOOKUP(A105,'B-all#SDs'!A:E,5,FALSE)),"")</f>
        <v/>
      </c>
    </row>
    <row r="106" spans="1:6" x14ac:dyDescent="0.15">
      <c r="A106" s="75" t="str">
        <f t="shared" si="3"/>
        <v>P2RY1-Gs</v>
      </c>
      <c r="B106" s="80" t="s">
        <v>639</v>
      </c>
      <c r="C106" s="81" t="s">
        <v>1219</v>
      </c>
      <c r="D106" s="81" t="s">
        <v>1365</v>
      </c>
      <c r="E106" s="77">
        <v>0.813859790491539</v>
      </c>
      <c r="F106" s="76" t="str">
        <f>_xlfn.IFNA(IF(VLOOKUP(A106,'B-all#SDs'!A:E,5,FALSE)="",0,VLOOKUP(A106,'B-all#SDs'!A:E,5,FALSE)),"")</f>
        <v/>
      </c>
    </row>
    <row r="107" spans="1:6" x14ac:dyDescent="0.15">
      <c r="A107" s="75" t="str">
        <f t="shared" si="3"/>
        <v>MC3R-Golf</v>
      </c>
      <c r="B107" s="80" t="s">
        <v>54</v>
      </c>
      <c r="C107" s="81" t="s">
        <v>1120</v>
      </c>
      <c r="D107" s="81" t="s">
        <v>1375</v>
      </c>
      <c r="E107" s="77">
        <v>0.81497797356828194</v>
      </c>
      <c r="F107" s="76" t="str">
        <f>_xlfn.IFNA(IF(VLOOKUP(A107,'B-all#SDs'!A:E,5,FALSE)="",0,VLOOKUP(A107,'B-all#SDs'!A:E,5,FALSE)),"")</f>
        <v/>
      </c>
    </row>
    <row r="108" spans="1:6" x14ac:dyDescent="0.15">
      <c r="A108" s="75" t="str">
        <f t="shared" si="3"/>
        <v>P2RY1-Golf</v>
      </c>
      <c r="B108" s="80" t="s">
        <v>639</v>
      </c>
      <c r="C108" s="81" t="s">
        <v>1219</v>
      </c>
      <c r="D108" s="81" t="s">
        <v>1375</v>
      </c>
      <c r="E108" s="77">
        <v>0.82831325301204828</v>
      </c>
      <c r="F108" s="76" t="str">
        <f>_xlfn.IFNA(IF(VLOOKUP(A108,'B-all#SDs'!A:E,5,FALSE)="",0,VLOOKUP(A108,'B-all#SDs'!A:E,5,FALSE)),"")</f>
        <v/>
      </c>
    </row>
    <row r="109" spans="1:6" x14ac:dyDescent="0.15">
      <c r="A109" s="75" t="str">
        <f t="shared" si="3"/>
        <v>P2RY1-GoA</v>
      </c>
      <c r="B109" s="80" t="s">
        <v>639</v>
      </c>
      <c r="C109" s="81" t="s">
        <v>1219</v>
      </c>
      <c r="D109" s="135" t="s">
        <v>1342</v>
      </c>
      <c r="E109" s="77">
        <v>0.84759576202118991</v>
      </c>
      <c r="F109" s="76" t="str">
        <f>_xlfn.IFNA(IF(VLOOKUP(A109,'B-all#SDs'!A:E,5,FALSE)="",0,VLOOKUP(A109,'B-all#SDs'!A:E,5,FALSE)),"")</f>
        <v/>
      </c>
    </row>
    <row r="110" spans="1:6" x14ac:dyDescent="0.15">
      <c r="A110" s="75" t="str">
        <f t="shared" si="3"/>
        <v>P2RY4-Gi3</v>
      </c>
      <c r="B110" s="80" t="s">
        <v>643</v>
      </c>
      <c r="C110" s="81" t="s">
        <v>1218</v>
      </c>
      <c r="D110" s="135" t="s">
        <v>1374</v>
      </c>
      <c r="E110" s="77">
        <v>0.85020242914979749</v>
      </c>
      <c r="F110" s="76" t="str">
        <f>_xlfn.IFNA(IF(VLOOKUP(A110,'B-all#SDs'!A:E,5,FALSE)="",0,VLOOKUP(A110,'B-all#SDs'!A:E,5,FALSE)),"")</f>
        <v/>
      </c>
    </row>
    <row r="111" spans="1:6" x14ac:dyDescent="0.15">
      <c r="A111" s="75" t="str">
        <f t="shared" si="3"/>
        <v>PTAFR-G12</v>
      </c>
      <c r="B111" s="80" t="s">
        <v>658</v>
      </c>
      <c r="C111" s="81" t="s">
        <v>1207</v>
      </c>
      <c r="D111" s="135" t="s">
        <v>1340</v>
      </c>
      <c r="E111" s="77">
        <v>0.86092715231788075</v>
      </c>
      <c r="F111" s="76" t="str">
        <f>_xlfn.IFNA(IF(VLOOKUP(A111,'B-all#SDs'!A:E,5,FALSE)="",0,VLOOKUP(A111,'B-all#SDs'!A:E,5,FALSE)),"")</f>
        <v/>
      </c>
    </row>
    <row r="112" spans="1:6" x14ac:dyDescent="0.15">
      <c r="A112" s="75" t="str">
        <f t="shared" si="3"/>
        <v>PTAFR-Gi1</v>
      </c>
      <c r="B112" s="80" t="s">
        <v>658</v>
      </c>
      <c r="C112" s="81" t="s">
        <v>1207</v>
      </c>
      <c r="D112" s="81" t="s">
        <v>1346</v>
      </c>
      <c r="E112" s="77">
        <v>0.86693548387096775</v>
      </c>
      <c r="F112" s="76" t="str">
        <f>_xlfn.IFNA(IF(VLOOKUP(A112,'B-all#SDs'!A:E,5,FALSE)="",0,VLOOKUP(A112,'B-all#SDs'!A:E,5,FALSE)),"")</f>
        <v/>
      </c>
    </row>
    <row r="113" spans="1:6" x14ac:dyDescent="0.15">
      <c r="A113" s="75" t="str">
        <f t="shared" si="3"/>
        <v>P2RY6-Golf</v>
      </c>
      <c r="B113" s="80" t="s">
        <v>644</v>
      </c>
      <c r="C113" s="81" t="s">
        <v>1217</v>
      </c>
      <c r="D113" s="81" t="s">
        <v>1375</v>
      </c>
      <c r="E113" s="77">
        <v>0.86700955180014705</v>
      </c>
      <c r="F113" s="76" t="str">
        <f>_xlfn.IFNA(IF(VLOOKUP(A113,'B-all#SDs'!A:E,5,FALSE)="",0,VLOOKUP(A113,'B-all#SDs'!A:E,5,FALSE)),"")</f>
        <v/>
      </c>
    </row>
    <row r="114" spans="1:6" x14ac:dyDescent="0.15">
      <c r="A114" s="75" t="str">
        <f t="shared" si="3"/>
        <v>HRH4-Gz</v>
      </c>
      <c r="B114" s="80" t="s">
        <v>509</v>
      </c>
      <c r="C114" s="81" t="s">
        <v>1237</v>
      </c>
      <c r="D114" s="135" t="s">
        <v>1349</v>
      </c>
      <c r="E114" s="77">
        <v>0.92356687898089163</v>
      </c>
      <c r="F114" s="76" t="str">
        <f>_xlfn.IFNA(IF(VLOOKUP(A114,'B-all#SDs'!A:E,5,FALSE)="",0,VLOOKUP(A114,'B-all#SDs'!A:E,5,FALSE)),"")</f>
        <v/>
      </c>
    </row>
    <row r="115" spans="1:6" x14ac:dyDescent="0.15">
      <c r="A115" s="75" t="str">
        <f t="shared" si="3"/>
        <v>P2RY6-Gs</v>
      </c>
      <c r="B115" s="80" t="s">
        <v>644</v>
      </c>
      <c r="C115" s="81" t="s">
        <v>1217</v>
      </c>
      <c r="D115" s="81" t="s">
        <v>1365</v>
      </c>
      <c r="E115" s="77">
        <v>0.92417061611374396</v>
      </c>
      <c r="F115" s="76" t="str">
        <f>_xlfn.IFNA(IF(VLOOKUP(A115,'B-all#SDs'!A:E,5,FALSE)="",0,VLOOKUP(A115,'B-all#SDs'!A:E,5,FALSE)),"")</f>
        <v/>
      </c>
    </row>
    <row r="116" spans="1:6" x14ac:dyDescent="0.15">
      <c r="A116" s="75" t="str">
        <f t="shared" si="3"/>
        <v>P2Y14-Gi1</v>
      </c>
      <c r="B116" s="80" t="s">
        <v>651</v>
      </c>
      <c r="C116" s="81" t="s">
        <v>1212</v>
      </c>
      <c r="D116" s="81" t="s">
        <v>1346</v>
      </c>
      <c r="E116" s="77">
        <v>0.93939393939393945</v>
      </c>
      <c r="F116" s="76" t="str">
        <f>_xlfn.IFNA(IF(VLOOKUP(A116,'B-all#SDs'!A:E,5,FALSE)="",0,VLOOKUP(A116,'B-all#SDs'!A:E,5,FALSE)),"")</f>
        <v/>
      </c>
    </row>
    <row r="117" spans="1:6" x14ac:dyDescent="0.15">
      <c r="A117" s="75" t="str">
        <f t="shared" si="3"/>
        <v>PTAFR-Gq</v>
      </c>
      <c r="B117" s="80" t="s">
        <v>658</v>
      </c>
      <c r="C117" s="81" t="s">
        <v>1207</v>
      </c>
      <c r="D117" s="135" t="s">
        <v>1353</v>
      </c>
      <c r="E117" s="77">
        <v>0.9565217391304347</v>
      </c>
      <c r="F117" s="76" t="str">
        <f>_xlfn.IFNA(IF(VLOOKUP(A117,'B-all#SDs'!A:E,5,FALSE)="",0,VLOOKUP(A117,'B-all#SDs'!A:E,5,FALSE)),"")</f>
        <v/>
      </c>
    </row>
    <row r="118" spans="1:6" x14ac:dyDescent="0.15">
      <c r="A118" s="75" t="str">
        <f t="shared" si="3"/>
        <v>P2RY6-Gz</v>
      </c>
      <c r="B118" s="80" t="s">
        <v>644</v>
      </c>
      <c r="C118" s="81" t="s">
        <v>1217</v>
      </c>
      <c r="D118" s="135" t="s">
        <v>1349</v>
      </c>
      <c r="E118" s="77">
        <v>0.95800524934383202</v>
      </c>
      <c r="F118" s="76" t="str">
        <f>_xlfn.IFNA(IF(VLOOKUP(A118,'B-all#SDs'!A:E,5,FALSE)="",0,VLOOKUP(A118,'B-all#SDs'!A:E,5,FALSE)),"")</f>
        <v/>
      </c>
    </row>
    <row r="119" spans="1:6" x14ac:dyDescent="0.15">
      <c r="A119" s="75" t="str">
        <f t="shared" si="3"/>
        <v>P2Y13-G12</v>
      </c>
      <c r="B119" s="80" t="s">
        <v>649</v>
      </c>
      <c r="C119" s="81" t="s">
        <v>1213</v>
      </c>
      <c r="D119" s="135" t="s">
        <v>1340</v>
      </c>
      <c r="E119" s="77">
        <v>0.97619047619047605</v>
      </c>
      <c r="F119" s="76" t="str">
        <f>_xlfn.IFNA(IF(VLOOKUP(A119,'B-all#SDs'!A:E,5,FALSE)="",0,VLOOKUP(A119,'B-all#SDs'!A:E,5,FALSE)),"")</f>
        <v/>
      </c>
    </row>
    <row r="120" spans="1:6" x14ac:dyDescent="0.15">
      <c r="A120" s="75" t="str">
        <f t="shared" si="3"/>
        <v>CNR1-Gi3</v>
      </c>
      <c r="B120" s="80" t="s">
        <v>290</v>
      </c>
      <c r="C120" s="81" t="s">
        <v>1149</v>
      </c>
      <c r="D120" s="135" t="s">
        <v>1374</v>
      </c>
      <c r="E120" s="77">
        <v>0.98089171974522305</v>
      </c>
      <c r="F120" s="76" t="str">
        <f>_xlfn.IFNA(IF(VLOOKUP(A120,'B-all#SDs'!A:E,5,FALSE)="",0,VLOOKUP(A120,'B-all#SDs'!A:E,5,FALSE)),"")</f>
        <v/>
      </c>
    </row>
    <row r="121" spans="1:6" x14ac:dyDescent="0.15">
      <c r="A121" s="75" t="str">
        <f t="shared" si="3"/>
        <v>P2RY6-G15</v>
      </c>
      <c r="B121" s="80" t="s">
        <v>644</v>
      </c>
      <c r="C121" s="81" t="s">
        <v>1217</v>
      </c>
      <c r="D121" s="135" t="s">
        <v>1368</v>
      </c>
      <c r="E121" s="77">
        <v>0.99088838268792712</v>
      </c>
      <c r="F121" s="76" t="str">
        <f>_xlfn.IFNA(IF(VLOOKUP(A121,'B-all#SDs'!A:E,5,FALSE)="",0,VLOOKUP(A121,'B-all#SDs'!A:E,5,FALSE)),"")</f>
        <v/>
      </c>
    </row>
    <row r="122" spans="1:6" x14ac:dyDescent="0.15">
      <c r="A122" s="75" t="str">
        <f t="shared" si="3"/>
        <v>MSHR-Gq</v>
      </c>
      <c r="B122" s="80" t="s">
        <v>553</v>
      </c>
      <c r="C122" s="81" t="s">
        <v>1229</v>
      </c>
      <c r="D122" s="135" t="s">
        <v>1353</v>
      </c>
      <c r="E122" s="77">
        <v>1.0130246020260492</v>
      </c>
      <c r="F122" s="76" t="str">
        <f>_xlfn.IFNA(IF(VLOOKUP(A122,'B-all#SDs'!A:E,5,FALSE)="",0,VLOOKUP(A122,'B-all#SDs'!A:E,5,FALSE)),"")</f>
        <v/>
      </c>
    </row>
    <row r="123" spans="1:6" x14ac:dyDescent="0.15">
      <c r="A123" s="75" t="str">
        <f t="shared" si="3"/>
        <v>P2Y12-Gi1</v>
      </c>
      <c r="B123" s="80" t="s">
        <v>647</v>
      </c>
      <c r="C123" s="81" t="s">
        <v>1214</v>
      </c>
      <c r="D123" s="81" t="s">
        <v>1346</v>
      </c>
      <c r="E123" s="77">
        <v>1.0265183917878529</v>
      </c>
      <c r="F123" s="76" t="str">
        <f>_xlfn.IFNA(IF(VLOOKUP(A123,'B-all#SDs'!A:E,5,FALSE)="",0,VLOOKUP(A123,'B-all#SDs'!A:E,5,FALSE)),"")</f>
        <v/>
      </c>
    </row>
    <row r="124" spans="1:6" x14ac:dyDescent="0.15">
      <c r="A124" s="75" t="str">
        <f t="shared" si="3"/>
        <v>P2Y11-Gs</v>
      </c>
      <c r="B124" s="80" t="s">
        <v>645</v>
      </c>
      <c r="C124" s="81" t="s">
        <v>1215</v>
      </c>
      <c r="D124" s="81" t="s">
        <v>1365</v>
      </c>
      <c r="E124" s="77">
        <v>1.0449927431059507</v>
      </c>
      <c r="F124" s="76" t="str">
        <f>_xlfn.IFNA(IF(VLOOKUP(A124,'B-all#SDs'!A:E,5,FALSE)="",0,VLOOKUP(A124,'B-all#SDs'!A:E,5,FALSE)),"")</f>
        <v/>
      </c>
    </row>
    <row r="125" spans="1:6" x14ac:dyDescent="0.15">
      <c r="A125" s="75" t="str">
        <f t="shared" si="3"/>
        <v>5HT6R-G12</v>
      </c>
      <c r="B125" s="80" t="s">
        <v>198</v>
      </c>
      <c r="C125" s="81" t="s">
        <v>1254</v>
      </c>
      <c r="D125" s="135" t="s">
        <v>1340</v>
      </c>
      <c r="E125" s="77">
        <v>1.054945054945055</v>
      </c>
      <c r="F125" s="76" t="str">
        <f>_xlfn.IFNA(IF(VLOOKUP(A125,'B-all#SDs'!A:E,5,FALSE)="",0,VLOOKUP(A125,'B-all#SDs'!A:E,5,FALSE)),"")</f>
        <v/>
      </c>
    </row>
    <row r="126" spans="1:6" x14ac:dyDescent="0.15">
      <c r="A126" s="75" t="str">
        <f t="shared" si="3"/>
        <v>GP132-G14</v>
      </c>
      <c r="B126" s="80" t="s">
        <v>331</v>
      </c>
      <c r="C126" s="81" t="s">
        <v>332</v>
      </c>
      <c r="D126" s="135" t="s">
        <v>1352</v>
      </c>
      <c r="E126" s="77">
        <v>1.0676835081029552</v>
      </c>
      <c r="F126" s="76" t="str">
        <f>_xlfn.IFNA(IF(VLOOKUP(A126,'B-all#SDs'!A:E,5,FALSE)="",0,VLOOKUP(A126,'B-all#SDs'!A:E,5,FALSE)),"")</f>
        <v/>
      </c>
    </row>
    <row r="127" spans="1:6" x14ac:dyDescent="0.15">
      <c r="A127" s="75" t="str">
        <f t="shared" si="3"/>
        <v>5HT2B-Golf</v>
      </c>
      <c r="B127" s="80" t="s">
        <v>189</v>
      </c>
      <c r="C127" s="81" t="s">
        <v>1175</v>
      </c>
      <c r="D127" s="81" t="s">
        <v>1375</v>
      </c>
      <c r="E127" s="77">
        <v>1.0727969348659003</v>
      </c>
      <c r="F127" s="76" t="str">
        <f>_xlfn.IFNA(IF(VLOOKUP(A127,'B-all#SDs'!A:E,5,FALSE)="",0,VLOOKUP(A127,'B-all#SDs'!A:E,5,FALSE)),"")</f>
        <v/>
      </c>
    </row>
    <row r="128" spans="1:6" x14ac:dyDescent="0.15">
      <c r="A128" s="75" t="str">
        <f t="shared" si="3"/>
        <v>GALR2-Gz</v>
      </c>
      <c r="B128" s="80" t="s">
        <v>479</v>
      </c>
      <c r="C128" s="81" t="s">
        <v>1242</v>
      </c>
      <c r="D128" s="135" t="s">
        <v>1349</v>
      </c>
      <c r="E128" s="77">
        <v>1.0918544194107453</v>
      </c>
      <c r="F128" s="76" t="str">
        <f>_xlfn.IFNA(IF(VLOOKUP(A128,'B-all#SDs'!A:E,5,FALSE)="",0,VLOOKUP(A128,'B-all#SDs'!A:E,5,FALSE)),"")</f>
        <v/>
      </c>
    </row>
    <row r="129" spans="1:6" x14ac:dyDescent="0.15">
      <c r="A129" s="75" t="str">
        <f t="shared" si="3"/>
        <v>FPR2-Gs</v>
      </c>
      <c r="B129" s="80" t="s">
        <v>449</v>
      </c>
      <c r="C129" s="81" t="s">
        <v>1244</v>
      </c>
      <c r="D129" s="81" t="s">
        <v>1365</v>
      </c>
      <c r="E129" s="77">
        <v>1.1036789297658862</v>
      </c>
      <c r="F129" s="76" t="str">
        <f>_xlfn.IFNA(IF(VLOOKUP(A129,'B-all#SDs'!A:E,5,FALSE)="",0,VLOOKUP(A129,'B-all#SDs'!A:E,5,FALSE)),"")</f>
        <v/>
      </c>
    </row>
    <row r="130" spans="1:6" x14ac:dyDescent="0.15">
      <c r="A130" s="75" t="str">
        <f t="shared" ref="A130:A161" si="4">B130&amp;"-"&amp;D130</f>
        <v>P2Y14-GoA</v>
      </c>
      <c r="B130" s="80" t="s">
        <v>651</v>
      </c>
      <c r="C130" s="81" t="s">
        <v>1212</v>
      </c>
      <c r="D130" s="135" t="s">
        <v>1342</v>
      </c>
      <c r="E130" s="77">
        <v>1.1461794019933556</v>
      </c>
      <c r="F130" s="76" t="str">
        <f>_xlfn.IFNA(IF(VLOOKUP(A130,'B-all#SDs'!A:E,5,FALSE)="",0,VLOOKUP(A130,'B-all#SDs'!A:E,5,FALSE)),"")</f>
        <v/>
      </c>
    </row>
    <row r="131" spans="1:6" x14ac:dyDescent="0.15">
      <c r="A131" s="75" t="str">
        <f t="shared" si="4"/>
        <v>MC5R-G12</v>
      </c>
      <c r="B131" s="80" t="s">
        <v>552</v>
      </c>
      <c r="C131" s="81" t="s">
        <v>1232</v>
      </c>
      <c r="D131" s="135" t="s">
        <v>1340</v>
      </c>
      <c r="E131" s="77">
        <v>1.1527377521613833</v>
      </c>
      <c r="F131" s="76" t="str">
        <f>_xlfn.IFNA(IF(VLOOKUP(A131,'B-all#SDs'!A:E,5,FALSE)="",0,VLOOKUP(A131,'B-all#SDs'!A:E,5,FALSE)),"")</f>
        <v/>
      </c>
    </row>
    <row r="132" spans="1:6" x14ac:dyDescent="0.15">
      <c r="A132" s="75" t="str">
        <f t="shared" si="4"/>
        <v>PI2R-G14</v>
      </c>
      <c r="B132" s="80" t="s">
        <v>684</v>
      </c>
      <c r="C132" s="81" t="s">
        <v>1209</v>
      </c>
      <c r="D132" s="135" t="s">
        <v>1352</v>
      </c>
      <c r="E132" s="77">
        <v>1.153846153846154</v>
      </c>
      <c r="F132" s="76" t="str">
        <f>_xlfn.IFNA(IF(VLOOKUP(A132,'B-all#SDs'!A:E,5,FALSE)="",0,VLOOKUP(A132,'B-all#SDs'!A:E,5,FALSE)),"")</f>
        <v/>
      </c>
    </row>
    <row r="133" spans="1:6" x14ac:dyDescent="0.15">
      <c r="A133" s="75" t="str">
        <f t="shared" si="4"/>
        <v>FPR2-Golf</v>
      </c>
      <c r="B133" s="80" t="s">
        <v>449</v>
      </c>
      <c r="C133" s="81" t="s">
        <v>1244</v>
      </c>
      <c r="D133" s="81" t="s">
        <v>1375</v>
      </c>
      <c r="E133" s="77">
        <v>1.1650485436893205</v>
      </c>
      <c r="F133" s="76" t="str">
        <f>_xlfn.IFNA(IF(VLOOKUP(A133,'B-all#SDs'!A:E,5,FALSE)="",0,VLOOKUP(A133,'B-all#SDs'!A:E,5,FALSE)),"")</f>
        <v/>
      </c>
    </row>
    <row r="134" spans="1:6" x14ac:dyDescent="0.15">
      <c r="A134" s="75" t="str">
        <f t="shared" si="4"/>
        <v>MC5R-Gs</v>
      </c>
      <c r="B134" s="80" t="s">
        <v>552</v>
      </c>
      <c r="C134" s="81" t="s">
        <v>1232</v>
      </c>
      <c r="D134" s="81" t="s">
        <v>1365</v>
      </c>
      <c r="E134" s="77">
        <v>1.1954022988505748</v>
      </c>
      <c r="F134" s="76" t="str">
        <f>_xlfn.IFNA(IF(VLOOKUP(A134,'B-all#SDs'!A:E,5,FALSE)="",0,VLOOKUP(A134,'B-all#SDs'!A:E,5,FALSE)),"")</f>
        <v/>
      </c>
    </row>
    <row r="135" spans="1:6" x14ac:dyDescent="0.15">
      <c r="A135" s="75" t="str">
        <f t="shared" si="4"/>
        <v>S1PR2-G13</v>
      </c>
      <c r="B135" s="80" t="s">
        <v>541</v>
      </c>
      <c r="C135" s="81" t="s">
        <v>1205</v>
      </c>
      <c r="D135" s="135" t="s">
        <v>1347</v>
      </c>
      <c r="E135" s="77">
        <v>1.1980033277870217</v>
      </c>
      <c r="F135" s="76" t="str">
        <f>_xlfn.IFNA(IF(VLOOKUP(A135,'B-all#SDs'!A:E,5,FALSE)="",0,VLOOKUP(A135,'B-all#SDs'!A:E,5,FALSE)),"")</f>
        <v/>
      </c>
    </row>
    <row r="136" spans="1:6" x14ac:dyDescent="0.15">
      <c r="A136" s="75" t="str">
        <f t="shared" si="4"/>
        <v>FFAR1-Gi1</v>
      </c>
      <c r="B136" s="80" t="s">
        <v>451</v>
      </c>
      <c r="C136" s="81" t="s">
        <v>1245</v>
      </c>
      <c r="D136" s="81" t="s">
        <v>1346</v>
      </c>
      <c r="E136" s="77">
        <v>1.2121212121212119</v>
      </c>
      <c r="F136" s="76" t="str">
        <f>_xlfn.IFNA(IF(VLOOKUP(A136,'B-all#SDs'!A:E,5,FALSE)="",0,VLOOKUP(A136,'B-all#SDs'!A:E,5,FALSE)),"")</f>
        <v/>
      </c>
    </row>
    <row r="137" spans="1:6" x14ac:dyDescent="0.15">
      <c r="A137" s="75" t="str">
        <f t="shared" si="4"/>
        <v>LPAR4-G12</v>
      </c>
      <c r="B137" s="80" t="s">
        <v>536</v>
      </c>
      <c r="C137" s="81" t="s">
        <v>1235</v>
      </c>
      <c r="D137" s="135" t="s">
        <v>1340</v>
      </c>
      <c r="E137" s="77">
        <v>1.217564870259481</v>
      </c>
      <c r="F137" s="76" t="str">
        <f>_xlfn.IFNA(IF(VLOOKUP(A137,'B-all#SDs'!A:E,5,FALSE)="",0,VLOOKUP(A137,'B-all#SDs'!A:E,5,FALSE)),"")</f>
        <v/>
      </c>
    </row>
    <row r="138" spans="1:6" x14ac:dyDescent="0.15">
      <c r="A138" s="75" t="str">
        <f t="shared" si="4"/>
        <v>HRH4-Gs</v>
      </c>
      <c r="B138" s="80" t="s">
        <v>509</v>
      </c>
      <c r="C138" s="81" t="s">
        <v>1237</v>
      </c>
      <c r="D138" s="81" t="s">
        <v>1365</v>
      </c>
      <c r="E138" s="77">
        <v>1.2307692307692308</v>
      </c>
      <c r="F138" s="76" t="str">
        <f>_xlfn.IFNA(IF(VLOOKUP(A138,'B-all#SDs'!A:E,5,FALSE)="",0,VLOOKUP(A138,'B-all#SDs'!A:E,5,FALSE)),"")</f>
        <v/>
      </c>
    </row>
    <row r="139" spans="1:6" x14ac:dyDescent="0.15">
      <c r="A139" s="75" t="str">
        <f t="shared" si="4"/>
        <v>PTH2R-G12</v>
      </c>
      <c r="B139" s="80" t="s">
        <v>655</v>
      </c>
      <c r="C139" s="81" t="s">
        <v>1206</v>
      </c>
      <c r="D139" s="135" t="s">
        <v>1340</v>
      </c>
      <c r="E139" s="77">
        <v>1.2328767123287672</v>
      </c>
      <c r="F139" s="76" t="str">
        <f>_xlfn.IFNA(IF(VLOOKUP(A139,'B-all#SDs'!A:E,5,FALSE)="",0,VLOOKUP(A139,'B-all#SDs'!A:E,5,FALSE)),"")</f>
        <v/>
      </c>
    </row>
    <row r="140" spans="1:6" x14ac:dyDescent="0.15">
      <c r="A140" s="75" t="str">
        <f t="shared" si="4"/>
        <v>P2RY1-Gz</v>
      </c>
      <c r="B140" s="80" t="s">
        <v>639</v>
      </c>
      <c r="C140" s="81" t="s">
        <v>1219</v>
      </c>
      <c r="D140" s="135" t="s">
        <v>1349</v>
      </c>
      <c r="E140" s="77">
        <v>1.2374245472837024</v>
      </c>
      <c r="F140" s="76" t="str">
        <f>_xlfn.IFNA(IF(VLOOKUP(A140,'B-all#SDs'!A:E,5,FALSE)="",0,VLOOKUP(A140,'B-all#SDs'!A:E,5,FALSE)),"")</f>
        <v/>
      </c>
    </row>
    <row r="141" spans="1:6" x14ac:dyDescent="0.15">
      <c r="A141" s="75" t="str">
        <f t="shared" si="4"/>
        <v>NMUR1-Gz</v>
      </c>
      <c r="B141" s="80" t="s">
        <v>579</v>
      </c>
      <c r="C141" s="81" t="s">
        <v>1223</v>
      </c>
      <c r="D141" s="135" t="s">
        <v>1349</v>
      </c>
      <c r="E141" s="77">
        <v>1.2406576980568012</v>
      </c>
      <c r="F141" s="76" t="str">
        <f>_xlfn.IFNA(IF(VLOOKUP(A141,'B-all#SDs'!A:E,5,FALSE)="",0,VLOOKUP(A141,'B-all#SDs'!A:E,5,FALSE)),"")</f>
        <v/>
      </c>
    </row>
    <row r="142" spans="1:6" x14ac:dyDescent="0.15">
      <c r="A142" s="75" t="str">
        <f t="shared" si="4"/>
        <v>5HT6R-G14</v>
      </c>
      <c r="B142" s="80" t="s">
        <v>198</v>
      </c>
      <c r="C142" s="81" t="s">
        <v>1254</v>
      </c>
      <c r="D142" s="135" t="s">
        <v>1352</v>
      </c>
      <c r="E142" s="77">
        <v>1.2893982808022921</v>
      </c>
      <c r="F142" s="76" t="str">
        <f>_xlfn.IFNA(IF(VLOOKUP(A142,'B-all#SDs'!A:E,5,FALSE)="",0,VLOOKUP(A142,'B-all#SDs'!A:E,5,FALSE)),"")</f>
        <v/>
      </c>
    </row>
    <row r="143" spans="1:6" x14ac:dyDescent="0.15">
      <c r="A143" s="75" t="str">
        <f t="shared" si="4"/>
        <v>MC5R-G13</v>
      </c>
      <c r="B143" s="80" t="s">
        <v>552</v>
      </c>
      <c r="C143" s="81" t="s">
        <v>1232</v>
      </c>
      <c r="D143" s="135" t="s">
        <v>1347</v>
      </c>
      <c r="E143" s="77">
        <v>1.2893982808022921</v>
      </c>
      <c r="F143" s="76" t="str">
        <f>_xlfn.IFNA(IF(VLOOKUP(A143,'B-all#SDs'!A:E,5,FALSE)="",0,VLOOKUP(A143,'B-all#SDs'!A:E,5,FALSE)),"")</f>
        <v/>
      </c>
    </row>
    <row r="144" spans="1:6" x14ac:dyDescent="0.15">
      <c r="A144" s="75" t="str">
        <f t="shared" si="4"/>
        <v>ACM4-Golf</v>
      </c>
      <c r="B144" s="80" t="s">
        <v>212</v>
      </c>
      <c r="C144" s="81" t="s">
        <v>1166</v>
      </c>
      <c r="D144" s="81" t="s">
        <v>1375</v>
      </c>
      <c r="E144" s="77">
        <v>1.3073713490959666</v>
      </c>
      <c r="F144" s="76" t="str">
        <f>_xlfn.IFNA(IF(VLOOKUP(A144,'B-all#SDs'!A:E,5,FALSE)="",0,VLOOKUP(A144,'B-all#SDs'!A:E,5,FALSE)),"")</f>
        <v/>
      </c>
    </row>
    <row r="145" spans="1:6" x14ac:dyDescent="0.15">
      <c r="A145" s="75" t="str">
        <f t="shared" si="4"/>
        <v>V1BR-G13</v>
      </c>
      <c r="B145" s="80" t="s">
        <v>766</v>
      </c>
      <c r="C145" s="81" t="s">
        <v>1195</v>
      </c>
      <c r="D145" s="135" t="s">
        <v>1347</v>
      </c>
      <c r="E145" s="77">
        <v>1.3176895306859204</v>
      </c>
      <c r="F145" s="76" t="str">
        <f>_xlfn.IFNA(IF(VLOOKUP(A145,'B-all#SDs'!A:E,5,FALSE)="",0,VLOOKUP(A145,'B-all#SDs'!A:E,5,FALSE)),"")</f>
        <v/>
      </c>
    </row>
    <row r="146" spans="1:6" x14ac:dyDescent="0.15">
      <c r="A146" s="75" t="str">
        <f t="shared" si="4"/>
        <v>PTH2R-Gi3</v>
      </c>
      <c r="B146" s="80" t="s">
        <v>655</v>
      </c>
      <c r="C146" s="81" t="s">
        <v>1206</v>
      </c>
      <c r="D146" s="135" t="s">
        <v>1374</v>
      </c>
      <c r="E146" s="77">
        <v>1.3235294117647058</v>
      </c>
      <c r="F146" s="76" t="str">
        <f>_xlfn.IFNA(IF(VLOOKUP(A146,'B-all#SDs'!A:E,5,FALSE)="",0,VLOOKUP(A146,'B-all#SDs'!A:E,5,FALSE)),"")</f>
        <v/>
      </c>
    </row>
    <row r="147" spans="1:6" x14ac:dyDescent="0.15">
      <c r="A147" s="75" t="str">
        <f t="shared" si="4"/>
        <v>5HT2C-Gi3</v>
      </c>
      <c r="B147" s="80" t="s">
        <v>192</v>
      </c>
      <c r="C147" s="81" t="s">
        <v>1174</v>
      </c>
      <c r="D147" s="135" t="s">
        <v>1374</v>
      </c>
      <c r="E147" s="77">
        <v>1.3249211356466877</v>
      </c>
      <c r="F147" s="76" t="str">
        <f>_xlfn.IFNA(IF(VLOOKUP(A147,'B-all#SDs'!A:E,5,FALSE)="",0,VLOOKUP(A147,'B-all#SDs'!A:E,5,FALSE)),"")</f>
        <v/>
      </c>
    </row>
    <row r="148" spans="1:6" x14ac:dyDescent="0.15">
      <c r="A148" s="75" t="str">
        <f t="shared" si="4"/>
        <v>HRH4-G12</v>
      </c>
      <c r="B148" s="80" t="s">
        <v>509</v>
      </c>
      <c r="C148" s="81" t="s">
        <v>1237</v>
      </c>
      <c r="D148" s="135" t="s">
        <v>1340</v>
      </c>
      <c r="E148" s="77">
        <v>1.3289036544850499</v>
      </c>
      <c r="F148" s="76" t="str">
        <f>_xlfn.IFNA(IF(VLOOKUP(A148,'B-all#SDs'!A:E,5,FALSE)="",0,VLOOKUP(A148,'B-all#SDs'!A:E,5,FALSE)),"")</f>
        <v/>
      </c>
    </row>
    <row r="149" spans="1:6" x14ac:dyDescent="0.15">
      <c r="A149" s="75" t="str">
        <f t="shared" si="4"/>
        <v>OXGR1-G14</v>
      </c>
      <c r="B149" s="80" t="s">
        <v>637</v>
      </c>
      <c r="C149" s="81" t="s">
        <v>638</v>
      </c>
      <c r="D149" s="135" t="s">
        <v>1352</v>
      </c>
      <c r="E149" s="77">
        <v>1.3380281690140845</v>
      </c>
      <c r="F149" s="76" t="str">
        <f>_xlfn.IFNA(IF(VLOOKUP(A149,'B-all#SDs'!A:E,5,FALSE)="",0,VLOOKUP(A149,'B-all#SDs'!A:E,5,FALSE)),"")</f>
        <v/>
      </c>
    </row>
    <row r="150" spans="1:6" x14ac:dyDescent="0.15">
      <c r="A150" s="75" t="str">
        <f t="shared" si="4"/>
        <v>FFAR1-Gq</v>
      </c>
      <c r="B150" s="80" t="s">
        <v>451</v>
      </c>
      <c r="C150" s="81" t="s">
        <v>1245</v>
      </c>
      <c r="D150" s="135" t="s">
        <v>1353</v>
      </c>
      <c r="E150" s="77">
        <v>1.3381995133819951</v>
      </c>
      <c r="F150" s="76" t="str">
        <f>_xlfn.IFNA(IF(VLOOKUP(A150,'B-all#SDs'!A:E,5,FALSE)="",0,VLOOKUP(A150,'B-all#SDs'!A:E,5,FALSE)),"")</f>
        <v/>
      </c>
    </row>
    <row r="151" spans="1:6" x14ac:dyDescent="0.15">
      <c r="A151" s="75" t="str">
        <f t="shared" si="4"/>
        <v>P2Y10-Gq</v>
      </c>
      <c r="B151" s="80" t="s">
        <v>408</v>
      </c>
      <c r="C151" s="81" t="s">
        <v>1216</v>
      </c>
      <c r="D151" s="135" t="s">
        <v>1353</v>
      </c>
      <c r="E151" s="77">
        <v>1.347962382445141</v>
      </c>
      <c r="F151" s="76" t="str">
        <f>_xlfn.IFNA(IF(VLOOKUP(A151,'B-all#SDs'!A:E,5,FALSE)="",0,VLOOKUP(A151,'B-all#SDs'!A:E,5,FALSE)),"")</f>
        <v/>
      </c>
    </row>
    <row r="152" spans="1:6" x14ac:dyDescent="0.15">
      <c r="A152" s="75" t="str">
        <f t="shared" si="4"/>
        <v>FPR1-Gi1</v>
      </c>
      <c r="B152" s="80" t="s">
        <v>447</v>
      </c>
      <c r="C152" s="81" t="s">
        <v>447</v>
      </c>
      <c r="D152" s="81" t="s">
        <v>1346</v>
      </c>
      <c r="E152" s="77">
        <v>1.358490566037736</v>
      </c>
      <c r="F152" s="76" t="str">
        <f>_xlfn.IFNA(IF(VLOOKUP(A152,'B-all#SDs'!A:E,5,FALSE)="",0,VLOOKUP(A152,'B-all#SDs'!A:E,5,FALSE)),"")</f>
        <v/>
      </c>
    </row>
    <row r="153" spans="1:6" x14ac:dyDescent="0.15">
      <c r="A153" s="75" t="str">
        <f t="shared" si="4"/>
        <v>GP119-G13</v>
      </c>
      <c r="B153" s="80" t="s">
        <v>500</v>
      </c>
      <c r="C153" s="81" t="s">
        <v>501</v>
      </c>
      <c r="D153" s="135" t="s">
        <v>1347</v>
      </c>
      <c r="E153" s="77">
        <v>1.3800904977375565</v>
      </c>
      <c r="F153" s="76" t="str">
        <f>_xlfn.IFNA(IF(VLOOKUP(A153,'B-all#SDs'!A:E,5,FALSE)="",0,VLOOKUP(A153,'B-all#SDs'!A:E,5,FALSE)),"")</f>
        <v/>
      </c>
    </row>
    <row r="154" spans="1:6" x14ac:dyDescent="0.15">
      <c r="A154" s="75" t="str">
        <f t="shared" si="4"/>
        <v>5HT1D-Gi3</v>
      </c>
      <c r="B154" s="80" t="s">
        <v>178</v>
      </c>
      <c r="C154" s="81" t="s">
        <v>1177</v>
      </c>
      <c r="D154" s="135" t="s">
        <v>1374</v>
      </c>
      <c r="E154" s="77">
        <v>1.380323054331865</v>
      </c>
      <c r="F154" s="76" t="str">
        <f>_xlfn.IFNA(IF(VLOOKUP(A154,'B-all#SDs'!A:E,5,FALSE)="",0,VLOOKUP(A154,'B-all#SDs'!A:E,5,FALSE)),"")</f>
        <v/>
      </c>
    </row>
    <row r="155" spans="1:6" x14ac:dyDescent="0.15">
      <c r="A155" s="75" t="str">
        <f t="shared" si="4"/>
        <v>LPAR2-Gi3</v>
      </c>
      <c r="B155" s="80" t="s">
        <v>49</v>
      </c>
      <c r="C155" s="81" t="s">
        <v>1123</v>
      </c>
      <c r="D155" s="135" t="s">
        <v>1374</v>
      </c>
      <c r="E155" s="77">
        <v>1.415929203539823</v>
      </c>
      <c r="F155" s="76" t="str">
        <f>_xlfn.IFNA(IF(VLOOKUP(A155,'B-all#SDs'!A:E,5,FALSE)="",0,VLOOKUP(A155,'B-all#SDs'!A:E,5,FALSE)),"")</f>
        <v/>
      </c>
    </row>
    <row r="156" spans="1:6" x14ac:dyDescent="0.15">
      <c r="A156" s="75" t="str">
        <f t="shared" si="4"/>
        <v>FPR1-G14</v>
      </c>
      <c r="B156" s="80" t="s">
        <v>447</v>
      </c>
      <c r="C156" s="81" t="s">
        <v>447</v>
      </c>
      <c r="D156" s="135" t="s">
        <v>1352</v>
      </c>
      <c r="E156" s="77">
        <v>1.4510489510489513</v>
      </c>
      <c r="F156" s="76" t="str">
        <f>_xlfn.IFNA(IF(VLOOKUP(A156,'B-all#SDs'!A:E,5,FALSE)="",0,VLOOKUP(A156,'B-all#SDs'!A:E,5,FALSE)),"")</f>
        <v/>
      </c>
    </row>
    <row r="157" spans="1:6" x14ac:dyDescent="0.15">
      <c r="A157" s="75" t="str">
        <f t="shared" si="4"/>
        <v>PTAFR-G15</v>
      </c>
      <c r="B157" s="80" t="s">
        <v>658</v>
      </c>
      <c r="C157" s="81" t="s">
        <v>1207</v>
      </c>
      <c r="D157" s="135" t="s">
        <v>1368</v>
      </c>
      <c r="E157" s="77">
        <v>1.4864864864864862</v>
      </c>
      <c r="F157" s="76" t="str">
        <f>_xlfn.IFNA(IF(VLOOKUP(A157,'B-all#SDs'!A:E,5,FALSE)="",0,VLOOKUP(A157,'B-all#SDs'!A:E,5,FALSE)),"")</f>
        <v/>
      </c>
    </row>
    <row r="158" spans="1:6" x14ac:dyDescent="0.15">
      <c r="A158" s="75" t="str">
        <f t="shared" si="4"/>
        <v>P2Y14-Gz</v>
      </c>
      <c r="B158" s="80" t="s">
        <v>651</v>
      </c>
      <c r="C158" s="81" t="s">
        <v>1212</v>
      </c>
      <c r="D158" s="135" t="s">
        <v>1349</v>
      </c>
      <c r="E158" s="77">
        <v>1.513157894736842</v>
      </c>
      <c r="F158" s="76" t="str">
        <f>_xlfn.IFNA(IF(VLOOKUP(A158,'B-all#SDs'!A:E,5,FALSE)="",0,VLOOKUP(A158,'B-all#SDs'!A:E,5,FALSE)),"")</f>
        <v/>
      </c>
    </row>
    <row r="159" spans="1:6" x14ac:dyDescent="0.15">
      <c r="A159" s="75" t="str">
        <f t="shared" si="4"/>
        <v>MSHR-G14</v>
      </c>
      <c r="B159" s="80" t="s">
        <v>553</v>
      </c>
      <c r="C159" s="81" t="s">
        <v>1229</v>
      </c>
      <c r="D159" s="135" t="s">
        <v>1352</v>
      </c>
      <c r="E159" s="77">
        <v>1.5275590551181102</v>
      </c>
      <c r="F159" s="76" t="str">
        <f>_xlfn.IFNA(IF(VLOOKUP(A159,'B-all#SDs'!A:E,5,FALSE)="",0,VLOOKUP(A159,'B-all#SDs'!A:E,5,FALSE)),"")</f>
        <v/>
      </c>
    </row>
    <row r="160" spans="1:6" x14ac:dyDescent="0.15">
      <c r="A160" s="75" t="str">
        <f t="shared" si="4"/>
        <v>PD2R-G12</v>
      </c>
      <c r="B160" s="80" t="s">
        <v>665</v>
      </c>
      <c r="C160" s="81" t="s">
        <v>1210</v>
      </c>
      <c r="D160" s="135" t="s">
        <v>1340</v>
      </c>
      <c r="E160" s="77">
        <v>1.5315315315315314</v>
      </c>
      <c r="F160" s="76" t="str">
        <f>_xlfn.IFNA(IF(VLOOKUP(A160,'B-all#SDs'!A:E,5,FALSE)="",0,VLOOKUP(A160,'B-all#SDs'!A:E,5,FALSE)),"")</f>
        <v/>
      </c>
    </row>
    <row r="161" spans="1:6" x14ac:dyDescent="0.15">
      <c r="A161" s="75" t="str">
        <f t="shared" si="4"/>
        <v>NMUR1-GoA</v>
      </c>
      <c r="B161" s="80" t="s">
        <v>579</v>
      </c>
      <c r="C161" s="81" t="s">
        <v>1223</v>
      </c>
      <c r="D161" s="135" t="s">
        <v>1342</v>
      </c>
      <c r="E161" s="77">
        <v>1.563169164882227</v>
      </c>
      <c r="F161" s="76" t="str">
        <f>_xlfn.IFNA(IF(VLOOKUP(A161,'B-all#SDs'!A:E,5,FALSE)="",0,VLOOKUP(A161,'B-all#SDs'!A:E,5,FALSE)),"")</f>
        <v/>
      </c>
    </row>
    <row r="162" spans="1:6" x14ac:dyDescent="0.15">
      <c r="A162" s="75" t="str">
        <f t="shared" ref="A162:A193" si="5">B162&amp;"-"&amp;D162</f>
        <v>P2Y13-G13</v>
      </c>
      <c r="B162" s="80" t="s">
        <v>649</v>
      </c>
      <c r="C162" s="81" t="s">
        <v>1213</v>
      </c>
      <c r="D162" s="135" t="s">
        <v>1347</v>
      </c>
      <c r="E162" s="77">
        <v>1.5671641791044777</v>
      </c>
      <c r="F162" s="76" t="str">
        <f>_xlfn.IFNA(IF(VLOOKUP(A162,'B-all#SDs'!A:E,5,FALSE)="",0,VLOOKUP(A162,'B-all#SDs'!A:E,5,FALSE)),"")</f>
        <v/>
      </c>
    </row>
    <row r="163" spans="1:6" x14ac:dyDescent="0.15">
      <c r="A163" s="75" t="str">
        <f t="shared" si="5"/>
        <v>P2Y12-GoA</v>
      </c>
      <c r="B163" s="80" t="s">
        <v>647</v>
      </c>
      <c r="C163" s="81" t="s">
        <v>1214</v>
      </c>
      <c r="D163" s="135" t="s">
        <v>1342</v>
      </c>
      <c r="E163" s="77">
        <v>1.5699922660479506</v>
      </c>
      <c r="F163" s="76" t="str">
        <f>_xlfn.IFNA(IF(VLOOKUP(A163,'B-all#SDs'!A:E,5,FALSE)="",0,VLOOKUP(A163,'B-all#SDs'!A:E,5,FALSE)),"")</f>
        <v/>
      </c>
    </row>
    <row r="164" spans="1:6" x14ac:dyDescent="0.15">
      <c r="A164" s="75" t="str">
        <f t="shared" si="5"/>
        <v>P2Y14-Gq</v>
      </c>
      <c r="B164" s="80" t="s">
        <v>651</v>
      </c>
      <c r="C164" s="81" t="s">
        <v>1212</v>
      </c>
      <c r="D164" s="135" t="s">
        <v>1353</v>
      </c>
      <c r="E164" s="77">
        <v>1.6</v>
      </c>
      <c r="F164" s="76" t="str">
        <f>_xlfn.IFNA(IF(VLOOKUP(A164,'B-all#SDs'!A:E,5,FALSE)="",0,VLOOKUP(A164,'B-all#SDs'!A:E,5,FALSE)),"")</f>
        <v/>
      </c>
    </row>
    <row r="165" spans="1:6" x14ac:dyDescent="0.15">
      <c r="A165" s="75" t="str">
        <f t="shared" si="5"/>
        <v>MRGX1-Gi3</v>
      </c>
      <c r="B165" s="80" t="s">
        <v>398</v>
      </c>
      <c r="C165" s="81" t="s">
        <v>399</v>
      </c>
      <c r="D165" s="135" t="s">
        <v>1374</v>
      </c>
      <c r="E165" s="77">
        <v>1.6045380875202595</v>
      </c>
      <c r="F165" s="76" t="str">
        <f>_xlfn.IFNA(IF(VLOOKUP(A165,'B-all#SDs'!A:E,5,FALSE)="",0,VLOOKUP(A165,'B-all#SDs'!A:E,5,FALSE)),"")</f>
        <v/>
      </c>
    </row>
    <row r="166" spans="1:6" x14ac:dyDescent="0.15">
      <c r="A166" s="75" t="str">
        <f t="shared" si="5"/>
        <v>ADA1B-G12</v>
      </c>
      <c r="B166" s="80" t="s">
        <v>241</v>
      </c>
      <c r="C166" s="81" t="s">
        <v>1251</v>
      </c>
      <c r="D166" s="135" t="s">
        <v>1340</v>
      </c>
      <c r="E166" s="77">
        <v>1.6159999999999999</v>
      </c>
      <c r="F166" s="76" t="str">
        <f>_xlfn.IFNA(IF(VLOOKUP(A166,'B-all#SDs'!A:E,5,FALSE)="",0,VLOOKUP(A166,'B-all#SDs'!A:E,5,FALSE)),"")</f>
        <v/>
      </c>
    </row>
    <row r="167" spans="1:6" x14ac:dyDescent="0.15">
      <c r="A167" s="75" t="str">
        <f t="shared" si="5"/>
        <v>BKRB1-Gi3</v>
      </c>
      <c r="B167" s="80" t="s">
        <v>276</v>
      </c>
      <c r="C167" s="81" t="s">
        <v>1158</v>
      </c>
      <c r="D167" s="135" t="s">
        <v>1374</v>
      </c>
      <c r="E167" s="77">
        <v>1.6232227488151658</v>
      </c>
      <c r="F167" s="76" t="str">
        <f>_xlfn.IFNA(IF(VLOOKUP(A167,'B-all#SDs'!A:E,5,FALSE)="",0,VLOOKUP(A167,'B-all#SDs'!A:E,5,FALSE)),"")</f>
        <v/>
      </c>
    </row>
    <row r="168" spans="1:6" x14ac:dyDescent="0.15">
      <c r="A168" s="75" t="str">
        <f t="shared" si="5"/>
        <v>V1BR-G12</v>
      </c>
      <c r="B168" s="80" t="s">
        <v>766</v>
      </c>
      <c r="C168" s="81" t="s">
        <v>1195</v>
      </c>
      <c r="D168" s="135" t="s">
        <v>1340</v>
      </c>
      <c r="E168" s="77">
        <v>1.6294642857142856</v>
      </c>
      <c r="F168" s="76" t="str">
        <f>_xlfn.IFNA(IF(VLOOKUP(A168,'B-all#SDs'!A:E,5,FALSE)="",0,VLOOKUP(A168,'B-all#SDs'!A:E,5,FALSE)),"")</f>
        <v/>
      </c>
    </row>
    <row r="169" spans="1:6" x14ac:dyDescent="0.15">
      <c r="A169" s="75" t="str">
        <f t="shared" si="5"/>
        <v>UR2R-Gq</v>
      </c>
      <c r="B169" s="80" t="s">
        <v>757</v>
      </c>
      <c r="C169" s="81" t="s">
        <v>1196</v>
      </c>
      <c r="D169" s="135" t="s">
        <v>1353</v>
      </c>
      <c r="E169" s="77">
        <v>1.6299559471365639</v>
      </c>
      <c r="F169" s="76" t="str">
        <f>_xlfn.IFNA(IF(VLOOKUP(A169,'B-all#SDs'!A:E,5,FALSE)="",0,VLOOKUP(A169,'B-all#SDs'!A:E,5,FALSE)),"")</f>
        <v/>
      </c>
    </row>
    <row r="170" spans="1:6" x14ac:dyDescent="0.15">
      <c r="A170" s="75" t="str">
        <f t="shared" si="5"/>
        <v>PTH2R-Gi1</v>
      </c>
      <c r="B170" s="80" t="s">
        <v>655</v>
      </c>
      <c r="C170" s="81" t="s">
        <v>1206</v>
      </c>
      <c r="D170" s="81" t="s">
        <v>1346</v>
      </c>
      <c r="E170" s="77">
        <v>1.6458333333333335</v>
      </c>
      <c r="F170" s="76" t="str">
        <f>_xlfn.IFNA(IF(VLOOKUP(A170,'B-all#SDs'!A:E,5,FALSE)="",0,VLOOKUP(A170,'B-all#SDs'!A:E,5,FALSE)),"")</f>
        <v/>
      </c>
    </row>
    <row r="171" spans="1:6" x14ac:dyDescent="0.15">
      <c r="A171" s="75" t="str">
        <f t="shared" si="5"/>
        <v>FPR2-Gq</v>
      </c>
      <c r="B171" s="80" t="s">
        <v>449</v>
      </c>
      <c r="C171" s="81" t="s">
        <v>1244</v>
      </c>
      <c r="D171" s="135" t="s">
        <v>1353</v>
      </c>
      <c r="E171" s="77">
        <v>1.6539050535987749</v>
      </c>
      <c r="F171" s="76" t="str">
        <f>_xlfn.IFNA(IF(VLOOKUP(A171,'B-all#SDs'!A:E,5,FALSE)="",0,VLOOKUP(A171,'B-all#SDs'!A:E,5,FALSE)),"")</f>
        <v/>
      </c>
    </row>
    <row r="172" spans="1:6" x14ac:dyDescent="0.15">
      <c r="A172" s="75" t="str">
        <f t="shared" si="5"/>
        <v>P2Y12-Gq</v>
      </c>
      <c r="B172" s="80" t="s">
        <v>647</v>
      </c>
      <c r="C172" s="81" t="s">
        <v>1214</v>
      </c>
      <c r="D172" s="135" t="s">
        <v>1353</v>
      </c>
      <c r="E172" s="77">
        <v>1.6545012165450119</v>
      </c>
      <c r="F172" s="76" t="str">
        <f>_xlfn.IFNA(IF(VLOOKUP(A172,'B-all#SDs'!A:E,5,FALSE)="",0,VLOOKUP(A172,'B-all#SDs'!A:E,5,FALSE)),"")</f>
        <v/>
      </c>
    </row>
    <row r="173" spans="1:6" x14ac:dyDescent="0.15">
      <c r="A173" s="75" t="str">
        <f t="shared" si="5"/>
        <v>NMUR1-G15</v>
      </c>
      <c r="B173" s="80" t="s">
        <v>579</v>
      </c>
      <c r="C173" s="81" t="s">
        <v>1223</v>
      </c>
      <c r="D173" s="135" t="s">
        <v>1368</v>
      </c>
      <c r="E173" s="77">
        <v>1.666666666666667</v>
      </c>
      <c r="F173" s="76" t="str">
        <f>_xlfn.IFNA(IF(VLOOKUP(A173,'B-all#SDs'!A:E,5,FALSE)="",0,VLOOKUP(A173,'B-all#SDs'!A:E,5,FALSE)),"")</f>
        <v/>
      </c>
    </row>
    <row r="174" spans="1:6" x14ac:dyDescent="0.15">
      <c r="A174" s="75" t="str">
        <f t="shared" si="5"/>
        <v>HRH1-Gi3</v>
      </c>
      <c r="B174" s="80" t="s">
        <v>504</v>
      </c>
      <c r="C174" s="81" t="s">
        <v>1126</v>
      </c>
      <c r="D174" s="135" t="s">
        <v>1374</v>
      </c>
      <c r="E174" s="77">
        <v>1.6804733727810652</v>
      </c>
      <c r="F174" s="76" t="str">
        <f>_xlfn.IFNA(IF(VLOOKUP(A174,'B-all#SDs'!A:E,5,FALSE)="",0,VLOOKUP(A174,'B-all#SDs'!A:E,5,FALSE)),"")</f>
        <v/>
      </c>
    </row>
    <row r="175" spans="1:6" x14ac:dyDescent="0.15">
      <c r="A175" s="75" t="str">
        <f t="shared" si="5"/>
        <v>MC5R-Golf</v>
      </c>
      <c r="B175" s="80" t="s">
        <v>552</v>
      </c>
      <c r="C175" s="81" t="s">
        <v>1232</v>
      </c>
      <c r="D175" s="81" t="s">
        <v>1375</v>
      </c>
      <c r="E175" s="77">
        <v>1.6879795396419435</v>
      </c>
      <c r="F175" s="76" t="str">
        <f>_xlfn.IFNA(IF(VLOOKUP(A175,'B-all#SDs'!A:E,5,FALSE)="",0,VLOOKUP(A175,'B-all#SDs'!A:E,5,FALSE)),"")</f>
        <v/>
      </c>
    </row>
    <row r="176" spans="1:6" x14ac:dyDescent="0.15">
      <c r="A176" s="75" t="str">
        <f t="shared" si="5"/>
        <v>MC3R-Gi3</v>
      </c>
      <c r="B176" s="80" t="s">
        <v>54</v>
      </c>
      <c r="C176" s="81" t="s">
        <v>1120</v>
      </c>
      <c r="D176" s="135" t="s">
        <v>1374</v>
      </c>
      <c r="E176" s="77">
        <v>1.7034700315457414</v>
      </c>
      <c r="F176" s="76" t="str">
        <f>_xlfn.IFNA(IF(VLOOKUP(A176,'B-all#SDs'!A:E,5,FALSE)="",0,VLOOKUP(A176,'B-all#SDs'!A:E,5,FALSE)),"")</f>
        <v/>
      </c>
    </row>
    <row r="177" spans="1:6" x14ac:dyDescent="0.15">
      <c r="A177" s="75" t="str">
        <f t="shared" si="5"/>
        <v>P2Y13-Gi3</v>
      </c>
      <c r="B177" s="80" t="s">
        <v>649</v>
      </c>
      <c r="C177" s="81" t="s">
        <v>1213</v>
      </c>
      <c r="D177" s="135" t="s">
        <v>1374</v>
      </c>
      <c r="E177" s="77">
        <v>1.7058823529411764</v>
      </c>
      <c r="F177" s="76" t="str">
        <f>_xlfn.IFNA(IF(VLOOKUP(A177,'B-all#SDs'!A:E,5,FALSE)="",0,VLOOKUP(A177,'B-all#SDs'!A:E,5,FALSE)),"")</f>
        <v/>
      </c>
    </row>
    <row r="178" spans="1:6" x14ac:dyDescent="0.15">
      <c r="A178" s="75" t="str">
        <f t="shared" si="5"/>
        <v>PTAFR-GoA</v>
      </c>
      <c r="B178" s="80" t="s">
        <v>658</v>
      </c>
      <c r="C178" s="81" t="s">
        <v>1207</v>
      </c>
      <c r="D178" s="135" t="s">
        <v>1342</v>
      </c>
      <c r="E178" s="77">
        <v>1.7214191852825229</v>
      </c>
      <c r="F178" s="76" t="str">
        <f>_xlfn.IFNA(IF(VLOOKUP(A178,'B-all#SDs'!A:E,5,FALSE)="",0,VLOOKUP(A178,'B-all#SDs'!A:E,5,FALSE)),"")</f>
        <v/>
      </c>
    </row>
    <row r="179" spans="1:6" x14ac:dyDescent="0.15">
      <c r="A179" s="75" t="str">
        <f t="shared" si="5"/>
        <v>AA1R-Golf</v>
      </c>
      <c r="B179" s="80" t="s">
        <v>217</v>
      </c>
      <c r="C179" s="81" t="s">
        <v>1173</v>
      </c>
      <c r="D179" s="81" t="s">
        <v>1375</v>
      </c>
      <c r="E179" s="77">
        <v>1.7315175097276267</v>
      </c>
      <c r="F179" s="76" t="str">
        <f>_xlfn.IFNA(IF(VLOOKUP(A179,'B-all#SDs'!A:E,5,FALSE)="",0,VLOOKUP(A179,'B-all#SDs'!A:E,5,FALSE)),"")</f>
        <v/>
      </c>
    </row>
    <row r="180" spans="1:6" x14ac:dyDescent="0.15">
      <c r="A180" s="75" t="str">
        <f t="shared" si="5"/>
        <v>ACM2-Golf</v>
      </c>
      <c r="B180" s="80" t="s">
        <v>206</v>
      </c>
      <c r="C180" s="81" t="s">
        <v>1168</v>
      </c>
      <c r="D180" s="81" t="s">
        <v>1375</v>
      </c>
      <c r="E180" s="77">
        <v>1.7516447368421053</v>
      </c>
      <c r="F180" s="76" t="str">
        <f>_xlfn.IFNA(IF(VLOOKUP(A180,'B-all#SDs'!A:E,5,FALSE)="",0,VLOOKUP(A180,'B-all#SDs'!A:E,5,FALSE)),"")</f>
        <v/>
      </c>
    </row>
    <row r="181" spans="1:6" x14ac:dyDescent="0.15">
      <c r="A181" s="75" t="str">
        <f t="shared" si="5"/>
        <v>OPRD-Gi3</v>
      </c>
      <c r="B181" s="80" t="s">
        <v>602</v>
      </c>
      <c r="C181" s="81" t="s">
        <v>1114</v>
      </c>
      <c r="D181" s="135" t="s">
        <v>1374</v>
      </c>
      <c r="E181" s="77">
        <v>1.7548746518105849</v>
      </c>
      <c r="F181" s="76" t="str">
        <f>_xlfn.IFNA(IF(VLOOKUP(A181,'B-all#SDs'!A:E,5,FALSE)="",0,VLOOKUP(A181,'B-all#SDs'!A:E,5,FALSE)),"")</f>
        <v/>
      </c>
    </row>
    <row r="182" spans="1:6" x14ac:dyDescent="0.15">
      <c r="A182" s="75" t="str">
        <f t="shared" si="5"/>
        <v>PI2R-G12</v>
      </c>
      <c r="B182" s="80" t="s">
        <v>684</v>
      </c>
      <c r="C182" s="81" t="s">
        <v>1209</v>
      </c>
      <c r="D182" s="135" t="s">
        <v>1340</v>
      </c>
      <c r="E182" s="77">
        <v>1.8087318087318087</v>
      </c>
      <c r="F182" s="76" t="str">
        <f>_xlfn.IFNA(IF(VLOOKUP(A182,'B-all#SDs'!A:E,5,FALSE)="",0,VLOOKUP(A182,'B-all#SDs'!A:E,5,FALSE)),"")</f>
        <v/>
      </c>
    </row>
    <row r="183" spans="1:6" x14ac:dyDescent="0.15">
      <c r="A183" s="75" t="str">
        <f t="shared" si="5"/>
        <v>P2RY1-G15</v>
      </c>
      <c r="B183" s="80" t="s">
        <v>639</v>
      </c>
      <c r="C183" s="81" t="s">
        <v>1219</v>
      </c>
      <c r="D183" s="135" t="s">
        <v>1368</v>
      </c>
      <c r="E183" s="77">
        <v>1.833688699360341</v>
      </c>
      <c r="F183" s="76" t="str">
        <f>_xlfn.IFNA(IF(VLOOKUP(A183,'B-all#SDs'!A:E,5,FALSE)="",0,VLOOKUP(A183,'B-all#SDs'!A:E,5,FALSE)),"")</f>
        <v/>
      </c>
    </row>
    <row r="184" spans="1:6" x14ac:dyDescent="0.15">
      <c r="A184" s="75" t="str">
        <f t="shared" si="5"/>
        <v>SSR3-G14</v>
      </c>
      <c r="B184" s="80" t="s">
        <v>708</v>
      </c>
      <c r="C184" s="81" t="s">
        <v>1201</v>
      </c>
      <c r="D184" s="135" t="s">
        <v>1352</v>
      </c>
      <c r="E184" s="77">
        <v>1.8482252141982864</v>
      </c>
      <c r="F184" s="76" t="str">
        <f>_xlfn.IFNA(IF(VLOOKUP(A184,'B-all#SDs'!A:E,5,FALSE)="",0,VLOOKUP(A184,'B-all#SDs'!A:E,5,FALSE)),"")</f>
        <v/>
      </c>
    </row>
    <row r="185" spans="1:6" x14ac:dyDescent="0.15">
      <c r="A185" s="75" t="str">
        <f t="shared" si="5"/>
        <v>P2Y13-G15</v>
      </c>
      <c r="B185" s="80" t="s">
        <v>649</v>
      </c>
      <c r="C185" s="81" t="s">
        <v>1213</v>
      </c>
      <c r="D185" s="135" t="s">
        <v>1368</v>
      </c>
      <c r="E185" s="77">
        <v>1.8691588785046729</v>
      </c>
      <c r="F185" s="76" t="str">
        <f>_xlfn.IFNA(IF(VLOOKUP(A185,'B-all#SDs'!A:E,5,FALSE)="",0,VLOOKUP(A185,'B-all#SDs'!A:E,5,FALSE)),"")</f>
        <v/>
      </c>
    </row>
    <row r="186" spans="1:6" x14ac:dyDescent="0.15">
      <c r="A186" s="75" t="str">
        <f t="shared" si="5"/>
        <v>GPR35-Gi3</v>
      </c>
      <c r="B186" s="80" t="s">
        <v>371</v>
      </c>
      <c r="C186" s="81" t="s">
        <v>371</v>
      </c>
      <c r="D186" s="135" t="s">
        <v>1374</v>
      </c>
      <c r="E186" s="77">
        <v>1.8804347826086958</v>
      </c>
      <c r="F186" s="76" t="str">
        <f>_xlfn.IFNA(IF(VLOOKUP(A186,'B-all#SDs'!A:E,5,FALSE)="",0,VLOOKUP(A186,'B-all#SDs'!A:E,5,FALSE)),"")</f>
        <v/>
      </c>
    </row>
    <row r="187" spans="1:6" x14ac:dyDescent="0.15">
      <c r="A187" s="75" t="str">
        <f t="shared" si="5"/>
        <v>MRGX1-Gq</v>
      </c>
      <c r="B187" s="80" t="s">
        <v>398</v>
      </c>
      <c r="C187" s="81" t="s">
        <v>399</v>
      </c>
      <c r="D187" s="135" t="s">
        <v>1353</v>
      </c>
      <c r="E187" s="77">
        <v>1.8912797281993203</v>
      </c>
      <c r="F187" s="76" t="str">
        <f>_xlfn.IFNA(IF(VLOOKUP(A187,'B-all#SDs'!A:E,5,FALSE)="",0,VLOOKUP(A187,'B-all#SDs'!A:E,5,FALSE)),"")</f>
        <v/>
      </c>
    </row>
    <row r="188" spans="1:6" x14ac:dyDescent="0.15">
      <c r="A188" s="75" t="str">
        <f t="shared" si="5"/>
        <v>MCHR1-G15</v>
      </c>
      <c r="B188" s="80" t="s">
        <v>545</v>
      </c>
      <c r="C188" s="81" t="s">
        <v>1231</v>
      </c>
      <c r="D188" s="135" t="s">
        <v>1368</v>
      </c>
      <c r="E188" s="77">
        <v>1.8914956011730204</v>
      </c>
      <c r="F188" s="76" t="str">
        <f>_xlfn.IFNA(IF(VLOOKUP(A188,'B-all#SDs'!A:E,5,FALSE)="",0,VLOOKUP(A188,'B-all#SDs'!A:E,5,FALSE)),"")</f>
        <v/>
      </c>
    </row>
    <row r="189" spans="1:6" x14ac:dyDescent="0.15">
      <c r="A189" s="75" t="str">
        <f t="shared" si="5"/>
        <v>PTH2R-G15</v>
      </c>
      <c r="B189" s="80" t="s">
        <v>655</v>
      </c>
      <c r="C189" s="81" t="s">
        <v>1206</v>
      </c>
      <c r="D189" s="135" t="s">
        <v>1368</v>
      </c>
      <c r="E189" s="77">
        <v>1.892857142857143</v>
      </c>
      <c r="F189" s="76" t="str">
        <f>_xlfn.IFNA(IF(VLOOKUP(A189,'B-all#SDs'!A:E,5,FALSE)="",0,VLOOKUP(A189,'B-all#SDs'!A:E,5,FALSE)),"")</f>
        <v/>
      </c>
    </row>
    <row r="190" spans="1:6" x14ac:dyDescent="0.15">
      <c r="A190" s="75" t="str">
        <f t="shared" si="5"/>
        <v>S1PR5-Gi1</v>
      </c>
      <c r="B190" s="80" t="s">
        <v>544</v>
      </c>
      <c r="C190" s="81" t="s">
        <v>1203</v>
      </c>
      <c r="D190" s="81" t="s">
        <v>1346</v>
      </c>
      <c r="E190" s="77">
        <v>1.9141914191419143</v>
      </c>
      <c r="F190" s="76" t="str">
        <f>_xlfn.IFNA(IF(VLOOKUP(A190,'B-all#SDs'!A:E,5,FALSE)="",0,VLOOKUP(A190,'B-all#SDs'!A:E,5,FALSE)),"")</f>
        <v/>
      </c>
    </row>
    <row r="191" spans="1:6" x14ac:dyDescent="0.15">
      <c r="A191" s="75" t="str">
        <f t="shared" si="5"/>
        <v>P2Y14-G14</v>
      </c>
      <c r="B191" s="80" t="s">
        <v>651</v>
      </c>
      <c r="C191" s="81" t="s">
        <v>1212</v>
      </c>
      <c r="D191" s="135" t="s">
        <v>1352</v>
      </c>
      <c r="E191" s="77">
        <v>1.9143576826196471</v>
      </c>
      <c r="F191" s="76" t="str">
        <f>_xlfn.IFNA(IF(VLOOKUP(A191,'B-all#SDs'!A:E,5,FALSE)="",0,VLOOKUP(A191,'B-all#SDs'!A:E,5,FALSE)),"")</f>
        <v/>
      </c>
    </row>
    <row r="192" spans="1:6" x14ac:dyDescent="0.15">
      <c r="A192" s="75" t="str">
        <f t="shared" si="5"/>
        <v>MRGX1-Gz</v>
      </c>
      <c r="B192" s="80" t="s">
        <v>398</v>
      </c>
      <c r="C192" s="81" t="s">
        <v>399</v>
      </c>
      <c r="D192" s="135" t="s">
        <v>1349</v>
      </c>
      <c r="E192" s="77">
        <v>1.9159456118665019</v>
      </c>
      <c r="F192" s="76" t="str">
        <f>_xlfn.IFNA(IF(VLOOKUP(A192,'B-all#SDs'!A:E,5,FALSE)="",0,VLOOKUP(A192,'B-all#SDs'!A:E,5,FALSE)),"")</f>
        <v/>
      </c>
    </row>
    <row r="193" spans="1:6" x14ac:dyDescent="0.15">
      <c r="A193" s="75" t="str">
        <f t="shared" si="5"/>
        <v>CNR2-Gi3</v>
      </c>
      <c r="B193" s="80" t="s">
        <v>294</v>
      </c>
      <c r="C193" s="81" t="s">
        <v>1148</v>
      </c>
      <c r="D193" s="135" t="s">
        <v>1374</v>
      </c>
      <c r="E193" s="77">
        <v>1.9337016574585635</v>
      </c>
      <c r="F193" s="76" t="str">
        <f>_xlfn.IFNA(IF(VLOOKUP(A193,'B-all#SDs'!A:E,5,FALSE)="",0,VLOOKUP(A193,'B-all#SDs'!A:E,5,FALSE)),"")</f>
        <v/>
      </c>
    </row>
  </sheetData>
  <conditionalFormatting sqref="F1:F1048576">
    <cfRule type="cellIs" dxfId="9" priority="2" operator="between">
      <formula>2</formula>
      <formula>111111111</formula>
    </cfRule>
    <cfRule type="cellIs" dxfId="8" priority="3" operator="lessThan">
      <formula>2</formula>
    </cfRule>
  </conditionalFormatting>
  <conditionalFormatting sqref="E1:E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29326-7719-0348-928E-9BC5EF84DF5B}">
  <dimension ref="A1:E1501"/>
  <sheetViews>
    <sheetView zoomScale="130" zoomScaleNormal="130" workbookViewId="0">
      <pane xSplit="2" ySplit="1" topLeftCell="C2" activePane="bottomRight" state="frozen"/>
      <selection activeCell="B1" sqref="B1:B1048576"/>
      <selection pane="topRight" activeCell="B1" sqref="B1:B1048576"/>
      <selection pane="bottomLeft" activeCell="B1" sqref="B1:B1048576"/>
      <selection pane="bottomRight" activeCell="B1" sqref="B1:B1048576"/>
    </sheetView>
  </sheetViews>
  <sheetFormatPr baseColWidth="10" defaultRowHeight="15" x14ac:dyDescent="0.2"/>
  <cols>
    <col min="2" max="2" width="9.6640625" bestFit="1" customWidth="1"/>
    <col min="3" max="3" width="6" customWidth="1"/>
    <col min="4" max="4" width="7.1640625" bestFit="1" customWidth="1"/>
    <col min="5" max="5" width="4.5" style="142" bestFit="1" customWidth="1"/>
  </cols>
  <sheetData>
    <row r="1" spans="1:5" s="1" customFormat="1" ht="32" x14ac:dyDescent="0.2">
      <c r="A1" s="3" t="s">
        <v>1381</v>
      </c>
      <c r="B1" s="146" t="s">
        <v>161</v>
      </c>
      <c r="C1" s="146" t="s">
        <v>167</v>
      </c>
      <c r="D1" s="146" t="s">
        <v>1373</v>
      </c>
      <c r="E1" s="69" t="s">
        <v>1377</v>
      </c>
    </row>
    <row r="2" spans="1:5" x14ac:dyDescent="0.2">
      <c r="A2" t="str">
        <f t="shared" ref="A2:A65" si="0">B2&amp;"-"&amp;D2</f>
        <v>5HT1A-Gs</v>
      </c>
      <c r="B2" s="144" t="s">
        <v>170</v>
      </c>
      <c r="C2" s="91" t="s">
        <v>1179</v>
      </c>
      <c r="D2" s="91" t="s">
        <v>1365</v>
      </c>
      <c r="E2" s="145" t="s">
        <v>182</v>
      </c>
    </row>
    <row r="3" spans="1:5" x14ac:dyDescent="0.2">
      <c r="A3" t="str">
        <f t="shared" si="0"/>
        <v>5HT1B-Gs</v>
      </c>
      <c r="B3" s="144" t="s">
        <v>175</v>
      </c>
      <c r="C3" s="91" t="s">
        <v>1178</v>
      </c>
      <c r="D3" s="91" t="s">
        <v>1365</v>
      </c>
      <c r="E3" s="145" t="s">
        <v>182</v>
      </c>
    </row>
    <row r="4" spans="1:5" x14ac:dyDescent="0.2">
      <c r="A4" t="str">
        <f t="shared" si="0"/>
        <v>5HT1D-Gs</v>
      </c>
      <c r="B4" s="144" t="s">
        <v>178</v>
      </c>
      <c r="C4" s="91" t="s">
        <v>1177</v>
      </c>
      <c r="D4" s="91" t="s">
        <v>1365</v>
      </c>
      <c r="E4" s="145" t="s">
        <v>182</v>
      </c>
    </row>
    <row r="5" spans="1:5" x14ac:dyDescent="0.2">
      <c r="A5" t="str">
        <f t="shared" si="0"/>
        <v>5HT2A-Gs</v>
      </c>
      <c r="B5" s="144" t="s">
        <v>186</v>
      </c>
      <c r="C5" s="91" t="s">
        <v>1176</v>
      </c>
      <c r="D5" s="91" t="s">
        <v>1365</v>
      </c>
      <c r="E5" s="145" t="s">
        <v>182</v>
      </c>
    </row>
    <row r="6" spans="1:5" x14ac:dyDescent="0.2">
      <c r="A6" t="str">
        <f t="shared" si="0"/>
        <v>5HT2B-Gs</v>
      </c>
      <c r="B6" s="144" t="s">
        <v>189</v>
      </c>
      <c r="C6" s="91" t="s">
        <v>1175</v>
      </c>
      <c r="D6" s="91" t="s">
        <v>1365</v>
      </c>
      <c r="E6" s="145" t="s">
        <v>182</v>
      </c>
    </row>
    <row r="7" spans="1:5" x14ac:dyDescent="0.2">
      <c r="A7" t="str">
        <f t="shared" si="0"/>
        <v>5HT2C-Gs</v>
      </c>
      <c r="B7" s="144" t="s">
        <v>192</v>
      </c>
      <c r="C7" s="91" t="s">
        <v>1174</v>
      </c>
      <c r="D7" s="91" t="s">
        <v>1365</v>
      </c>
      <c r="E7" s="145" t="s">
        <v>182</v>
      </c>
    </row>
    <row r="8" spans="1:5" x14ac:dyDescent="0.2">
      <c r="A8" t="str">
        <f t="shared" si="0"/>
        <v>AA1R-Gs</v>
      </c>
      <c r="B8" s="144" t="s">
        <v>217</v>
      </c>
      <c r="C8" s="91" t="s">
        <v>1173</v>
      </c>
      <c r="D8" s="91" t="s">
        <v>1365</v>
      </c>
      <c r="E8" s="145" t="s">
        <v>182</v>
      </c>
    </row>
    <row r="9" spans="1:5" x14ac:dyDescent="0.2">
      <c r="A9" t="str">
        <f t="shared" si="0"/>
        <v>AA2AR-Gs</v>
      </c>
      <c r="B9" s="144" t="s">
        <v>221</v>
      </c>
      <c r="C9" s="91" t="s">
        <v>1172</v>
      </c>
      <c r="D9" s="91" t="s">
        <v>1365</v>
      </c>
      <c r="E9" s="145">
        <v>3.2308356035389481</v>
      </c>
    </row>
    <row r="10" spans="1:5" x14ac:dyDescent="0.2">
      <c r="A10" t="str">
        <f t="shared" si="0"/>
        <v>AA2BR-Gs</v>
      </c>
      <c r="B10" s="144" t="s">
        <v>224</v>
      </c>
      <c r="C10" s="91" t="s">
        <v>1171</v>
      </c>
      <c r="D10" s="91" t="s">
        <v>1365</v>
      </c>
      <c r="E10" s="145">
        <v>2.1751992827345465</v>
      </c>
    </row>
    <row r="11" spans="1:5" x14ac:dyDescent="0.2">
      <c r="A11" t="str">
        <f t="shared" si="0"/>
        <v>AA3R-Gs</v>
      </c>
      <c r="B11" s="144" t="s">
        <v>227</v>
      </c>
      <c r="C11" s="91" t="s">
        <v>1170</v>
      </c>
      <c r="D11" s="91" t="s">
        <v>1365</v>
      </c>
      <c r="E11" s="145" t="s">
        <v>182</v>
      </c>
    </row>
    <row r="12" spans="1:5" x14ac:dyDescent="0.2">
      <c r="A12" t="str">
        <f t="shared" si="0"/>
        <v>ACM1-Gs</v>
      </c>
      <c r="B12" s="144" t="s">
        <v>202</v>
      </c>
      <c r="C12" s="91" t="s">
        <v>1169</v>
      </c>
      <c r="D12" s="91" t="s">
        <v>1365</v>
      </c>
      <c r="E12" s="145">
        <v>5.1038071368463971</v>
      </c>
    </row>
    <row r="13" spans="1:5" x14ac:dyDescent="0.2">
      <c r="A13" t="str">
        <f t="shared" si="0"/>
        <v>ACM2-Gs</v>
      </c>
      <c r="B13" s="144" t="s">
        <v>206</v>
      </c>
      <c r="C13" s="91" t="s">
        <v>1168</v>
      </c>
      <c r="D13" s="91" t="s">
        <v>1365</v>
      </c>
      <c r="E13" s="145">
        <v>2.8960089907428612</v>
      </c>
    </row>
    <row r="14" spans="1:5" x14ac:dyDescent="0.2">
      <c r="A14" t="str">
        <f t="shared" si="0"/>
        <v>ACM3-Gs</v>
      </c>
      <c r="B14" s="144" t="s">
        <v>209</v>
      </c>
      <c r="C14" s="91" t="s">
        <v>1167</v>
      </c>
      <c r="D14" s="91" t="s">
        <v>1365</v>
      </c>
      <c r="E14" s="145" t="s">
        <v>182</v>
      </c>
    </row>
    <row r="15" spans="1:5" x14ac:dyDescent="0.2">
      <c r="A15" t="str">
        <f t="shared" si="0"/>
        <v>ACM4-Gs</v>
      </c>
      <c r="B15" s="144" t="s">
        <v>212</v>
      </c>
      <c r="C15" s="91" t="s">
        <v>1166</v>
      </c>
      <c r="D15" s="91" t="s">
        <v>1365</v>
      </c>
      <c r="E15" s="145" t="s">
        <v>182</v>
      </c>
    </row>
    <row r="16" spans="1:5" x14ac:dyDescent="0.2">
      <c r="A16" t="str">
        <f t="shared" si="0"/>
        <v>ADA1A-Gs</v>
      </c>
      <c r="B16" s="144" t="s">
        <v>237</v>
      </c>
      <c r="C16" s="91" t="s">
        <v>1165</v>
      </c>
      <c r="D16" s="91" t="s">
        <v>1365</v>
      </c>
      <c r="E16" s="145">
        <v>2.7852224916834496</v>
      </c>
    </row>
    <row r="17" spans="1:5" x14ac:dyDescent="0.2">
      <c r="A17" t="str">
        <f t="shared" si="0"/>
        <v>ADA2A-Gs</v>
      </c>
      <c r="B17" s="144" t="s">
        <v>245</v>
      </c>
      <c r="C17" s="91" t="s">
        <v>1164</v>
      </c>
      <c r="D17" s="91" t="s">
        <v>1365</v>
      </c>
      <c r="E17" s="145">
        <v>3.0953927889809307</v>
      </c>
    </row>
    <row r="18" spans="1:5" x14ac:dyDescent="0.2">
      <c r="A18" t="str">
        <f t="shared" si="0"/>
        <v>ADA2B-Gs</v>
      </c>
      <c r="B18" s="144" t="s">
        <v>248</v>
      </c>
      <c r="C18" s="91" t="s">
        <v>1163</v>
      </c>
      <c r="D18" s="91" t="s">
        <v>1365</v>
      </c>
      <c r="E18" s="145" t="s">
        <v>182</v>
      </c>
    </row>
    <row r="19" spans="1:5" x14ac:dyDescent="0.2">
      <c r="A19" t="str">
        <f t="shared" si="0"/>
        <v>ADA2C-Gs</v>
      </c>
      <c r="B19" s="144" t="s">
        <v>251</v>
      </c>
      <c r="C19" s="91" t="s">
        <v>1162</v>
      </c>
      <c r="D19" s="91" t="s">
        <v>1365</v>
      </c>
      <c r="E19" s="145" t="s">
        <v>182</v>
      </c>
    </row>
    <row r="20" spans="1:5" x14ac:dyDescent="0.2">
      <c r="A20" t="str">
        <f t="shared" si="0"/>
        <v>ADRB1-Gs</v>
      </c>
      <c r="B20" s="144" t="s">
        <v>254</v>
      </c>
      <c r="C20" s="91" t="s">
        <v>1161</v>
      </c>
      <c r="D20" s="91" t="s">
        <v>1365</v>
      </c>
      <c r="E20" s="145">
        <v>7.4515754219562593</v>
      </c>
    </row>
    <row r="21" spans="1:5" x14ac:dyDescent="0.2">
      <c r="A21" t="str">
        <f t="shared" si="0"/>
        <v>ADRB2-Gs</v>
      </c>
      <c r="B21" s="144" t="s">
        <v>256</v>
      </c>
      <c r="C21" s="91" t="s">
        <v>1160</v>
      </c>
      <c r="D21" s="91" t="s">
        <v>1365</v>
      </c>
      <c r="E21" s="145">
        <v>3.2514744115590104</v>
      </c>
    </row>
    <row r="22" spans="1:5" x14ac:dyDescent="0.2">
      <c r="A22" t="str">
        <f t="shared" si="0"/>
        <v>AGTR1-Gs</v>
      </c>
      <c r="B22" s="144" t="s">
        <v>259</v>
      </c>
      <c r="C22" s="91" t="s">
        <v>1159</v>
      </c>
      <c r="D22" s="91" t="s">
        <v>1365</v>
      </c>
      <c r="E22" s="145" t="s">
        <v>182</v>
      </c>
    </row>
    <row r="23" spans="1:5" x14ac:dyDescent="0.2">
      <c r="A23" t="str">
        <f t="shared" si="0"/>
        <v>APJ-Gs</v>
      </c>
      <c r="B23" s="144" t="s">
        <v>0</v>
      </c>
      <c r="C23" s="91" t="s">
        <v>265</v>
      </c>
      <c r="D23" s="91" t="s">
        <v>1365</v>
      </c>
      <c r="E23" s="145" t="s">
        <v>182</v>
      </c>
    </row>
    <row r="24" spans="1:5" x14ac:dyDescent="0.2">
      <c r="A24" t="str">
        <f t="shared" si="0"/>
        <v>BKRB1-Gs</v>
      </c>
      <c r="B24" s="144" t="s">
        <v>276</v>
      </c>
      <c r="C24" s="91" t="s">
        <v>1158</v>
      </c>
      <c r="D24" s="91" t="s">
        <v>1365</v>
      </c>
      <c r="E24" s="145" t="s">
        <v>182</v>
      </c>
    </row>
    <row r="25" spans="1:5" x14ac:dyDescent="0.2">
      <c r="A25" t="str">
        <f t="shared" si="0"/>
        <v>BKRB2-Gs</v>
      </c>
      <c r="B25" s="144" t="s">
        <v>280</v>
      </c>
      <c r="C25" s="91" t="s">
        <v>1157</v>
      </c>
      <c r="D25" s="91" t="s">
        <v>1365</v>
      </c>
      <c r="E25" s="145" t="s">
        <v>182</v>
      </c>
    </row>
    <row r="26" spans="1:5" x14ac:dyDescent="0.2">
      <c r="A26" t="str">
        <f t="shared" si="0"/>
        <v>C5AR1-Gs</v>
      </c>
      <c r="B26" s="144" t="s">
        <v>428</v>
      </c>
      <c r="C26" s="91" t="s">
        <v>1156</v>
      </c>
      <c r="D26" s="91" t="s">
        <v>1365</v>
      </c>
      <c r="E26" s="145" t="s">
        <v>182</v>
      </c>
    </row>
    <row r="27" spans="1:5" x14ac:dyDescent="0.2">
      <c r="A27" t="str">
        <f t="shared" si="0"/>
        <v>CALCR-Gs</v>
      </c>
      <c r="B27" s="144" t="s">
        <v>283</v>
      </c>
      <c r="C27" s="91" t="s">
        <v>1155</v>
      </c>
      <c r="D27" s="91" t="s">
        <v>1365</v>
      </c>
      <c r="E27" s="145">
        <v>2.2468564120167009</v>
      </c>
    </row>
    <row r="28" spans="1:5" ht="16" x14ac:dyDescent="0.2">
      <c r="A28" t="str">
        <f t="shared" si="0"/>
        <v>CALCR+RAMP3-Gs</v>
      </c>
      <c r="B28" s="144" t="s">
        <v>1154</v>
      </c>
      <c r="C28" s="91" t="s">
        <v>1153</v>
      </c>
      <c r="D28" s="91" t="s">
        <v>1365</v>
      </c>
      <c r="E28" s="145">
        <v>1.4150411873160511</v>
      </c>
    </row>
    <row r="29" spans="1:5" x14ac:dyDescent="0.2">
      <c r="A29" t="str">
        <f t="shared" si="0"/>
        <v>CCKAR-Gs</v>
      </c>
      <c r="B29" s="144" t="s">
        <v>324</v>
      </c>
      <c r="C29" s="91" t="s">
        <v>1152</v>
      </c>
      <c r="D29" s="91" t="s">
        <v>1365</v>
      </c>
      <c r="E29" s="145">
        <v>4.2635208216423095</v>
      </c>
    </row>
    <row r="30" spans="1:5" x14ac:dyDescent="0.2">
      <c r="A30" t="str">
        <f t="shared" si="0"/>
        <v>CCR5-Gs</v>
      </c>
      <c r="B30" s="144" t="s">
        <v>6</v>
      </c>
      <c r="C30" s="91" t="s">
        <v>6</v>
      </c>
      <c r="D30" s="91" t="s">
        <v>1365</v>
      </c>
      <c r="E30" s="145" t="s">
        <v>182</v>
      </c>
    </row>
    <row r="31" spans="1:5" x14ac:dyDescent="0.2">
      <c r="A31" t="str">
        <f t="shared" si="0"/>
        <v>CCR6-Gs</v>
      </c>
      <c r="B31" s="144" t="s">
        <v>7</v>
      </c>
      <c r="C31" s="91" t="s">
        <v>7</v>
      </c>
      <c r="D31" s="91" t="s">
        <v>1365</v>
      </c>
      <c r="E31" s="145" t="s">
        <v>182</v>
      </c>
    </row>
    <row r="32" spans="1:5" x14ac:dyDescent="0.2">
      <c r="A32" t="str">
        <f t="shared" si="0"/>
        <v>CLTR1-Gs</v>
      </c>
      <c r="B32" s="144" t="s">
        <v>519</v>
      </c>
      <c r="C32" s="91" t="s">
        <v>1151</v>
      </c>
      <c r="D32" s="91" t="s">
        <v>1365</v>
      </c>
      <c r="E32" s="145" t="s">
        <v>182</v>
      </c>
    </row>
    <row r="33" spans="1:5" x14ac:dyDescent="0.2">
      <c r="A33" t="str">
        <f t="shared" si="0"/>
        <v>CLTR2-Gs</v>
      </c>
      <c r="B33" s="144" t="s">
        <v>523</v>
      </c>
      <c r="C33" s="91" t="s">
        <v>1150</v>
      </c>
      <c r="D33" s="91" t="s">
        <v>1365</v>
      </c>
      <c r="E33" s="145" t="s">
        <v>182</v>
      </c>
    </row>
    <row r="34" spans="1:5" x14ac:dyDescent="0.2">
      <c r="A34" t="str">
        <f t="shared" si="0"/>
        <v>CNR1-Gs</v>
      </c>
      <c r="B34" s="144" t="s">
        <v>290</v>
      </c>
      <c r="C34" s="91" t="s">
        <v>1149</v>
      </c>
      <c r="D34" s="91" t="s">
        <v>1365</v>
      </c>
      <c r="E34" s="145" t="s">
        <v>182</v>
      </c>
    </row>
    <row r="35" spans="1:5" x14ac:dyDescent="0.2">
      <c r="A35" t="str">
        <f t="shared" si="0"/>
        <v>CNR2-Gs</v>
      </c>
      <c r="B35" s="144" t="s">
        <v>294</v>
      </c>
      <c r="C35" s="91" t="s">
        <v>1148</v>
      </c>
      <c r="D35" s="91" t="s">
        <v>1365</v>
      </c>
      <c r="E35" s="145" t="s">
        <v>182</v>
      </c>
    </row>
    <row r="36" spans="1:5" x14ac:dyDescent="0.2">
      <c r="A36" t="str">
        <f t="shared" si="0"/>
        <v>CRFR1-Gs</v>
      </c>
      <c r="B36" s="144" t="s">
        <v>83</v>
      </c>
      <c r="C36" s="91" t="s">
        <v>1147</v>
      </c>
      <c r="D36" s="91" t="s">
        <v>1365</v>
      </c>
      <c r="E36" s="145">
        <v>5.0543199074517045</v>
      </c>
    </row>
    <row r="37" spans="1:5" x14ac:dyDescent="0.2">
      <c r="A37" t="str">
        <f t="shared" si="0"/>
        <v>CRFR2-Gs</v>
      </c>
      <c r="B37" s="144" t="s">
        <v>8</v>
      </c>
      <c r="C37" s="91" t="s">
        <v>1146</v>
      </c>
      <c r="D37" s="91" t="s">
        <v>1365</v>
      </c>
      <c r="E37" s="145">
        <v>2.521248142521114</v>
      </c>
    </row>
    <row r="38" spans="1:5" x14ac:dyDescent="0.2">
      <c r="A38" t="str">
        <f t="shared" si="0"/>
        <v>CXCR2-Gs</v>
      </c>
      <c r="B38" s="144" t="s">
        <v>11</v>
      </c>
      <c r="C38" s="91" t="s">
        <v>11</v>
      </c>
      <c r="D38" s="91" t="s">
        <v>1365</v>
      </c>
      <c r="E38" s="145" t="s">
        <v>182</v>
      </c>
    </row>
    <row r="39" spans="1:5" x14ac:dyDescent="0.2">
      <c r="A39" t="str">
        <f t="shared" si="0"/>
        <v>CXCR4-Gs</v>
      </c>
      <c r="B39" s="144" t="s">
        <v>12</v>
      </c>
      <c r="C39" s="91" t="s">
        <v>12</v>
      </c>
      <c r="D39" s="91" t="s">
        <v>1365</v>
      </c>
      <c r="E39" s="145" t="s">
        <v>182</v>
      </c>
    </row>
    <row r="40" spans="1:5" x14ac:dyDescent="0.2">
      <c r="A40" t="str">
        <f t="shared" si="0"/>
        <v>CXCR5-Gs</v>
      </c>
      <c r="B40" s="144" t="s">
        <v>13</v>
      </c>
      <c r="C40" s="91" t="s">
        <v>13</v>
      </c>
      <c r="D40" s="91" t="s">
        <v>1365</v>
      </c>
      <c r="E40" s="145" t="s">
        <v>182</v>
      </c>
    </row>
    <row r="41" spans="1:5" x14ac:dyDescent="0.2">
      <c r="A41" t="str">
        <f t="shared" si="0"/>
        <v>DRD1-Gs</v>
      </c>
      <c r="B41" s="144" t="s">
        <v>433</v>
      </c>
      <c r="C41" s="91" t="s">
        <v>1145</v>
      </c>
      <c r="D41" s="91" t="s">
        <v>1365</v>
      </c>
      <c r="E41" s="145">
        <v>3.1735826180955304</v>
      </c>
    </row>
    <row r="42" spans="1:5" x14ac:dyDescent="0.2">
      <c r="A42" t="str">
        <f t="shared" si="0"/>
        <v>DRD2-Gs</v>
      </c>
      <c r="B42" s="144" t="s">
        <v>435</v>
      </c>
      <c r="C42" s="91" t="s">
        <v>1144</v>
      </c>
      <c r="D42" s="91" t="s">
        <v>1365</v>
      </c>
      <c r="E42" s="145" t="s">
        <v>182</v>
      </c>
    </row>
    <row r="43" spans="1:5" x14ac:dyDescent="0.2">
      <c r="A43" t="str">
        <f t="shared" si="0"/>
        <v>DRD5-Gs</v>
      </c>
      <c r="B43" s="144" t="s">
        <v>439</v>
      </c>
      <c r="C43" s="91" t="s">
        <v>1143</v>
      </c>
      <c r="D43" s="91" t="s">
        <v>1365</v>
      </c>
      <c r="E43" s="145">
        <v>7.7804339367737807</v>
      </c>
    </row>
    <row r="44" spans="1:5" x14ac:dyDescent="0.2">
      <c r="A44" t="str">
        <f t="shared" si="0"/>
        <v>EDNRA-Gs</v>
      </c>
      <c r="B44" s="144" t="s">
        <v>441</v>
      </c>
      <c r="C44" s="91" t="s">
        <v>1142</v>
      </c>
      <c r="D44" s="91" t="s">
        <v>1365</v>
      </c>
      <c r="E44" s="145">
        <v>2.4332173057664606</v>
      </c>
    </row>
    <row r="45" spans="1:5" x14ac:dyDescent="0.2">
      <c r="A45" t="str">
        <f t="shared" si="0"/>
        <v>FFAR2-Gs</v>
      </c>
      <c r="B45" s="144" t="s">
        <v>453</v>
      </c>
      <c r="C45" s="91" t="s">
        <v>1141</v>
      </c>
      <c r="D45" s="91" t="s">
        <v>1365</v>
      </c>
      <c r="E45" s="145" t="s">
        <v>182</v>
      </c>
    </row>
    <row r="46" spans="1:5" x14ac:dyDescent="0.2">
      <c r="A46" t="str">
        <f t="shared" si="0"/>
        <v>FFAR3-Gs</v>
      </c>
      <c r="B46" s="144" t="s">
        <v>455</v>
      </c>
      <c r="C46" s="91" t="s">
        <v>1140</v>
      </c>
      <c r="D46" s="91" t="s">
        <v>1365</v>
      </c>
      <c r="E46" s="145" t="s">
        <v>182</v>
      </c>
    </row>
    <row r="47" spans="1:5" x14ac:dyDescent="0.2">
      <c r="A47" t="str">
        <f t="shared" si="0"/>
        <v>FFAR4-Gs</v>
      </c>
      <c r="B47" s="144" t="s">
        <v>457</v>
      </c>
      <c r="C47" s="91" t="s">
        <v>1139</v>
      </c>
      <c r="D47" s="91" t="s">
        <v>1365</v>
      </c>
      <c r="E47" s="145" t="s">
        <v>182</v>
      </c>
    </row>
    <row r="48" spans="1:5" x14ac:dyDescent="0.2">
      <c r="A48" t="str">
        <f t="shared" si="0"/>
        <v>GHSR-Gs</v>
      </c>
      <c r="B48" s="144" t="s">
        <v>84</v>
      </c>
      <c r="C48" s="91" t="s">
        <v>113</v>
      </c>
      <c r="D48" s="91" t="s">
        <v>1365</v>
      </c>
      <c r="E48" s="145" t="s">
        <v>182</v>
      </c>
    </row>
    <row r="49" spans="1:5" x14ac:dyDescent="0.2">
      <c r="A49" t="str">
        <f t="shared" si="0"/>
        <v>GIPR-Gs</v>
      </c>
      <c r="B49" s="144" t="s">
        <v>484</v>
      </c>
      <c r="C49" s="91" t="s">
        <v>114</v>
      </c>
      <c r="D49" s="91" t="s">
        <v>1365</v>
      </c>
      <c r="E49" s="145">
        <v>13.668228628837442</v>
      </c>
    </row>
    <row r="50" spans="1:5" x14ac:dyDescent="0.2">
      <c r="A50" t="str">
        <f t="shared" si="0"/>
        <v>GLP1R-Gs</v>
      </c>
      <c r="B50" s="144" t="s">
        <v>486</v>
      </c>
      <c r="C50" s="91" t="s">
        <v>1138</v>
      </c>
      <c r="D50" s="91" t="s">
        <v>1365</v>
      </c>
      <c r="E50" s="145">
        <v>14.679574428296583</v>
      </c>
    </row>
    <row r="51" spans="1:5" x14ac:dyDescent="0.2">
      <c r="A51" t="str">
        <f t="shared" si="0"/>
        <v>GLP2R-Gs</v>
      </c>
      <c r="B51" s="144" t="s">
        <v>488</v>
      </c>
      <c r="C51" s="91" t="s">
        <v>1137</v>
      </c>
      <c r="D51" s="91" t="s">
        <v>1365</v>
      </c>
      <c r="E51" s="145">
        <v>4.5660734495484387</v>
      </c>
    </row>
    <row r="52" spans="1:5" x14ac:dyDescent="0.2">
      <c r="A52" t="str">
        <f t="shared" si="0"/>
        <v>GLR-Gs</v>
      </c>
      <c r="B52" s="144" t="s">
        <v>490</v>
      </c>
      <c r="C52" s="91" t="s">
        <v>112</v>
      </c>
      <c r="D52" s="91" t="s">
        <v>1365</v>
      </c>
      <c r="E52" s="145">
        <v>4.9014448157613577</v>
      </c>
    </row>
    <row r="53" spans="1:5" x14ac:dyDescent="0.2">
      <c r="A53" t="str">
        <f t="shared" si="0"/>
        <v>GNRHR-Gs</v>
      </c>
      <c r="B53" s="144" t="s">
        <v>497</v>
      </c>
      <c r="C53" s="91" t="s">
        <v>1136</v>
      </c>
      <c r="D53" s="91" t="s">
        <v>1365</v>
      </c>
      <c r="E53" s="145" t="s">
        <v>182</v>
      </c>
    </row>
    <row r="54" spans="1:5" x14ac:dyDescent="0.2">
      <c r="A54" t="str">
        <f t="shared" si="0"/>
        <v>GP183-Gs</v>
      </c>
      <c r="B54" s="144" t="s">
        <v>353</v>
      </c>
      <c r="C54" s="91" t="s">
        <v>37</v>
      </c>
      <c r="D54" s="91" t="s">
        <v>1365</v>
      </c>
      <c r="E54" s="145" t="s">
        <v>182</v>
      </c>
    </row>
    <row r="55" spans="1:5" x14ac:dyDescent="0.2">
      <c r="A55" t="str">
        <f t="shared" si="0"/>
        <v>GPBAR-Gs</v>
      </c>
      <c r="B55" s="144" t="s">
        <v>268</v>
      </c>
      <c r="C55" s="91" t="s">
        <v>1135</v>
      </c>
      <c r="D55" s="91" t="s">
        <v>1365</v>
      </c>
      <c r="E55" s="145">
        <v>23.50143297487832</v>
      </c>
    </row>
    <row r="56" spans="1:5" x14ac:dyDescent="0.2">
      <c r="A56" t="str">
        <f t="shared" si="0"/>
        <v>GPR39-Gs</v>
      </c>
      <c r="B56" s="144" t="s">
        <v>85</v>
      </c>
      <c r="C56" s="91" t="s">
        <v>85</v>
      </c>
      <c r="D56" s="91" t="s">
        <v>1365</v>
      </c>
      <c r="E56" s="145" t="s">
        <v>182</v>
      </c>
    </row>
    <row r="57" spans="1:5" x14ac:dyDescent="0.2">
      <c r="A57" t="str">
        <f t="shared" si="0"/>
        <v>GPR4-Gs</v>
      </c>
      <c r="B57" s="144" t="s">
        <v>31</v>
      </c>
      <c r="C57" s="34" t="s">
        <v>31</v>
      </c>
      <c r="D57" s="91" t="s">
        <v>1365</v>
      </c>
      <c r="E57" s="145">
        <v>3.5131473805433049</v>
      </c>
    </row>
    <row r="58" spans="1:5" x14ac:dyDescent="0.2">
      <c r="A58" t="str">
        <f t="shared" si="0"/>
        <v>GPR84-Gs</v>
      </c>
      <c r="B58" s="144" t="s">
        <v>36</v>
      </c>
      <c r="C58" s="34" t="s">
        <v>36</v>
      </c>
      <c r="D58" s="91" t="s">
        <v>1365</v>
      </c>
      <c r="E58" s="145" t="s">
        <v>182</v>
      </c>
    </row>
    <row r="59" spans="1:5" x14ac:dyDescent="0.2">
      <c r="A59" t="str">
        <f t="shared" si="0"/>
        <v>GRM2-Gs</v>
      </c>
      <c r="B59" s="144" t="s">
        <v>564</v>
      </c>
      <c r="C59" s="91" t="s">
        <v>1133</v>
      </c>
      <c r="D59" s="91" t="s">
        <v>1365</v>
      </c>
      <c r="E59" s="145" t="s">
        <v>182</v>
      </c>
    </row>
    <row r="60" spans="1:5" x14ac:dyDescent="0.2">
      <c r="A60" t="str">
        <f t="shared" si="0"/>
        <v>GRM4-Gs</v>
      </c>
      <c r="B60" s="144" t="s">
        <v>567</v>
      </c>
      <c r="C60" s="91" t="s">
        <v>1132</v>
      </c>
      <c r="D60" s="91" t="s">
        <v>1365</v>
      </c>
      <c r="E60" s="145" t="s">
        <v>182</v>
      </c>
    </row>
    <row r="61" spans="1:5" x14ac:dyDescent="0.2">
      <c r="A61" t="str">
        <f t="shared" si="0"/>
        <v>GRM5-Gs</v>
      </c>
      <c r="B61" s="144" t="s">
        <v>569</v>
      </c>
      <c r="C61" s="91" t="s">
        <v>1131</v>
      </c>
      <c r="D61" s="91" t="s">
        <v>1365</v>
      </c>
      <c r="E61" s="145" t="s">
        <v>182</v>
      </c>
    </row>
    <row r="62" spans="1:5" x14ac:dyDescent="0.2">
      <c r="A62" t="str">
        <f t="shared" si="0"/>
        <v>GRM6-Gs</v>
      </c>
      <c r="B62" s="144" t="s">
        <v>571</v>
      </c>
      <c r="C62" s="91" t="s">
        <v>1130</v>
      </c>
      <c r="D62" s="91" t="s">
        <v>1365</v>
      </c>
      <c r="E62" s="145" t="s">
        <v>182</v>
      </c>
    </row>
    <row r="63" spans="1:5" x14ac:dyDescent="0.2">
      <c r="A63" t="str">
        <f t="shared" si="0"/>
        <v>GRM8-Gs</v>
      </c>
      <c r="B63" s="144" t="s">
        <v>574</v>
      </c>
      <c r="C63" s="91" t="s">
        <v>1129</v>
      </c>
      <c r="D63" s="91" t="s">
        <v>1365</v>
      </c>
      <c r="E63" s="145" t="s">
        <v>182</v>
      </c>
    </row>
    <row r="64" spans="1:5" x14ac:dyDescent="0.2">
      <c r="A64" t="str">
        <f t="shared" si="0"/>
        <v>HCAR2-Gs</v>
      </c>
      <c r="B64" s="144" t="s">
        <v>513</v>
      </c>
      <c r="C64" s="91" t="s">
        <v>1128</v>
      </c>
      <c r="D64" s="91" t="s">
        <v>1365</v>
      </c>
      <c r="E64" s="145" t="s">
        <v>182</v>
      </c>
    </row>
    <row r="65" spans="1:5" x14ac:dyDescent="0.2">
      <c r="A65" t="str">
        <f t="shared" si="0"/>
        <v>HCAR3-Gs</v>
      </c>
      <c r="B65" s="144" t="s">
        <v>46</v>
      </c>
      <c r="C65" s="91" t="s">
        <v>1127</v>
      </c>
      <c r="D65" s="91" t="s">
        <v>1365</v>
      </c>
      <c r="E65" s="145" t="s">
        <v>182</v>
      </c>
    </row>
    <row r="66" spans="1:5" x14ac:dyDescent="0.2">
      <c r="A66" t="str">
        <f t="shared" ref="A66:A129" si="1">B66&amp;"-"&amp;D66</f>
        <v>HRH1-Gs</v>
      </c>
      <c r="B66" s="144" t="s">
        <v>504</v>
      </c>
      <c r="C66" s="91" t="s">
        <v>1126</v>
      </c>
      <c r="D66" s="91" t="s">
        <v>1365</v>
      </c>
      <c r="E66" s="145">
        <v>2.9207451796543609</v>
      </c>
    </row>
    <row r="67" spans="1:5" x14ac:dyDescent="0.2">
      <c r="A67" t="str">
        <f t="shared" si="1"/>
        <v>HRH2-Gs</v>
      </c>
      <c r="B67" s="144" t="s">
        <v>506</v>
      </c>
      <c r="C67" s="91" t="s">
        <v>1125</v>
      </c>
      <c r="D67" s="91" t="s">
        <v>1365</v>
      </c>
      <c r="E67" s="145">
        <v>3.4910312867618716</v>
      </c>
    </row>
    <row r="68" spans="1:5" x14ac:dyDescent="0.2">
      <c r="A68" t="str">
        <f t="shared" si="1"/>
        <v>LPAR1-Gs</v>
      </c>
      <c r="B68" s="144" t="s">
        <v>48</v>
      </c>
      <c r="C68" s="91" t="s">
        <v>1124</v>
      </c>
      <c r="D68" s="91" t="s">
        <v>1365</v>
      </c>
      <c r="E68" s="145" t="s">
        <v>182</v>
      </c>
    </row>
    <row r="69" spans="1:5" x14ac:dyDescent="0.2">
      <c r="A69" t="str">
        <f t="shared" si="1"/>
        <v>LPAR2-Gs</v>
      </c>
      <c r="B69" s="144" t="s">
        <v>49</v>
      </c>
      <c r="C69" s="91" t="s">
        <v>1123</v>
      </c>
      <c r="D69" s="91" t="s">
        <v>1365</v>
      </c>
      <c r="E69" s="145" t="s">
        <v>182</v>
      </c>
    </row>
    <row r="70" spans="1:5" x14ac:dyDescent="0.2">
      <c r="A70" t="str">
        <f t="shared" si="1"/>
        <v>LT4R1-Gs</v>
      </c>
      <c r="B70" s="144" t="s">
        <v>526</v>
      </c>
      <c r="C70" s="91" t="s">
        <v>1122</v>
      </c>
      <c r="D70" s="91" t="s">
        <v>1365</v>
      </c>
      <c r="E70" s="145" t="s">
        <v>182</v>
      </c>
    </row>
    <row r="71" spans="1:5" x14ac:dyDescent="0.2">
      <c r="A71" t="str">
        <f t="shared" si="1"/>
        <v>LT4R2-Gs</v>
      </c>
      <c r="B71" s="144" t="s">
        <v>528</v>
      </c>
      <c r="C71" s="91" t="s">
        <v>1121</v>
      </c>
      <c r="D71" s="91" t="s">
        <v>1365</v>
      </c>
      <c r="E71" s="145" t="s">
        <v>182</v>
      </c>
    </row>
    <row r="72" spans="1:5" x14ac:dyDescent="0.2">
      <c r="A72" t="str">
        <f t="shared" si="1"/>
        <v>MC3R-Gs</v>
      </c>
      <c r="B72" s="144" t="s">
        <v>54</v>
      </c>
      <c r="C72" s="91" t="s">
        <v>1120</v>
      </c>
      <c r="D72" s="91" t="s">
        <v>1365</v>
      </c>
      <c r="E72" s="145">
        <v>6.2815265832971967</v>
      </c>
    </row>
    <row r="73" spans="1:5" x14ac:dyDescent="0.2">
      <c r="A73" t="str">
        <f t="shared" si="1"/>
        <v>MC4R-Gs</v>
      </c>
      <c r="B73" s="144" t="s">
        <v>86</v>
      </c>
      <c r="C73" s="91" t="s">
        <v>1119</v>
      </c>
      <c r="D73" s="91" t="s">
        <v>1365</v>
      </c>
      <c r="E73" s="145">
        <v>4.5393576633848687</v>
      </c>
    </row>
    <row r="74" spans="1:5" x14ac:dyDescent="0.2">
      <c r="A74" t="str">
        <f t="shared" si="1"/>
        <v>MTR1A-Gs</v>
      </c>
      <c r="B74" s="144" t="s">
        <v>555</v>
      </c>
      <c r="C74" s="91" t="s">
        <v>1118</v>
      </c>
      <c r="D74" s="91" t="s">
        <v>1365</v>
      </c>
      <c r="E74" s="145" t="s">
        <v>182</v>
      </c>
    </row>
    <row r="75" spans="1:5" x14ac:dyDescent="0.2">
      <c r="A75" t="str">
        <f t="shared" si="1"/>
        <v>MTR1B-Gs</v>
      </c>
      <c r="B75" s="144" t="s">
        <v>558</v>
      </c>
      <c r="C75" s="91" t="s">
        <v>1117</v>
      </c>
      <c r="D75" s="91" t="s">
        <v>1365</v>
      </c>
      <c r="E75" s="145" t="s">
        <v>182</v>
      </c>
    </row>
    <row r="76" spans="1:5" x14ac:dyDescent="0.2">
      <c r="A76" t="str">
        <f t="shared" si="1"/>
        <v>NPFF1-Gs</v>
      </c>
      <c r="B76" s="144" t="s">
        <v>582</v>
      </c>
      <c r="C76" s="91" t="s">
        <v>582</v>
      </c>
      <c r="D76" s="91" t="s">
        <v>1365</v>
      </c>
      <c r="E76" s="145" t="s">
        <v>182</v>
      </c>
    </row>
    <row r="77" spans="1:5" x14ac:dyDescent="0.2">
      <c r="A77" t="str">
        <f t="shared" si="1"/>
        <v>NPFF2-Gs</v>
      </c>
      <c r="B77" s="144" t="s">
        <v>585</v>
      </c>
      <c r="C77" s="91" t="s">
        <v>585</v>
      </c>
      <c r="D77" s="91" t="s">
        <v>1365</v>
      </c>
      <c r="E77" s="145" t="s">
        <v>182</v>
      </c>
    </row>
    <row r="78" spans="1:5" x14ac:dyDescent="0.2">
      <c r="A78" t="str">
        <f t="shared" si="1"/>
        <v>NPY1R-Gs</v>
      </c>
      <c r="B78" s="144" t="s">
        <v>58</v>
      </c>
      <c r="C78" s="91" t="s">
        <v>1116</v>
      </c>
      <c r="D78" s="91" t="s">
        <v>1365</v>
      </c>
      <c r="E78" s="145">
        <v>7.9810832054764331</v>
      </c>
    </row>
    <row r="79" spans="1:5" x14ac:dyDescent="0.2">
      <c r="A79" t="str">
        <f t="shared" si="1"/>
        <v>NPY5R-Gs</v>
      </c>
      <c r="B79" s="144" t="s">
        <v>87</v>
      </c>
      <c r="C79" s="91" t="s">
        <v>1115</v>
      </c>
      <c r="D79" s="91" t="s">
        <v>1365</v>
      </c>
      <c r="E79" s="145" t="s">
        <v>182</v>
      </c>
    </row>
    <row r="80" spans="1:5" x14ac:dyDescent="0.2">
      <c r="A80" t="str">
        <f t="shared" si="1"/>
        <v>OGR1-Gs</v>
      </c>
      <c r="B80" s="144" t="s">
        <v>405</v>
      </c>
      <c r="C80" s="34" t="s">
        <v>35</v>
      </c>
      <c r="D80" s="91" t="s">
        <v>1365</v>
      </c>
      <c r="E80" s="145">
        <v>4.7045624685675129</v>
      </c>
    </row>
    <row r="81" spans="1:5" x14ac:dyDescent="0.2">
      <c r="A81" t="str">
        <f t="shared" si="1"/>
        <v>OPRD-Gs</v>
      </c>
      <c r="B81" s="144" t="s">
        <v>602</v>
      </c>
      <c r="C81" s="91" t="s">
        <v>1114</v>
      </c>
      <c r="D81" s="91" t="s">
        <v>1365</v>
      </c>
      <c r="E81" s="145" t="s">
        <v>182</v>
      </c>
    </row>
    <row r="82" spans="1:5" x14ac:dyDescent="0.2">
      <c r="A82" t="str">
        <f t="shared" si="1"/>
        <v>OPRK-Gs</v>
      </c>
      <c r="B82" s="144" t="s">
        <v>606</v>
      </c>
      <c r="C82" s="91" t="s">
        <v>1113</v>
      </c>
      <c r="D82" s="91" t="s">
        <v>1365</v>
      </c>
      <c r="E82" s="145" t="s">
        <v>182</v>
      </c>
    </row>
    <row r="83" spans="1:5" x14ac:dyDescent="0.2">
      <c r="A83" t="str">
        <f t="shared" si="1"/>
        <v>OPRM-Gs</v>
      </c>
      <c r="B83" s="144" t="s">
        <v>609</v>
      </c>
      <c r="C83" s="91" t="s">
        <v>1112</v>
      </c>
      <c r="D83" s="91" t="s">
        <v>1365</v>
      </c>
      <c r="E83" s="145" t="s">
        <v>182</v>
      </c>
    </row>
    <row r="84" spans="1:5" x14ac:dyDescent="0.2">
      <c r="A84" t="str">
        <f t="shared" si="1"/>
        <v>OPRX-Gs</v>
      </c>
      <c r="B84" s="144" t="s">
        <v>612</v>
      </c>
      <c r="C84" s="91" t="s">
        <v>56</v>
      </c>
      <c r="D84" s="91" t="s">
        <v>1365</v>
      </c>
      <c r="E84" s="145" t="s">
        <v>182</v>
      </c>
    </row>
    <row r="85" spans="1:5" x14ac:dyDescent="0.2">
      <c r="A85" t="str">
        <f t="shared" si="1"/>
        <v>OX2R-Gs</v>
      </c>
      <c r="B85" s="144" t="s">
        <v>627</v>
      </c>
      <c r="C85" s="91" t="s">
        <v>1111</v>
      </c>
      <c r="D85" s="91" t="s">
        <v>1365</v>
      </c>
      <c r="E85" s="145" t="s">
        <v>182</v>
      </c>
    </row>
    <row r="86" spans="1:5" x14ac:dyDescent="0.2">
      <c r="A86" t="str">
        <f t="shared" si="1"/>
        <v>OXYR-Gs</v>
      </c>
      <c r="B86" s="144" t="s">
        <v>760</v>
      </c>
      <c r="C86" s="91" t="s">
        <v>1110</v>
      </c>
      <c r="D86" s="91" t="s">
        <v>1365</v>
      </c>
      <c r="E86" s="145" t="s">
        <v>182</v>
      </c>
    </row>
    <row r="87" spans="1:5" x14ac:dyDescent="0.2">
      <c r="A87" t="str">
        <f t="shared" si="1"/>
        <v>P2RY2-Gs</v>
      </c>
      <c r="B87" s="144" t="s">
        <v>641</v>
      </c>
      <c r="C87" s="91" t="s">
        <v>1109</v>
      </c>
      <c r="D87" s="91" t="s">
        <v>1365</v>
      </c>
      <c r="E87" s="145" t="s">
        <v>182</v>
      </c>
    </row>
    <row r="88" spans="1:5" x14ac:dyDescent="0.2">
      <c r="A88" t="str">
        <f t="shared" si="1"/>
        <v>PAR1-Gs</v>
      </c>
      <c r="B88" s="144" t="s">
        <v>688</v>
      </c>
      <c r="C88" s="91" t="s">
        <v>688</v>
      </c>
      <c r="D88" s="91" t="s">
        <v>1365</v>
      </c>
      <c r="E88" s="145" t="s">
        <v>182</v>
      </c>
    </row>
    <row r="89" spans="1:5" x14ac:dyDescent="0.2">
      <c r="A89" t="str">
        <f t="shared" si="1"/>
        <v>PAR2-Gs</v>
      </c>
      <c r="B89" s="144" t="s">
        <v>692</v>
      </c>
      <c r="C89" s="34" t="s">
        <v>692</v>
      </c>
      <c r="D89" s="91" t="s">
        <v>1365</v>
      </c>
      <c r="E89" s="145" t="s">
        <v>182</v>
      </c>
    </row>
    <row r="90" spans="1:5" x14ac:dyDescent="0.2">
      <c r="A90" t="str">
        <f t="shared" si="1"/>
        <v>PE2R1-Gs</v>
      </c>
      <c r="B90" s="144" t="s">
        <v>669</v>
      </c>
      <c r="C90" s="91" t="s">
        <v>1108</v>
      </c>
      <c r="D90" s="91" t="s">
        <v>1365</v>
      </c>
      <c r="E90" s="145" t="s">
        <v>182</v>
      </c>
    </row>
    <row r="91" spans="1:5" x14ac:dyDescent="0.2">
      <c r="A91" t="str">
        <f t="shared" si="1"/>
        <v>PE2R2-Gs</v>
      </c>
      <c r="B91" s="144" t="s">
        <v>672</v>
      </c>
      <c r="C91" s="91" t="s">
        <v>1107</v>
      </c>
      <c r="D91" s="91" t="s">
        <v>1365</v>
      </c>
      <c r="E91" s="145">
        <v>6.2590508848902653</v>
      </c>
    </row>
    <row r="92" spans="1:5" x14ac:dyDescent="0.2">
      <c r="A92" t="str">
        <f t="shared" si="1"/>
        <v>PE2R3-Gs</v>
      </c>
      <c r="B92" s="144" t="s">
        <v>675</v>
      </c>
      <c r="C92" s="91" t="s">
        <v>1106</v>
      </c>
      <c r="D92" s="91" t="s">
        <v>1365</v>
      </c>
      <c r="E92" s="145" t="s">
        <v>182</v>
      </c>
    </row>
    <row r="93" spans="1:5" x14ac:dyDescent="0.2">
      <c r="A93" t="str">
        <f t="shared" si="1"/>
        <v>PE2R4-Gs</v>
      </c>
      <c r="B93" s="144" t="s">
        <v>678</v>
      </c>
      <c r="C93" s="91" t="s">
        <v>1105</v>
      </c>
      <c r="D93" s="91" t="s">
        <v>1365</v>
      </c>
      <c r="E93" s="145">
        <v>30.365097413017569</v>
      </c>
    </row>
    <row r="94" spans="1:5" x14ac:dyDescent="0.2">
      <c r="A94" t="str">
        <f t="shared" si="1"/>
        <v>PF2R-Gs</v>
      </c>
      <c r="B94" s="144" t="s">
        <v>681</v>
      </c>
      <c r="C94" s="91" t="s">
        <v>1104</v>
      </c>
      <c r="D94" s="91" t="s">
        <v>1365</v>
      </c>
      <c r="E94" s="145" t="s">
        <v>182</v>
      </c>
    </row>
    <row r="95" spans="1:5" x14ac:dyDescent="0.2">
      <c r="A95" t="str">
        <f t="shared" si="1"/>
        <v>PSYR-Gs</v>
      </c>
      <c r="B95" s="144" t="s">
        <v>410</v>
      </c>
      <c r="C95" s="34" t="s">
        <v>34</v>
      </c>
      <c r="D95" s="91" t="s">
        <v>1365</v>
      </c>
      <c r="E95" s="145">
        <v>3.4186192412497944</v>
      </c>
    </row>
    <row r="96" spans="1:5" x14ac:dyDescent="0.2">
      <c r="A96" t="str">
        <f t="shared" si="1"/>
        <v>PTH1R-Gs</v>
      </c>
      <c r="B96" s="144" t="s">
        <v>152</v>
      </c>
      <c r="C96" s="91" t="s">
        <v>1103</v>
      </c>
      <c r="D96" s="91" t="s">
        <v>1365</v>
      </c>
      <c r="E96" s="145">
        <v>5.9218816301590902</v>
      </c>
    </row>
    <row r="97" spans="1:5" x14ac:dyDescent="0.2">
      <c r="A97" t="str">
        <f t="shared" si="1"/>
        <v>S1PR1-Gs</v>
      </c>
      <c r="B97" s="144" t="s">
        <v>62</v>
      </c>
      <c r="C97" s="91" t="s">
        <v>1102</v>
      </c>
      <c r="D97" s="91" t="s">
        <v>1365</v>
      </c>
      <c r="E97" s="145" t="s">
        <v>182</v>
      </c>
    </row>
    <row r="98" spans="1:5" x14ac:dyDescent="0.2">
      <c r="A98" t="str">
        <f t="shared" si="1"/>
        <v>SSR2-Gs</v>
      </c>
      <c r="B98" s="144" t="s">
        <v>705</v>
      </c>
      <c r="C98" s="91" t="s">
        <v>1101</v>
      </c>
      <c r="D98" s="91" t="s">
        <v>1365</v>
      </c>
      <c r="E98" s="145" t="s">
        <v>182</v>
      </c>
    </row>
    <row r="99" spans="1:5" x14ac:dyDescent="0.2">
      <c r="A99" t="str">
        <f t="shared" si="1"/>
        <v>V1AR-Gs</v>
      </c>
      <c r="B99" s="144" t="s">
        <v>153</v>
      </c>
      <c r="C99" s="91" t="s">
        <v>1100</v>
      </c>
      <c r="D99" s="91" t="s">
        <v>1365</v>
      </c>
      <c r="E99" s="145" t="s">
        <v>182</v>
      </c>
    </row>
    <row r="100" spans="1:5" x14ac:dyDescent="0.2">
      <c r="A100" t="str">
        <f t="shared" si="1"/>
        <v>V2R-Gs</v>
      </c>
      <c r="B100" s="144" t="s">
        <v>74</v>
      </c>
      <c r="C100" s="91" t="s">
        <v>1099</v>
      </c>
      <c r="D100" s="91" t="s">
        <v>1365</v>
      </c>
      <c r="E100" s="145">
        <v>7.6661404835837867</v>
      </c>
    </row>
    <row r="101" spans="1:5" x14ac:dyDescent="0.2">
      <c r="A101" t="str">
        <f t="shared" si="1"/>
        <v>VIPR1-Gs</v>
      </c>
      <c r="B101" s="144" t="s">
        <v>773</v>
      </c>
      <c r="C101" s="91" t="s">
        <v>1098</v>
      </c>
      <c r="D101" s="91" t="s">
        <v>1365</v>
      </c>
      <c r="E101" s="145" t="s">
        <v>182</v>
      </c>
    </row>
    <row r="102" spans="1:5" x14ac:dyDescent="0.2">
      <c r="A102" t="str">
        <f t="shared" si="1"/>
        <v>5HT1A-Gi1</v>
      </c>
      <c r="B102" s="144" t="s">
        <v>170</v>
      </c>
      <c r="C102" s="91" t="s">
        <v>1179</v>
      </c>
      <c r="D102" s="91" t="s">
        <v>1346</v>
      </c>
      <c r="E102" s="143">
        <v>23.633095350148857</v>
      </c>
    </row>
    <row r="103" spans="1:5" x14ac:dyDescent="0.2">
      <c r="A103" t="str">
        <f t="shared" si="1"/>
        <v>5HT1B-Gi1</v>
      </c>
      <c r="B103" s="144" t="s">
        <v>175</v>
      </c>
      <c r="C103" s="91" t="s">
        <v>1178</v>
      </c>
      <c r="D103" s="91" t="s">
        <v>1346</v>
      </c>
      <c r="E103" s="143">
        <v>6.1902145652887377</v>
      </c>
    </row>
    <row r="104" spans="1:5" x14ac:dyDescent="0.2">
      <c r="A104" t="str">
        <f t="shared" si="1"/>
        <v>5HT1D-Gi1</v>
      </c>
      <c r="B104" s="144" t="s">
        <v>178</v>
      </c>
      <c r="C104" s="91" t="s">
        <v>1177</v>
      </c>
      <c r="D104" s="91" t="s">
        <v>1346</v>
      </c>
      <c r="E104" s="143">
        <v>2.4071602486342849</v>
      </c>
    </row>
    <row r="105" spans="1:5" x14ac:dyDescent="0.2">
      <c r="A105" t="str">
        <f t="shared" si="1"/>
        <v>5HT2A-Gi1</v>
      </c>
      <c r="B105" s="144" t="s">
        <v>186</v>
      </c>
      <c r="C105" s="91" t="s">
        <v>1176</v>
      </c>
      <c r="D105" s="91" t="s">
        <v>1346</v>
      </c>
      <c r="E105" s="143">
        <v>2.54101746774157</v>
      </c>
    </row>
    <row r="106" spans="1:5" x14ac:dyDescent="0.2">
      <c r="A106" t="str">
        <f t="shared" si="1"/>
        <v>5HT2B-Gi1</v>
      </c>
      <c r="B106" s="144" t="s">
        <v>189</v>
      </c>
      <c r="C106" s="91" t="s">
        <v>1175</v>
      </c>
      <c r="D106" s="91" t="s">
        <v>1346</v>
      </c>
      <c r="E106" s="143" t="s">
        <v>182</v>
      </c>
    </row>
    <row r="107" spans="1:5" x14ac:dyDescent="0.2">
      <c r="A107" t="str">
        <f t="shared" si="1"/>
        <v>5HT2C-Gi1</v>
      </c>
      <c r="B107" s="144" t="s">
        <v>192</v>
      </c>
      <c r="C107" s="91" t="s">
        <v>1174</v>
      </c>
      <c r="D107" s="91" t="s">
        <v>1346</v>
      </c>
      <c r="E107" s="143">
        <v>64.711812251544956</v>
      </c>
    </row>
    <row r="108" spans="1:5" x14ac:dyDescent="0.2">
      <c r="A108" t="str">
        <f t="shared" si="1"/>
        <v>AA1R-Gi1</v>
      </c>
      <c r="B108" s="144" t="s">
        <v>217</v>
      </c>
      <c r="C108" s="91" t="s">
        <v>1173</v>
      </c>
      <c r="D108" s="91" t="s">
        <v>1346</v>
      </c>
      <c r="E108" s="143">
        <v>1.2570491998790216</v>
      </c>
    </row>
    <row r="109" spans="1:5" x14ac:dyDescent="0.2">
      <c r="A109" t="str">
        <f t="shared" si="1"/>
        <v>AA2AR-Gi1</v>
      </c>
      <c r="B109" s="144" t="s">
        <v>221</v>
      </c>
      <c r="C109" s="91" t="s">
        <v>1172</v>
      </c>
      <c r="D109" s="91" t="s">
        <v>1346</v>
      </c>
      <c r="E109" s="143" t="s">
        <v>182</v>
      </c>
    </row>
    <row r="110" spans="1:5" x14ac:dyDescent="0.2">
      <c r="A110" t="str">
        <f t="shared" si="1"/>
        <v>AA2BR-Gi1</v>
      </c>
      <c r="B110" s="144" t="s">
        <v>224</v>
      </c>
      <c r="C110" s="91" t="s">
        <v>1171</v>
      </c>
      <c r="D110" s="91" t="s">
        <v>1346</v>
      </c>
      <c r="E110" s="143" t="s">
        <v>182</v>
      </c>
    </row>
    <row r="111" spans="1:5" x14ac:dyDescent="0.2">
      <c r="A111" t="str">
        <f t="shared" si="1"/>
        <v>AA3R-Gi1</v>
      </c>
      <c r="B111" s="144" t="s">
        <v>227</v>
      </c>
      <c r="C111" s="91" t="s">
        <v>1170</v>
      </c>
      <c r="D111" s="91" t="s">
        <v>1346</v>
      </c>
      <c r="E111" s="143">
        <v>27.842598467947607</v>
      </c>
    </row>
    <row r="112" spans="1:5" x14ac:dyDescent="0.2">
      <c r="A112" t="str">
        <f t="shared" si="1"/>
        <v>ACM1-Gi1</v>
      </c>
      <c r="B112" s="144" t="s">
        <v>202</v>
      </c>
      <c r="C112" s="91" t="s">
        <v>1169</v>
      </c>
      <c r="D112" s="91" t="s">
        <v>1346</v>
      </c>
      <c r="E112" s="143">
        <v>11.12793451869498</v>
      </c>
    </row>
    <row r="113" spans="1:5" x14ac:dyDescent="0.2">
      <c r="A113" t="str">
        <f t="shared" si="1"/>
        <v>ACM2-Gi1</v>
      </c>
      <c r="B113" s="144" t="s">
        <v>206</v>
      </c>
      <c r="C113" s="91" t="s">
        <v>1168</v>
      </c>
      <c r="D113" s="91" t="s">
        <v>1346</v>
      </c>
      <c r="E113" s="143">
        <v>103.04692105263165</v>
      </c>
    </row>
    <row r="114" spans="1:5" x14ac:dyDescent="0.2">
      <c r="A114" t="str">
        <f t="shared" si="1"/>
        <v>ACM3-Gi1</v>
      </c>
      <c r="B114" s="144" t="s">
        <v>209</v>
      </c>
      <c r="C114" s="91" t="s">
        <v>1167</v>
      </c>
      <c r="D114" s="91" t="s">
        <v>1346</v>
      </c>
      <c r="E114" s="143">
        <v>39.04110078648538</v>
      </c>
    </row>
    <row r="115" spans="1:5" x14ac:dyDescent="0.2">
      <c r="A115" t="str">
        <f t="shared" si="1"/>
        <v>ACM4-Gi1</v>
      </c>
      <c r="B115" s="144" t="s">
        <v>212</v>
      </c>
      <c r="C115" s="91" t="s">
        <v>1166</v>
      </c>
      <c r="D115" s="91" t="s">
        <v>1346</v>
      </c>
      <c r="E115" s="143">
        <v>47.923135649590776</v>
      </c>
    </row>
    <row r="116" spans="1:5" x14ac:dyDescent="0.2">
      <c r="A116" t="str">
        <f t="shared" si="1"/>
        <v>ADA1A-Gi1</v>
      </c>
      <c r="B116" s="144" t="s">
        <v>237</v>
      </c>
      <c r="C116" s="91" t="s">
        <v>1165</v>
      </c>
      <c r="D116" s="91" t="s">
        <v>1346</v>
      </c>
      <c r="E116" s="143">
        <v>1.5977580974788361</v>
      </c>
    </row>
    <row r="117" spans="1:5" x14ac:dyDescent="0.2">
      <c r="A117" t="str">
        <f t="shared" si="1"/>
        <v>ADA2A-Gi1</v>
      </c>
      <c r="B117" s="144" t="s">
        <v>245</v>
      </c>
      <c r="C117" s="91" t="s">
        <v>1164</v>
      </c>
      <c r="D117" s="91" t="s">
        <v>1346</v>
      </c>
      <c r="E117" s="143">
        <v>23.213399784267356</v>
      </c>
    </row>
    <row r="118" spans="1:5" x14ac:dyDescent="0.2">
      <c r="A118" t="str">
        <f t="shared" si="1"/>
        <v>ADA2B-Gi1</v>
      </c>
      <c r="B118" s="144" t="s">
        <v>248</v>
      </c>
      <c r="C118" s="91" t="s">
        <v>1163</v>
      </c>
      <c r="D118" s="91" t="s">
        <v>1346</v>
      </c>
      <c r="E118" s="143">
        <v>23.809654305913927</v>
      </c>
    </row>
    <row r="119" spans="1:5" x14ac:dyDescent="0.2">
      <c r="A119" t="str">
        <f t="shared" si="1"/>
        <v>ADA2C-Gi1</v>
      </c>
      <c r="B119" s="144" t="s">
        <v>251</v>
      </c>
      <c r="C119" s="91" t="s">
        <v>1162</v>
      </c>
      <c r="D119" s="91" t="s">
        <v>1346</v>
      </c>
      <c r="E119" s="143">
        <v>36.00253030836182</v>
      </c>
    </row>
    <row r="120" spans="1:5" x14ac:dyDescent="0.2">
      <c r="A120" t="str">
        <f t="shared" si="1"/>
        <v>ADRB1-Gi1</v>
      </c>
      <c r="B120" s="144" t="s">
        <v>254</v>
      </c>
      <c r="C120" s="91" t="s">
        <v>1161</v>
      </c>
      <c r="D120" s="91" t="s">
        <v>1346</v>
      </c>
      <c r="E120" s="143" t="s">
        <v>182</v>
      </c>
    </row>
    <row r="121" spans="1:5" x14ac:dyDescent="0.2">
      <c r="A121" t="str">
        <f t="shared" si="1"/>
        <v>ADRB2-Gi1</v>
      </c>
      <c r="B121" s="144" t="s">
        <v>256</v>
      </c>
      <c r="C121" s="91" t="s">
        <v>1160</v>
      </c>
      <c r="D121" s="91" t="s">
        <v>1346</v>
      </c>
      <c r="E121" s="143" t="s">
        <v>182</v>
      </c>
    </row>
    <row r="122" spans="1:5" x14ac:dyDescent="0.2">
      <c r="A122" t="str">
        <f t="shared" si="1"/>
        <v>AGTR1-Gi1</v>
      </c>
      <c r="B122" s="144" t="s">
        <v>259</v>
      </c>
      <c r="C122" s="91" t="s">
        <v>1159</v>
      </c>
      <c r="D122" s="91" t="s">
        <v>1346</v>
      </c>
      <c r="E122" s="143">
        <v>2.0841303691577631</v>
      </c>
    </row>
    <row r="123" spans="1:5" x14ac:dyDescent="0.2">
      <c r="A123" t="str">
        <f t="shared" si="1"/>
        <v>APJ-Gi1</v>
      </c>
      <c r="B123" s="144" t="s">
        <v>0</v>
      </c>
      <c r="C123" s="91" t="s">
        <v>265</v>
      </c>
      <c r="D123" s="91" t="s">
        <v>1346</v>
      </c>
      <c r="E123" s="143">
        <v>33.181923272234314</v>
      </c>
    </row>
    <row r="124" spans="1:5" x14ac:dyDescent="0.2">
      <c r="A124" t="str">
        <f t="shared" si="1"/>
        <v>BKRB1-Gi1</v>
      </c>
      <c r="B124" s="144" t="s">
        <v>276</v>
      </c>
      <c r="C124" s="91" t="s">
        <v>1158</v>
      </c>
      <c r="D124" s="91" t="s">
        <v>1346</v>
      </c>
      <c r="E124" s="143">
        <v>3.7104061561881716</v>
      </c>
    </row>
    <row r="125" spans="1:5" x14ac:dyDescent="0.2">
      <c r="A125" t="str">
        <f t="shared" si="1"/>
        <v>BKRB2-Gi1</v>
      </c>
      <c r="B125" s="144" t="s">
        <v>280</v>
      </c>
      <c r="C125" s="91" t="s">
        <v>1157</v>
      </c>
      <c r="D125" s="91" t="s">
        <v>1346</v>
      </c>
      <c r="E125" s="143">
        <v>14.865800455920764</v>
      </c>
    </row>
    <row r="126" spans="1:5" x14ac:dyDescent="0.2">
      <c r="A126" t="str">
        <f t="shared" si="1"/>
        <v>C5AR1-Gi1</v>
      </c>
      <c r="B126" s="144" t="s">
        <v>428</v>
      </c>
      <c r="C126" s="91" t="s">
        <v>1156</v>
      </c>
      <c r="D126" s="91" t="s">
        <v>1346</v>
      </c>
      <c r="E126" s="143">
        <v>35.383383107611216</v>
      </c>
    </row>
    <row r="127" spans="1:5" x14ac:dyDescent="0.2">
      <c r="A127" t="str">
        <f t="shared" si="1"/>
        <v>CALCR-Gi1</v>
      </c>
      <c r="B127" s="144" t="s">
        <v>283</v>
      </c>
      <c r="C127" s="91" t="s">
        <v>1155</v>
      </c>
      <c r="D127" s="91" t="s">
        <v>1346</v>
      </c>
      <c r="E127" s="143">
        <v>453.75890676877992</v>
      </c>
    </row>
    <row r="128" spans="1:5" ht="16" x14ac:dyDescent="0.2">
      <c r="A128" t="str">
        <f t="shared" si="1"/>
        <v>CALCR+RAMP3-Gi1</v>
      </c>
      <c r="B128" s="144" t="s">
        <v>1154</v>
      </c>
      <c r="C128" s="91" t="s">
        <v>1153</v>
      </c>
      <c r="D128" s="91" t="s">
        <v>1346</v>
      </c>
      <c r="E128" s="143" t="s">
        <v>182</v>
      </c>
    </row>
    <row r="129" spans="1:5" x14ac:dyDescent="0.2">
      <c r="A129" t="str">
        <f t="shared" si="1"/>
        <v>CCKAR-Gi1</v>
      </c>
      <c r="B129" s="144" t="s">
        <v>324</v>
      </c>
      <c r="C129" s="91" t="s">
        <v>1152</v>
      </c>
      <c r="D129" s="91" t="s">
        <v>1346</v>
      </c>
      <c r="E129" s="143">
        <v>47.52878268106501</v>
      </c>
    </row>
    <row r="130" spans="1:5" x14ac:dyDescent="0.2">
      <c r="A130" t="str">
        <f t="shared" ref="A130:A193" si="2">B130&amp;"-"&amp;D130</f>
        <v>CCR5-Gi1</v>
      </c>
      <c r="B130" s="144" t="s">
        <v>6</v>
      </c>
      <c r="C130" s="91" t="s">
        <v>6</v>
      </c>
      <c r="D130" s="91" t="s">
        <v>1346</v>
      </c>
      <c r="E130" s="143">
        <v>19.634485398285118</v>
      </c>
    </row>
    <row r="131" spans="1:5" x14ac:dyDescent="0.2">
      <c r="A131" t="str">
        <f t="shared" si="2"/>
        <v>CCR6-Gi1</v>
      </c>
      <c r="B131" s="144" t="s">
        <v>7</v>
      </c>
      <c r="C131" s="91" t="s">
        <v>7</v>
      </c>
      <c r="D131" s="91" t="s">
        <v>1346</v>
      </c>
      <c r="E131" s="143">
        <v>13.164164057221376</v>
      </c>
    </row>
    <row r="132" spans="1:5" x14ac:dyDescent="0.2">
      <c r="A132" t="str">
        <f t="shared" si="2"/>
        <v>CLTR1-Gi1</v>
      </c>
      <c r="B132" s="144" t="s">
        <v>519</v>
      </c>
      <c r="C132" s="91" t="s">
        <v>1151</v>
      </c>
      <c r="D132" s="91" t="s">
        <v>1346</v>
      </c>
      <c r="E132" s="143">
        <v>44.694518278131042</v>
      </c>
    </row>
    <row r="133" spans="1:5" x14ac:dyDescent="0.2">
      <c r="A133" t="str">
        <f t="shared" si="2"/>
        <v>CLTR2-Gi1</v>
      </c>
      <c r="B133" s="144" t="s">
        <v>523</v>
      </c>
      <c r="C133" s="91" t="s">
        <v>1150</v>
      </c>
      <c r="D133" s="91" t="s">
        <v>1346</v>
      </c>
      <c r="E133" s="143">
        <v>49.469767099953138</v>
      </c>
    </row>
    <row r="134" spans="1:5" x14ac:dyDescent="0.2">
      <c r="A134" t="str">
        <f t="shared" si="2"/>
        <v>CNR1-Gi1</v>
      </c>
      <c r="B134" s="144" t="s">
        <v>290</v>
      </c>
      <c r="C134" s="91" t="s">
        <v>1149</v>
      </c>
      <c r="D134" s="91" t="s">
        <v>1346</v>
      </c>
      <c r="E134" s="143">
        <v>33.357059353097078</v>
      </c>
    </row>
    <row r="135" spans="1:5" x14ac:dyDescent="0.2">
      <c r="A135" t="str">
        <f t="shared" si="2"/>
        <v>CNR2-Gi1</v>
      </c>
      <c r="B135" s="144" t="s">
        <v>294</v>
      </c>
      <c r="C135" s="91" t="s">
        <v>1148</v>
      </c>
      <c r="D135" s="91" t="s">
        <v>1346</v>
      </c>
      <c r="E135" s="143">
        <v>20.848930025304885</v>
      </c>
    </row>
    <row r="136" spans="1:5" x14ac:dyDescent="0.2">
      <c r="A136" t="str">
        <f t="shared" si="2"/>
        <v>CRFR1-Gi1</v>
      </c>
      <c r="B136" s="144" t="s">
        <v>83</v>
      </c>
      <c r="C136" s="91" t="s">
        <v>1147</v>
      </c>
      <c r="D136" s="91" t="s">
        <v>1346</v>
      </c>
      <c r="E136" s="143">
        <v>126.55798327910206</v>
      </c>
    </row>
    <row r="137" spans="1:5" x14ac:dyDescent="0.2">
      <c r="A137" t="str">
        <f t="shared" si="2"/>
        <v>CRFR2-Gi1</v>
      </c>
      <c r="B137" s="144" t="s">
        <v>8</v>
      </c>
      <c r="C137" s="91" t="s">
        <v>1146</v>
      </c>
      <c r="D137" s="91" t="s">
        <v>1346</v>
      </c>
      <c r="E137" s="143">
        <v>3.0423756920400287</v>
      </c>
    </row>
    <row r="138" spans="1:5" x14ac:dyDescent="0.2">
      <c r="A138" t="str">
        <f t="shared" si="2"/>
        <v>CXCR2-Gi1</v>
      </c>
      <c r="B138" s="144" t="s">
        <v>11</v>
      </c>
      <c r="C138" s="91" t="s">
        <v>11</v>
      </c>
      <c r="D138" s="91" t="s">
        <v>1346</v>
      </c>
      <c r="E138" s="143">
        <v>27.065166301827507</v>
      </c>
    </row>
    <row r="139" spans="1:5" x14ac:dyDescent="0.2">
      <c r="A139" t="str">
        <f t="shared" si="2"/>
        <v>CXCR4-Gi1</v>
      </c>
      <c r="B139" s="144" t="s">
        <v>12</v>
      </c>
      <c r="C139" s="91" t="s">
        <v>12</v>
      </c>
      <c r="D139" s="91" t="s">
        <v>1346</v>
      </c>
      <c r="E139" s="143">
        <v>29.837278841106667</v>
      </c>
    </row>
    <row r="140" spans="1:5" x14ac:dyDescent="0.2">
      <c r="A140" t="str">
        <f t="shared" si="2"/>
        <v>CXCR5-Gi1</v>
      </c>
      <c r="B140" s="144" t="s">
        <v>13</v>
      </c>
      <c r="C140" s="91" t="s">
        <v>13</v>
      </c>
      <c r="D140" s="91" t="s">
        <v>1346</v>
      </c>
      <c r="E140" s="143">
        <v>41.548070224276131</v>
      </c>
    </row>
    <row r="141" spans="1:5" x14ac:dyDescent="0.2">
      <c r="A141" t="str">
        <f t="shared" si="2"/>
        <v>DRD1-Gi1</v>
      </c>
      <c r="B141" s="144" t="s">
        <v>433</v>
      </c>
      <c r="C141" s="91" t="s">
        <v>1145</v>
      </c>
      <c r="D141" s="91" t="s">
        <v>1346</v>
      </c>
      <c r="E141" s="143" t="s">
        <v>182</v>
      </c>
    </row>
    <row r="142" spans="1:5" x14ac:dyDescent="0.2">
      <c r="A142" t="str">
        <f t="shared" si="2"/>
        <v>DRD2-Gi1</v>
      </c>
      <c r="B142" s="144" t="s">
        <v>435</v>
      </c>
      <c r="C142" s="91" t="s">
        <v>1144</v>
      </c>
      <c r="D142" s="91" t="s">
        <v>1346</v>
      </c>
      <c r="E142" s="143">
        <v>159.26558812271588</v>
      </c>
    </row>
    <row r="143" spans="1:5" x14ac:dyDescent="0.2">
      <c r="A143" t="str">
        <f t="shared" si="2"/>
        <v>DRD5-Gi1</v>
      </c>
      <c r="B143" s="144" t="s">
        <v>439</v>
      </c>
      <c r="C143" s="91" t="s">
        <v>1143</v>
      </c>
      <c r="D143" s="91" t="s">
        <v>1346</v>
      </c>
      <c r="E143" s="143">
        <v>2.1398217681654508</v>
      </c>
    </row>
    <row r="144" spans="1:5" x14ac:dyDescent="0.2">
      <c r="A144" t="str">
        <f t="shared" si="2"/>
        <v>EDNRA-Gi1</v>
      </c>
      <c r="B144" s="144" t="s">
        <v>441</v>
      </c>
      <c r="C144" s="91" t="s">
        <v>1142</v>
      </c>
      <c r="D144" s="91" t="s">
        <v>1346</v>
      </c>
      <c r="E144" s="143">
        <v>28.853948712079578</v>
      </c>
    </row>
    <row r="145" spans="1:5" x14ac:dyDescent="0.2">
      <c r="A145" t="str">
        <f t="shared" si="2"/>
        <v>FFAR2-Gi1</v>
      </c>
      <c r="B145" s="144" t="s">
        <v>453</v>
      </c>
      <c r="C145" s="91" t="s">
        <v>1141</v>
      </c>
      <c r="D145" s="91" t="s">
        <v>1346</v>
      </c>
      <c r="E145" s="143">
        <v>30.058524262079398</v>
      </c>
    </row>
    <row r="146" spans="1:5" x14ac:dyDescent="0.2">
      <c r="A146" t="str">
        <f t="shared" si="2"/>
        <v>FFAR3-Gi1</v>
      </c>
      <c r="B146" s="144" t="s">
        <v>455</v>
      </c>
      <c r="C146" s="91" t="s">
        <v>1140</v>
      </c>
      <c r="D146" s="91" t="s">
        <v>1346</v>
      </c>
      <c r="E146" s="143">
        <v>21.303713103588365</v>
      </c>
    </row>
    <row r="147" spans="1:5" x14ac:dyDescent="0.2">
      <c r="A147" t="str">
        <f t="shared" si="2"/>
        <v>FFAR4-Gi1</v>
      </c>
      <c r="B147" s="144" t="s">
        <v>457</v>
      </c>
      <c r="C147" s="91" t="s">
        <v>1139</v>
      </c>
      <c r="D147" s="91" t="s">
        <v>1346</v>
      </c>
      <c r="E147" s="143">
        <v>5.2087034593145143</v>
      </c>
    </row>
    <row r="148" spans="1:5" x14ac:dyDescent="0.2">
      <c r="A148" t="str">
        <f t="shared" si="2"/>
        <v>GHSR-Gi1</v>
      </c>
      <c r="B148" s="144" t="s">
        <v>84</v>
      </c>
      <c r="C148" s="91" t="s">
        <v>113</v>
      </c>
      <c r="D148" s="91" t="s">
        <v>1346</v>
      </c>
      <c r="E148" s="143">
        <v>6.9611692666339922</v>
      </c>
    </row>
    <row r="149" spans="1:5" x14ac:dyDescent="0.2">
      <c r="A149" t="str">
        <f t="shared" si="2"/>
        <v>GIPR-Gi1</v>
      </c>
      <c r="B149" s="144" t="s">
        <v>484</v>
      </c>
      <c r="C149" s="91" t="s">
        <v>114</v>
      </c>
      <c r="D149" s="91" t="s">
        <v>1346</v>
      </c>
      <c r="E149" s="143">
        <v>108.72221329388267</v>
      </c>
    </row>
    <row r="150" spans="1:5" x14ac:dyDescent="0.2">
      <c r="A150" t="str">
        <f t="shared" si="2"/>
        <v>GLP1R-Gi1</v>
      </c>
      <c r="B150" s="144" t="s">
        <v>486</v>
      </c>
      <c r="C150" s="91" t="s">
        <v>1138</v>
      </c>
      <c r="D150" s="91" t="s">
        <v>1346</v>
      </c>
      <c r="E150" s="143">
        <v>5.3340552690645131</v>
      </c>
    </row>
    <row r="151" spans="1:5" x14ac:dyDescent="0.2">
      <c r="A151" t="str">
        <f t="shared" si="2"/>
        <v>GLP2R-Gi1</v>
      </c>
      <c r="B151" s="144" t="s">
        <v>488</v>
      </c>
      <c r="C151" s="91" t="s">
        <v>1137</v>
      </c>
      <c r="D151" s="91" t="s">
        <v>1346</v>
      </c>
      <c r="E151" s="143">
        <v>114.5923107455293</v>
      </c>
    </row>
    <row r="152" spans="1:5" x14ac:dyDescent="0.2">
      <c r="A152" t="str">
        <f t="shared" si="2"/>
        <v>GLR-Gi1</v>
      </c>
      <c r="B152" s="144" t="s">
        <v>490</v>
      </c>
      <c r="C152" s="91" t="s">
        <v>112</v>
      </c>
      <c r="D152" s="91" t="s">
        <v>1346</v>
      </c>
      <c r="E152" s="143">
        <v>28.602219731896568</v>
      </c>
    </row>
    <row r="153" spans="1:5" x14ac:dyDescent="0.2">
      <c r="A153" t="str">
        <f t="shared" si="2"/>
        <v>GNRHR-Gi1</v>
      </c>
      <c r="B153" s="144" t="s">
        <v>497</v>
      </c>
      <c r="C153" s="91" t="s">
        <v>1136</v>
      </c>
      <c r="D153" s="91" t="s">
        <v>1346</v>
      </c>
      <c r="E153" s="143" t="s">
        <v>182</v>
      </c>
    </row>
    <row r="154" spans="1:5" x14ac:dyDescent="0.2">
      <c r="A154" t="str">
        <f t="shared" si="2"/>
        <v>GP183-Gi1</v>
      </c>
      <c r="B154" s="144" t="s">
        <v>353</v>
      </c>
      <c r="C154" s="91" t="s">
        <v>37</v>
      </c>
      <c r="D154" s="91" t="s">
        <v>1346</v>
      </c>
      <c r="E154" s="143">
        <v>39.807839427942696</v>
      </c>
    </row>
    <row r="155" spans="1:5" x14ac:dyDescent="0.2">
      <c r="A155" t="str">
        <f t="shared" si="2"/>
        <v>GPBAR-Gi1</v>
      </c>
      <c r="B155" s="144" t="s">
        <v>268</v>
      </c>
      <c r="C155" s="91" t="s">
        <v>1135</v>
      </c>
      <c r="D155" s="91" t="s">
        <v>1346</v>
      </c>
      <c r="E155" s="143" t="s">
        <v>182</v>
      </c>
    </row>
    <row r="156" spans="1:5" x14ac:dyDescent="0.2">
      <c r="A156" t="str">
        <f t="shared" si="2"/>
        <v>GPR39-Gi1</v>
      </c>
      <c r="B156" s="144" t="s">
        <v>85</v>
      </c>
      <c r="C156" s="91" t="s">
        <v>85</v>
      </c>
      <c r="D156" s="91" t="s">
        <v>1346</v>
      </c>
      <c r="E156" s="143">
        <v>12.771847555601244</v>
      </c>
    </row>
    <row r="157" spans="1:5" x14ac:dyDescent="0.2">
      <c r="A157" t="str">
        <f t="shared" si="2"/>
        <v>GPR4-Gi1</v>
      </c>
      <c r="B157" s="144" t="s">
        <v>31</v>
      </c>
      <c r="C157" s="34" t="s">
        <v>31</v>
      </c>
      <c r="D157" s="91" t="s">
        <v>1346</v>
      </c>
      <c r="E157" s="143">
        <v>17.732001431790327</v>
      </c>
    </row>
    <row r="158" spans="1:5" x14ac:dyDescent="0.2">
      <c r="A158" t="str">
        <f t="shared" si="2"/>
        <v>GPR84-Gi1</v>
      </c>
      <c r="B158" s="144" t="s">
        <v>36</v>
      </c>
      <c r="C158" s="34" t="s">
        <v>36</v>
      </c>
      <c r="D158" s="91" t="s">
        <v>1346</v>
      </c>
      <c r="E158" s="143">
        <v>18.548970131630355</v>
      </c>
    </row>
    <row r="159" spans="1:5" x14ac:dyDescent="0.2">
      <c r="A159" t="str">
        <f t="shared" si="2"/>
        <v>GRM2-Gi1</v>
      </c>
      <c r="B159" s="144" t="s">
        <v>564</v>
      </c>
      <c r="C159" s="91" t="s">
        <v>1133</v>
      </c>
      <c r="D159" s="91" t="s">
        <v>1346</v>
      </c>
      <c r="E159" s="143">
        <v>66.75231455706087</v>
      </c>
    </row>
    <row r="160" spans="1:5" x14ac:dyDescent="0.2">
      <c r="A160" t="str">
        <f t="shared" si="2"/>
        <v>GRM4-Gi1</v>
      </c>
      <c r="B160" s="144" t="s">
        <v>567</v>
      </c>
      <c r="C160" s="91" t="s">
        <v>1132</v>
      </c>
      <c r="D160" s="91" t="s">
        <v>1346</v>
      </c>
      <c r="E160" s="143">
        <v>8.2895109703739198</v>
      </c>
    </row>
    <row r="161" spans="1:5" x14ac:dyDescent="0.2">
      <c r="A161" t="str">
        <f t="shared" si="2"/>
        <v>GRM5-Gi1</v>
      </c>
      <c r="B161" s="144" t="s">
        <v>569</v>
      </c>
      <c r="C161" s="91" t="s">
        <v>1131</v>
      </c>
      <c r="D161" s="91" t="s">
        <v>1346</v>
      </c>
      <c r="E161" s="143">
        <v>36.285165563380886</v>
      </c>
    </row>
    <row r="162" spans="1:5" x14ac:dyDescent="0.2">
      <c r="A162" t="str">
        <f t="shared" si="2"/>
        <v>GRM6-Gi1</v>
      </c>
      <c r="B162" s="144" t="s">
        <v>571</v>
      </c>
      <c r="C162" s="91" t="s">
        <v>1130</v>
      </c>
      <c r="D162" s="91" t="s">
        <v>1346</v>
      </c>
      <c r="E162" s="143">
        <v>62.857948630508986</v>
      </c>
    </row>
    <row r="163" spans="1:5" x14ac:dyDescent="0.2">
      <c r="A163" t="str">
        <f t="shared" si="2"/>
        <v>GRM8-Gi1</v>
      </c>
      <c r="B163" s="144" t="s">
        <v>574</v>
      </c>
      <c r="C163" s="91" t="s">
        <v>1129</v>
      </c>
      <c r="D163" s="91" t="s">
        <v>1346</v>
      </c>
      <c r="E163" s="143">
        <v>28.531307780239608</v>
      </c>
    </row>
    <row r="164" spans="1:5" x14ac:dyDescent="0.2">
      <c r="A164" t="str">
        <f t="shared" si="2"/>
        <v>HCAR2-Gi1</v>
      </c>
      <c r="B164" s="144" t="s">
        <v>513</v>
      </c>
      <c r="C164" s="91" t="s">
        <v>1128</v>
      </c>
      <c r="D164" s="91" t="s">
        <v>1346</v>
      </c>
      <c r="E164" s="143">
        <v>19.208424947968027</v>
      </c>
    </row>
    <row r="165" spans="1:5" x14ac:dyDescent="0.2">
      <c r="A165" t="str">
        <f t="shared" si="2"/>
        <v>HCAR3-Gi1</v>
      </c>
      <c r="B165" s="144" t="s">
        <v>46</v>
      </c>
      <c r="C165" s="91" t="s">
        <v>1127</v>
      </c>
      <c r="D165" s="91" t="s">
        <v>1346</v>
      </c>
      <c r="E165" s="143">
        <v>22.713792784865792</v>
      </c>
    </row>
    <row r="166" spans="1:5" x14ac:dyDescent="0.2">
      <c r="A166" t="str">
        <f t="shared" si="2"/>
        <v>HRH1-Gi1</v>
      </c>
      <c r="B166" s="144" t="s">
        <v>504</v>
      </c>
      <c r="C166" s="91" t="s">
        <v>1126</v>
      </c>
      <c r="D166" s="91" t="s">
        <v>1346</v>
      </c>
      <c r="E166" s="143">
        <v>38.862590539593455</v>
      </c>
    </row>
    <row r="167" spans="1:5" x14ac:dyDescent="0.2">
      <c r="A167" t="str">
        <f t="shared" si="2"/>
        <v>HRH2-Gi1</v>
      </c>
      <c r="B167" s="144" t="s">
        <v>506</v>
      </c>
      <c r="C167" s="91" t="s">
        <v>1125</v>
      </c>
      <c r="D167" s="91" t="s">
        <v>1346</v>
      </c>
      <c r="E167" s="143" t="s">
        <v>182</v>
      </c>
    </row>
    <row r="168" spans="1:5" x14ac:dyDescent="0.2">
      <c r="A168" t="str">
        <f t="shared" si="2"/>
        <v>LPAR1-Gi1</v>
      </c>
      <c r="B168" s="144" t="s">
        <v>48</v>
      </c>
      <c r="C168" s="91" t="s">
        <v>1124</v>
      </c>
      <c r="D168" s="91" t="s">
        <v>1346</v>
      </c>
      <c r="E168" s="143">
        <v>3.4743477539338059</v>
      </c>
    </row>
    <row r="169" spans="1:5" x14ac:dyDescent="0.2">
      <c r="A169" t="str">
        <f t="shared" si="2"/>
        <v>LPAR2-Gi1</v>
      </c>
      <c r="B169" s="144" t="s">
        <v>49</v>
      </c>
      <c r="C169" s="91" t="s">
        <v>1123</v>
      </c>
      <c r="D169" s="91" t="s">
        <v>1346</v>
      </c>
      <c r="E169" s="143">
        <v>141.37660647958535</v>
      </c>
    </row>
    <row r="170" spans="1:5" x14ac:dyDescent="0.2">
      <c r="A170" t="str">
        <f t="shared" si="2"/>
        <v>LT4R1-Gi1</v>
      </c>
      <c r="B170" s="144" t="s">
        <v>526</v>
      </c>
      <c r="C170" s="91" t="s">
        <v>1122</v>
      </c>
      <c r="D170" s="91" t="s">
        <v>1346</v>
      </c>
      <c r="E170" s="143">
        <v>23.21639715068515</v>
      </c>
    </row>
    <row r="171" spans="1:5" x14ac:dyDescent="0.2">
      <c r="A171" t="str">
        <f t="shared" si="2"/>
        <v>LT4R2-Gi1</v>
      </c>
      <c r="B171" s="144" t="s">
        <v>528</v>
      </c>
      <c r="C171" s="91" t="s">
        <v>1121</v>
      </c>
      <c r="D171" s="91" t="s">
        <v>1346</v>
      </c>
      <c r="E171" s="143">
        <v>16.908110411261806</v>
      </c>
    </row>
    <row r="172" spans="1:5" x14ac:dyDescent="0.2">
      <c r="A172" t="str">
        <f t="shared" si="2"/>
        <v>MC3R-Gi1</v>
      </c>
      <c r="B172" s="144" t="s">
        <v>54</v>
      </c>
      <c r="C172" s="91" t="s">
        <v>1120</v>
      </c>
      <c r="D172" s="91" t="s">
        <v>1346</v>
      </c>
      <c r="E172" s="143" t="s">
        <v>182</v>
      </c>
    </row>
    <row r="173" spans="1:5" x14ac:dyDescent="0.2">
      <c r="A173" t="str">
        <f t="shared" si="2"/>
        <v>MC4R-Gi1</v>
      </c>
      <c r="B173" s="144" t="s">
        <v>86</v>
      </c>
      <c r="C173" s="91" t="s">
        <v>1119</v>
      </c>
      <c r="D173" s="91" t="s">
        <v>1346</v>
      </c>
      <c r="E173" s="143" t="s">
        <v>182</v>
      </c>
    </row>
    <row r="174" spans="1:5" x14ac:dyDescent="0.2">
      <c r="A174" t="str">
        <f t="shared" si="2"/>
        <v>MTR1A-Gi1</v>
      </c>
      <c r="B174" s="144" t="s">
        <v>555</v>
      </c>
      <c r="C174" s="91" t="s">
        <v>1118</v>
      </c>
      <c r="D174" s="91" t="s">
        <v>1346</v>
      </c>
      <c r="E174" s="143">
        <v>18.450760559810291</v>
      </c>
    </row>
    <row r="175" spans="1:5" x14ac:dyDescent="0.2">
      <c r="A175" t="str">
        <f t="shared" si="2"/>
        <v>MTR1B-Gi1</v>
      </c>
      <c r="B175" s="144" t="s">
        <v>558</v>
      </c>
      <c r="C175" s="91" t="s">
        <v>1117</v>
      </c>
      <c r="D175" s="91" t="s">
        <v>1346</v>
      </c>
      <c r="E175" s="143">
        <v>23.729705240835994</v>
      </c>
    </row>
    <row r="176" spans="1:5" x14ac:dyDescent="0.2">
      <c r="A176" t="str">
        <f t="shared" si="2"/>
        <v>NPFF1-Gi1</v>
      </c>
      <c r="B176" s="144" t="s">
        <v>582</v>
      </c>
      <c r="C176" s="91" t="s">
        <v>582</v>
      </c>
      <c r="D176" s="91" t="s">
        <v>1346</v>
      </c>
      <c r="E176" s="143">
        <v>83.029650311013782</v>
      </c>
    </row>
    <row r="177" spans="1:5" x14ac:dyDescent="0.2">
      <c r="A177" t="str">
        <f t="shared" si="2"/>
        <v>NPFF2-Gi1</v>
      </c>
      <c r="B177" s="144" t="s">
        <v>585</v>
      </c>
      <c r="C177" s="91" t="s">
        <v>585</v>
      </c>
      <c r="D177" s="91" t="s">
        <v>1346</v>
      </c>
      <c r="E177" s="143">
        <v>16.111293274227549</v>
      </c>
    </row>
    <row r="178" spans="1:5" x14ac:dyDescent="0.2">
      <c r="A178" t="str">
        <f t="shared" si="2"/>
        <v>NPY1R-Gi1</v>
      </c>
      <c r="B178" s="144" t="s">
        <v>58</v>
      </c>
      <c r="C178" s="91" t="s">
        <v>1116</v>
      </c>
      <c r="D178" s="91" t="s">
        <v>1346</v>
      </c>
      <c r="E178" s="143">
        <v>34.763765307538762</v>
      </c>
    </row>
    <row r="179" spans="1:5" x14ac:dyDescent="0.2">
      <c r="A179" t="str">
        <f t="shared" si="2"/>
        <v>NPY5R-Gi1</v>
      </c>
      <c r="B179" s="144" t="s">
        <v>87</v>
      </c>
      <c r="C179" s="91" t="s">
        <v>1115</v>
      </c>
      <c r="D179" s="91" t="s">
        <v>1346</v>
      </c>
      <c r="E179" s="143">
        <v>31.744937544501767</v>
      </c>
    </row>
    <row r="180" spans="1:5" x14ac:dyDescent="0.2">
      <c r="A180" t="str">
        <f t="shared" si="2"/>
        <v>OGR1-Gi1</v>
      </c>
      <c r="B180" s="144" t="s">
        <v>405</v>
      </c>
      <c r="C180" s="34" t="s">
        <v>35</v>
      </c>
      <c r="D180" s="91" t="s">
        <v>1346</v>
      </c>
      <c r="E180" s="143">
        <v>32.952820391280852</v>
      </c>
    </row>
    <row r="181" spans="1:5" x14ac:dyDescent="0.2">
      <c r="A181" t="str">
        <f t="shared" si="2"/>
        <v>OPRD-Gi1</v>
      </c>
      <c r="B181" s="144" t="s">
        <v>602</v>
      </c>
      <c r="C181" s="91" t="s">
        <v>1114</v>
      </c>
      <c r="D181" s="91" t="s">
        <v>1346</v>
      </c>
      <c r="E181" s="143">
        <v>30.909840179960664</v>
      </c>
    </row>
    <row r="182" spans="1:5" x14ac:dyDescent="0.2">
      <c r="A182" t="str">
        <f t="shared" si="2"/>
        <v>OPRK-Gi1</v>
      </c>
      <c r="B182" s="144" t="s">
        <v>606</v>
      </c>
      <c r="C182" s="91" t="s">
        <v>1113</v>
      </c>
      <c r="D182" s="91" t="s">
        <v>1346</v>
      </c>
      <c r="E182" s="143">
        <v>140.57206660027515</v>
      </c>
    </row>
    <row r="183" spans="1:5" x14ac:dyDescent="0.2">
      <c r="A183" t="str">
        <f t="shared" si="2"/>
        <v>OPRM-Gi1</v>
      </c>
      <c r="B183" s="144" t="s">
        <v>609</v>
      </c>
      <c r="C183" s="91" t="s">
        <v>1112</v>
      </c>
      <c r="D183" s="91" t="s">
        <v>1346</v>
      </c>
      <c r="E183" s="143">
        <v>323.56050735954898</v>
      </c>
    </row>
    <row r="184" spans="1:5" x14ac:dyDescent="0.2">
      <c r="A184" t="str">
        <f t="shared" si="2"/>
        <v>OPRX-Gi1</v>
      </c>
      <c r="B184" s="144" t="s">
        <v>612</v>
      </c>
      <c r="C184" s="91" t="s">
        <v>56</v>
      </c>
      <c r="D184" s="91" t="s">
        <v>1346</v>
      </c>
      <c r="E184" s="143">
        <v>47.284714285714145</v>
      </c>
    </row>
    <row r="185" spans="1:5" x14ac:dyDescent="0.2">
      <c r="A185" t="str">
        <f t="shared" si="2"/>
        <v>OX2R-Gi1</v>
      </c>
      <c r="B185" s="144" t="s">
        <v>627</v>
      </c>
      <c r="C185" s="91" t="s">
        <v>1111</v>
      </c>
      <c r="D185" s="91" t="s">
        <v>1346</v>
      </c>
      <c r="E185" s="143">
        <v>19.713085464780733</v>
      </c>
    </row>
    <row r="186" spans="1:5" x14ac:dyDescent="0.2">
      <c r="A186" t="str">
        <f t="shared" si="2"/>
        <v>OXYR-Gi1</v>
      </c>
      <c r="B186" s="144" t="s">
        <v>760</v>
      </c>
      <c r="C186" s="91" t="s">
        <v>1110</v>
      </c>
      <c r="D186" s="91" t="s">
        <v>1346</v>
      </c>
      <c r="E186" s="143" t="s">
        <v>182</v>
      </c>
    </row>
    <row r="187" spans="1:5" x14ac:dyDescent="0.2">
      <c r="A187" t="str">
        <f t="shared" si="2"/>
        <v>P2RY2-Gi1</v>
      </c>
      <c r="B187" s="144" t="s">
        <v>641</v>
      </c>
      <c r="C187" s="91" t="s">
        <v>1109</v>
      </c>
      <c r="D187" s="91" t="s">
        <v>1346</v>
      </c>
      <c r="E187" s="143">
        <v>5.1509784294197356</v>
      </c>
    </row>
    <row r="188" spans="1:5" x14ac:dyDescent="0.2">
      <c r="A188" t="str">
        <f t="shared" si="2"/>
        <v>PAR1-Gi1</v>
      </c>
      <c r="B188" s="144" t="s">
        <v>688</v>
      </c>
      <c r="C188" s="91" t="s">
        <v>688</v>
      </c>
      <c r="D188" s="91" t="s">
        <v>1346</v>
      </c>
      <c r="E188" s="143">
        <v>68.258462401102747</v>
      </c>
    </row>
    <row r="189" spans="1:5" x14ac:dyDescent="0.2">
      <c r="A189" t="str">
        <f t="shared" si="2"/>
        <v>PAR2-Gi1</v>
      </c>
      <c r="B189" s="144" t="s">
        <v>692</v>
      </c>
      <c r="C189" s="34" t="s">
        <v>692</v>
      </c>
      <c r="D189" s="91" t="s">
        <v>1346</v>
      </c>
      <c r="E189" s="143">
        <v>38.386117815161349</v>
      </c>
    </row>
    <row r="190" spans="1:5" x14ac:dyDescent="0.2">
      <c r="A190" t="str">
        <f t="shared" si="2"/>
        <v>PE2R1-Gi1</v>
      </c>
      <c r="B190" s="144" t="s">
        <v>669</v>
      </c>
      <c r="C190" s="91" t="s">
        <v>1108</v>
      </c>
      <c r="D190" s="91" t="s">
        <v>1346</v>
      </c>
      <c r="E190" s="143">
        <v>2.19658467206298</v>
      </c>
    </row>
    <row r="191" spans="1:5" x14ac:dyDescent="0.2">
      <c r="A191" t="str">
        <f t="shared" si="2"/>
        <v>PE2R2-Gi1</v>
      </c>
      <c r="B191" s="144" t="s">
        <v>672</v>
      </c>
      <c r="C191" s="91" t="s">
        <v>1107</v>
      </c>
      <c r="D191" s="91" t="s">
        <v>1346</v>
      </c>
      <c r="E191" s="143" t="s">
        <v>182</v>
      </c>
    </row>
    <row r="192" spans="1:5" x14ac:dyDescent="0.2">
      <c r="A192" t="str">
        <f t="shared" si="2"/>
        <v>PE2R3-Gi1</v>
      </c>
      <c r="B192" s="144" t="s">
        <v>675</v>
      </c>
      <c r="C192" s="91" t="s">
        <v>1106</v>
      </c>
      <c r="D192" s="91" t="s">
        <v>1346</v>
      </c>
      <c r="E192" s="143">
        <v>51.834791942165232</v>
      </c>
    </row>
    <row r="193" spans="1:5" x14ac:dyDescent="0.2">
      <c r="A193" t="str">
        <f t="shared" si="2"/>
        <v>PE2R4-Gi1</v>
      </c>
      <c r="B193" s="144" t="s">
        <v>678</v>
      </c>
      <c r="C193" s="91" t="s">
        <v>1105</v>
      </c>
      <c r="D193" s="91" t="s">
        <v>1346</v>
      </c>
      <c r="E193" s="143">
        <v>20.221926243679185</v>
      </c>
    </row>
    <row r="194" spans="1:5" x14ac:dyDescent="0.2">
      <c r="A194" t="str">
        <f t="shared" ref="A194:A257" si="3">B194&amp;"-"&amp;D194</f>
        <v>PF2R-Gi1</v>
      </c>
      <c r="B194" s="144" t="s">
        <v>681</v>
      </c>
      <c r="C194" s="91" t="s">
        <v>1104</v>
      </c>
      <c r="D194" s="91" t="s">
        <v>1346</v>
      </c>
      <c r="E194" s="143">
        <v>1.2108334770561495</v>
      </c>
    </row>
    <row r="195" spans="1:5" x14ac:dyDescent="0.2">
      <c r="A195" t="str">
        <f t="shared" si="3"/>
        <v>PSYR-Gi1</v>
      </c>
      <c r="B195" s="144" t="s">
        <v>410</v>
      </c>
      <c r="C195" s="34" t="s">
        <v>34</v>
      </c>
      <c r="D195" s="91" t="s">
        <v>1346</v>
      </c>
      <c r="E195" s="143" t="s">
        <v>182</v>
      </c>
    </row>
    <row r="196" spans="1:5" x14ac:dyDescent="0.2">
      <c r="A196" t="str">
        <f t="shared" si="3"/>
        <v>PTH1R-Gi1</v>
      </c>
      <c r="B196" s="144" t="s">
        <v>152</v>
      </c>
      <c r="C196" s="91" t="s">
        <v>1103</v>
      </c>
      <c r="D196" s="91" t="s">
        <v>1346</v>
      </c>
      <c r="E196" s="143">
        <v>43.122496834995992</v>
      </c>
    </row>
    <row r="197" spans="1:5" x14ac:dyDescent="0.2">
      <c r="A197" t="str">
        <f t="shared" si="3"/>
        <v>S1PR1-Gi1</v>
      </c>
      <c r="B197" s="144" t="s">
        <v>62</v>
      </c>
      <c r="C197" s="91" t="s">
        <v>1102</v>
      </c>
      <c r="D197" s="91" t="s">
        <v>1346</v>
      </c>
      <c r="E197" s="143">
        <v>11.324742417030752</v>
      </c>
    </row>
    <row r="198" spans="1:5" x14ac:dyDescent="0.2">
      <c r="A198" t="str">
        <f t="shared" si="3"/>
        <v>SSR2-Gi1</v>
      </c>
      <c r="B198" s="144" t="s">
        <v>705</v>
      </c>
      <c r="C198" s="91" t="s">
        <v>1101</v>
      </c>
      <c r="D198" s="91" t="s">
        <v>1346</v>
      </c>
      <c r="E198" s="143">
        <v>87.179133679998117</v>
      </c>
    </row>
    <row r="199" spans="1:5" x14ac:dyDescent="0.2">
      <c r="A199" t="str">
        <f t="shared" si="3"/>
        <v>V1AR-Gi1</v>
      </c>
      <c r="B199" s="144" t="s">
        <v>153</v>
      </c>
      <c r="C199" s="91" t="s">
        <v>1100</v>
      </c>
      <c r="D199" s="91" t="s">
        <v>1346</v>
      </c>
      <c r="E199" s="143">
        <v>33.419321098540337</v>
      </c>
    </row>
    <row r="200" spans="1:5" x14ac:dyDescent="0.2">
      <c r="A200" t="str">
        <f t="shared" si="3"/>
        <v>V2R-Gi1</v>
      </c>
      <c r="B200" s="144" t="s">
        <v>74</v>
      </c>
      <c r="C200" s="91" t="s">
        <v>1099</v>
      </c>
      <c r="D200" s="91" t="s">
        <v>1346</v>
      </c>
      <c r="E200" s="143" t="s">
        <v>182</v>
      </c>
    </row>
    <row r="201" spans="1:5" x14ac:dyDescent="0.2">
      <c r="A201" t="str">
        <f t="shared" si="3"/>
        <v>VIPR1-Gi1</v>
      </c>
      <c r="B201" s="144" t="s">
        <v>773</v>
      </c>
      <c r="C201" s="91" t="s">
        <v>1098</v>
      </c>
      <c r="D201" s="91" t="s">
        <v>1346</v>
      </c>
      <c r="E201" s="143" t="s">
        <v>182</v>
      </c>
    </row>
    <row r="202" spans="1:5" x14ac:dyDescent="0.2">
      <c r="A202" t="str">
        <f t="shared" si="3"/>
        <v>5HT1A-Gi2</v>
      </c>
      <c r="B202" s="144" t="s">
        <v>170</v>
      </c>
      <c r="C202" s="91" t="s">
        <v>1179</v>
      </c>
      <c r="D202" s="91" t="s">
        <v>1345</v>
      </c>
      <c r="E202" s="143">
        <v>31.275554867188088</v>
      </c>
    </row>
    <row r="203" spans="1:5" x14ac:dyDescent="0.2">
      <c r="A203" t="str">
        <f t="shared" si="3"/>
        <v>5HT1B-Gi2</v>
      </c>
      <c r="B203" s="144" t="s">
        <v>175</v>
      </c>
      <c r="C203" s="91" t="s">
        <v>1178</v>
      </c>
      <c r="D203" s="91" t="s">
        <v>1345</v>
      </c>
      <c r="E203" s="143">
        <v>6.6394473602207373</v>
      </c>
    </row>
    <row r="204" spans="1:5" x14ac:dyDescent="0.2">
      <c r="A204" t="str">
        <f t="shared" si="3"/>
        <v>5HT1D-Gi2</v>
      </c>
      <c r="B204" s="144" t="s">
        <v>178</v>
      </c>
      <c r="C204" s="91" t="s">
        <v>1177</v>
      </c>
      <c r="D204" s="91" t="s">
        <v>1345</v>
      </c>
      <c r="E204" s="143">
        <v>11.91915036433819</v>
      </c>
    </row>
    <row r="205" spans="1:5" x14ac:dyDescent="0.2">
      <c r="A205" t="str">
        <f t="shared" si="3"/>
        <v>5HT2A-Gi2</v>
      </c>
      <c r="B205" s="144" t="s">
        <v>186</v>
      </c>
      <c r="C205" s="91" t="s">
        <v>1176</v>
      </c>
      <c r="D205" s="91" t="s">
        <v>1345</v>
      </c>
      <c r="E205" s="143">
        <v>1.4355035595011338</v>
      </c>
    </row>
    <row r="206" spans="1:5" x14ac:dyDescent="0.2">
      <c r="A206" t="str">
        <f t="shared" si="3"/>
        <v>5HT2B-Gi2</v>
      </c>
      <c r="B206" s="144" t="s">
        <v>189</v>
      </c>
      <c r="C206" s="91" t="s">
        <v>1175</v>
      </c>
      <c r="D206" s="91" t="s">
        <v>1345</v>
      </c>
      <c r="E206" s="143" t="s">
        <v>182</v>
      </c>
    </row>
    <row r="207" spans="1:5" x14ac:dyDescent="0.2">
      <c r="A207" t="str">
        <f t="shared" si="3"/>
        <v>5HT2C-Gi2</v>
      </c>
      <c r="B207" s="144" t="s">
        <v>192</v>
      </c>
      <c r="C207" s="91" t="s">
        <v>1174</v>
      </c>
      <c r="D207" s="91" t="s">
        <v>1345</v>
      </c>
      <c r="E207" s="143">
        <v>24.502224061322739</v>
      </c>
    </row>
    <row r="208" spans="1:5" x14ac:dyDescent="0.2">
      <c r="A208" t="str">
        <f t="shared" si="3"/>
        <v>AA1R-Gi2</v>
      </c>
      <c r="B208" s="144" t="s">
        <v>217</v>
      </c>
      <c r="C208" s="91" t="s">
        <v>1173</v>
      </c>
      <c r="D208" s="91" t="s">
        <v>1345</v>
      </c>
      <c r="E208" s="143">
        <v>1.0279853855868613</v>
      </c>
    </row>
    <row r="209" spans="1:5" x14ac:dyDescent="0.2">
      <c r="A209" t="str">
        <f t="shared" si="3"/>
        <v>AA2AR-Gi2</v>
      </c>
      <c r="B209" s="144" t="s">
        <v>221</v>
      </c>
      <c r="C209" s="91" t="s">
        <v>1172</v>
      </c>
      <c r="D209" s="91" t="s">
        <v>1345</v>
      </c>
      <c r="E209" s="143" t="s">
        <v>182</v>
      </c>
    </row>
    <row r="210" spans="1:5" x14ac:dyDescent="0.2">
      <c r="A210" t="str">
        <f t="shared" si="3"/>
        <v>AA2BR-Gi2</v>
      </c>
      <c r="B210" s="144" t="s">
        <v>224</v>
      </c>
      <c r="C210" s="91" t="s">
        <v>1171</v>
      </c>
      <c r="D210" s="91" t="s">
        <v>1345</v>
      </c>
      <c r="E210" s="143" t="s">
        <v>182</v>
      </c>
    </row>
    <row r="211" spans="1:5" x14ac:dyDescent="0.2">
      <c r="A211" t="str">
        <f t="shared" si="3"/>
        <v>AA3R-Gi2</v>
      </c>
      <c r="B211" s="144" t="s">
        <v>227</v>
      </c>
      <c r="C211" s="91" t="s">
        <v>1170</v>
      </c>
      <c r="D211" s="91" t="s">
        <v>1345</v>
      </c>
      <c r="E211" s="143">
        <v>13.778200062534411</v>
      </c>
    </row>
    <row r="212" spans="1:5" x14ac:dyDescent="0.2">
      <c r="A212" t="str">
        <f t="shared" si="3"/>
        <v>ACM1-Gi2</v>
      </c>
      <c r="B212" s="144" t="s">
        <v>202</v>
      </c>
      <c r="C212" s="91" t="s">
        <v>1169</v>
      </c>
      <c r="D212" s="91" t="s">
        <v>1345</v>
      </c>
      <c r="E212" s="143">
        <v>14.386331030737972</v>
      </c>
    </row>
    <row r="213" spans="1:5" x14ac:dyDescent="0.2">
      <c r="A213" t="str">
        <f t="shared" si="3"/>
        <v>ACM2-Gi2</v>
      </c>
      <c r="B213" s="144" t="s">
        <v>206</v>
      </c>
      <c r="C213" s="91" t="s">
        <v>1168</v>
      </c>
      <c r="D213" s="91" t="s">
        <v>1345</v>
      </c>
      <c r="E213" s="143">
        <v>64.545653841269839</v>
      </c>
    </row>
    <row r="214" spans="1:5" x14ac:dyDescent="0.2">
      <c r="A214" t="str">
        <f t="shared" si="3"/>
        <v>ACM3-Gi2</v>
      </c>
      <c r="B214" s="144" t="s">
        <v>209</v>
      </c>
      <c r="C214" s="91" t="s">
        <v>1167</v>
      </c>
      <c r="D214" s="91" t="s">
        <v>1345</v>
      </c>
      <c r="E214" s="143">
        <v>14.994542368969364</v>
      </c>
    </row>
    <row r="215" spans="1:5" x14ac:dyDescent="0.2">
      <c r="A215" t="str">
        <f t="shared" si="3"/>
        <v>ACM4-Gi2</v>
      </c>
      <c r="B215" s="144" t="s">
        <v>212</v>
      </c>
      <c r="C215" s="91" t="s">
        <v>1166</v>
      </c>
      <c r="D215" s="91" t="s">
        <v>1345</v>
      </c>
      <c r="E215" s="143">
        <v>68.29520335096251</v>
      </c>
    </row>
    <row r="216" spans="1:5" x14ac:dyDescent="0.2">
      <c r="A216" t="str">
        <f t="shared" si="3"/>
        <v>ADA1A-Gi2</v>
      </c>
      <c r="B216" s="144" t="s">
        <v>237</v>
      </c>
      <c r="C216" s="91" t="s">
        <v>1165</v>
      </c>
      <c r="D216" s="91" t="s">
        <v>1345</v>
      </c>
      <c r="E216" s="143" t="s">
        <v>182</v>
      </c>
    </row>
    <row r="217" spans="1:5" x14ac:dyDescent="0.2">
      <c r="A217" t="str">
        <f t="shared" si="3"/>
        <v>ADA2A-Gi2</v>
      </c>
      <c r="B217" s="144" t="s">
        <v>245</v>
      </c>
      <c r="C217" s="91" t="s">
        <v>1164</v>
      </c>
      <c r="D217" s="91" t="s">
        <v>1345</v>
      </c>
      <c r="E217" s="143">
        <v>8.1375197906827896</v>
      </c>
    </row>
    <row r="218" spans="1:5" x14ac:dyDescent="0.2">
      <c r="A218" t="str">
        <f t="shared" si="3"/>
        <v>ADA2B-Gi2</v>
      </c>
      <c r="B218" s="144" t="s">
        <v>248</v>
      </c>
      <c r="C218" s="91" t="s">
        <v>1163</v>
      </c>
      <c r="D218" s="91" t="s">
        <v>1345</v>
      </c>
      <c r="E218" s="143">
        <v>78.470972412856312</v>
      </c>
    </row>
    <row r="219" spans="1:5" x14ac:dyDescent="0.2">
      <c r="A219" t="str">
        <f t="shared" si="3"/>
        <v>ADA2C-Gi2</v>
      </c>
      <c r="B219" s="144" t="s">
        <v>251</v>
      </c>
      <c r="C219" s="91" t="s">
        <v>1162</v>
      </c>
      <c r="D219" s="91" t="s">
        <v>1345</v>
      </c>
      <c r="E219" s="143">
        <v>25.988548412912163</v>
      </c>
    </row>
    <row r="220" spans="1:5" x14ac:dyDescent="0.2">
      <c r="A220" t="str">
        <f t="shared" si="3"/>
        <v>ADRB1-Gi2</v>
      </c>
      <c r="B220" s="144" t="s">
        <v>254</v>
      </c>
      <c r="C220" s="91" t="s">
        <v>1161</v>
      </c>
      <c r="D220" s="91" t="s">
        <v>1345</v>
      </c>
      <c r="E220" s="143" t="s">
        <v>182</v>
      </c>
    </row>
    <row r="221" spans="1:5" x14ac:dyDescent="0.2">
      <c r="A221" t="str">
        <f t="shared" si="3"/>
        <v>ADRB2-Gi2</v>
      </c>
      <c r="B221" s="144" t="s">
        <v>256</v>
      </c>
      <c r="C221" s="91" t="s">
        <v>1160</v>
      </c>
      <c r="D221" s="91" t="s">
        <v>1345</v>
      </c>
      <c r="E221" s="143" t="s">
        <v>182</v>
      </c>
    </row>
    <row r="222" spans="1:5" x14ac:dyDescent="0.2">
      <c r="A222" t="str">
        <f t="shared" si="3"/>
        <v>AGTR1-Gi2</v>
      </c>
      <c r="B222" s="144" t="s">
        <v>259</v>
      </c>
      <c r="C222" s="91" t="s">
        <v>1159</v>
      </c>
      <c r="D222" s="91" t="s">
        <v>1345</v>
      </c>
      <c r="E222" s="143">
        <v>2.2704161678532926</v>
      </c>
    </row>
    <row r="223" spans="1:5" x14ac:dyDescent="0.2">
      <c r="A223" t="str">
        <f t="shared" si="3"/>
        <v>APJ-Gi2</v>
      </c>
      <c r="B223" s="144" t="s">
        <v>0</v>
      </c>
      <c r="C223" s="91" t="s">
        <v>265</v>
      </c>
      <c r="D223" s="91" t="s">
        <v>1345</v>
      </c>
      <c r="E223" s="143">
        <v>15.665425922468291</v>
      </c>
    </row>
    <row r="224" spans="1:5" x14ac:dyDescent="0.2">
      <c r="A224" t="str">
        <f t="shared" si="3"/>
        <v>BKRB1-Gi2</v>
      </c>
      <c r="B224" s="144" t="s">
        <v>276</v>
      </c>
      <c r="C224" s="91" t="s">
        <v>1158</v>
      </c>
      <c r="D224" s="91" t="s">
        <v>1345</v>
      </c>
      <c r="E224" s="143">
        <v>2.3776882983883891</v>
      </c>
    </row>
    <row r="225" spans="1:5" x14ac:dyDescent="0.2">
      <c r="A225" t="str">
        <f t="shared" si="3"/>
        <v>BKRB2-Gi2</v>
      </c>
      <c r="B225" s="144" t="s">
        <v>280</v>
      </c>
      <c r="C225" s="91" t="s">
        <v>1157</v>
      </c>
      <c r="D225" s="91" t="s">
        <v>1345</v>
      </c>
      <c r="E225" s="143">
        <v>8.9711726463829091</v>
      </c>
    </row>
    <row r="226" spans="1:5" x14ac:dyDescent="0.2">
      <c r="A226" t="str">
        <f t="shared" si="3"/>
        <v>C5AR1-Gi2</v>
      </c>
      <c r="B226" s="144" t="s">
        <v>428</v>
      </c>
      <c r="C226" s="91" t="s">
        <v>1156</v>
      </c>
      <c r="D226" s="91" t="s">
        <v>1345</v>
      </c>
      <c r="E226" s="143">
        <v>24.313207788211749</v>
      </c>
    </row>
    <row r="227" spans="1:5" x14ac:dyDescent="0.2">
      <c r="A227" t="str">
        <f t="shared" si="3"/>
        <v>CALCR-Gi2</v>
      </c>
      <c r="B227" s="144" t="s">
        <v>283</v>
      </c>
      <c r="C227" s="91" t="s">
        <v>1155</v>
      </c>
      <c r="D227" s="91" t="s">
        <v>1345</v>
      </c>
      <c r="E227" s="143">
        <v>126.62233778664448</v>
      </c>
    </row>
    <row r="228" spans="1:5" ht="16" x14ac:dyDescent="0.2">
      <c r="A228" t="str">
        <f t="shared" si="3"/>
        <v>CALCR+RAMP3-Gi2</v>
      </c>
      <c r="B228" s="144" t="s">
        <v>1154</v>
      </c>
      <c r="C228" s="91" t="s">
        <v>1153</v>
      </c>
      <c r="D228" s="91" t="s">
        <v>1345</v>
      </c>
      <c r="E228" s="143" t="s">
        <v>182</v>
      </c>
    </row>
    <row r="229" spans="1:5" x14ac:dyDescent="0.2">
      <c r="A229" t="str">
        <f t="shared" si="3"/>
        <v>CCKAR-Gi2</v>
      </c>
      <c r="B229" s="144" t="s">
        <v>324</v>
      </c>
      <c r="C229" s="91" t="s">
        <v>1152</v>
      </c>
      <c r="D229" s="91" t="s">
        <v>1345</v>
      </c>
      <c r="E229" s="143">
        <v>98.208422289052237</v>
      </c>
    </row>
    <row r="230" spans="1:5" x14ac:dyDescent="0.2">
      <c r="A230" t="str">
        <f t="shared" si="3"/>
        <v>CCR5-Gi2</v>
      </c>
      <c r="B230" s="144" t="s">
        <v>6</v>
      </c>
      <c r="C230" s="91" t="s">
        <v>6</v>
      </c>
      <c r="D230" s="91" t="s">
        <v>1345</v>
      </c>
      <c r="E230" s="143">
        <v>24.482466079366851</v>
      </c>
    </row>
    <row r="231" spans="1:5" x14ac:dyDescent="0.2">
      <c r="A231" t="str">
        <f t="shared" si="3"/>
        <v>CCR6-Gi2</v>
      </c>
      <c r="B231" s="144" t="s">
        <v>7</v>
      </c>
      <c r="C231" s="91" t="s">
        <v>7</v>
      </c>
      <c r="D231" s="91" t="s">
        <v>1345</v>
      </c>
      <c r="E231" s="143">
        <v>17.214422558192428</v>
      </c>
    </row>
    <row r="232" spans="1:5" x14ac:dyDescent="0.2">
      <c r="A232" t="str">
        <f t="shared" si="3"/>
        <v>CLTR1-Gi2</v>
      </c>
      <c r="B232" s="144" t="s">
        <v>519</v>
      </c>
      <c r="C232" s="91" t="s">
        <v>1151</v>
      </c>
      <c r="D232" s="91" t="s">
        <v>1345</v>
      </c>
      <c r="E232" s="143">
        <v>27.908977055137765</v>
      </c>
    </row>
    <row r="233" spans="1:5" x14ac:dyDescent="0.2">
      <c r="A233" t="str">
        <f t="shared" si="3"/>
        <v>CLTR2-Gi2</v>
      </c>
      <c r="B233" s="144" t="s">
        <v>523</v>
      </c>
      <c r="C233" s="91" t="s">
        <v>1150</v>
      </c>
      <c r="D233" s="91" t="s">
        <v>1345</v>
      </c>
      <c r="E233" s="143">
        <v>33.671768671770863</v>
      </c>
    </row>
    <row r="234" spans="1:5" x14ac:dyDescent="0.2">
      <c r="A234" t="str">
        <f t="shared" si="3"/>
        <v>CNR1-Gi2</v>
      </c>
      <c r="B234" s="144" t="s">
        <v>290</v>
      </c>
      <c r="C234" s="91" t="s">
        <v>1149</v>
      </c>
      <c r="D234" s="91" t="s">
        <v>1345</v>
      </c>
      <c r="E234" s="143">
        <v>55.819665590361971</v>
      </c>
    </row>
    <row r="235" spans="1:5" x14ac:dyDescent="0.2">
      <c r="A235" t="str">
        <f t="shared" si="3"/>
        <v>CNR2-Gi2</v>
      </c>
      <c r="B235" s="144" t="s">
        <v>294</v>
      </c>
      <c r="C235" s="91" t="s">
        <v>1148</v>
      </c>
      <c r="D235" s="91" t="s">
        <v>1345</v>
      </c>
      <c r="E235" s="143">
        <v>8.9410807748499632</v>
      </c>
    </row>
    <row r="236" spans="1:5" x14ac:dyDescent="0.2">
      <c r="A236" t="str">
        <f t="shared" si="3"/>
        <v>CRFR1-Gi2</v>
      </c>
      <c r="B236" s="144" t="s">
        <v>83</v>
      </c>
      <c r="C236" s="91" t="s">
        <v>1147</v>
      </c>
      <c r="D236" s="91" t="s">
        <v>1345</v>
      </c>
      <c r="E236" s="143">
        <v>16.04175271239545</v>
      </c>
    </row>
    <row r="237" spans="1:5" x14ac:dyDescent="0.2">
      <c r="A237" t="str">
        <f t="shared" si="3"/>
        <v>CRFR2-Gi2</v>
      </c>
      <c r="B237" s="144" t="s">
        <v>8</v>
      </c>
      <c r="C237" s="91" t="s">
        <v>1146</v>
      </c>
      <c r="D237" s="91" t="s">
        <v>1345</v>
      </c>
      <c r="E237" s="143">
        <v>1.9249349501032929</v>
      </c>
    </row>
    <row r="238" spans="1:5" x14ac:dyDescent="0.2">
      <c r="A238" t="str">
        <f t="shared" si="3"/>
        <v>CXCR2-Gi2</v>
      </c>
      <c r="B238" s="144" t="s">
        <v>11</v>
      </c>
      <c r="C238" s="91" t="s">
        <v>11</v>
      </c>
      <c r="D238" s="91" t="s">
        <v>1345</v>
      </c>
      <c r="E238" s="143">
        <v>8.4869521932291168</v>
      </c>
    </row>
    <row r="239" spans="1:5" x14ac:dyDescent="0.2">
      <c r="A239" t="str">
        <f t="shared" si="3"/>
        <v>CXCR4-Gi2</v>
      </c>
      <c r="B239" s="144" t="s">
        <v>12</v>
      </c>
      <c r="C239" s="91" t="s">
        <v>12</v>
      </c>
      <c r="D239" s="91" t="s">
        <v>1345</v>
      </c>
      <c r="E239" s="143">
        <v>14.45294148947627</v>
      </c>
    </row>
    <row r="240" spans="1:5" x14ac:dyDescent="0.2">
      <c r="A240" t="str">
        <f t="shared" si="3"/>
        <v>CXCR5-Gi2</v>
      </c>
      <c r="B240" s="144" t="s">
        <v>13</v>
      </c>
      <c r="C240" s="91" t="s">
        <v>13</v>
      </c>
      <c r="D240" s="91" t="s">
        <v>1345</v>
      </c>
      <c r="E240" s="143">
        <v>177.06437568300123</v>
      </c>
    </row>
    <row r="241" spans="1:5" x14ac:dyDescent="0.2">
      <c r="A241" t="str">
        <f t="shared" si="3"/>
        <v>DRD1-Gi2</v>
      </c>
      <c r="B241" s="144" t="s">
        <v>433</v>
      </c>
      <c r="C241" s="91" t="s">
        <v>1145</v>
      </c>
      <c r="D241" s="91" t="s">
        <v>1345</v>
      </c>
      <c r="E241" s="143" t="s">
        <v>182</v>
      </c>
    </row>
    <row r="242" spans="1:5" x14ac:dyDescent="0.2">
      <c r="A242" t="str">
        <f t="shared" si="3"/>
        <v>DRD2-Gi2</v>
      </c>
      <c r="B242" s="144" t="s">
        <v>435</v>
      </c>
      <c r="C242" s="91" t="s">
        <v>1144</v>
      </c>
      <c r="D242" s="91" t="s">
        <v>1345</v>
      </c>
      <c r="E242" s="143">
        <v>54.395982871223843</v>
      </c>
    </row>
    <row r="243" spans="1:5" x14ac:dyDescent="0.2">
      <c r="A243" t="str">
        <f t="shared" si="3"/>
        <v>DRD5-Gi2</v>
      </c>
      <c r="B243" s="144" t="s">
        <v>439</v>
      </c>
      <c r="C243" s="91" t="s">
        <v>1143</v>
      </c>
      <c r="D243" s="91" t="s">
        <v>1345</v>
      </c>
      <c r="E243" s="143">
        <v>1.6923858625457873</v>
      </c>
    </row>
    <row r="244" spans="1:5" x14ac:dyDescent="0.2">
      <c r="A244" t="str">
        <f t="shared" si="3"/>
        <v>EDNRA-Gi2</v>
      </c>
      <c r="B244" s="144" t="s">
        <v>441</v>
      </c>
      <c r="C244" s="91" t="s">
        <v>1142</v>
      </c>
      <c r="D244" s="91" t="s">
        <v>1345</v>
      </c>
      <c r="E244" s="143">
        <v>46.341241099737211</v>
      </c>
    </row>
    <row r="245" spans="1:5" x14ac:dyDescent="0.2">
      <c r="A245" t="str">
        <f t="shared" si="3"/>
        <v>FFAR2-Gi2</v>
      </c>
      <c r="B245" s="144" t="s">
        <v>453</v>
      </c>
      <c r="C245" s="91" t="s">
        <v>1141</v>
      </c>
      <c r="D245" s="91" t="s">
        <v>1345</v>
      </c>
      <c r="E245" s="143">
        <v>39.648834478738962</v>
      </c>
    </row>
    <row r="246" spans="1:5" x14ac:dyDescent="0.2">
      <c r="A246" t="str">
        <f t="shared" si="3"/>
        <v>FFAR3-Gi2</v>
      </c>
      <c r="B246" s="144" t="s">
        <v>455</v>
      </c>
      <c r="C246" s="91" t="s">
        <v>1140</v>
      </c>
      <c r="D246" s="91" t="s">
        <v>1345</v>
      </c>
      <c r="E246" s="143">
        <v>143.7951245803194</v>
      </c>
    </row>
    <row r="247" spans="1:5" x14ac:dyDescent="0.2">
      <c r="A247" t="str">
        <f t="shared" si="3"/>
        <v>FFAR4-Gi2</v>
      </c>
      <c r="B247" s="144" t="s">
        <v>457</v>
      </c>
      <c r="C247" s="91" t="s">
        <v>1139</v>
      </c>
      <c r="D247" s="91" t="s">
        <v>1345</v>
      </c>
      <c r="E247" s="143">
        <v>5.331506260544046</v>
      </c>
    </row>
    <row r="248" spans="1:5" x14ac:dyDescent="0.2">
      <c r="A248" t="str">
        <f t="shared" si="3"/>
        <v>GHSR-Gi2</v>
      </c>
      <c r="B248" s="144" t="s">
        <v>84</v>
      </c>
      <c r="C248" s="91" t="s">
        <v>113</v>
      </c>
      <c r="D248" s="91" t="s">
        <v>1345</v>
      </c>
      <c r="E248" s="143">
        <v>3.9798204106508543</v>
      </c>
    </row>
    <row r="249" spans="1:5" x14ac:dyDescent="0.2">
      <c r="A249" t="str">
        <f t="shared" si="3"/>
        <v>GIPR-Gi2</v>
      </c>
      <c r="B249" s="144" t="s">
        <v>484</v>
      </c>
      <c r="C249" s="91" t="s">
        <v>114</v>
      </c>
      <c r="D249" s="91" t="s">
        <v>1345</v>
      </c>
      <c r="E249" s="143">
        <v>16.261434473786718</v>
      </c>
    </row>
    <row r="250" spans="1:5" x14ac:dyDescent="0.2">
      <c r="A250" t="str">
        <f t="shared" si="3"/>
        <v>GLP1R-Gi2</v>
      </c>
      <c r="B250" s="144" t="s">
        <v>486</v>
      </c>
      <c r="C250" s="91" t="s">
        <v>1138</v>
      </c>
      <c r="D250" s="91" t="s">
        <v>1345</v>
      </c>
      <c r="E250" s="143">
        <v>11.181612113424306</v>
      </c>
    </row>
    <row r="251" spans="1:5" x14ac:dyDescent="0.2">
      <c r="A251" t="str">
        <f t="shared" si="3"/>
        <v>GLP2R-Gi2</v>
      </c>
      <c r="B251" s="144" t="s">
        <v>488</v>
      </c>
      <c r="C251" s="91" t="s">
        <v>1137</v>
      </c>
      <c r="D251" s="91" t="s">
        <v>1345</v>
      </c>
      <c r="E251" s="143">
        <v>2.4041952312634578</v>
      </c>
    </row>
    <row r="252" spans="1:5" x14ac:dyDescent="0.2">
      <c r="A252" t="str">
        <f t="shared" si="3"/>
        <v>GLR-Gi2</v>
      </c>
      <c r="B252" s="144" t="s">
        <v>490</v>
      </c>
      <c r="C252" s="91" t="s">
        <v>112</v>
      </c>
      <c r="D252" s="91" t="s">
        <v>1345</v>
      </c>
      <c r="E252" s="143">
        <v>37.685480107926239</v>
      </c>
    </row>
    <row r="253" spans="1:5" x14ac:dyDescent="0.2">
      <c r="A253" t="str">
        <f t="shared" si="3"/>
        <v>GNRHR-Gi2</v>
      </c>
      <c r="B253" s="144" t="s">
        <v>497</v>
      </c>
      <c r="C253" s="91" t="s">
        <v>1136</v>
      </c>
      <c r="D253" s="91" t="s">
        <v>1345</v>
      </c>
      <c r="E253" s="143" t="s">
        <v>182</v>
      </c>
    </row>
    <row r="254" spans="1:5" x14ac:dyDescent="0.2">
      <c r="A254" t="str">
        <f t="shared" si="3"/>
        <v>GP183-Gi2</v>
      </c>
      <c r="B254" s="144" t="s">
        <v>353</v>
      </c>
      <c r="C254" s="91" t="s">
        <v>37</v>
      </c>
      <c r="D254" s="91" t="s">
        <v>1345</v>
      </c>
      <c r="E254" s="143">
        <v>10.400947411492085</v>
      </c>
    </row>
    <row r="255" spans="1:5" x14ac:dyDescent="0.2">
      <c r="A255" t="str">
        <f t="shared" si="3"/>
        <v>GPBAR-Gi2</v>
      </c>
      <c r="B255" s="144" t="s">
        <v>268</v>
      </c>
      <c r="C255" s="91" t="s">
        <v>1135</v>
      </c>
      <c r="D255" s="91" t="s">
        <v>1345</v>
      </c>
      <c r="E255" s="143" t="s">
        <v>182</v>
      </c>
    </row>
    <row r="256" spans="1:5" x14ac:dyDescent="0.2">
      <c r="A256" t="str">
        <f t="shared" si="3"/>
        <v>GPR39-Gi2</v>
      </c>
      <c r="B256" s="144" t="s">
        <v>85</v>
      </c>
      <c r="C256" s="91" t="s">
        <v>85</v>
      </c>
      <c r="D256" s="91" t="s">
        <v>1345</v>
      </c>
      <c r="E256" s="143">
        <v>13.38174241389277</v>
      </c>
    </row>
    <row r="257" spans="1:5" x14ac:dyDescent="0.2">
      <c r="A257" t="str">
        <f t="shared" si="3"/>
        <v>GPR4-Gi2</v>
      </c>
      <c r="B257" s="144" t="s">
        <v>31</v>
      </c>
      <c r="C257" s="34" t="s">
        <v>31</v>
      </c>
      <c r="D257" s="91" t="s">
        <v>1345</v>
      </c>
      <c r="E257" s="143">
        <v>53.945187215287895</v>
      </c>
    </row>
    <row r="258" spans="1:5" x14ac:dyDescent="0.2">
      <c r="A258" t="str">
        <f t="shared" ref="A258:A321" si="4">B258&amp;"-"&amp;D258</f>
        <v>GPR84-Gi2</v>
      </c>
      <c r="B258" s="144" t="s">
        <v>36</v>
      </c>
      <c r="C258" s="34" t="s">
        <v>36</v>
      </c>
      <c r="D258" s="91" t="s">
        <v>1345</v>
      </c>
      <c r="E258" s="143">
        <v>6.6796692696030542</v>
      </c>
    </row>
    <row r="259" spans="1:5" x14ac:dyDescent="0.2">
      <c r="A259" t="str">
        <f t="shared" si="4"/>
        <v>GRM2-Gi2</v>
      </c>
      <c r="B259" s="144" t="s">
        <v>564</v>
      </c>
      <c r="C259" s="91" t="s">
        <v>1133</v>
      </c>
      <c r="D259" s="91" t="s">
        <v>1345</v>
      </c>
      <c r="E259" s="143">
        <v>9.0066235365845113</v>
      </c>
    </row>
    <row r="260" spans="1:5" x14ac:dyDescent="0.2">
      <c r="A260" t="str">
        <f t="shared" si="4"/>
        <v>GRM4-Gi2</v>
      </c>
      <c r="B260" s="144" t="s">
        <v>567</v>
      </c>
      <c r="C260" s="91" t="s">
        <v>1132</v>
      </c>
      <c r="D260" s="91" t="s">
        <v>1345</v>
      </c>
      <c r="E260" s="143" t="s">
        <v>182</v>
      </c>
    </row>
    <row r="261" spans="1:5" x14ac:dyDescent="0.2">
      <c r="A261" t="str">
        <f t="shared" si="4"/>
        <v>GRM5-Gi2</v>
      </c>
      <c r="B261" s="144" t="s">
        <v>569</v>
      </c>
      <c r="C261" s="91" t="s">
        <v>1131</v>
      </c>
      <c r="D261" s="91" t="s">
        <v>1345</v>
      </c>
      <c r="E261" s="143">
        <v>38.938528843019562</v>
      </c>
    </row>
    <row r="262" spans="1:5" x14ac:dyDescent="0.2">
      <c r="A262" t="str">
        <f t="shared" si="4"/>
        <v>GRM6-Gi2</v>
      </c>
      <c r="B262" s="144" t="s">
        <v>571</v>
      </c>
      <c r="C262" s="91" t="s">
        <v>1130</v>
      </c>
      <c r="D262" s="91" t="s">
        <v>1345</v>
      </c>
      <c r="E262" s="143">
        <v>36.467764464553539</v>
      </c>
    </row>
    <row r="263" spans="1:5" x14ac:dyDescent="0.2">
      <c r="A263" t="str">
        <f t="shared" si="4"/>
        <v>GRM8-Gi2</v>
      </c>
      <c r="B263" s="144" t="s">
        <v>574</v>
      </c>
      <c r="C263" s="91" t="s">
        <v>1129</v>
      </c>
      <c r="D263" s="91" t="s">
        <v>1345</v>
      </c>
      <c r="E263" s="143">
        <v>12.541189492893531</v>
      </c>
    </row>
    <row r="264" spans="1:5" x14ac:dyDescent="0.2">
      <c r="A264" t="str">
        <f t="shared" si="4"/>
        <v>HCAR2-Gi2</v>
      </c>
      <c r="B264" s="144" t="s">
        <v>513</v>
      </c>
      <c r="C264" s="91" t="s">
        <v>1128</v>
      </c>
      <c r="D264" s="91" t="s">
        <v>1345</v>
      </c>
      <c r="E264" s="143">
        <v>13.047003331334324</v>
      </c>
    </row>
    <row r="265" spans="1:5" x14ac:dyDescent="0.2">
      <c r="A265" t="str">
        <f t="shared" si="4"/>
        <v>HCAR3-Gi2</v>
      </c>
      <c r="B265" s="144" t="s">
        <v>46</v>
      </c>
      <c r="C265" s="91" t="s">
        <v>1127</v>
      </c>
      <c r="D265" s="91" t="s">
        <v>1345</v>
      </c>
      <c r="E265" s="143">
        <v>9.3205132135188755</v>
      </c>
    </row>
    <row r="266" spans="1:5" x14ac:dyDescent="0.2">
      <c r="A266" t="str">
        <f t="shared" si="4"/>
        <v>HRH1-Gi2</v>
      </c>
      <c r="B266" s="144" t="s">
        <v>504</v>
      </c>
      <c r="C266" s="91" t="s">
        <v>1126</v>
      </c>
      <c r="D266" s="91" t="s">
        <v>1345</v>
      </c>
      <c r="E266" s="143">
        <v>48.583744442710724</v>
      </c>
    </row>
    <row r="267" spans="1:5" x14ac:dyDescent="0.2">
      <c r="A267" t="str">
        <f t="shared" si="4"/>
        <v>HRH2-Gi2</v>
      </c>
      <c r="B267" s="144" t="s">
        <v>506</v>
      </c>
      <c r="C267" s="91" t="s">
        <v>1125</v>
      </c>
      <c r="D267" s="91" t="s">
        <v>1345</v>
      </c>
      <c r="E267" s="143" t="s">
        <v>182</v>
      </c>
    </row>
    <row r="268" spans="1:5" x14ac:dyDescent="0.2">
      <c r="A268" t="str">
        <f t="shared" si="4"/>
        <v>LPAR1-Gi2</v>
      </c>
      <c r="B268" s="144" t="s">
        <v>48</v>
      </c>
      <c r="C268" s="91" t="s">
        <v>1124</v>
      </c>
      <c r="D268" s="91" t="s">
        <v>1345</v>
      </c>
      <c r="E268" s="143" t="s">
        <v>182</v>
      </c>
    </row>
    <row r="269" spans="1:5" x14ac:dyDescent="0.2">
      <c r="A269" t="str">
        <f t="shared" si="4"/>
        <v>LPAR2-Gi2</v>
      </c>
      <c r="B269" s="144" t="s">
        <v>49</v>
      </c>
      <c r="C269" s="91" t="s">
        <v>1123</v>
      </c>
      <c r="D269" s="91" t="s">
        <v>1345</v>
      </c>
      <c r="E269" s="143">
        <v>36.27841037035278</v>
      </c>
    </row>
    <row r="270" spans="1:5" x14ac:dyDescent="0.2">
      <c r="A270" t="str">
        <f t="shared" si="4"/>
        <v>LT4R1-Gi2</v>
      </c>
      <c r="B270" s="144" t="s">
        <v>526</v>
      </c>
      <c r="C270" s="91" t="s">
        <v>1122</v>
      </c>
      <c r="D270" s="91" t="s">
        <v>1345</v>
      </c>
      <c r="E270" s="143">
        <v>21.695671107399885</v>
      </c>
    </row>
    <row r="271" spans="1:5" x14ac:dyDescent="0.2">
      <c r="A271" t="str">
        <f t="shared" si="4"/>
        <v>LT4R2-Gi2</v>
      </c>
      <c r="B271" s="144" t="s">
        <v>528</v>
      </c>
      <c r="C271" s="91" t="s">
        <v>1121</v>
      </c>
      <c r="D271" s="91" t="s">
        <v>1345</v>
      </c>
      <c r="E271" s="143">
        <v>11.736096191685665</v>
      </c>
    </row>
    <row r="272" spans="1:5" x14ac:dyDescent="0.2">
      <c r="A272" t="str">
        <f t="shared" si="4"/>
        <v>MC3R-Gi2</v>
      </c>
      <c r="B272" s="144" t="s">
        <v>54</v>
      </c>
      <c r="C272" s="91" t="s">
        <v>1120</v>
      </c>
      <c r="D272" s="91" t="s">
        <v>1345</v>
      </c>
      <c r="E272" s="143" t="s">
        <v>182</v>
      </c>
    </row>
    <row r="273" spans="1:5" x14ac:dyDescent="0.2">
      <c r="A273" t="str">
        <f t="shared" si="4"/>
        <v>MC4R-Gi2</v>
      </c>
      <c r="B273" s="144" t="s">
        <v>86</v>
      </c>
      <c r="C273" s="91" t="s">
        <v>1119</v>
      </c>
      <c r="D273" s="91" t="s">
        <v>1345</v>
      </c>
      <c r="E273" s="143" t="s">
        <v>182</v>
      </c>
    </row>
    <row r="274" spans="1:5" x14ac:dyDescent="0.2">
      <c r="A274" t="str">
        <f t="shared" si="4"/>
        <v>MTR1A-Gi2</v>
      </c>
      <c r="B274" s="144" t="s">
        <v>555</v>
      </c>
      <c r="C274" s="91" t="s">
        <v>1118</v>
      </c>
      <c r="D274" s="91" t="s">
        <v>1345</v>
      </c>
      <c r="E274" s="143">
        <v>7.3030857420006638</v>
      </c>
    </row>
    <row r="275" spans="1:5" x14ac:dyDescent="0.2">
      <c r="A275" t="str">
        <f t="shared" si="4"/>
        <v>MTR1B-Gi2</v>
      </c>
      <c r="B275" s="144" t="s">
        <v>558</v>
      </c>
      <c r="C275" s="91" t="s">
        <v>1117</v>
      </c>
      <c r="D275" s="91" t="s">
        <v>1345</v>
      </c>
      <c r="E275" s="143">
        <v>10.426184149600418</v>
      </c>
    </row>
    <row r="276" spans="1:5" x14ac:dyDescent="0.2">
      <c r="A276" t="str">
        <f t="shared" si="4"/>
        <v>NPFF1-Gi2</v>
      </c>
      <c r="B276" s="144" t="s">
        <v>582</v>
      </c>
      <c r="C276" s="91" t="s">
        <v>582</v>
      </c>
      <c r="D276" s="91" t="s">
        <v>1345</v>
      </c>
      <c r="E276" s="143">
        <v>62.030822987239929</v>
      </c>
    </row>
    <row r="277" spans="1:5" x14ac:dyDescent="0.2">
      <c r="A277" t="str">
        <f t="shared" si="4"/>
        <v>NPFF2-Gi2</v>
      </c>
      <c r="B277" s="144" t="s">
        <v>585</v>
      </c>
      <c r="C277" s="91" t="s">
        <v>585</v>
      </c>
      <c r="D277" s="91" t="s">
        <v>1345</v>
      </c>
      <c r="E277" s="143">
        <v>15.954178421061737</v>
      </c>
    </row>
    <row r="278" spans="1:5" x14ac:dyDescent="0.2">
      <c r="A278" t="str">
        <f t="shared" si="4"/>
        <v>NPY1R-Gi2</v>
      </c>
      <c r="B278" s="144" t="s">
        <v>58</v>
      </c>
      <c r="C278" s="91" t="s">
        <v>1116</v>
      </c>
      <c r="D278" s="91" t="s">
        <v>1345</v>
      </c>
      <c r="E278" s="143">
        <v>8.3193213803123367</v>
      </c>
    </row>
    <row r="279" spans="1:5" x14ac:dyDescent="0.2">
      <c r="A279" t="str">
        <f t="shared" si="4"/>
        <v>NPY5R-Gi2</v>
      </c>
      <c r="B279" s="144" t="s">
        <v>87</v>
      </c>
      <c r="C279" s="91" t="s">
        <v>1115</v>
      </c>
      <c r="D279" s="91" t="s">
        <v>1345</v>
      </c>
      <c r="E279" s="143">
        <v>22.135341559672398</v>
      </c>
    </row>
    <row r="280" spans="1:5" x14ac:dyDescent="0.2">
      <c r="A280" t="str">
        <f t="shared" si="4"/>
        <v>OGR1-Gi2</v>
      </c>
      <c r="B280" s="144" t="s">
        <v>405</v>
      </c>
      <c r="C280" s="34" t="s">
        <v>35</v>
      </c>
      <c r="D280" s="91" t="s">
        <v>1345</v>
      </c>
      <c r="E280" s="143">
        <v>23.327607427653628</v>
      </c>
    </row>
    <row r="281" spans="1:5" x14ac:dyDescent="0.2">
      <c r="A281" t="str">
        <f t="shared" si="4"/>
        <v>OPRD-Gi2</v>
      </c>
      <c r="B281" s="144" t="s">
        <v>602</v>
      </c>
      <c r="C281" s="91" t="s">
        <v>1114</v>
      </c>
      <c r="D281" s="91" t="s">
        <v>1345</v>
      </c>
      <c r="E281" s="143">
        <v>21.773592626043811</v>
      </c>
    </row>
    <row r="282" spans="1:5" x14ac:dyDescent="0.2">
      <c r="A282" t="str">
        <f t="shared" si="4"/>
        <v>OPRK-Gi2</v>
      </c>
      <c r="B282" s="144" t="s">
        <v>606</v>
      </c>
      <c r="C282" s="91" t="s">
        <v>1113</v>
      </c>
      <c r="D282" s="91" t="s">
        <v>1345</v>
      </c>
      <c r="E282" s="143">
        <v>33.416674263954491</v>
      </c>
    </row>
    <row r="283" spans="1:5" x14ac:dyDescent="0.2">
      <c r="A283" t="str">
        <f t="shared" si="4"/>
        <v>OPRM-Gi2</v>
      </c>
      <c r="B283" s="144" t="s">
        <v>609</v>
      </c>
      <c r="C283" s="91" t="s">
        <v>1112</v>
      </c>
      <c r="D283" s="91" t="s">
        <v>1345</v>
      </c>
      <c r="E283" s="143">
        <v>26.26046290477916</v>
      </c>
    </row>
    <row r="284" spans="1:5" x14ac:dyDescent="0.2">
      <c r="A284" t="str">
        <f t="shared" si="4"/>
        <v>OPRX-Gi2</v>
      </c>
      <c r="B284" s="144" t="s">
        <v>612</v>
      </c>
      <c r="C284" s="91" t="s">
        <v>56</v>
      </c>
      <c r="D284" s="91" t="s">
        <v>1345</v>
      </c>
      <c r="E284" s="143">
        <v>20.951785765521734</v>
      </c>
    </row>
    <row r="285" spans="1:5" x14ac:dyDescent="0.2">
      <c r="A285" t="str">
        <f t="shared" si="4"/>
        <v>OX2R-Gi2</v>
      </c>
      <c r="B285" s="144" t="s">
        <v>627</v>
      </c>
      <c r="C285" s="91" t="s">
        <v>1111</v>
      </c>
      <c r="D285" s="91" t="s">
        <v>1345</v>
      </c>
      <c r="E285" s="143">
        <v>27.552164706026549</v>
      </c>
    </row>
    <row r="286" spans="1:5" x14ac:dyDescent="0.2">
      <c r="A286" t="str">
        <f t="shared" si="4"/>
        <v>OXYR-Gi2</v>
      </c>
      <c r="B286" s="144" t="s">
        <v>760</v>
      </c>
      <c r="C286" s="91" t="s">
        <v>1110</v>
      </c>
      <c r="D286" s="91" t="s">
        <v>1345</v>
      </c>
      <c r="E286" s="143" t="s">
        <v>182</v>
      </c>
    </row>
    <row r="287" spans="1:5" x14ac:dyDescent="0.2">
      <c r="A287" t="str">
        <f t="shared" si="4"/>
        <v>P2RY2-Gi2</v>
      </c>
      <c r="B287" s="144" t="s">
        <v>641</v>
      </c>
      <c r="C287" s="91" t="s">
        <v>1109</v>
      </c>
      <c r="D287" s="91" t="s">
        <v>1345</v>
      </c>
      <c r="E287" s="143">
        <v>3.2552697650342322</v>
      </c>
    </row>
    <row r="288" spans="1:5" x14ac:dyDescent="0.2">
      <c r="A288" t="str">
        <f t="shared" si="4"/>
        <v>PAR1-Gi2</v>
      </c>
      <c r="B288" s="144" t="s">
        <v>688</v>
      </c>
      <c r="C288" s="91" t="s">
        <v>688</v>
      </c>
      <c r="D288" s="91" t="s">
        <v>1345</v>
      </c>
      <c r="E288" s="143">
        <v>18.578181255309381</v>
      </c>
    </row>
    <row r="289" spans="1:5" x14ac:dyDescent="0.2">
      <c r="A289" t="str">
        <f t="shared" si="4"/>
        <v>PAR2-Gi2</v>
      </c>
      <c r="B289" s="144" t="s">
        <v>692</v>
      </c>
      <c r="C289" s="34" t="s">
        <v>692</v>
      </c>
      <c r="D289" s="91" t="s">
        <v>1345</v>
      </c>
      <c r="E289" s="143">
        <v>52.268802935223754</v>
      </c>
    </row>
    <row r="290" spans="1:5" x14ac:dyDescent="0.2">
      <c r="A290" t="str">
        <f t="shared" si="4"/>
        <v>PE2R1-Gi2</v>
      </c>
      <c r="B290" s="144" t="s">
        <v>669</v>
      </c>
      <c r="C290" s="91" t="s">
        <v>1108</v>
      </c>
      <c r="D290" s="91" t="s">
        <v>1345</v>
      </c>
      <c r="E290" s="143">
        <v>3.8640746523790628</v>
      </c>
    </row>
    <row r="291" spans="1:5" x14ac:dyDescent="0.2">
      <c r="A291" t="str">
        <f t="shared" si="4"/>
        <v>PE2R2-Gi2</v>
      </c>
      <c r="B291" s="144" t="s">
        <v>672</v>
      </c>
      <c r="C291" s="91" t="s">
        <v>1107</v>
      </c>
      <c r="D291" s="91" t="s">
        <v>1345</v>
      </c>
      <c r="E291" s="143" t="s">
        <v>182</v>
      </c>
    </row>
    <row r="292" spans="1:5" x14ac:dyDescent="0.2">
      <c r="A292" t="str">
        <f t="shared" si="4"/>
        <v>PE2R3-Gi2</v>
      </c>
      <c r="B292" s="144" t="s">
        <v>675</v>
      </c>
      <c r="C292" s="91" t="s">
        <v>1106</v>
      </c>
      <c r="D292" s="91" t="s">
        <v>1345</v>
      </c>
      <c r="E292" s="143">
        <v>20.290251613499255</v>
      </c>
    </row>
    <row r="293" spans="1:5" x14ac:dyDescent="0.2">
      <c r="A293" t="str">
        <f t="shared" si="4"/>
        <v>PE2R4-Gi2</v>
      </c>
      <c r="B293" s="144" t="s">
        <v>678</v>
      </c>
      <c r="C293" s="91" t="s">
        <v>1105</v>
      </c>
      <c r="D293" s="91" t="s">
        <v>1345</v>
      </c>
      <c r="E293" s="143">
        <v>25.934879287436722</v>
      </c>
    </row>
    <row r="294" spans="1:5" x14ac:dyDescent="0.2">
      <c r="A294" t="str">
        <f t="shared" si="4"/>
        <v>PF2R-Gi2</v>
      </c>
      <c r="B294" s="144" t="s">
        <v>681</v>
      </c>
      <c r="C294" s="91" t="s">
        <v>1104</v>
      </c>
      <c r="D294" s="91" t="s">
        <v>1345</v>
      </c>
      <c r="E294" s="143" t="s">
        <v>182</v>
      </c>
    </row>
    <row r="295" spans="1:5" x14ac:dyDescent="0.2">
      <c r="A295" t="str">
        <f t="shared" si="4"/>
        <v>PSYR-Gi2</v>
      </c>
      <c r="B295" s="144" t="s">
        <v>410</v>
      </c>
      <c r="C295" s="34" t="s">
        <v>34</v>
      </c>
      <c r="D295" s="91" t="s">
        <v>1345</v>
      </c>
      <c r="E295" s="143" t="s">
        <v>182</v>
      </c>
    </row>
    <row r="296" spans="1:5" x14ac:dyDescent="0.2">
      <c r="A296" t="str">
        <f t="shared" si="4"/>
        <v>PTH1R-Gi2</v>
      </c>
      <c r="B296" s="144" t="s">
        <v>152</v>
      </c>
      <c r="C296" s="91" t="s">
        <v>1103</v>
      </c>
      <c r="D296" s="91" t="s">
        <v>1345</v>
      </c>
      <c r="E296" s="143">
        <v>14.195046012646891</v>
      </c>
    </row>
    <row r="297" spans="1:5" x14ac:dyDescent="0.2">
      <c r="A297" t="str">
        <f t="shared" si="4"/>
        <v>S1PR1-Gi2</v>
      </c>
      <c r="B297" s="144" t="s">
        <v>62</v>
      </c>
      <c r="C297" s="91" t="s">
        <v>1102</v>
      </c>
      <c r="D297" s="91" t="s">
        <v>1345</v>
      </c>
      <c r="E297" s="143">
        <v>10.662828658039425</v>
      </c>
    </row>
    <row r="298" spans="1:5" x14ac:dyDescent="0.2">
      <c r="A298" t="str">
        <f t="shared" si="4"/>
        <v>SSR2-Gi2</v>
      </c>
      <c r="B298" s="144" t="s">
        <v>705</v>
      </c>
      <c r="C298" s="91" t="s">
        <v>1101</v>
      </c>
      <c r="D298" s="91" t="s">
        <v>1345</v>
      </c>
      <c r="E298" s="143">
        <v>41.447482748648056</v>
      </c>
    </row>
    <row r="299" spans="1:5" x14ac:dyDescent="0.2">
      <c r="A299" t="str">
        <f t="shared" si="4"/>
        <v>V1AR-Gi2</v>
      </c>
      <c r="B299" s="144" t="s">
        <v>153</v>
      </c>
      <c r="C299" s="91" t="s">
        <v>1100</v>
      </c>
      <c r="D299" s="91" t="s">
        <v>1345</v>
      </c>
      <c r="E299" s="143">
        <v>7.1541857241813345</v>
      </c>
    </row>
    <row r="300" spans="1:5" x14ac:dyDescent="0.2">
      <c r="A300" t="str">
        <f t="shared" si="4"/>
        <v>V2R-Gi2</v>
      </c>
      <c r="B300" s="144" t="s">
        <v>74</v>
      </c>
      <c r="C300" s="91" t="s">
        <v>1099</v>
      </c>
      <c r="D300" s="91" t="s">
        <v>1345</v>
      </c>
      <c r="E300" s="143" t="s">
        <v>182</v>
      </c>
    </row>
    <row r="301" spans="1:5" x14ac:dyDescent="0.2">
      <c r="A301" t="str">
        <f t="shared" si="4"/>
        <v>VIPR1-Gi2</v>
      </c>
      <c r="B301" s="144" t="s">
        <v>773</v>
      </c>
      <c r="C301" s="91" t="s">
        <v>1098</v>
      </c>
      <c r="D301" s="91" t="s">
        <v>1345</v>
      </c>
      <c r="E301" s="143" t="s">
        <v>182</v>
      </c>
    </row>
    <row r="302" spans="1:5" x14ac:dyDescent="0.2">
      <c r="A302" t="str">
        <f t="shared" si="4"/>
        <v>5HT1A-GoA</v>
      </c>
      <c r="B302" s="144" t="s">
        <v>170</v>
      </c>
      <c r="C302" s="91" t="s">
        <v>1179</v>
      </c>
      <c r="D302" s="91" t="s">
        <v>1342</v>
      </c>
      <c r="E302" s="143">
        <v>54.534443214254516</v>
      </c>
    </row>
    <row r="303" spans="1:5" x14ac:dyDescent="0.2">
      <c r="A303" t="str">
        <f t="shared" si="4"/>
        <v>5HT1B-GoA</v>
      </c>
      <c r="B303" s="144" t="s">
        <v>175</v>
      </c>
      <c r="C303" s="91" t="s">
        <v>1178</v>
      </c>
      <c r="D303" s="91" t="s">
        <v>1342</v>
      </c>
      <c r="E303" s="143">
        <v>3.1495751746921381</v>
      </c>
    </row>
    <row r="304" spans="1:5" x14ac:dyDescent="0.2">
      <c r="A304" t="str">
        <f t="shared" si="4"/>
        <v>5HT1D-GoA</v>
      </c>
      <c r="B304" s="144" t="s">
        <v>178</v>
      </c>
      <c r="C304" s="91" t="s">
        <v>1177</v>
      </c>
      <c r="D304" s="91" t="s">
        <v>1342</v>
      </c>
      <c r="E304" s="143">
        <v>3.593648419514138</v>
      </c>
    </row>
    <row r="305" spans="1:5" x14ac:dyDescent="0.2">
      <c r="A305" t="str">
        <f t="shared" si="4"/>
        <v>5HT2A-GoA</v>
      </c>
      <c r="B305" s="144" t="s">
        <v>186</v>
      </c>
      <c r="C305" s="91" t="s">
        <v>1176</v>
      </c>
      <c r="D305" s="91" t="s">
        <v>1342</v>
      </c>
      <c r="E305" s="143">
        <v>1.4380374567401122</v>
      </c>
    </row>
    <row r="306" spans="1:5" x14ac:dyDescent="0.2">
      <c r="A306" t="str">
        <f t="shared" si="4"/>
        <v>5HT2B-GoA</v>
      </c>
      <c r="B306" s="144" t="s">
        <v>189</v>
      </c>
      <c r="C306" s="91" t="s">
        <v>1175</v>
      </c>
      <c r="D306" s="91" t="s">
        <v>1342</v>
      </c>
      <c r="E306" s="143" t="s">
        <v>182</v>
      </c>
    </row>
    <row r="307" spans="1:5" x14ac:dyDescent="0.2">
      <c r="A307" t="str">
        <f t="shared" si="4"/>
        <v>5HT2C-GoA</v>
      </c>
      <c r="B307" s="144" t="s">
        <v>192</v>
      </c>
      <c r="C307" s="91" t="s">
        <v>1174</v>
      </c>
      <c r="D307" s="91" t="s">
        <v>1342</v>
      </c>
      <c r="E307" s="143">
        <v>19.42185980319196</v>
      </c>
    </row>
    <row r="308" spans="1:5" x14ac:dyDescent="0.2">
      <c r="A308" t="str">
        <f t="shared" si="4"/>
        <v>AA1R-GoA</v>
      </c>
      <c r="B308" s="144" t="s">
        <v>217</v>
      </c>
      <c r="C308" s="91" t="s">
        <v>1173</v>
      </c>
      <c r="D308" s="91" t="s">
        <v>1342</v>
      </c>
      <c r="E308" s="143">
        <v>2.5729177788442774</v>
      </c>
    </row>
    <row r="309" spans="1:5" x14ac:dyDescent="0.2">
      <c r="A309" t="str">
        <f t="shared" si="4"/>
        <v>AA2AR-GoA</v>
      </c>
      <c r="B309" s="144" t="s">
        <v>221</v>
      </c>
      <c r="C309" s="91" t="s">
        <v>1172</v>
      </c>
      <c r="D309" s="91" t="s">
        <v>1342</v>
      </c>
      <c r="E309" s="143" t="s">
        <v>182</v>
      </c>
    </row>
    <row r="310" spans="1:5" x14ac:dyDescent="0.2">
      <c r="A310" t="str">
        <f t="shared" si="4"/>
        <v>AA2BR-GoA</v>
      </c>
      <c r="B310" s="144" t="s">
        <v>224</v>
      </c>
      <c r="C310" s="91" t="s">
        <v>1171</v>
      </c>
      <c r="D310" s="91" t="s">
        <v>1342</v>
      </c>
      <c r="E310" s="143" t="s">
        <v>182</v>
      </c>
    </row>
    <row r="311" spans="1:5" x14ac:dyDescent="0.2">
      <c r="A311" t="str">
        <f t="shared" si="4"/>
        <v>AA3R-GoA</v>
      </c>
      <c r="B311" s="144" t="s">
        <v>227</v>
      </c>
      <c r="C311" s="91" t="s">
        <v>1170</v>
      </c>
      <c r="D311" s="91" t="s">
        <v>1342</v>
      </c>
      <c r="E311" s="143">
        <v>2.2008207642566786</v>
      </c>
    </row>
    <row r="312" spans="1:5" x14ac:dyDescent="0.2">
      <c r="A312" t="str">
        <f t="shared" si="4"/>
        <v>ACM1-GoA</v>
      </c>
      <c r="B312" s="144" t="s">
        <v>202</v>
      </c>
      <c r="C312" s="91" t="s">
        <v>1169</v>
      </c>
      <c r="D312" s="91" t="s">
        <v>1342</v>
      </c>
      <c r="E312" s="143">
        <v>5.5026754581465998</v>
      </c>
    </row>
    <row r="313" spans="1:5" x14ac:dyDescent="0.2">
      <c r="A313" t="str">
        <f t="shared" si="4"/>
        <v>ACM2-GoA</v>
      </c>
      <c r="B313" s="144" t="s">
        <v>206</v>
      </c>
      <c r="C313" s="91" t="s">
        <v>1168</v>
      </c>
      <c r="D313" s="91" t="s">
        <v>1342</v>
      </c>
      <c r="E313" s="143">
        <v>28.231115688468645</v>
      </c>
    </row>
    <row r="314" spans="1:5" x14ac:dyDescent="0.2">
      <c r="A314" t="str">
        <f t="shared" si="4"/>
        <v>ACM3-GoA</v>
      </c>
      <c r="B314" s="144" t="s">
        <v>209</v>
      </c>
      <c r="C314" s="91" t="s">
        <v>1167</v>
      </c>
      <c r="D314" s="91" t="s">
        <v>1342</v>
      </c>
      <c r="E314" s="143">
        <v>12.360262394236736</v>
      </c>
    </row>
    <row r="315" spans="1:5" x14ac:dyDescent="0.2">
      <c r="A315" t="str">
        <f t="shared" si="4"/>
        <v>ACM4-GoA</v>
      </c>
      <c r="B315" s="144" t="s">
        <v>212</v>
      </c>
      <c r="C315" s="91" t="s">
        <v>1166</v>
      </c>
      <c r="D315" s="91" t="s">
        <v>1342</v>
      </c>
      <c r="E315" s="143">
        <v>13.737068563509759</v>
      </c>
    </row>
    <row r="316" spans="1:5" x14ac:dyDescent="0.2">
      <c r="A316" t="str">
        <f t="shared" si="4"/>
        <v>ADA1A-GoA</v>
      </c>
      <c r="B316" s="144" t="s">
        <v>237</v>
      </c>
      <c r="C316" s="91" t="s">
        <v>1165</v>
      </c>
      <c r="D316" s="91" t="s">
        <v>1342</v>
      </c>
      <c r="E316" s="143">
        <v>1.8349162885869983</v>
      </c>
    </row>
    <row r="317" spans="1:5" x14ac:dyDescent="0.2">
      <c r="A317" t="str">
        <f t="shared" si="4"/>
        <v>ADA2A-GoA</v>
      </c>
      <c r="B317" s="144" t="s">
        <v>245</v>
      </c>
      <c r="C317" s="91" t="s">
        <v>1164</v>
      </c>
      <c r="D317" s="91" t="s">
        <v>1342</v>
      </c>
      <c r="E317" s="143">
        <v>4.6245017731460285</v>
      </c>
    </row>
    <row r="318" spans="1:5" x14ac:dyDescent="0.2">
      <c r="A318" t="str">
        <f t="shared" si="4"/>
        <v>ADA2B-GoA</v>
      </c>
      <c r="B318" s="144" t="s">
        <v>248</v>
      </c>
      <c r="C318" s="91" t="s">
        <v>1163</v>
      </c>
      <c r="D318" s="91" t="s">
        <v>1342</v>
      </c>
      <c r="E318" s="143">
        <v>2.7677711123150672</v>
      </c>
    </row>
    <row r="319" spans="1:5" x14ac:dyDescent="0.2">
      <c r="A319" t="str">
        <f t="shared" si="4"/>
        <v>ADA2C-GoA</v>
      </c>
      <c r="B319" s="144" t="s">
        <v>251</v>
      </c>
      <c r="C319" s="91" t="s">
        <v>1162</v>
      </c>
      <c r="D319" s="91" t="s">
        <v>1342</v>
      </c>
      <c r="E319" s="143">
        <v>18.330873146563807</v>
      </c>
    </row>
    <row r="320" spans="1:5" x14ac:dyDescent="0.2">
      <c r="A320" t="str">
        <f t="shared" si="4"/>
        <v>ADRB1-GoA</v>
      </c>
      <c r="B320" s="144" t="s">
        <v>254</v>
      </c>
      <c r="C320" s="91" t="s">
        <v>1161</v>
      </c>
      <c r="D320" s="91" t="s">
        <v>1342</v>
      </c>
      <c r="E320" s="143">
        <v>6.579085709882488</v>
      </c>
    </row>
    <row r="321" spans="1:5" x14ac:dyDescent="0.2">
      <c r="A321" t="str">
        <f t="shared" si="4"/>
        <v>ADRB2-GoA</v>
      </c>
      <c r="B321" s="144" t="s">
        <v>256</v>
      </c>
      <c r="C321" s="91" t="s">
        <v>1160</v>
      </c>
      <c r="D321" s="91" t="s">
        <v>1342</v>
      </c>
      <c r="E321" s="143" t="s">
        <v>182</v>
      </c>
    </row>
    <row r="322" spans="1:5" x14ac:dyDescent="0.2">
      <c r="A322" t="str">
        <f t="shared" ref="A322:A385" si="5">B322&amp;"-"&amp;D322</f>
        <v>AGTR1-GoA</v>
      </c>
      <c r="B322" s="144" t="s">
        <v>259</v>
      </c>
      <c r="C322" s="91" t="s">
        <v>1159</v>
      </c>
      <c r="D322" s="91" t="s">
        <v>1342</v>
      </c>
      <c r="E322" s="143">
        <v>2.0637474411336783</v>
      </c>
    </row>
    <row r="323" spans="1:5" x14ac:dyDescent="0.2">
      <c r="A323" t="str">
        <f t="shared" si="5"/>
        <v>APJ-GoA</v>
      </c>
      <c r="B323" s="144" t="s">
        <v>0</v>
      </c>
      <c r="C323" s="91" t="s">
        <v>265</v>
      </c>
      <c r="D323" s="91" t="s">
        <v>1342</v>
      </c>
      <c r="E323" s="143">
        <v>9.5314515390676515</v>
      </c>
    </row>
    <row r="324" spans="1:5" x14ac:dyDescent="0.2">
      <c r="A324" t="str">
        <f t="shared" si="5"/>
        <v>BKRB1-GoA</v>
      </c>
      <c r="B324" s="144" t="s">
        <v>276</v>
      </c>
      <c r="C324" s="91" t="s">
        <v>1158</v>
      </c>
      <c r="D324" s="91" t="s">
        <v>1342</v>
      </c>
      <c r="E324" s="143">
        <v>3.7975584628840009</v>
      </c>
    </row>
    <row r="325" spans="1:5" x14ac:dyDescent="0.2">
      <c r="A325" t="str">
        <f t="shared" si="5"/>
        <v>BKRB2-GoA</v>
      </c>
      <c r="B325" s="144" t="s">
        <v>280</v>
      </c>
      <c r="C325" s="91" t="s">
        <v>1157</v>
      </c>
      <c r="D325" s="91" t="s">
        <v>1342</v>
      </c>
      <c r="E325" s="143">
        <v>5.6650196174754646</v>
      </c>
    </row>
    <row r="326" spans="1:5" x14ac:dyDescent="0.2">
      <c r="A326" t="str">
        <f t="shared" si="5"/>
        <v>C5AR1-GoA</v>
      </c>
      <c r="B326" s="144" t="s">
        <v>428</v>
      </c>
      <c r="C326" s="91" t="s">
        <v>1156</v>
      </c>
      <c r="D326" s="91" t="s">
        <v>1342</v>
      </c>
      <c r="E326" s="143">
        <v>13.124623118365376</v>
      </c>
    </row>
    <row r="327" spans="1:5" x14ac:dyDescent="0.2">
      <c r="A327" t="str">
        <f t="shared" si="5"/>
        <v>CALCR-GoA</v>
      </c>
      <c r="B327" s="144" t="s">
        <v>283</v>
      </c>
      <c r="C327" s="91" t="s">
        <v>1155</v>
      </c>
      <c r="D327" s="91" t="s">
        <v>1342</v>
      </c>
      <c r="E327" s="143">
        <v>42.75846676377062</v>
      </c>
    </row>
    <row r="328" spans="1:5" ht="16" x14ac:dyDescent="0.2">
      <c r="A328" t="str">
        <f t="shared" si="5"/>
        <v>CALCR+RAMP3-GoA</v>
      </c>
      <c r="B328" s="144" t="s">
        <v>1154</v>
      </c>
      <c r="C328" s="91" t="s">
        <v>1153</v>
      </c>
      <c r="D328" s="91" t="s">
        <v>1342</v>
      </c>
      <c r="E328" s="143" t="s">
        <v>182</v>
      </c>
    </row>
    <row r="329" spans="1:5" x14ac:dyDescent="0.2">
      <c r="A329" t="str">
        <f t="shared" si="5"/>
        <v>CCKAR-GoA</v>
      </c>
      <c r="B329" s="144" t="s">
        <v>324</v>
      </c>
      <c r="C329" s="91" t="s">
        <v>1152</v>
      </c>
      <c r="D329" s="91" t="s">
        <v>1342</v>
      </c>
      <c r="E329" s="143">
        <v>9.523728339010086</v>
      </c>
    </row>
    <row r="330" spans="1:5" x14ac:dyDescent="0.2">
      <c r="A330" t="str">
        <f t="shared" si="5"/>
        <v>CCR5-GoA</v>
      </c>
      <c r="B330" s="144" t="s">
        <v>6</v>
      </c>
      <c r="C330" s="91" t="s">
        <v>6</v>
      </c>
      <c r="D330" s="91" t="s">
        <v>1342</v>
      </c>
      <c r="E330" s="143">
        <v>9.9164688468459161</v>
      </c>
    </row>
    <row r="331" spans="1:5" x14ac:dyDescent="0.2">
      <c r="A331" t="str">
        <f t="shared" si="5"/>
        <v>CCR6-GoA</v>
      </c>
      <c r="B331" s="144" t="s">
        <v>7</v>
      </c>
      <c r="C331" s="91" t="s">
        <v>7</v>
      </c>
      <c r="D331" s="91" t="s">
        <v>1342</v>
      </c>
      <c r="E331" s="143">
        <v>2.5596644050638098</v>
      </c>
    </row>
    <row r="332" spans="1:5" x14ac:dyDescent="0.2">
      <c r="A332" t="str">
        <f t="shared" si="5"/>
        <v>CLTR1-GoA</v>
      </c>
      <c r="B332" s="144" t="s">
        <v>519</v>
      </c>
      <c r="C332" s="91" t="s">
        <v>1151</v>
      </c>
      <c r="D332" s="91" t="s">
        <v>1342</v>
      </c>
      <c r="E332" s="143">
        <v>40.681195332193106</v>
      </c>
    </row>
    <row r="333" spans="1:5" x14ac:dyDescent="0.2">
      <c r="A333" t="str">
        <f t="shared" si="5"/>
        <v>CLTR2-GoA</v>
      </c>
      <c r="B333" s="144" t="s">
        <v>523</v>
      </c>
      <c r="C333" s="91" t="s">
        <v>1150</v>
      </c>
      <c r="D333" s="91" t="s">
        <v>1342</v>
      </c>
      <c r="E333" s="143">
        <v>32.016606670663393</v>
      </c>
    </row>
    <row r="334" spans="1:5" x14ac:dyDescent="0.2">
      <c r="A334" t="str">
        <f t="shared" si="5"/>
        <v>CNR1-GoA</v>
      </c>
      <c r="B334" s="144" t="s">
        <v>290</v>
      </c>
      <c r="C334" s="91" t="s">
        <v>1149</v>
      </c>
      <c r="D334" s="91" t="s">
        <v>1342</v>
      </c>
      <c r="E334" s="143">
        <v>13.132180051500834</v>
      </c>
    </row>
    <row r="335" spans="1:5" x14ac:dyDescent="0.2">
      <c r="A335" t="str">
        <f t="shared" si="5"/>
        <v>CNR2-GoA</v>
      </c>
      <c r="B335" s="144" t="s">
        <v>294</v>
      </c>
      <c r="C335" s="91" t="s">
        <v>1148</v>
      </c>
      <c r="D335" s="91" t="s">
        <v>1342</v>
      </c>
      <c r="E335" s="143">
        <v>35.91329728773654</v>
      </c>
    </row>
    <row r="336" spans="1:5" x14ac:dyDescent="0.2">
      <c r="A336" t="str">
        <f t="shared" si="5"/>
        <v>CRFR1-GoA</v>
      </c>
      <c r="B336" s="144" t="s">
        <v>83</v>
      </c>
      <c r="C336" s="91" t="s">
        <v>1147</v>
      </c>
      <c r="D336" s="91" t="s">
        <v>1342</v>
      </c>
      <c r="E336" s="143">
        <v>10.975465131022956</v>
      </c>
    </row>
    <row r="337" spans="1:5" x14ac:dyDescent="0.2">
      <c r="A337" t="str">
        <f t="shared" si="5"/>
        <v>CRFR2-GoA</v>
      </c>
      <c r="B337" s="144" t="s">
        <v>8</v>
      </c>
      <c r="C337" s="91" t="s">
        <v>1146</v>
      </c>
      <c r="D337" s="91" t="s">
        <v>1342</v>
      </c>
      <c r="E337" s="143" t="s">
        <v>182</v>
      </c>
    </row>
    <row r="338" spans="1:5" x14ac:dyDescent="0.2">
      <c r="A338" t="str">
        <f t="shared" si="5"/>
        <v>CXCR2-GoA</v>
      </c>
      <c r="B338" s="144" t="s">
        <v>11</v>
      </c>
      <c r="C338" s="91" t="s">
        <v>11</v>
      </c>
      <c r="D338" s="91" t="s">
        <v>1342</v>
      </c>
      <c r="E338" s="143">
        <v>7.5019428727128759</v>
      </c>
    </row>
    <row r="339" spans="1:5" x14ac:dyDescent="0.2">
      <c r="A339" t="str">
        <f t="shared" si="5"/>
        <v>CXCR4-GoA</v>
      </c>
      <c r="B339" s="144" t="s">
        <v>12</v>
      </c>
      <c r="C339" s="91" t="s">
        <v>12</v>
      </c>
      <c r="D339" s="91" t="s">
        <v>1342</v>
      </c>
      <c r="E339" s="143">
        <v>4.2050719917304029</v>
      </c>
    </row>
    <row r="340" spans="1:5" x14ac:dyDescent="0.2">
      <c r="A340" t="str">
        <f t="shared" si="5"/>
        <v>CXCR5-GoA</v>
      </c>
      <c r="B340" s="144" t="s">
        <v>13</v>
      </c>
      <c r="C340" s="91" t="s">
        <v>13</v>
      </c>
      <c r="D340" s="91" t="s">
        <v>1342</v>
      </c>
      <c r="E340" s="143">
        <v>30.343172965804818</v>
      </c>
    </row>
    <row r="341" spans="1:5" x14ac:dyDescent="0.2">
      <c r="A341" t="str">
        <f t="shared" si="5"/>
        <v>DRD1-GoA</v>
      </c>
      <c r="B341" s="144" t="s">
        <v>433</v>
      </c>
      <c r="C341" s="91" t="s">
        <v>1145</v>
      </c>
      <c r="D341" s="91" t="s">
        <v>1342</v>
      </c>
      <c r="E341" s="143" t="s">
        <v>182</v>
      </c>
    </row>
    <row r="342" spans="1:5" x14ac:dyDescent="0.2">
      <c r="A342" t="str">
        <f t="shared" si="5"/>
        <v>DRD2-GoA</v>
      </c>
      <c r="B342" s="144" t="s">
        <v>435</v>
      </c>
      <c r="C342" s="91" t="s">
        <v>1144</v>
      </c>
      <c r="D342" s="91" t="s">
        <v>1342</v>
      </c>
      <c r="E342" s="143">
        <v>33.556844263181326</v>
      </c>
    </row>
    <row r="343" spans="1:5" x14ac:dyDescent="0.2">
      <c r="A343" t="str">
        <f t="shared" si="5"/>
        <v>DRD5-GoA</v>
      </c>
      <c r="B343" s="144" t="s">
        <v>439</v>
      </c>
      <c r="C343" s="91" t="s">
        <v>1143</v>
      </c>
      <c r="D343" s="91" t="s">
        <v>1342</v>
      </c>
      <c r="E343" s="143" t="s">
        <v>182</v>
      </c>
    </row>
    <row r="344" spans="1:5" x14ac:dyDescent="0.2">
      <c r="A344" t="str">
        <f t="shared" si="5"/>
        <v>EDNRA-GoA</v>
      </c>
      <c r="B344" s="144" t="s">
        <v>441</v>
      </c>
      <c r="C344" s="91" t="s">
        <v>1142</v>
      </c>
      <c r="D344" s="91" t="s">
        <v>1342</v>
      </c>
      <c r="E344" s="143">
        <v>39.042967631402135</v>
      </c>
    </row>
    <row r="345" spans="1:5" x14ac:dyDescent="0.2">
      <c r="A345" t="str">
        <f t="shared" si="5"/>
        <v>FFAR2-GoA</v>
      </c>
      <c r="B345" s="144" t="s">
        <v>453</v>
      </c>
      <c r="C345" s="91" t="s">
        <v>1141</v>
      </c>
      <c r="D345" s="91" t="s">
        <v>1342</v>
      </c>
      <c r="E345" s="143" t="s">
        <v>182</v>
      </c>
    </row>
    <row r="346" spans="1:5" x14ac:dyDescent="0.2">
      <c r="A346" t="str">
        <f t="shared" si="5"/>
        <v>FFAR3-GoA</v>
      </c>
      <c r="B346" s="144" t="s">
        <v>455</v>
      </c>
      <c r="C346" s="91" t="s">
        <v>1140</v>
      </c>
      <c r="D346" s="91" t="s">
        <v>1342</v>
      </c>
      <c r="E346" s="143">
        <v>7.7679383891557725</v>
      </c>
    </row>
    <row r="347" spans="1:5" x14ac:dyDescent="0.2">
      <c r="A347" t="str">
        <f t="shared" si="5"/>
        <v>FFAR4-GoA</v>
      </c>
      <c r="B347" s="144" t="s">
        <v>457</v>
      </c>
      <c r="C347" s="91" t="s">
        <v>1139</v>
      </c>
      <c r="D347" s="91" t="s">
        <v>1342</v>
      </c>
      <c r="E347" s="143">
        <v>10.558579663227865</v>
      </c>
    </row>
    <row r="348" spans="1:5" x14ac:dyDescent="0.2">
      <c r="A348" t="str">
        <f t="shared" si="5"/>
        <v>GHSR-GoA</v>
      </c>
      <c r="B348" s="144" t="s">
        <v>84</v>
      </c>
      <c r="C348" s="91" t="s">
        <v>113</v>
      </c>
      <c r="D348" s="91" t="s">
        <v>1342</v>
      </c>
      <c r="E348" s="143">
        <v>3.6401247114501869</v>
      </c>
    </row>
    <row r="349" spans="1:5" x14ac:dyDescent="0.2">
      <c r="A349" t="str">
        <f t="shared" si="5"/>
        <v>GIPR-GoA</v>
      </c>
      <c r="B349" s="144" t="s">
        <v>484</v>
      </c>
      <c r="C349" s="91" t="s">
        <v>114</v>
      </c>
      <c r="D349" s="91" t="s">
        <v>1342</v>
      </c>
      <c r="E349" s="143">
        <v>39.793848324835373</v>
      </c>
    </row>
    <row r="350" spans="1:5" x14ac:dyDescent="0.2">
      <c r="A350" t="str">
        <f t="shared" si="5"/>
        <v>GLP1R-GoA</v>
      </c>
      <c r="B350" s="144" t="s">
        <v>486</v>
      </c>
      <c r="C350" s="91" t="s">
        <v>1138</v>
      </c>
      <c r="D350" s="91" t="s">
        <v>1342</v>
      </c>
      <c r="E350" s="143">
        <v>20.640369803913693</v>
      </c>
    </row>
    <row r="351" spans="1:5" x14ac:dyDescent="0.2">
      <c r="A351" t="str">
        <f t="shared" si="5"/>
        <v>GLP2R-GoA</v>
      </c>
      <c r="B351" s="144" t="s">
        <v>488</v>
      </c>
      <c r="C351" s="91" t="s">
        <v>1137</v>
      </c>
      <c r="D351" s="91" t="s">
        <v>1342</v>
      </c>
      <c r="E351" s="143">
        <v>115.31261685329761</v>
      </c>
    </row>
    <row r="352" spans="1:5" x14ac:dyDescent="0.2">
      <c r="A352" t="str">
        <f t="shared" si="5"/>
        <v>GLR-GoA</v>
      </c>
      <c r="B352" s="144" t="s">
        <v>490</v>
      </c>
      <c r="C352" s="91" t="s">
        <v>112</v>
      </c>
      <c r="D352" s="91" t="s">
        <v>1342</v>
      </c>
      <c r="E352" s="143">
        <v>39.327308465962012</v>
      </c>
    </row>
    <row r="353" spans="1:5" x14ac:dyDescent="0.2">
      <c r="A353" t="str">
        <f t="shared" si="5"/>
        <v>GNRHR-GoA</v>
      </c>
      <c r="B353" s="144" t="s">
        <v>497</v>
      </c>
      <c r="C353" s="91" t="s">
        <v>1136</v>
      </c>
      <c r="D353" s="91" t="s">
        <v>1342</v>
      </c>
      <c r="E353" s="143" t="s">
        <v>182</v>
      </c>
    </row>
    <row r="354" spans="1:5" x14ac:dyDescent="0.2">
      <c r="A354" t="str">
        <f t="shared" si="5"/>
        <v>GP183-GoA</v>
      </c>
      <c r="B354" s="144" t="s">
        <v>353</v>
      </c>
      <c r="C354" s="91" t="s">
        <v>37</v>
      </c>
      <c r="D354" s="91" t="s">
        <v>1342</v>
      </c>
      <c r="E354" s="143">
        <v>194.1892640657891</v>
      </c>
    </row>
    <row r="355" spans="1:5" x14ac:dyDescent="0.2">
      <c r="A355" t="str">
        <f t="shared" si="5"/>
        <v>GPBAR-GoA</v>
      </c>
      <c r="B355" s="144" t="s">
        <v>268</v>
      </c>
      <c r="C355" s="91" t="s">
        <v>1135</v>
      </c>
      <c r="D355" s="91" t="s">
        <v>1342</v>
      </c>
      <c r="E355" s="143" t="s">
        <v>182</v>
      </c>
    </row>
    <row r="356" spans="1:5" x14ac:dyDescent="0.2">
      <c r="A356" t="str">
        <f t="shared" si="5"/>
        <v>GPR39-GoA</v>
      </c>
      <c r="B356" s="144" t="s">
        <v>85</v>
      </c>
      <c r="C356" s="91" t="s">
        <v>85</v>
      </c>
      <c r="D356" s="91" t="s">
        <v>1342</v>
      </c>
      <c r="E356" s="143">
        <v>12.923424847848725</v>
      </c>
    </row>
    <row r="357" spans="1:5" x14ac:dyDescent="0.2">
      <c r="A357" t="str">
        <f t="shared" si="5"/>
        <v>GPR4-GoA</v>
      </c>
      <c r="B357" s="144" t="s">
        <v>31</v>
      </c>
      <c r="C357" s="34" t="s">
        <v>31</v>
      </c>
      <c r="D357" s="91" t="s">
        <v>1342</v>
      </c>
      <c r="E357" s="143" t="s">
        <v>182</v>
      </c>
    </row>
    <row r="358" spans="1:5" x14ac:dyDescent="0.2">
      <c r="A358" t="str">
        <f t="shared" si="5"/>
        <v>GPR84-GoA</v>
      </c>
      <c r="B358" s="144" t="s">
        <v>36</v>
      </c>
      <c r="C358" s="34" t="s">
        <v>36</v>
      </c>
      <c r="D358" s="91" t="s">
        <v>1342</v>
      </c>
      <c r="E358" s="143">
        <v>2.6770959759006967</v>
      </c>
    </row>
    <row r="359" spans="1:5" x14ac:dyDescent="0.2">
      <c r="A359" t="str">
        <f t="shared" si="5"/>
        <v>GRM2-GoA</v>
      </c>
      <c r="B359" s="144" t="s">
        <v>564</v>
      </c>
      <c r="C359" s="91" t="s">
        <v>1133</v>
      </c>
      <c r="D359" s="91" t="s">
        <v>1342</v>
      </c>
      <c r="E359" s="143">
        <v>4.7730926391861832</v>
      </c>
    </row>
    <row r="360" spans="1:5" x14ac:dyDescent="0.2">
      <c r="A360" t="str">
        <f t="shared" si="5"/>
        <v>GRM4-GoA</v>
      </c>
      <c r="B360" s="144" t="s">
        <v>567</v>
      </c>
      <c r="C360" s="91" t="s">
        <v>1132</v>
      </c>
      <c r="D360" s="91" t="s">
        <v>1342</v>
      </c>
      <c r="E360" s="143">
        <v>6.6513816560354986</v>
      </c>
    </row>
    <row r="361" spans="1:5" x14ac:dyDescent="0.2">
      <c r="A361" t="str">
        <f t="shared" si="5"/>
        <v>GRM5-GoA</v>
      </c>
      <c r="B361" s="144" t="s">
        <v>569</v>
      </c>
      <c r="C361" s="91" t="s">
        <v>1131</v>
      </c>
      <c r="D361" s="91" t="s">
        <v>1342</v>
      </c>
      <c r="E361" s="143">
        <v>22.037558443177929</v>
      </c>
    </row>
    <row r="362" spans="1:5" x14ac:dyDescent="0.2">
      <c r="A362" t="str">
        <f t="shared" si="5"/>
        <v>GRM6-GoA</v>
      </c>
      <c r="B362" s="144" t="s">
        <v>571</v>
      </c>
      <c r="C362" s="91" t="s">
        <v>1130</v>
      </c>
      <c r="D362" s="91" t="s">
        <v>1342</v>
      </c>
      <c r="E362" s="143">
        <v>12.641323207149057</v>
      </c>
    </row>
    <row r="363" spans="1:5" x14ac:dyDescent="0.2">
      <c r="A363" t="str">
        <f t="shared" si="5"/>
        <v>GRM8-GoA</v>
      </c>
      <c r="B363" s="144" t="s">
        <v>574</v>
      </c>
      <c r="C363" s="91" t="s">
        <v>1129</v>
      </c>
      <c r="D363" s="91" t="s">
        <v>1342</v>
      </c>
      <c r="E363" s="143">
        <v>8.7120350538990188</v>
      </c>
    </row>
    <row r="364" spans="1:5" x14ac:dyDescent="0.2">
      <c r="A364" t="str">
        <f t="shared" si="5"/>
        <v>HCAR2-GoA</v>
      </c>
      <c r="B364" s="144" t="s">
        <v>513</v>
      </c>
      <c r="C364" s="91" t="s">
        <v>1128</v>
      </c>
      <c r="D364" s="91" t="s">
        <v>1342</v>
      </c>
      <c r="E364" s="143">
        <v>9.1118867680284872</v>
      </c>
    </row>
    <row r="365" spans="1:5" x14ac:dyDescent="0.2">
      <c r="A365" t="str">
        <f t="shared" si="5"/>
        <v>HCAR3-GoA</v>
      </c>
      <c r="B365" s="144" t="s">
        <v>46</v>
      </c>
      <c r="C365" s="91" t="s">
        <v>1127</v>
      </c>
      <c r="D365" s="91" t="s">
        <v>1342</v>
      </c>
      <c r="E365" s="143">
        <v>11.010431606981358</v>
      </c>
    </row>
    <row r="366" spans="1:5" x14ac:dyDescent="0.2">
      <c r="A366" t="str">
        <f t="shared" si="5"/>
        <v>HRH1-GoA</v>
      </c>
      <c r="B366" s="144" t="s">
        <v>504</v>
      </c>
      <c r="C366" s="91" t="s">
        <v>1126</v>
      </c>
      <c r="D366" s="91" t="s">
        <v>1342</v>
      </c>
      <c r="E366" s="143">
        <v>43.610664152334635</v>
      </c>
    </row>
    <row r="367" spans="1:5" x14ac:dyDescent="0.2">
      <c r="A367" t="str">
        <f t="shared" si="5"/>
        <v>HRH2-GoA</v>
      </c>
      <c r="B367" s="144" t="s">
        <v>506</v>
      </c>
      <c r="C367" s="91" t="s">
        <v>1125</v>
      </c>
      <c r="D367" s="91" t="s">
        <v>1342</v>
      </c>
      <c r="E367" s="143">
        <v>32.03229074114067</v>
      </c>
    </row>
    <row r="368" spans="1:5" x14ac:dyDescent="0.2">
      <c r="A368" t="str">
        <f t="shared" si="5"/>
        <v>LPAR1-GoA</v>
      </c>
      <c r="B368" s="144" t="s">
        <v>48</v>
      </c>
      <c r="C368" s="91" t="s">
        <v>1124</v>
      </c>
      <c r="D368" s="91" t="s">
        <v>1342</v>
      </c>
      <c r="E368" s="143">
        <v>17.503999377422222</v>
      </c>
    </row>
    <row r="369" spans="1:5" x14ac:dyDescent="0.2">
      <c r="A369" t="str">
        <f t="shared" si="5"/>
        <v>LPAR2-GoA</v>
      </c>
      <c r="B369" s="144" t="s">
        <v>49</v>
      </c>
      <c r="C369" s="91" t="s">
        <v>1123</v>
      </c>
      <c r="D369" s="91" t="s">
        <v>1342</v>
      </c>
      <c r="E369" s="143">
        <v>117.02455604230288</v>
      </c>
    </row>
    <row r="370" spans="1:5" x14ac:dyDescent="0.2">
      <c r="A370" t="str">
        <f t="shared" si="5"/>
        <v>LT4R1-GoA</v>
      </c>
      <c r="B370" s="144" t="s">
        <v>526</v>
      </c>
      <c r="C370" s="91" t="s">
        <v>1122</v>
      </c>
      <c r="D370" s="91" t="s">
        <v>1342</v>
      </c>
      <c r="E370" s="143">
        <v>7.8040929116537878</v>
      </c>
    </row>
    <row r="371" spans="1:5" x14ac:dyDescent="0.2">
      <c r="A371" t="str">
        <f t="shared" si="5"/>
        <v>LT4R2-GoA</v>
      </c>
      <c r="B371" s="144" t="s">
        <v>528</v>
      </c>
      <c r="C371" s="91" t="s">
        <v>1121</v>
      </c>
      <c r="D371" s="91" t="s">
        <v>1342</v>
      </c>
      <c r="E371" s="143">
        <v>9.2341373919494494</v>
      </c>
    </row>
    <row r="372" spans="1:5" x14ac:dyDescent="0.2">
      <c r="A372" t="str">
        <f t="shared" si="5"/>
        <v>MC3R-GoA</v>
      </c>
      <c r="B372" s="144" t="s">
        <v>54</v>
      </c>
      <c r="C372" s="91" t="s">
        <v>1120</v>
      </c>
      <c r="D372" s="91" t="s">
        <v>1342</v>
      </c>
      <c r="E372" s="143" t="s">
        <v>182</v>
      </c>
    </row>
    <row r="373" spans="1:5" x14ac:dyDescent="0.2">
      <c r="A373" t="str">
        <f t="shared" si="5"/>
        <v>MC4R-GoA</v>
      </c>
      <c r="B373" s="144" t="s">
        <v>86</v>
      </c>
      <c r="C373" s="91" t="s">
        <v>1119</v>
      </c>
      <c r="D373" s="91" t="s">
        <v>1342</v>
      </c>
      <c r="E373" s="143" t="s">
        <v>182</v>
      </c>
    </row>
    <row r="374" spans="1:5" x14ac:dyDescent="0.2">
      <c r="A374" t="str">
        <f t="shared" si="5"/>
        <v>MTR1A-GoA</v>
      </c>
      <c r="B374" s="144" t="s">
        <v>555</v>
      </c>
      <c r="C374" s="91" t="s">
        <v>1118</v>
      </c>
      <c r="D374" s="91" t="s">
        <v>1342</v>
      </c>
      <c r="E374" s="143">
        <v>16.797004170635336</v>
      </c>
    </row>
    <row r="375" spans="1:5" x14ac:dyDescent="0.2">
      <c r="A375" t="str">
        <f t="shared" si="5"/>
        <v>MTR1B-GoA</v>
      </c>
      <c r="B375" s="144" t="s">
        <v>558</v>
      </c>
      <c r="C375" s="91" t="s">
        <v>1117</v>
      </c>
      <c r="D375" s="91" t="s">
        <v>1342</v>
      </c>
      <c r="E375" s="143">
        <v>8.2963357725246212</v>
      </c>
    </row>
    <row r="376" spans="1:5" x14ac:dyDescent="0.2">
      <c r="A376" t="str">
        <f t="shared" si="5"/>
        <v>NPFF1-GoA</v>
      </c>
      <c r="B376" s="144" t="s">
        <v>582</v>
      </c>
      <c r="C376" s="91" t="s">
        <v>582</v>
      </c>
      <c r="D376" s="91" t="s">
        <v>1342</v>
      </c>
      <c r="E376" s="143">
        <v>18.933598369899709</v>
      </c>
    </row>
    <row r="377" spans="1:5" x14ac:dyDescent="0.2">
      <c r="A377" t="str">
        <f t="shared" si="5"/>
        <v>NPFF2-GoA</v>
      </c>
      <c r="B377" s="144" t="s">
        <v>585</v>
      </c>
      <c r="C377" s="91" t="s">
        <v>585</v>
      </c>
      <c r="D377" s="91" t="s">
        <v>1342</v>
      </c>
      <c r="E377" s="143">
        <v>15.878082771543912</v>
      </c>
    </row>
    <row r="378" spans="1:5" x14ac:dyDescent="0.2">
      <c r="A378" t="str">
        <f t="shared" si="5"/>
        <v>NPY1R-GoA</v>
      </c>
      <c r="B378" s="144" t="s">
        <v>58</v>
      </c>
      <c r="C378" s="91" t="s">
        <v>1116</v>
      </c>
      <c r="D378" s="91" t="s">
        <v>1342</v>
      </c>
      <c r="E378" s="143">
        <v>5.1138491270833795</v>
      </c>
    </row>
    <row r="379" spans="1:5" x14ac:dyDescent="0.2">
      <c r="A379" t="str">
        <f t="shared" si="5"/>
        <v>NPY5R-GoA</v>
      </c>
      <c r="B379" s="144" t="s">
        <v>87</v>
      </c>
      <c r="C379" s="91" t="s">
        <v>1115</v>
      </c>
      <c r="D379" s="91" t="s">
        <v>1342</v>
      </c>
      <c r="E379" s="143">
        <v>5.4196552797433775</v>
      </c>
    </row>
    <row r="380" spans="1:5" x14ac:dyDescent="0.2">
      <c r="A380" t="str">
        <f t="shared" si="5"/>
        <v>OGR1-GoA</v>
      </c>
      <c r="B380" s="144" t="s">
        <v>405</v>
      </c>
      <c r="C380" s="34" t="s">
        <v>35</v>
      </c>
      <c r="D380" s="91" t="s">
        <v>1342</v>
      </c>
      <c r="E380" s="143">
        <v>73.657436251449298</v>
      </c>
    </row>
    <row r="381" spans="1:5" x14ac:dyDescent="0.2">
      <c r="A381" t="str">
        <f t="shared" si="5"/>
        <v>OPRD-GoA</v>
      </c>
      <c r="B381" s="144" t="s">
        <v>602</v>
      </c>
      <c r="C381" s="91" t="s">
        <v>1114</v>
      </c>
      <c r="D381" s="91" t="s">
        <v>1342</v>
      </c>
      <c r="E381" s="143">
        <v>215.63089377215977</v>
      </c>
    </row>
    <row r="382" spans="1:5" x14ac:dyDescent="0.2">
      <c r="A382" t="str">
        <f t="shared" si="5"/>
        <v>OPRK-GoA</v>
      </c>
      <c r="B382" s="144" t="s">
        <v>606</v>
      </c>
      <c r="C382" s="91" t="s">
        <v>1113</v>
      </c>
      <c r="D382" s="91" t="s">
        <v>1342</v>
      </c>
      <c r="E382" s="143">
        <v>10.911782913772548</v>
      </c>
    </row>
    <row r="383" spans="1:5" x14ac:dyDescent="0.2">
      <c r="A383" t="str">
        <f t="shared" si="5"/>
        <v>OPRM-GoA</v>
      </c>
      <c r="B383" s="144" t="s">
        <v>609</v>
      </c>
      <c r="C383" s="91" t="s">
        <v>1112</v>
      </c>
      <c r="D383" s="91" t="s">
        <v>1342</v>
      </c>
      <c r="E383" s="143">
        <v>15.831361799028743</v>
      </c>
    </row>
    <row r="384" spans="1:5" x14ac:dyDescent="0.2">
      <c r="A384" t="str">
        <f t="shared" si="5"/>
        <v>OPRX-GoA</v>
      </c>
      <c r="B384" s="144" t="s">
        <v>612</v>
      </c>
      <c r="C384" s="91" t="s">
        <v>56</v>
      </c>
      <c r="D384" s="91" t="s">
        <v>1342</v>
      </c>
      <c r="E384" s="143">
        <v>11.031835532952913</v>
      </c>
    </row>
    <row r="385" spans="1:5" x14ac:dyDescent="0.2">
      <c r="A385" t="str">
        <f t="shared" si="5"/>
        <v>OX2R-GoA</v>
      </c>
      <c r="B385" s="144" t="s">
        <v>627</v>
      </c>
      <c r="C385" s="91" t="s">
        <v>1111</v>
      </c>
      <c r="D385" s="91" t="s">
        <v>1342</v>
      </c>
      <c r="E385" s="143">
        <v>40.402993620412893</v>
      </c>
    </row>
    <row r="386" spans="1:5" x14ac:dyDescent="0.2">
      <c r="A386" t="str">
        <f t="shared" ref="A386:A449" si="6">B386&amp;"-"&amp;D386</f>
        <v>OXYR-GoA</v>
      </c>
      <c r="B386" s="144" t="s">
        <v>760</v>
      </c>
      <c r="C386" s="91" t="s">
        <v>1110</v>
      </c>
      <c r="D386" s="91" t="s">
        <v>1342</v>
      </c>
      <c r="E386" s="143" t="s">
        <v>182</v>
      </c>
    </row>
    <row r="387" spans="1:5" x14ac:dyDescent="0.2">
      <c r="A387" t="str">
        <f t="shared" si="6"/>
        <v>P2RY2-GoA</v>
      </c>
      <c r="B387" s="144" t="s">
        <v>641</v>
      </c>
      <c r="C387" s="91" t="s">
        <v>1109</v>
      </c>
      <c r="D387" s="91" t="s">
        <v>1342</v>
      </c>
      <c r="E387" s="143">
        <v>4.0323347109313898</v>
      </c>
    </row>
    <row r="388" spans="1:5" x14ac:dyDescent="0.2">
      <c r="A388" t="str">
        <f t="shared" si="6"/>
        <v>PAR1-GoA</v>
      </c>
      <c r="B388" s="144" t="s">
        <v>688</v>
      </c>
      <c r="C388" s="91" t="s">
        <v>688</v>
      </c>
      <c r="D388" s="91" t="s">
        <v>1342</v>
      </c>
      <c r="E388" s="143">
        <v>9.0434613745044086</v>
      </c>
    </row>
    <row r="389" spans="1:5" x14ac:dyDescent="0.2">
      <c r="A389" t="str">
        <f t="shared" si="6"/>
        <v>PAR2-GoA</v>
      </c>
      <c r="B389" s="144" t="s">
        <v>692</v>
      </c>
      <c r="C389" s="34" t="s">
        <v>692</v>
      </c>
      <c r="D389" s="91" t="s">
        <v>1342</v>
      </c>
      <c r="E389" s="143">
        <v>19.152559588212888</v>
      </c>
    </row>
    <row r="390" spans="1:5" x14ac:dyDescent="0.2">
      <c r="A390" t="str">
        <f t="shared" si="6"/>
        <v>PE2R1-GoA</v>
      </c>
      <c r="B390" s="144" t="s">
        <v>669</v>
      </c>
      <c r="C390" s="91" t="s">
        <v>1108</v>
      </c>
      <c r="D390" s="91" t="s">
        <v>1342</v>
      </c>
      <c r="E390" s="143">
        <v>3.204711945748977</v>
      </c>
    </row>
    <row r="391" spans="1:5" x14ac:dyDescent="0.2">
      <c r="A391" t="str">
        <f t="shared" si="6"/>
        <v>PE2R2-GoA</v>
      </c>
      <c r="B391" s="144" t="s">
        <v>672</v>
      </c>
      <c r="C391" s="91" t="s">
        <v>1107</v>
      </c>
      <c r="D391" s="91" t="s">
        <v>1342</v>
      </c>
      <c r="E391" s="143" t="s">
        <v>182</v>
      </c>
    </row>
    <row r="392" spans="1:5" x14ac:dyDescent="0.2">
      <c r="A392" t="str">
        <f t="shared" si="6"/>
        <v>PE2R3-GoA</v>
      </c>
      <c r="B392" s="144" t="s">
        <v>675</v>
      </c>
      <c r="C392" s="91" t="s">
        <v>1106</v>
      </c>
      <c r="D392" s="91" t="s">
        <v>1342</v>
      </c>
      <c r="E392" s="143">
        <v>7.5966008460218273</v>
      </c>
    </row>
    <row r="393" spans="1:5" x14ac:dyDescent="0.2">
      <c r="A393" t="str">
        <f t="shared" si="6"/>
        <v>PE2R4-GoA</v>
      </c>
      <c r="B393" s="144" t="s">
        <v>678</v>
      </c>
      <c r="C393" s="91" t="s">
        <v>1105</v>
      </c>
      <c r="D393" s="91" t="s">
        <v>1342</v>
      </c>
      <c r="E393" s="143" t="s">
        <v>182</v>
      </c>
    </row>
    <row r="394" spans="1:5" x14ac:dyDescent="0.2">
      <c r="A394" t="str">
        <f t="shared" si="6"/>
        <v>PF2R-GoA</v>
      </c>
      <c r="B394" s="144" t="s">
        <v>681</v>
      </c>
      <c r="C394" s="91" t="s">
        <v>1104</v>
      </c>
      <c r="D394" s="91" t="s">
        <v>1342</v>
      </c>
      <c r="E394" s="143">
        <v>2.5680619559299638</v>
      </c>
    </row>
    <row r="395" spans="1:5" x14ac:dyDescent="0.2">
      <c r="A395" t="str">
        <f t="shared" si="6"/>
        <v>PSYR-GoA</v>
      </c>
      <c r="B395" s="144" t="s">
        <v>410</v>
      </c>
      <c r="C395" s="34" t="s">
        <v>34</v>
      </c>
      <c r="D395" s="91" t="s">
        <v>1342</v>
      </c>
      <c r="E395" s="143" t="s">
        <v>182</v>
      </c>
    </row>
    <row r="396" spans="1:5" x14ac:dyDescent="0.2">
      <c r="A396" t="str">
        <f t="shared" si="6"/>
        <v>PTH1R-GoA</v>
      </c>
      <c r="B396" s="144" t="s">
        <v>152</v>
      </c>
      <c r="C396" s="91" t="s">
        <v>1103</v>
      </c>
      <c r="D396" s="91" t="s">
        <v>1342</v>
      </c>
      <c r="E396" s="143">
        <v>15.408879818429375</v>
      </c>
    </row>
    <row r="397" spans="1:5" x14ac:dyDescent="0.2">
      <c r="A397" t="str">
        <f t="shared" si="6"/>
        <v>S1PR1-GoA</v>
      </c>
      <c r="B397" s="144" t="s">
        <v>62</v>
      </c>
      <c r="C397" s="91" t="s">
        <v>1102</v>
      </c>
      <c r="D397" s="91" t="s">
        <v>1342</v>
      </c>
      <c r="E397" s="143">
        <v>14.762445047526843</v>
      </c>
    </row>
    <row r="398" spans="1:5" x14ac:dyDescent="0.2">
      <c r="A398" t="str">
        <f t="shared" si="6"/>
        <v>SSR2-GoA</v>
      </c>
      <c r="B398" s="144" t="s">
        <v>705</v>
      </c>
      <c r="C398" s="91" t="s">
        <v>1101</v>
      </c>
      <c r="D398" s="91" t="s">
        <v>1342</v>
      </c>
      <c r="E398" s="143">
        <v>47.90499614807004</v>
      </c>
    </row>
    <row r="399" spans="1:5" x14ac:dyDescent="0.2">
      <c r="A399" t="str">
        <f t="shared" si="6"/>
        <v>V1AR-GoA</v>
      </c>
      <c r="B399" s="144" t="s">
        <v>153</v>
      </c>
      <c r="C399" s="91" t="s">
        <v>1100</v>
      </c>
      <c r="D399" s="91" t="s">
        <v>1342</v>
      </c>
      <c r="E399" s="143">
        <v>9.4319292490902633</v>
      </c>
    </row>
    <row r="400" spans="1:5" x14ac:dyDescent="0.2">
      <c r="A400" t="str">
        <f t="shared" si="6"/>
        <v>V2R-GoA</v>
      </c>
      <c r="B400" s="144" t="s">
        <v>74</v>
      </c>
      <c r="C400" s="91" t="s">
        <v>1099</v>
      </c>
      <c r="D400" s="91" t="s">
        <v>1342</v>
      </c>
      <c r="E400" s="143" t="s">
        <v>182</v>
      </c>
    </row>
    <row r="401" spans="1:5" x14ac:dyDescent="0.2">
      <c r="A401" t="str">
        <f t="shared" si="6"/>
        <v>VIPR1-Gi1</v>
      </c>
      <c r="B401" s="144" t="s">
        <v>773</v>
      </c>
      <c r="C401" s="91" t="s">
        <v>1098</v>
      </c>
      <c r="D401" s="91" t="s">
        <v>1346</v>
      </c>
      <c r="E401" s="143">
        <v>5.8162967271244987</v>
      </c>
    </row>
    <row r="402" spans="1:5" x14ac:dyDescent="0.2">
      <c r="A402" t="str">
        <f t="shared" si="6"/>
        <v>5HT1A-GoB</v>
      </c>
      <c r="B402" s="144" t="s">
        <v>170</v>
      </c>
      <c r="C402" s="91" t="s">
        <v>1179</v>
      </c>
      <c r="D402" s="91" t="s">
        <v>1380</v>
      </c>
      <c r="E402" s="143">
        <v>18.063565464414882</v>
      </c>
    </row>
    <row r="403" spans="1:5" x14ac:dyDescent="0.2">
      <c r="A403" t="str">
        <f t="shared" si="6"/>
        <v>5HT1B-GoB</v>
      </c>
      <c r="B403" s="144" t="s">
        <v>175</v>
      </c>
      <c r="C403" s="91" t="s">
        <v>1178</v>
      </c>
      <c r="D403" s="91" t="s">
        <v>1380</v>
      </c>
      <c r="E403" s="143">
        <v>5.3154022362992697</v>
      </c>
    </row>
    <row r="404" spans="1:5" x14ac:dyDescent="0.2">
      <c r="A404" t="str">
        <f t="shared" si="6"/>
        <v>5HT1D-GoB</v>
      </c>
      <c r="B404" s="144" t="s">
        <v>178</v>
      </c>
      <c r="C404" s="91" t="s">
        <v>1177</v>
      </c>
      <c r="D404" s="91" t="s">
        <v>1380</v>
      </c>
      <c r="E404" s="143">
        <v>5.073825623009709</v>
      </c>
    </row>
    <row r="405" spans="1:5" x14ac:dyDescent="0.2">
      <c r="A405" t="str">
        <f t="shared" si="6"/>
        <v>5HT2A-GoB</v>
      </c>
      <c r="B405" s="144" t="s">
        <v>186</v>
      </c>
      <c r="C405" s="91" t="s">
        <v>1176</v>
      </c>
      <c r="D405" s="91" t="s">
        <v>1380</v>
      </c>
      <c r="E405" s="143">
        <v>4.8769530849667424</v>
      </c>
    </row>
    <row r="406" spans="1:5" x14ac:dyDescent="0.2">
      <c r="A406" t="str">
        <f t="shared" si="6"/>
        <v>5HT2B-GoB</v>
      </c>
      <c r="B406" s="144" t="s">
        <v>189</v>
      </c>
      <c r="C406" s="91" t="s">
        <v>1175</v>
      </c>
      <c r="D406" s="91" t="s">
        <v>1380</v>
      </c>
      <c r="E406" s="143">
        <v>6.470667911547979</v>
      </c>
    </row>
    <row r="407" spans="1:5" x14ac:dyDescent="0.2">
      <c r="A407" t="str">
        <f t="shared" si="6"/>
        <v>5HT2C-GoB</v>
      </c>
      <c r="B407" s="144" t="s">
        <v>192</v>
      </c>
      <c r="C407" s="91" t="s">
        <v>1174</v>
      </c>
      <c r="D407" s="91" t="s">
        <v>1380</v>
      </c>
      <c r="E407" s="143">
        <v>42.959295502713857</v>
      </c>
    </row>
    <row r="408" spans="1:5" x14ac:dyDescent="0.2">
      <c r="A408" t="str">
        <f t="shared" si="6"/>
        <v>AA1R-GoB</v>
      </c>
      <c r="B408" s="144" t="s">
        <v>217</v>
      </c>
      <c r="C408" s="91" t="s">
        <v>1173</v>
      </c>
      <c r="D408" s="91" t="s">
        <v>1380</v>
      </c>
      <c r="E408" s="143">
        <v>3.1077150713758068</v>
      </c>
    </row>
    <row r="409" spans="1:5" x14ac:dyDescent="0.2">
      <c r="A409" t="str">
        <f t="shared" si="6"/>
        <v>AA2AR-GoB</v>
      </c>
      <c r="B409" s="144" t="s">
        <v>221</v>
      </c>
      <c r="C409" s="91" t="s">
        <v>1172</v>
      </c>
      <c r="D409" s="91" t="s">
        <v>1380</v>
      </c>
      <c r="E409" s="143" t="s">
        <v>182</v>
      </c>
    </row>
    <row r="410" spans="1:5" x14ac:dyDescent="0.2">
      <c r="A410" t="str">
        <f t="shared" si="6"/>
        <v>AA2BR-GoB</v>
      </c>
      <c r="B410" s="144" t="s">
        <v>224</v>
      </c>
      <c r="C410" s="91" t="s">
        <v>1171</v>
      </c>
      <c r="D410" s="91" t="s">
        <v>1380</v>
      </c>
      <c r="E410" s="143" t="s">
        <v>182</v>
      </c>
    </row>
    <row r="411" spans="1:5" x14ac:dyDescent="0.2">
      <c r="A411" t="str">
        <f t="shared" si="6"/>
        <v>AA3R-GoB</v>
      </c>
      <c r="B411" s="144" t="s">
        <v>227</v>
      </c>
      <c r="C411" s="91" t="s">
        <v>1170</v>
      </c>
      <c r="D411" s="91" t="s">
        <v>1380</v>
      </c>
      <c r="E411" s="143">
        <v>2.3232318574222286</v>
      </c>
    </row>
    <row r="412" spans="1:5" x14ac:dyDescent="0.2">
      <c r="A412" t="str">
        <f t="shared" si="6"/>
        <v>ACM1-GoB</v>
      </c>
      <c r="B412" s="144" t="s">
        <v>202</v>
      </c>
      <c r="C412" s="91" t="s">
        <v>1169</v>
      </c>
      <c r="D412" s="91" t="s">
        <v>1380</v>
      </c>
      <c r="E412" s="143">
        <v>9.8536789742394024</v>
      </c>
    </row>
    <row r="413" spans="1:5" x14ac:dyDescent="0.2">
      <c r="A413" t="str">
        <f t="shared" si="6"/>
        <v>ACM2-GoB</v>
      </c>
      <c r="B413" s="144" t="s">
        <v>206</v>
      </c>
      <c r="C413" s="91" t="s">
        <v>1168</v>
      </c>
      <c r="D413" s="91" t="s">
        <v>1380</v>
      </c>
      <c r="E413" s="143">
        <v>63.516360469552829</v>
      </c>
    </row>
    <row r="414" spans="1:5" x14ac:dyDescent="0.2">
      <c r="A414" t="str">
        <f t="shared" si="6"/>
        <v>ACM3-GoB</v>
      </c>
      <c r="B414" s="144" t="s">
        <v>209</v>
      </c>
      <c r="C414" s="91" t="s">
        <v>1167</v>
      </c>
      <c r="D414" s="91" t="s">
        <v>1380</v>
      </c>
      <c r="E414" s="143">
        <v>20.925446552501139</v>
      </c>
    </row>
    <row r="415" spans="1:5" x14ac:dyDescent="0.2">
      <c r="A415" t="str">
        <f t="shared" si="6"/>
        <v>ACM4-GoB</v>
      </c>
      <c r="B415" s="144" t="s">
        <v>212</v>
      </c>
      <c r="C415" s="91" t="s">
        <v>1166</v>
      </c>
      <c r="D415" s="91" t="s">
        <v>1380</v>
      </c>
      <c r="E415" s="143">
        <v>19.46280424675296</v>
      </c>
    </row>
    <row r="416" spans="1:5" x14ac:dyDescent="0.2">
      <c r="A416" t="str">
        <f t="shared" si="6"/>
        <v>ADA1A-GoB</v>
      </c>
      <c r="B416" s="144" t="s">
        <v>237</v>
      </c>
      <c r="C416" s="91" t="s">
        <v>1165</v>
      </c>
      <c r="D416" s="91" t="s">
        <v>1380</v>
      </c>
      <c r="E416" s="143" t="s">
        <v>182</v>
      </c>
    </row>
    <row r="417" spans="1:5" x14ac:dyDescent="0.2">
      <c r="A417" t="str">
        <f t="shared" si="6"/>
        <v>ADA2A-GoB</v>
      </c>
      <c r="B417" s="144" t="s">
        <v>245</v>
      </c>
      <c r="C417" s="91" t="s">
        <v>1164</v>
      </c>
      <c r="D417" s="91" t="s">
        <v>1380</v>
      </c>
      <c r="E417" s="143">
        <v>7.7136632650869972</v>
      </c>
    </row>
    <row r="418" spans="1:5" x14ac:dyDescent="0.2">
      <c r="A418" t="str">
        <f t="shared" si="6"/>
        <v>ADA2B-GoB</v>
      </c>
      <c r="B418" s="144" t="s">
        <v>248</v>
      </c>
      <c r="C418" s="91" t="s">
        <v>1163</v>
      </c>
      <c r="D418" s="91" t="s">
        <v>1380</v>
      </c>
      <c r="E418" s="143">
        <v>6.4111893141811755</v>
      </c>
    </row>
    <row r="419" spans="1:5" x14ac:dyDescent="0.2">
      <c r="A419" t="str">
        <f t="shared" si="6"/>
        <v>ADA2C-GoB</v>
      </c>
      <c r="B419" s="144" t="s">
        <v>251</v>
      </c>
      <c r="C419" s="91" t="s">
        <v>1162</v>
      </c>
      <c r="D419" s="91" t="s">
        <v>1380</v>
      </c>
      <c r="E419" s="143">
        <v>43.856974661564507</v>
      </c>
    </row>
    <row r="420" spans="1:5" x14ac:dyDescent="0.2">
      <c r="A420" t="str">
        <f t="shared" si="6"/>
        <v>ADRB1-GoB</v>
      </c>
      <c r="B420" s="144" t="s">
        <v>254</v>
      </c>
      <c r="C420" s="91" t="s">
        <v>1161</v>
      </c>
      <c r="D420" s="91" t="s">
        <v>1380</v>
      </c>
      <c r="E420" s="143">
        <v>3.3062722248136911</v>
      </c>
    </row>
    <row r="421" spans="1:5" x14ac:dyDescent="0.2">
      <c r="A421" t="str">
        <f t="shared" si="6"/>
        <v>ADRB2-GoB</v>
      </c>
      <c r="B421" s="144" t="s">
        <v>256</v>
      </c>
      <c r="C421" s="91" t="s">
        <v>1160</v>
      </c>
      <c r="D421" s="91" t="s">
        <v>1380</v>
      </c>
      <c r="E421" s="143" t="s">
        <v>182</v>
      </c>
    </row>
    <row r="422" spans="1:5" x14ac:dyDescent="0.2">
      <c r="A422" t="str">
        <f t="shared" si="6"/>
        <v>AGTR1-GoB</v>
      </c>
      <c r="B422" s="144" t="s">
        <v>259</v>
      </c>
      <c r="C422" s="91" t="s">
        <v>1159</v>
      </c>
      <c r="D422" s="91" t="s">
        <v>1380</v>
      </c>
      <c r="E422" s="143">
        <v>3.5567261304697082</v>
      </c>
    </row>
    <row r="423" spans="1:5" x14ac:dyDescent="0.2">
      <c r="A423" t="str">
        <f t="shared" si="6"/>
        <v>APJ-GoB</v>
      </c>
      <c r="B423" s="144" t="s">
        <v>0</v>
      </c>
      <c r="C423" s="91" t="s">
        <v>265</v>
      </c>
      <c r="D423" s="91" t="s">
        <v>1380</v>
      </c>
      <c r="E423" s="143">
        <v>30.386354219978532</v>
      </c>
    </row>
    <row r="424" spans="1:5" x14ac:dyDescent="0.2">
      <c r="A424" t="str">
        <f t="shared" si="6"/>
        <v>BKRB1-GoB</v>
      </c>
      <c r="B424" s="144" t="s">
        <v>276</v>
      </c>
      <c r="C424" s="91" t="s">
        <v>1158</v>
      </c>
      <c r="D424" s="91" t="s">
        <v>1380</v>
      </c>
      <c r="E424" s="143">
        <v>4.4076562136600943</v>
      </c>
    </row>
    <row r="425" spans="1:5" x14ac:dyDescent="0.2">
      <c r="A425" t="str">
        <f t="shared" si="6"/>
        <v>BKRB2-GoB</v>
      </c>
      <c r="B425" s="144" t="s">
        <v>280</v>
      </c>
      <c r="C425" s="91" t="s">
        <v>1157</v>
      </c>
      <c r="D425" s="91" t="s">
        <v>1380</v>
      </c>
      <c r="E425" s="143">
        <v>13.470975878573427</v>
      </c>
    </row>
    <row r="426" spans="1:5" x14ac:dyDescent="0.2">
      <c r="A426" t="str">
        <f t="shared" si="6"/>
        <v>C5AR1-GoB</v>
      </c>
      <c r="B426" s="144" t="s">
        <v>428</v>
      </c>
      <c r="C426" s="91" t="s">
        <v>1156</v>
      </c>
      <c r="D426" s="91" t="s">
        <v>1380</v>
      </c>
      <c r="E426" s="143">
        <v>22.008090445327703</v>
      </c>
    </row>
    <row r="427" spans="1:5" x14ac:dyDescent="0.2">
      <c r="A427" t="str">
        <f t="shared" si="6"/>
        <v>CALCR-GoB</v>
      </c>
      <c r="B427" s="144" t="s">
        <v>283</v>
      </c>
      <c r="C427" s="91" t="s">
        <v>1155</v>
      </c>
      <c r="D427" s="91" t="s">
        <v>1380</v>
      </c>
      <c r="E427" s="143">
        <v>134.2536867605678</v>
      </c>
    </row>
    <row r="428" spans="1:5" ht="16" x14ac:dyDescent="0.2">
      <c r="A428" t="str">
        <f t="shared" si="6"/>
        <v>CALCR+RAMP3-GoB</v>
      </c>
      <c r="B428" s="144" t="s">
        <v>1154</v>
      </c>
      <c r="C428" s="91" t="s">
        <v>1153</v>
      </c>
      <c r="D428" s="91" t="s">
        <v>1380</v>
      </c>
      <c r="E428" s="143" t="s">
        <v>182</v>
      </c>
    </row>
    <row r="429" spans="1:5" x14ac:dyDescent="0.2">
      <c r="A429" t="str">
        <f t="shared" si="6"/>
        <v>CCKAR-GoB</v>
      </c>
      <c r="B429" s="144" t="s">
        <v>324</v>
      </c>
      <c r="C429" s="91" t="s">
        <v>1152</v>
      </c>
      <c r="D429" s="91" t="s">
        <v>1380</v>
      </c>
      <c r="E429" s="143">
        <v>13.743118355639361</v>
      </c>
    </row>
    <row r="430" spans="1:5" x14ac:dyDescent="0.2">
      <c r="A430" t="str">
        <f t="shared" si="6"/>
        <v>CCR5-GoB</v>
      </c>
      <c r="B430" s="144" t="s">
        <v>6</v>
      </c>
      <c r="C430" s="91" t="s">
        <v>6</v>
      </c>
      <c r="D430" s="91" t="s">
        <v>1380</v>
      </c>
      <c r="E430" s="143">
        <v>19.930374117417088</v>
      </c>
    </row>
    <row r="431" spans="1:5" x14ac:dyDescent="0.2">
      <c r="A431" t="str">
        <f t="shared" si="6"/>
        <v>CCR6-GoB</v>
      </c>
      <c r="B431" s="144" t="s">
        <v>7</v>
      </c>
      <c r="C431" s="91" t="s">
        <v>7</v>
      </c>
      <c r="D431" s="91" t="s">
        <v>1380</v>
      </c>
      <c r="E431" s="143">
        <v>35.845582573913845</v>
      </c>
    </row>
    <row r="432" spans="1:5" x14ac:dyDescent="0.2">
      <c r="A432" t="str">
        <f t="shared" si="6"/>
        <v>CLTR1-GoB</v>
      </c>
      <c r="B432" s="144" t="s">
        <v>519</v>
      </c>
      <c r="C432" s="91" t="s">
        <v>1151</v>
      </c>
      <c r="D432" s="91" t="s">
        <v>1380</v>
      </c>
      <c r="E432" s="143">
        <v>39.626587680177998</v>
      </c>
    </row>
    <row r="433" spans="1:5" x14ac:dyDescent="0.2">
      <c r="A433" t="str">
        <f t="shared" si="6"/>
        <v>CLTR2-GoB</v>
      </c>
      <c r="B433" s="144" t="s">
        <v>523</v>
      </c>
      <c r="C433" s="91" t="s">
        <v>1150</v>
      </c>
      <c r="D433" s="91" t="s">
        <v>1380</v>
      </c>
      <c r="E433" s="143">
        <v>34.281050775353265</v>
      </c>
    </row>
    <row r="434" spans="1:5" x14ac:dyDescent="0.2">
      <c r="A434" t="str">
        <f t="shared" si="6"/>
        <v>CNR1-GoB</v>
      </c>
      <c r="B434" s="144" t="s">
        <v>290</v>
      </c>
      <c r="C434" s="91" t="s">
        <v>1149</v>
      </c>
      <c r="D434" s="91" t="s">
        <v>1380</v>
      </c>
      <c r="E434" s="143">
        <v>21.247696280926725</v>
      </c>
    </row>
    <row r="435" spans="1:5" x14ac:dyDescent="0.2">
      <c r="A435" t="str">
        <f t="shared" si="6"/>
        <v>CNR2-GoB</v>
      </c>
      <c r="B435" s="144" t="s">
        <v>294</v>
      </c>
      <c r="C435" s="91" t="s">
        <v>1148</v>
      </c>
      <c r="D435" s="91" t="s">
        <v>1380</v>
      </c>
      <c r="E435" s="143">
        <v>29.036210305956441</v>
      </c>
    </row>
    <row r="436" spans="1:5" x14ac:dyDescent="0.2">
      <c r="A436" t="str">
        <f t="shared" si="6"/>
        <v>CRFR1-GoB</v>
      </c>
      <c r="B436" s="144" t="s">
        <v>83</v>
      </c>
      <c r="C436" s="91" t="s">
        <v>1147</v>
      </c>
      <c r="D436" s="91" t="s">
        <v>1380</v>
      </c>
      <c r="E436" s="143">
        <v>29.50280831648119</v>
      </c>
    </row>
    <row r="437" spans="1:5" x14ac:dyDescent="0.2">
      <c r="A437" t="str">
        <f t="shared" si="6"/>
        <v>CRFR2-GoB</v>
      </c>
      <c r="B437" s="144" t="s">
        <v>8</v>
      </c>
      <c r="C437" s="91" t="s">
        <v>1146</v>
      </c>
      <c r="D437" s="91" t="s">
        <v>1380</v>
      </c>
      <c r="E437" s="143">
        <v>8.4991025921692938</v>
      </c>
    </row>
    <row r="438" spans="1:5" x14ac:dyDescent="0.2">
      <c r="A438" t="str">
        <f t="shared" si="6"/>
        <v>CXCR2-GoB</v>
      </c>
      <c r="B438" s="144" t="s">
        <v>11</v>
      </c>
      <c r="C438" s="91" t="s">
        <v>11</v>
      </c>
      <c r="D438" s="91" t="s">
        <v>1380</v>
      </c>
      <c r="E438" s="143">
        <v>10.006625258841741</v>
      </c>
    </row>
    <row r="439" spans="1:5" x14ac:dyDescent="0.2">
      <c r="A439" t="str">
        <f t="shared" si="6"/>
        <v>CXCR4-GoB</v>
      </c>
      <c r="B439" s="144" t="s">
        <v>12</v>
      </c>
      <c r="C439" s="91" t="s">
        <v>12</v>
      </c>
      <c r="D439" s="91" t="s">
        <v>1380</v>
      </c>
      <c r="E439" s="143">
        <v>5.7562524587534565</v>
      </c>
    </row>
    <row r="440" spans="1:5" x14ac:dyDescent="0.2">
      <c r="A440" t="str">
        <f t="shared" si="6"/>
        <v>CXCR5-GoB</v>
      </c>
      <c r="B440" s="144" t="s">
        <v>13</v>
      </c>
      <c r="C440" s="91" t="s">
        <v>13</v>
      </c>
      <c r="D440" s="91" t="s">
        <v>1380</v>
      </c>
      <c r="E440" s="143">
        <v>53.554351113840092</v>
      </c>
    </row>
    <row r="441" spans="1:5" x14ac:dyDescent="0.2">
      <c r="A441" t="str">
        <f t="shared" si="6"/>
        <v>DRD1-GoB</v>
      </c>
      <c r="B441" s="144" t="s">
        <v>433</v>
      </c>
      <c r="C441" s="91" t="s">
        <v>1145</v>
      </c>
      <c r="D441" s="91" t="s">
        <v>1380</v>
      </c>
      <c r="E441" s="143">
        <v>7.6607590554364258</v>
      </c>
    </row>
    <row r="442" spans="1:5" x14ac:dyDescent="0.2">
      <c r="A442" t="str">
        <f t="shared" si="6"/>
        <v>DRD2-GoB</v>
      </c>
      <c r="B442" s="144" t="s">
        <v>435</v>
      </c>
      <c r="C442" s="91" t="s">
        <v>1144</v>
      </c>
      <c r="D442" s="91" t="s">
        <v>1380</v>
      </c>
      <c r="E442" s="143">
        <v>36.067006215192741</v>
      </c>
    </row>
    <row r="443" spans="1:5" x14ac:dyDescent="0.2">
      <c r="A443" t="str">
        <f t="shared" si="6"/>
        <v>DRD5-GoB</v>
      </c>
      <c r="B443" s="144" t="s">
        <v>439</v>
      </c>
      <c r="C443" s="91" t="s">
        <v>1143</v>
      </c>
      <c r="D443" s="91" t="s">
        <v>1380</v>
      </c>
      <c r="E443" s="143">
        <v>14.754785857987528</v>
      </c>
    </row>
    <row r="444" spans="1:5" x14ac:dyDescent="0.2">
      <c r="A444" t="str">
        <f t="shared" si="6"/>
        <v>EDNRA-GoB</v>
      </c>
      <c r="B444" s="144" t="s">
        <v>441</v>
      </c>
      <c r="C444" s="91" t="s">
        <v>1142</v>
      </c>
      <c r="D444" s="91" t="s">
        <v>1380</v>
      </c>
      <c r="E444" s="143">
        <v>20.265063301006613</v>
      </c>
    </row>
    <row r="445" spans="1:5" x14ac:dyDescent="0.2">
      <c r="A445" t="str">
        <f t="shared" si="6"/>
        <v>FFAR2-GoB</v>
      </c>
      <c r="B445" s="144" t="s">
        <v>453</v>
      </c>
      <c r="C445" s="91" t="s">
        <v>1141</v>
      </c>
      <c r="D445" s="91" t="s">
        <v>1380</v>
      </c>
      <c r="E445" s="143" t="s">
        <v>182</v>
      </c>
    </row>
    <row r="446" spans="1:5" x14ac:dyDescent="0.2">
      <c r="A446" t="str">
        <f t="shared" si="6"/>
        <v>FFAR3-GoB</v>
      </c>
      <c r="B446" s="144" t="s">
        <v>455</v>
      </c>
      <c r="C446" s="91" t="s">
        <v>1140</v>
      </c>
      <c r="D446" s="91" t="s">
        <v>1380</v>
      </c>
      <c r="E446" s="143">
        <v>29.597123409774536</v>
      </c>
    </row>
    <row r="447" spans="1:5" x14ac:dyDescent="0.2">
      <c r="A447" t="str">
        <f t="shared" si="6"/>
        <v>FFAR4-GoB</v>
      </c>
      <c r="B447" s="144" t="s">
        <v>457</v>
      </c>
      <c r="C447" s="91" t="s">
        <v>1139</v>
      </c>
      <c r="D447" s="91" t="s">
        <v>1380</v>
      </c>
      <c r="E447" s="143">
        <v>4.9628457298051307</v>
      </c>
    </row>
    <row r="448" spans="1:5" x14ac:dyDescent="0.2">
      <c r="A448" t="str">
        <f t="shared" si="6"/>
        <v>GHSR-GoB</v>
      </c>
      <c r="B448" s="144" t="s">
        <v>84</v>
      </c>
      <c r="C448" s="91" t="s">
        <v>113</v>
      </c>
      <c r="D448" s="91" t="s">
        <v>1380</v>
      </c>
      <c r="E448" s="143">
        <v>9.1879017923871711</v>
      </c>
    </row>
    <row r="449" spans="1:5" x14ac:dyDescent="0.2">
      <c r="A449" t="str">
        <f t="shared" si="6"/>
        <v>GIPR-GoB</v>
      </c>
      <c r="B449" s="144" t="s">
        <v>484</v>
      </c>
      <c r="C449" s="91" t="s">
        <v>114</v>
      </c>
      <c r="D449" s="91" t="s">
        <v>1380</v>
      </c>
      <c r="E449" s="143">
        <v>18.269525875555559</v>
      </c>
    </row>
    <row r="450" spans="1:5" x14ac:dyDescent="0.2">
      <c r="A450" t="str">
        <f t="shared" ref="A450:A513" si="7">B450&amp;"-"&amp;D450</f>
        <v>GLP1R-GoB</v>
      </c>
      <c r="B450" s="144" t="s">
        <v>486</v>
      </c>
      <c r="C450" s="91" t="s">
        <v>1138</v>
      </c>
      <c r="D450" s="91" t="s">
        <v>1380</v>
      </c>
      <c r="E450" s="143">
        <v>123.7261858148109</v>
      </c>
    </row>
    <row r="451" spans="1:5" x14ac:dyDescent="0.2">
      <c r="A451" t="str">
        <f t="shared" si="7"/>
        <v>GLP2R-GoB</v>
      </c>
      <c r="B451" s="144" t="s">
        <v>488</v>
      </c>
      <c r="C451" s="91" t="s">
        <v>1137</v>
      </c>
      <c r="D451" s="91" t="s">
        <v>1380</v>
      </c>
      <c r="E451" s="143">
        <v>28.656916521147242</v>
      </c>
    </row>
    <row r="452" spans="1:5" x14ac:dyDescent="0.2">
      <c r="A452" t="str">
        <f t="shared" si="7"/>
        <v>GLR-GoB</v>
      </c>
      <c r="B452" s="144" t="s">
        <v>490</v>
      </c>
      <c r="C452" s="91" t="s">
        <v>112</v>
      </c>
      <c r="D452" s="91" t="s">
        <v>1380</v>
      </c>
      <c r="E452" s="143">
        <v>29.121979395914476</v>
      </c>
    </row>
    <row r="453" spans="1:5" x14ac:dyDescent="0.2">
      <c r="A453" t="str">
        <f t="shared" si="7"/>
        <v>GNRHR-GoB</v>
      </c>
      <c r="B453" s="144" t="s">
        <v>497</v>
      </c>
      <c r="C453" s="91" t="s">
        <v>1136</v>
      </c>
      <c r="D453" s="91" t="s">
        <v>1380</v>
      </c>
      <c r="E453" s="143" t="s">
        <v>182</v>
      </c>
    </row>
    <row r="454" spans="1:5" x14ac:dyDescent="0.2">
      <c r="A454" t="str">
        <f t="shared" si="7"/>
        <v>GP183-GoB</v>
      </c>
      <c r="B454" s="144" t="s">
        <v>353</v>
      </c>
      <c r="C454" s="91" t="s">
        <v>37</v>
      </c>
      <c r="D454" s="91" t="s">
        <v>1380</v>
      </c>
      <c r="E454" s="143">
        <v>8.7812759943992216</v>
      </c>
    </row>
    <row r="455" spans="1:5" x14ac:dyDescent="0.2">
      <c r="A455" t="str">
        <f t="shared" si="7"/>
        <v>GPBAR-GoB</v>
      </c>
      <c r="B455" s="144" t="s">
        <v>268</v>
      </c>
      <c r="C455" s="91" t="s">
        <v>1135</v>
      </c>
      <c r="D455" s="91" t="s">
        <v>1380</v>
      </c>
      <c r="E455" s="143" t="s">
        <v>182</v>
      </c>
    </row>
    <row r="456" spans="1:5" x14ac:dyDescent="0.2">
      <c r="A456" t="str">
        <f t="shared" si="7"/>
        <v>GPR39-GoB</v>
      </c>
      <c r="B456" s="144" t="s">
        <v>85</v>
      </c>
      <c r="C456" s="91" t="s">
        <v>85</v>
      </c>
      <c r="D456" s="91" t="s">
        <v>1380</v>
      </c>
      <c r="E456" s="143">
        <v>24.26016416181745</v>
      </c>
    </row>
    <row r="457" spans="1:5" x14ac:dyDescent="0.2">
      <c r="A457" t="str">
        <f t="shared" si="7"/>
        <v>GPR4-GoB</v>
      </c>
      <c r="B457" s="144" t="s">
        <v>31</v>
      </c>
      <c r="C457" s="34" t="s">
        <v>31</v>
      </c>
      <c r="D457" s="91" t="s">
        <v>1380</v>
      </c>
      <c r="E457" s="143" t="s">
        <v>182</v>
      </c>
    </row>
    <row r="458" spans="1:5" x14ac:dyDescent="0.2">
      <c r="A458" t="str">
        <f t="shared" si="7"/>
        <v>GPR84-GoB</v>
      </c>
      <c r="B458" s="144" t="s">
        <v>36</v>
      </c>
      <c r="C458" s="34" t="s">
        <v>36</v>
      </c>
      <c r="D458" s="91" t="s">
        <v>1380</v>
      </c>
      <c r="E458" s="143" t="s">
        <v>182</v>
      </c>
    </row>
    <row r="459" spans="1:5" x14ac:dyDescent="0.2">
      <c r="A459" t="str">
        <f t="shared" si="7"/>
        <v>GRM2-GoB</v>
      </c>
      <c r="B459" s="144" t="s">
        <v>564</v>
      </c>
      <c r="C459" s="91" t="s">
        <v>1133</v>
      </c>
      <c r="D459" s="91" t="s">
        <v>1380</v>
      </c>
      <c r="E459" s="143">
        <v>7.0710997930435466</v>
      </c>
    </row>
    <row r="460" spans="1:5" x14ac:dyDescent="0.2">
      <c r="A460" t="str">
        <f t="shared" si="7"/>
        <v>GRM4-GoB</v>
      </c>
      <c r="B460" s="144" t="s">
        <v>567</v>
      </c>
      <c r="C460" s="91" t="s">
        <v>1132</v>
      </c>
      <c r="D460" s="91" t="s">
        <v>1380</v>
      </c>
      <c r="E460" s="143">
        <v>18.287942952953429</v>
      </c>
    </row>
    <row r="461" spans="1:5" x14ac:dyDescent="0.2">
      <c r="A461" t="str">
        <f t="shared" si="7"/>
        <v>GRM5-GoB</v>
      </c>
      <c r="B461" s="144" t="s">
        <v>569</v>
      </c>
      <c r="C461" s="91" t="s">
        <v>1131</v>
      </c>
      <c r="D461" s="91" t="s">
        <v>1380</v>
      </c>
      <c r="E461" s="143">
        <v>59.387483437129653</v>
      </c>
    </row>
    <row r="462" spans="1:5" x14ac:dyDescent="0.2">
      <c r="A462" t="str">
        <f t="shared" si="7"/>
        <v>GRM6-GoB</v>
      </c>
      <c r="B462" s="144" t="s">
        <v>571</v>
      </c>
      <c r="C462" s="91" t="s">
        <v>1130</v>
      </c>
      <c r="D462" s="91" t="s">
        <v>1380</v>
      </c>
      <c r="E462" s="143">
        <v>38.356032891619691</v>
      </c>
    </row>
    <row r="463" spans="1:5" x14ac:dyDescent="0.2">
      <c r="A463" t="str">
        <f t="shared" si="7"/>
        <v>GRM8-GoB</v>
      </c>
      <c r="B463" s="144" t="s">
        <v>574</v>
      </c>
      <c r="C463" s="91" t="s">
        <v>1129</v>
      </c>
      <c r="D463" s="91" t="s">
        <v>1380</v>
      </c>
      <c r="E463" s="143">
        <v>6.7255282888615548</v>
      </c>
    </row>
    <row r="464" spans="1:5" x14ac:dyDescent="0.2">
      <c r="A464" t="str">
        <f t="shared" si="7"/>
        <v>HCAR2-GoB</v>
      </c>
      <c r="B464" s="144" t="s">
        <v>513</v>
      </c>
      <c r="C464" s="91" t="s">
        <v>1128</v>
      </c>
      <c r="D464" s="91" t="s">
        <v>1380</v>
      </c>
      <c r="E464" s="143">
        <v>39.364503562954965</v>
      </c>
    </row>
    <row r="465" spans="1:5" x14ac:dyDescent="0.2">
      <c r="A465" t="str">
        <f t="shared" si="7"/>
        <v>HCAR3-GoB</v>
      </c>
      <c r="B465" s="144" t="s">
        <v>46</v>
      </c>
      <c r="C465" s="91" t="s">
        <v>1127</v>
      </c>
      <c r="D465" s="91" t="s">
        <v>1380</v>
      </c>
      <c r="E465" s="143">
        <v>30.606698265026161</v>
      </c>
    </row>
    <row r="466" spans="1:5" x14ac:dyDescent="0.2">
      <c r="A466" t="str">
        <f t="shared" si="7"/>
        <v>HRH1-GoB</v>
      </c>
      <c r="B466" s="144" t="s">
        <v>504</v>
      </c>
      <c r="C466" s="91" t="s">
        <v>1126</v>
      </c>
      <c r="D466" s="91" t="s">
        <v>1380</v>
      </c>
      <c r="E466" s="143">
        <v>41.765475675095175</v>
      </c>
    </row>
    <row r="467" spans="1:5" x14ac:dyDescent="0.2">
      <c r="A467" t="str">
        <f t="shared" si="7"/>
        <v>HRH2-GoB</v>
      </c>
      <c r="B467" s="144" t="s">
        <v>506</v>
      </c>
      <c r="C467" s="91" t="s">
        <v>1125</v>
      </c>
      <c r="D467" s="91" t="s">
        <v>1380</v>
      </c>
      <c r="E467" s="143">
        <v>2.7082827657660959</v>
      </c>
    </row>
    <row r="468" spans="1:5" x14ac:dyDescent="0.2">
      <c r="A468" t="str">
        <f t="shared" si="7"/>
        <v>LPAR1-GoB</v>
      </c>
      <c r="B468" s="144" t="s">
        <v>48</v>
      </c>
      <c r="C468" s="91" t="s">
        <v>1124</v>
      </c>
      <c r="D468" s="91" t="s">
        <v>1380</v>
      </c>
      <c r="E468" s="143" t="s">
        <v>182</v>
      </c>
    </row>
    <row r="469" spans="1:5" x14ac:dyDescent="0.2">
      <c r="A469" t="str">
        <f t="shared" si="7"/>
        <v>LPAR2-GoB</v>
      </c>
      <c r="B469" s="144" t="s">
        <v>49</v>
      </c>
      <c r="C469" s="91" t="s">
        <v>1123</v>
      </c>
      <c r="D469" s="91" t="s">
        <v>1380</v>
      </c>
      <c r="E469" s="143">
        <v>13.68123355714731</v>
      </c>
    </row>
    <row r="470" spans="1:5" x14ac:dyDescent="0.2">
      <c r="A470" t="str">
        <f t="shared" si="7"/>
        <v>LT4R1-GoB</v>
      </c>
      <c r="B470" s="144" t="s">
        <v>526</v>
      </c>
      <c r="C470" s="91" t="s">
        <v>1122</v>
      </c>
      <c r="D470" s="91" t="s">
        <v>1380</v>
      </c>
      <c r="E470" s="143">
        <v>13.614201011903837</v>
      </c>
    </row>
    <row r="471" spans="1:5" x14ac:dyDescent="0.2">
      <c r="A471" t="str">
        <f t="shared" si="7"/>
        <v>LT4R2-GoB</v>
      </c>
      <c r="B471" s="144" t="s">
        <v>528</v>
      </c>
      <c r="C471" s="91" t="s">
        <v>1121</v>
      </c>
      <c r="D471" s="91" t="s">
        <v>1380</v>
      </c>
      <c r="E471" s="143">
        <v>13.826600188762896</v>
      </c>
    </row>
    <row r="472" spans="1:5" x14ac:dyDescent="0.2">
      <c r="A472" t="str">
        <f t="shared" si="7"/>
        <v>MC3R-GoB</v>
      </c>
      <c r="B472" s="144" t="s">
        <v>54</v>
      </c>
      <c r="C472" s="91" t="s">
        <v>1120</v>
      </c>
      <c r="D472" s="91" t="s">
        <v>1380</v>
      </c>
      <c r="E472" s="143">
        <v>7.8222838740128022</v>
      </c>
    </row>
    <row r="473" spans="1:5" x14ac:dyDescent="0.2">
      <c r="A473" t="str">
        <f t="shared" si="7"/>
        <v>MC4R-GoB</v>
      </c>
      <c r="B473" s="144" t="s">
        <v>86</v>
      </c>
      <c r="C473" s="91" t="s">
        <v>1119</v>
      </c>
      <c r="D473" s="91" t="s">
        <v>1380</v>
      </c>
      <c r="E473" s="143" t="s">
        <v>182</v>
      </c>
    </row>
    <row r="474" spans="1:5" x14ac:dyDescent="0.2">
      <c r="A474" t="str">
        <f t="shared" si="7"/>
        <v>MTR1A-GoB</v>
      </c>
      <c r="B474" s="144" t="s">
        <v>555</v>
      </c>
      <c r="C474" s="91" t="s">
        <v>1118</v>
      </c>
      <c r="D474" s="91" t="s">
        <v>1380</v>
      </c>
      <c r="E474" s="143">
        <v>18.331405674699027</v>
      </c>
    </row>
    <row r="475" spans="1:5" x14ac:dyDescent="0.2">
      <c r="A475" t="str">
        <f t="shared" si="7"/>
        <v>MTR1B-GoB</v>
      </c>
      <c r="B475" s="144" t="s">
        <v>558</v>
      </c>
      <c r="C475" s="91" t="s">
        <v>1117</v>
      </c>
      <c r="D475" s="91" t="s">
        <v>1380</v>
      </c>
      <c r="E475" s="143">
        <v>18.999552508566715</v>
      </c>
    </row>
    <row r="476" spans="1:5" x14ac:dyDescent="0.2">
      <c r="A476" t="str">
        <f t="shared" si="7"/>
        <v>NPFF1-GoB</v>
      </c>
      <c r="B476" s="144" t="s">
        <v>582</v>
      </c>
      <c r="C476" s="91" t="s">
        <v>582</v>
      </c>
      <c r="D476" s="91" t="s">
        <v>1380</v>
      </c>
      <c r="E476" s="143">
        <v>49.803983295472058</v>
      </c>
    </row>
    <row r="477" spans="1:5" x14ac:dyDescent="0.2">
      <c r="A477" t="str">
        <f t="shared" si="7"/>
        <v>NPFF2-GoB</v>
      </c>
      <c r="B477" s="144" t="s">
        <v>585</v>
      </c>
      <c r="C477" s="91" t="s">
        <v>585</v>
      </c>
      <c r="D477" s="91" t="s">
        <v>1380</v>
      </c>
      <c r="E477" s="143">
        <v>28.228448105817463</v>
      </c>
    </row>
    <row r="478" spans="1:5" x14ac:dyDescent="0.2">
      <c r="A478" t="str">
        <f t="shared" si="7"/>
        <v>NPY1R-GoB</v>
      </c>
      <c r="B478" s="144" t="s">
        <v>58</v>
      </c>
      <c r="C478" s="91" t="s">
        <v>1116</v>
      </c>
      <c r="D478" s="91" t="s">
        <v>1380</v>
      </c>
      <c r="E478" s="143">
        <v>38.206968693131742</v>
      </c>
    </row>
    <row r="479" spans="1:5" x14ac:dyDescent="0.2">
      <c r="A479" t="str">
        <f t="shared" si="7"/>
        <v>NPY5R-GoB</v>
      </c>
      <c r="B479" s="144" t="s">
        <v>87</v>
      </c>
      <c r="C479" s="91" t="s">
        <v>1115</v>
      </c>
      <c r="D479" s="91" t="s">
        <v>1380</v>
      </c>
      <c r="E479" s="143">
        <v>30.84016573280109</v>
      </c>
    </row>
    <row r="480" spans="1:5" x14ac:dyDescent="0.2">
      <c r="A480" t="str">
        <f t="shared" si="7"/>
        <v>OGR1-GoB</v>
      </c>
      <c r="B480" s="144" t="s">
        <v>405</v>
      </c>
      <c r="C480" s="34" t="s">
        <v>35</v>
      </c>
      <c r="D480" s="91" t="s">
        <v>1380</v>
      </c>
      <c r="E480" s="143">
        <v>65.286926011810408</v>
      </c>
    </row>
    <row r="481" spans="1:5" x14ac:dyDescent="0.2">
      <c r="A481" t="str">
        <f t="shared" si="7"/>
        <v>OPRD-GoB</v>
      </c>
      <c r="B481" s="144" t="s">
        <v>602</v>
      </c>
      <c r="C481" s="91" t="s">
        <v>1114</v>
      </c>
      <c r="D481" s="91" t="s">
        <v>1380</v>
      </c>
      <c r="E481" s="143">
        <v>37.885955070314715</v>
      </c>
    </row>
    <row r="482" spans="1:5" x14ac:dyDescent="0.2">
      <c r="A482" t="str">
        <f t="shared" si="7"/>
        <v>OPRK-GoB</v>
      </c>
      <c r="B482" s="144" t="s">
        <v>606</v>
      </c>
      <c r="C482" s="91" t="s">
        <v>1113</v>
      </c>
      <c r="D482" s="91" t="s">
        <v>1380</v>
      </c>
      <c r="E482" s="143">
        <v>39.752257855216271</v>
      </c>
    </row>
    <row r="483" spans="1:5" x14ac:dyDescent="0.2">
      <c r="A483" t="str">
        <f t="shared" si="7"/>
        <v>OPRM-GoB</v>
      </c>
      <c r="B483" s="144" t="s">
        <v>609</v>
      </c>
      <c r="C483" s="91" t="s">
        <v>1112</v>
      </c>
      <c r="D483" s="91" t="s">
        <v>1380</v>
      </c>
      <c r="E483" s="143">
        <v>152.50821052631579</v>
      </c>
    </row>
    <row r="484" spans="1:5" x14ac:dyDescent="0.2">
      <c r="A484" t="str">
        <f t="shared" si="7"/>
        <v>OPRX-GoB</v>
      </c>
      <c r="B484" s="144" t="s">
        <v>612</v>
      </c>
      <c r="C484" s="91" t="s">
        <v>56</v>
      </c>
      <c r="D484" s="91" t="s">
        <v>1380</v>
      </c>
      <c r="E484" s="143">
        <v>37.436779394244567</v>
      </c>
    </row>
    <row r="485" spans="1:5" x14ac:dyDescent="0.2">
      <c r="A485" t="str">
        <f t="shared" si="7"/>
        <v>OX2R-GoB</v>
      </c>
      <c r="B485" s="144" t="s">
        <v>627</v>
      </c>
      <c r="C485" s="91" t="s">
        <v>1111</v>
      </c>
      <c r="D485" s="91" t="s">
        <v>1380</v>
      </c>
      <c r="E485" s="143">
        <v>11.154968200560424</v>
      </c>
    </row>
    <row r="486" spans="1:5" x14ac:dyDescent="0.2">
      <c r="A486" t="str">
        <f t="shared" si="7"/>
        <v>OXYR-GoB</v>
      </c>
      <c r="B486" s="144" t="s">
        <v>760</v>
      </c>
      <c r="C486" s="91" t="s">
        <v>1110</v>
      </c>
      <c r="D486" s="91" t="s">
        <v>1380</v>
      </c>
      <c r="E486" s="143" t="s">
        <v>182</v>
      </c>
    </row>
    <row r="487" spans="1:5" x14ac:dyDescent="0.2">
      <c r="A487" t="str">
        <f t="shared" si="7"/>
        <v>P2RY2-GoB</v>
      </c>
      <c r="B487" s="144" t="s">
        <v>641</v>
      </c>
      <c r="C487" s="91" t="s">
        <v>1109</v>
      </c>
      <c r="D487" s="91" t="s">
        <v>1380</v>
      </c>
      <c r="E487" s="143">
        <v>10.071833654659391</v>
      </c>
    </row>
    <row r="488" spans="1:5" x14ac:dyDescent="0.2">
      <c r="A488" t="str">
        <f t="shared" si="7"/>
        <v>PAR1-GoB</v>
      </c>
      <c r="B488" s="144" t="s">
        <v>688</v>
      </c>
      <c r="C488" s="91" t="s">
        <v>688</v>
      </c>
      <c r="D488" s="91" t="s">
        <v>1380</v>
      </c>
      <c r="E488" s="143">
        <v>108.89233315209957</v>
      </c>
    </row>
    <row r="489" spans="1:5" x14ac:dyDescent="0.2">
      <c r="A489" t="str">
        <f t="shared" si="7"/>
        <v>PAR2-GoB</v>
      </c>
      <c r="B489" s="144" t="s">
        <v>692</v>
      </c>
      <c r="C489" s="34" t="s">
        <v>692</v>
      </c>
      <c r="D489" s="91" t="s">
        <v>1380</v>
      </c>
      <c r="E489" s="143">
        <v>56.700049925473849</v>
      </c>
    </row>
    <row r="490" spans="1:5" x14ac:dyDescent="0.2">
      <c r="A490" t="str">
        <f t="shared" si="7"/>
        <v>PE2R1-GoB</v>
      </c>
      <c r="B490" s="144" t="s">
        <v>669</v>
      </c>
      <c r="C490" s="91" t="s">
        <v>1108</v>
      </c>
      <c r="D490" s="91" t="s">
        <v>1380</v>
      </c>
      <c r="E490" s="143">
        <v>3.1307595810309632</v>
      </c>
    </row>
    <row r="491" spans="1:5" x14ac:dyDescent="0.2">
      <c r="A491" t="str">
        <f t="shared" si="7"/>
        <v>PE2R2-GoB</v>
      </c>
      <c r="B491" s="144" t="s">
        <v>672</v>
      </c>
      <c r="C491" s="91" t="s">
        <v>1107</v>
      </c>
      <c r="D491" s="91" t="s">
        <v>1380</v>
      </c>
      <c r="E491" s="143" t="s">
        <v>182</v>
      </c>
    </row>
    <row r="492" spans="1:5" x14ac:dyDescent="0.2">
      <c r="A492" t="str">
        <f t="shared" si="7"/>
        <v>PE2R3-GoB</v>
      </c>
      <c r="B492" s="144" t="s">
        <v>675</v>
      </c>
      <c r="C492" s="91" t="s">
        <v>1106</v>
      </c>
      <c r="D492" s="91" t="s">
        <v>1380</v>
      </c>
      <c r="E492" s="143">
        <v>20.150213812591193</v>
      </c>
    </row>
    <row r="493" spans="1:5" x14ac:dyDescent="0.2">
      <c r="A493" t="str">
        <f t="shared" si="7"/>
        <v>PE2R4-GoB</v>
      </c>
      <c r="B493" s="144" t="s">
        <v>678</v>
      </c>
      <c r="C493" s="91" t="s">
        <v>1105</v>
      </c>
      <c r="D493" s="91" t="s">
        <v>1380</v>
      </c>
      <c r="E493" s="143">
        <v>39.300061517397303</v>
      </c>
    </row>
    <row r="494" spans="1:5" x14ac:dyDescent="0.2">
      <c r="A494" t="str">
        <f t="shared" si="7"/>
        <v>PF2R-GoB</v>
      </c>
      <c r="B494" s="144" t="s">
        <v>681</v>
      </c>
      <c r="C494" s="91" t="s">
        <v>1104</v>
      </c>
      <c r="D494" s="91" t="s">
        <v>1380</v>
      </c>
      <c r="E494" s="143">
        <v>10.893397618546398</v>
      </c>
    </row>
    <row r="495" spans="1:5" x14ac:dyDescent="0.2">
      <c r="A495" t="str">
        <f t="shared" si="7"/>
        <v>PSYR-GoB</v>
      </c>
      <c r="B495" s="144" t="s">
        <v>410</v>
      </c>
      <c r="C495" s="34" t="s">
        <v>34</v>
      </c>
      <c r="D495" s="91" t="s">
        <v>1380</v>
      </c>
      <c r="E495" s="143">
        <v>16.033148572620156</v>
      </c>
    </row>
    <row r="496" spans="1:5" x14ac:dyDescent="0.2">
      <c r="A496" t="str">
        <f t="shared" si="7"/>
        <v>PTH1R-GoB</v>
      </c>
      <c r="B496" s="144" t="s">
        <v>152</v>
      </c>
      <c r="C496" s="91" t="s">
        <v>1103</v>
      </c>
      <c r="D496" s="91" t="s">
        <v>1380</v>
      </c>
      <c r="E496" s="143">
        <v>48.991395371987906</v>
      </c>
    </row>
    <row r="497" spans="1:5" x14ac:dyDescent="0.2">
      <c r="A497" t="str">
        <f t="shared" si="7"/>
        <v>S1PR1-GoB</v>
      </c>
      <c r="B497" s="144" t="s">
        <v>62</v>
      </c>
      <c r="C497" s="91" t="s">
        <v>1102</v>
      </c>
      <c r="D497" s="91" t="s">
        <v>1380</v>
      </c>
      <c r="E497" s="143">
        <v>8.6755417212960424</v>
      </c>
    </row>
    <row r="498" spans="1:5" x14ac:dyDescent="0.2">
      <c r="A498" t="str">
        <f t="shared" si="7"/>
        <v>SSR2-GoB</v>
      </c>
      <c r="B498" s="144" t="s">
        <v>705</v>
      </c>
      <c r="C498" s="91" t="s">
        <v>1101</v>
      </c>
      <c r="D498" s="91" t="s">
        <v>1380</v>
      </c>
      <c r="E498" s="143">
        <v>70.996295553941636</v>
      </c>
    </row>
    <row r="499" spans="1:5" x14ac:dyDescent="0.2">
      <c r="A499" t="str">
        <f t="shared" si="7"/>
        <v>V1AR-GoB</v>
      </c>
      <c r="B499" s="144" t="s">
        <v>153</v>
      </c>
      <c r="C499" s="91" t="s">
        <v>1100</v>
      </c>
      <c r="D499" s="91" t="s">
        <v>1380</v>
      </c>
      <c r="E499" s="143">
        <v>13.32634329115248</v>
      </c>
    </row>
    <row r="500" spans="1:5" x14ac:dyDescent="0.2">
      <c r="A500" t="str">
        <f t="shared" si="7"/>
        <v>V2R-GoB</v>
      </c>
      <c r="B500" s="144" t="s">
        <v>74</v>
      </c>
      <c r="C500" s="91" t="s">
        <v>1099</v>
      </c>
      <c r="D500" s="91" t="s">
        <v>1380</v>
      </c>
      <c r="E500" s="143" t="s">
        <v>182</v>
      </c>
    </row>
    <row r="501" spans="1:5" x14ac:dyDescent="0.2">
      <c r="A501" t="str">
        <f t="shared" si="7"/>
        <v>VIPR1-GoB</v>
      </c>
      <c r="B501" s="144" t="s">
        <v>773</v>
      </c>
      <c r="C501" s="91" t="s">
        <v>1098</v>
      </c>
      <c r="D501" s="91" t="s">
        <v>1380</v>
      </c>
      <c r="E501" s="143">
        <v>6.8900484758817262</v>
      </c>
    </row>
    <row r="502" spans="1:5" x14ac:dyDescent="0.2">
      <c r="A502" t="str">
        <f t="shared" si="7"/>
        <v>5HT1A-Gz</v>
      </c>
      <c r="B502" s="144" t="s">
        <v>170</v>
      </c>
      <c r="C502" s="91" t="s">
        <v>1179</v>
      </c>
      <c r="D502" s="91" t="s">
        <v>1349</v>
      </c>
      <c r="E502" s="143">
        <v>6.3751428604768856</v>
      </c>
    </row>
    <row r="503" spans="1:5" x14ac:dyDescent="0.2">
      <c r="A503" t="str">
        <f t="shared" si="7"/>
        <v>5HT1B-Gz</v>
      </c>
      <c r="B503" s="144" t="s">
        <v>175</v>
      </c>
      <c r="C503" s="91" t="s">
        <v>1178</v>
      </c>
      <c r="D503" s="91" t="s">
        <v>1349</v>
      </c>
      <c r="E503" s="143">
        <v>19.624927654624067</v>
      </c>
    </row>
    <row r="504" spans="1:5" x14ac:dyDescent="0.2">
      <c r="A504" t="str">
        <f t="shared" si="7"/>
        <v>5HT1D-Gz</v>
      </c>
      <c r="B504" s="144" t="s">
        <v>178</v>
      </c>
      <c r="C504" s="91" t="s">
        <v>1177</v>
      </c>
      <c r="D504" s="91" t="s">
        <v>1349</v>
      </c>
      <c r="E504" s="143">
        <v>3.7712406070134197</v>
      </c>
    </row>
    <row r="505" spans="1:5" x14ac:dyDescent="0.2">
      <c r="A505" t="str">
        <f t="shared" si="7"/>
        <v>5HT2A-Gz</v>
      </c>
      <c r="B505" s="144" t="s">
        <v>186</v>
      </c>
      <c r="C505" s="91" t="s">
        <v>1176</v>
      </c>
      <c r="D505" s="91" t="s">
        <v>1349</v>
      </c>
      <c r="E505" s="143">
        <v>2.1828654561473351</v>
      </c>
    </row>
    <row r="506" spans="1:5" x14ac:dyDescent="0.2">
      <c r="A506" t="str">
        <f t="shared" si="7"/>
        <v>5HT2B-Gz</v>
      </c>
      <c r="B506" s="144" t="s">
        <v>189</v>
      </c>
      <c r="C506" s="91" t="s">
        <v>1175</v>
      </c>
      <c r="D506" s="91" t="s">
        <v>1349</v>
      </c>
      <c r="E506" s="143">
        <v>6.7816883657137437</v>
      </c>
    </row>
    <row r="507" spans="1:5" x14ac:dyDescent="0.2">
      <c r="A507" t="str">
        <f t="shared" si="7"/>
        <v>5HT2C-Gz</v>
      </c>
      <c r="B507" s="144" t="s">
        <v>192</v>
      </c>
      <c r="C507" s="91" t="s">
        <v>1174</v>
      </c>
      <c r="D507" s="91" t="s">
        <v>1349</v>
      </c>
      <c r="E507" s="143">
        <v>30.233612782674058</v>
      </c>
    </row>
    <row r="508" spans="1:5" x14ac:dyDescent="0.2">
      <c r="A508" t="str">
        <f t="shared" si="7"/>
        <v>AA1R-Gz</v>
      </c>
      <c r="B508" s="144" t="s">
        <v>217</v>
      </c>
      <c r="C508" s="91" t="s">
        <v>1173</v>
      </c>
      <c r="D508" s="91" t="s">
        <v>1349</v>
      </c>
      <c r="E508" s="143">
        <v>2.0827583729457029</v>
      </c>
    </row>
    <row r="509" spans="1:5" x14ac:dyDescent="0.2">
      <c r="A509" t="str">
        <f t="shared" si="7"/>
        <v>AA2AR-Gz</v>
      </c>
      <c r="B509" s="144" t="s">
        <v>221</v>
      </c>
      <c r="C509" s="91" t="s">
        <v>1172</v>
      </c>
      <c r="D509" s="91" t="s">
        <v>1349</v>
      </c>
      <c r="E509" s="143" t="s">
        <v>182</v>
      </c>
    </row>
    <row r="510" spans="1:5" x14ac:dyDescent="0.2">
      <c r="A510" t="str">
        <f t="shared" si="7"/>
        <v>AA2BR-Gz</v>
      </c>
      <c r="B510" s="144" t="s">
        <v>224</v>
      </c>
      <c r="C510" s="91" t="s">
        <v>1171</v>
      </c>
      <c r="D510" s="91" t="s">
        <v>1349</v>
      </c>
      <c r="E510" s="143" t="s">
        <v>182</v>
      </c>
    </row>
    <row r="511" spans="1:5" x14ac:dyDescent="0.2">
      <c r="A511" t="str">
        <f t="shared" si="7"/>
        <v>AA3R-Gz</v>
      </c>
      <c r="B511" s="144" t="s">
        <v>227</v>
      </c>
      <c r="C511" s="91" t="s">
        <v>1170</v>
      </c>
      <c r="D511" s="91" t="s">
        <v>1349</v>
      </c>
      <c r="E511" s="143" t="s">
        <v>182</v>
      </c>
    </row>
    <row r="512" spans="1:5" x14ac:dyDescent="0.2">
      <c r="A512" t="str">
        <f t="shared" si="7"/>
        <v>ACM1-Gz</v>
      </c>
      <c r="B512" s="144" t="s">
        <v>202</v>
      </c>
      <c r="C512" s="91" t="s">
        <v>1169</v>
      </c>
      <c r="D512" s="91" t="s">
        <v>1349</v>
      </c>
      <c r="E512" s="143">
        <v>14.621434690264648</v>
      </c>
    </row>
    <row r="513" spans="1:5" x14ac:dyDescent="0.2">
      <c r="A513" t="str">
        <f t="shared" si="7"/>
        <v>ACM2-Gz</v>
      </c>
      <c r="B513" s="144" t="s">
        <v>206</v>
      </c>
      <c r="C513" s="91" t="s">
        <v>1168</v>
      </c>
      <c r="D513" s="91" t="s">
        <v>1349</v>
      </c>
      <c r="E513" s="143">
        <v>21.132969008288718</v>
      </c>
    </row>
    <row r="514" spans="1:5" x14ac:dyDescent="0.2">
      <c r="A514" t="str">
        <f t="shared" ref="A514:A577" si="8">B514&amp;"-"&amp;D514</f>
        <v>ACM3-Gz</v>
      </c>
      <c r="B514" s="144" t="s">
        <v>209</v>
      </c>
      <c r="C514" s="91" t="s">
        <v>1167</v>
      </c>
      <c r="D514" s="91" t="s">
        <v>1349</v>
      </c>
      <c r="E514" s="143">
        <v>17.874101849541159</v>
      </c>
    </row>
    <row r="515" spans="1:5" x14ac:dyDescent="0.2">
      <c r="A515" t="str">
        <f t="shared" si="8"/>
        <v>ACM4-Gz</v>
      </c>
      <c r="B515" s="144" t="s">
        <v>212</v>
      </c>
      <c r="C515" s="91" t="s">
        <v>1166</v>
      </c>
      <c r="D515" s="91" t="s">
        <v>1349</v>
      </c>
      <c r="E515" s="143">
        <v>8.9957591411276301</v>
      </c>
    </row>
    <row r="516" spans="1:5" x14ac:dyDescent="0.2">
      <c r="A516" t="str">
        <f t="shared" si="8"/>
        <v>ADA1A-Gz</v>
      </c>
      <c r="B516" s="144" t="s">
        <v>237</v>
      </c>
      <c r="C516" s="91" t="s">
        <v>1165</v>
      </c>
      <c r="D516" s="91" t="s">
        <v>1349</v>
      </c>
      <c r="E516" s="143" t="s">
        <v>182</v>
      </c>
    </row>
    <row r="517" spans="1:5" x14ac:dyDescent="0.2">
      <c r="A517" t="str">
        <f t="shared" si="8"/>
        <v>ADA2A-Gz</v>
      </c>
      <c r="B517" s="144" t="s">
        <v>245</v>
      </c>
      <c r="C517" s="91" t="s">
        <v>1164</v>
      </c>
      <c r="D517" s="91" t="s">
        <v>1349</v>
      </c>
      <c r="E517" s="143">
        <v>30.09710523315967</v>
      </c>
    </row>
    <row r="518" spans="1:5" x14ac:dyDescent="0.2">
      <c r="A518" t="str">
        <f t="shared" si="8"/>
        <v>ADA2B-Gz</v>
      </c>
      <c r="B518" s="144" t="s">
        <v>248</v>
      </c>
      <c r="C518" s="91" t="s">
        <v>1163</v>
      </c>
      <c r="D518" s="91" t="s">
        <v>1349</v>
      </c>
      <c r="E518" s="143">
        <v>3.6528432040424872</v>
      </c>
    </row>
    <row r="519" spans="1:5" x14ac:dyDescent="0.2">
      <c r="A519" t="str">
        <f t="shared" si="8"/>
        <v>ADA2C-Gz</v>
      </c>
      <c r="B519" s="144" t="s">
        <v>251</v>
      </c>
      <c r="C519" s="91" t="s">
        <v>1162</v>
      </c>
      <c r="D519" s="91" t="s">
        <v>1349</v>
      </c>
      <c r="E519" s="143">
        <v>8.2630541612782729</v>
      </c>
    </row>
    <row r="520" spans="1:5" x14ac:dyDescent="0.2">
      <c r="A520" t="str">
        <f t="shared" si="8"/>
        <v>ADRB1-Gz</v>
      </c>
      <c r="B520" s="144" t="s">
        <v>254</v>
      </c>
      <c r="C520" s="91" t="s">
        <v>1161</v>
      </c>
      <c r="D520" s="91" t="s">
        <v>1349</v>
      </c>
      <c r="E520" s="143">
        <v>4.3231760925199509</v>
      </c>
    </row>
    <row r="521" spans="1:5" x14ac:dyDescent="0.2">
      <c r="A521" t="str">
        <f t="shared" si="8"/>
        <v>ADRB2-Gz</v>
      </c>
      <c r="B521" s="144" t="s">
        <v>256</v>
      </c>
      <c r="C521" s="91" t="s">
        <v>1160</v>
      </c>
      <c r="D521" s="91" t="s">
        <v>1349</v>
      </c>
      <c r="E521" s="143" t="s">
        <v>182</v>
      </c>
    </row>
    <row r="522" spans="1:5" x14ac:dyDescent="0.2">
      <c r="A522" t="str">
        <f t="shared" si="8"/>
        <v>AGTR1-Gz</v>
      </c>
      <c r="B522" s="144" t="s">
        <v>259</v>
      </c>
      <c r="C522" s="91" t="s">
        <v>1159</v>
      </c>
      <c r="D522" s="91" t="s">
        <v>1349</v>
      </c>
      <c r="E522" s="143">
        <v>3.7454443282258736</v>
      </c>
    </row>
    <row r="523" spans="1:5" x14ac:dyDescent="0.2">
      <c r="A523" t="str">
        <f t="shared" si="8"/>
        <v>APJ-Gz</v>
      </c>
      <c r="B523" s="144" t="s">
        <v>0</v>
      </c>
      <c r="C523" s="91" t="s">
        <v>265</v>
      </c>
      <c r="D523" s="91" t="s">
        <v>1349</v>
      </c>
      <c r="E523" s="143">
        <v>11.665272895622826</v>
      </c>
    </row>
    <row r="524" spans="1:5" x14ac:dyDescent="0.2">
      <c r="A524" t="str">
        <f t="shared" si="8"/>
        <v>BKRB1-Gz</v>
      </c>
      <c r="B524" s="144" t="s">
        <v>276</v>
      </c>
      <c r="C524" s="91" t="s">
        <v>1158</v>
      </c>
      <c r="D524" s="91" t="s">
        <v>1349</v>
      </c>
      <c r="E524" s="143">
        <v>4.595789765399803</v>
      </c>
    </row>
    <row r="525" spans="1:5" x14ac:dyDescent="0.2">
      <c r="A525" t="str">
        <f t="shared" si="8"/>
        <v>BKRB2-Gz</v>
      </c>
      <c r="B525" s="144" t="s">
        <v>280</v>
      </c>
      <c r="C525" s="91" t="s">
        <v>1157</v>
      </c>
      <c r="D525" s="91" t="s">
        <v>1349</v>
      </c>
      <c r="E525" s="143">
        <v>10.877896261064885</v>
      </c>
    </row>
    <row r="526" spans="1:5" x14ac:dyDescent="0.2">
      <c r="A526" t="str">
        <f t="shared" si="8"/>
        <v>C5AR1-Gz</v>
      </c>
      <c r="B526" s="144" t="s">
        <v>428</v>
      </c>
      <c r="C526" s="91" t="s">
        <v>1156</v>
      </c>
      <c r="D526" s="91" t="s">
        <v>1349</v>
      </c>
      <c r="E526" s="143">
        <v>12.669805484282728</v>
      </c>
    </row>
    <row r="527" spans="1:5" x14ac:dyDescent="0.2">
      <c r="A527" t="str">
        <f t="shared" si="8"/>
        <v>CALCR-Gz</v>
      </c>
      <c r="B527" s="144" t="s">
        <v>283</v>
      </c>
      <c r="C527" s="91" t="s">
        <v>1155</v>
      </c>
      <c r="D527" s="91" t="s">
        <v>1349</v>
      </c>
      <c r="E527" s="143">
        <v>13.092692296507499</v>
      </c>
    </row>
    <row r="528" spans="1:5" ht="16" x14ac:dyDescent="0.2">
      <c r="A528" t="str">
        <f t="shared" si="8"/>
        <v>CALCR+RAMP3-Gz</v>
      </c>
      <c r="B528" s="144" t="s">
        <v>1154</v>
      </c>
      <c r="C528" s="91" t="s">
        <v>1153</v>
      </c>
      <c r="D528" s="91" t="s">
        <v>1349</v>
      </c>
      <c r="E528" s="143" t="s">
        <v>182</v>
      </c>
    </row>
    <row r="529" spans="1:5" x14ac:dyDescent="0.2">
      <c r="A529" t="str">
        <f t="shared" si="8"/>
        <v>CCKAR-Gz</v>
      </c>
      <c r="B529" s="144" t="s">
        <v>324</v>
      </c>
      <c r="C529" s="91" t="s">
        <v>1152</v>
      </c>
      <c r="D529" s="91" t="s">
        <v>1349</v>
      </c>
      <c r="E529" s="143">
        <v>72.523220749983594</v>
      </c>
    </row>
    <row r="530" spans="1:5" x14ac:dyDescent="0.2">
      <c r="A530" t="str">
        <f t="shared" si="8"/>
        <v>CCR5-Gz</v>
      </c>
      <c r="B530" s="144" t="s">
        <v>6</v>
      </c>
      <c r="C530" s="91" t="s">
        <v>6</v>
      </c>
      <c r="D530" s="91" t="s">
        <v>1349</v>
      </c>
      <c r="E530" s="143">
        <v>8.0280944071970222</v>
      </c>
    </row>
    <row r="531" spans="1:5" x14ac:dyDescent="0.2">
      <c r="A531" t="str">
        <f t="shared" si="8"/>
        <v>CCR6-Gz</v>
      </c>
      <c r="B531" s="144" t="s">
        <v>7</v>
      </c>
      <c r="C531" s="91" t="s">
        <v>7</v>
      </c>
      <c r="D531" s="91" t="s">
        <v>1349</v>
      </c>
      <c r="E531" s="143">
        <v>9.2110445676828121</v>
      </c>
    </row>
    <row r="532" spans="1:5" x14ac:dyDescent="0.2">
      <c r="A532" t="str">
        <f t="shared" si="8"/>
        <v>CLTR1-Gz</v>
      </c>
      <c r="B532" s="144" t="s">
        <v>519</v>
      </c>
      <c r="C532" s="91" t="s">
        <v>1151</v>
      </c>
      <c r="D532" s="91" t="s">
        <v>1349</v>
      </c>
      <c r="E532" s="143">
        <v>16.060850605216949</v>
      </c>
    </row>
    <row r="533" spans="1:5" x14ac:dyDescent="0.2">
      <c r="A533" t="str">
        <f t="shared" si="8"/>
        <v>CLTR2-Gz</v>
      </c>
      <c r="B533" s="144" t="s">
        <v>523</v>
      </c>
      <c r="C533" s="91" t="s">
        <v>1150</v>
      </c>
      <c r="D533" s="91" t="s">
        <v>1349</v>
      </c>
      <c r="E533" s="143">
        <v>7.6107946342070161</v>
      </c>
    </row>
    <row r="534" spans="1:5" x14ac:dyDescent="0.2">
      <c r="A534" t="str">
        <f t="shared" si="8"/>
        <v>CNR1-Gz</v>
      </c>
      <c r="B534" s="144" t="s">
        <v>290</v>
      </c>
      <c r="C534" s="91" t="s">
        <v>1149</v>
      </c>
      <c r="D534" s="91" t="s">
        <v>1349</v>
      </c>
      <c r="E534" s="143">
        <v>7.643943881761925</v>
      </c>
    </row>
    <row r="535" spans="1:5" x14ac:dyDescent="0.2">
      <c r="A535" t="str">
        <f t="shared" si="8"/>
        <v>CNR2-Gz</v>
      </c>
      <c r="B535" s="144" t="s">
        <v>294</v>
      </c>
      <c r="C535" s="91" t="s">
        <v>1148</v>
      </c>
      <c r="D535" s="91" t="s">
        <v>1349</v>
      </c>
      <c r="E535" s="143">
        <v>4.3940583330313308</v>
      </c>
    </row>
    <row r="536" spans="1:5" x14ac:dyDescent="0.2">
      <c r="A536" t="str">
        <f t="shared" si="8"/>
        <v>CRFR1-Gz</v>
      </c>
      <c r="B536" s="144" t="s">
        <v>83</v>
      </c>
      <c r="C536" s="91" t="s">
        <v>1147</v>
      </c>
      <c r="D536" s="91" t="s">
        <v>1349</v>
      </c>
      <c r="E536" s="143">
        <v>17.669939232092268</v>
      </c>
    </row>
    <row r="537" spans="1:5" x14ac:dyDescent="0.2">
      <c r="A537" t="str">
        <f t="shared" si="8"/>
        <v>CRFR2-Gz</v>
      </c>
      <c r="B537" s="144" t="s">
        <v>8</v>
      </c>
      <c r="C537" s="91" t="s">
        <v>1146</v>
      </c>
      <c r="D537" s="91" t="s">
        <v>1349</v>
      </c>
      <c r="E537" s="143">
        <v>8.1337772633293213</v>
      </c>
    </row>
    <row r="538" spans="1:5" x14ac:dyDescent="0.2">
      <c r="A538" t="str">
        <f t="shared" si="8"/>
        <v>CXCR2-Gz</v>
      </c>
      <c r="B538" s="144" t="s">
        <v>11</v>
      </c>
      <c r="C538" s="91" t="s">
        <v>11</v>
      </c>
      <c r="D538" s="91" t="s">
        <v>1349</v>
      </c>
      <c r="E538" s="143">
        <v>8.4224756982191913</v>
      </c>
    </row>
    <row r="539" spans="1:5" x14ac:dyDescent="0.2">
      <c r="A539" t="str">
        <f t="shared" si="8"/>
        <v>CXCR4-Gz</v>
      </c>
      <c r="B539" s="144" t="s">
        <v>12</v>
      </c>
      <c r="C539" s="91" t="s">
        <v>12</v>
      </c>
      <c r="D539" s="91" t="s">
        <v>1349</v>
      </c>
      <c r="E539" s="143">
        <v>4.3705540430841374</v>
      </c>
    </row>
    <row r="540" spans="1:5" x14ac:dyDescent="0.2">
      <c r="A540" t="str">
        <f t="shared" si="8"/>
        <v>CXCR5-Gz</v>
      </c>
      <c r="B540" s="144" t="s">
        <v>13</v>
      </c>
      <c r="C540" s="91" t="s">
        <v>13</v>
      </c>
      <c r="D540" s="91" t="s">
        <v>1349</v>
      </c>
      <c r="E540" s="143">
        <v>59.96823419724285</v>
      </c>
    </row>
    <row r="541" spans="1:5" x14ac:dyDescent="0.2">
      <c r="A541" t="str">
        <f t="shared" si="8"/>
        <v>DRD1-Gz</v>
      </c>
      <c r="B541" s="144" t="s">
        <v>433</v>
      </c>
      <c r="C541" s="91" t="s">
        <v>1145</v>
      </c>
      <c r="D541" s="91" t="s">
        <v>1349</v>
      </c>
      <c r="E541" s="143">
        <v>8.6713906856176735</v>
      </c>
    </row>
    <row r="542" spans="1:5" x14ac:dyDescent="0.2">
      <c r="A542" t="str">
        <f t="shared" si="8"/>
        <v>DRD2-Gz</v>
      </c>
      <c r="B542" s="144" t="s">
        <v>435</v>
      </c>
      <c r="C542" s="91" t="s">
        <v>1144</v>
      </c>
      <c r="D542" s="91" t="s">
        <v>1349</v>
      </c>
      <c r="E542" s="143">
        <v>10.058594026295481</v>
      </c>
    </row>
    <row r="543" spans="1:5" x14ac:dyDescent="0.2">
      <c r="A543" t="str">
        <f t="shared" si="8"/>
        <v>DRD5-Gz</v>
      </c>
      <c r="B543" s="144" t="s">
        <v>439</v>
      </c>
      <c r="C543" s="91" t="s">
        <v>1143</v>
      </c>
      <c r="D543" s="91" t="s">
        <v>1349</v>
      </c>
      <c r="E543" s="143" t="s">
        <v>182</v>
      </c>
    </row>
    <row r="544" spans="1:5" x14ac:dyDescent="0.2">
      <c r="A544" t="str">
        <f t="shared" si="8"/>
        <v>EDNRA-Gz</v>
      </c>
      <c r="B544" s="144" t="s">
        <v>441</v>
      </c>
      <c r="C544" s="91" t="s">
        <v>1142</v>
      </c>
      <c r="D544" s="91" t="s">
        <v>1349</v>
      </c>
      <c r="E544" s="143">
        <v>8.2399739275903414</v>
      </c>
    </row>
    <row r="545" spans="1:5" x14ac:dyDescent="0.2">
      <c r="A545" t="str">
        <f t="shared" si="8"/>
        <v>FFAR2-Gz</v>
      </c>
      <c r="B545" s="144" t="s">
        <v>453</v>
      </c>
      <c r="C545" s="91" t="s">
        <v>1141</v>
      </c>
      <c r="D545" s="91" t="s">
        <v>1349</v>
      </c>
      <c r="E545" s="143" t="s">
        <v>182</v>
      </c>
    </row>
    <row r="546" spans="1:5" x14ac:dyDescent="0.2">
      <c r="A546" t="str">
        <f t="shared" si="8"/>
        <v>FFAR3-Gz</v>
      </c>
      <c r="B546" s="144" t="s">
        <v>455</v>
      </c>
      <c r="C546" s="91" t="s">
        <v>1140</v>
      </c>
      <c r="D546" s="91" t="s">
        <v>1349</v>
      </c>
      <c r="E546" s="143">
        <v>11.445565840509841</v>
      </c>
    </row>
    <row r="547" spans="1:5" x14ac:dyDescent="0.2">
      <c r="A547" t="str">
        <f t="shared" si="8"/>
        <v>FFAR4-Gz</v>
      </c>
      <c r="B547" s="144" t="s">
        <v>457</v>
      </c>
      <c r="C547" s="91" t="s">
        <v>1139</v>
      </c>
      <c r="D547" s="91" t="s">
        <v>1349</v>
      </c>
      <c r="E547" s="143" t="s">
        <v>182</v>
      </c>
    </row>
    <row r="548" spans="1:5" x14ac:dyDescent="0.2">
      <c r="A548" t="str">
        <f t="shared" si="8"/>
        <v>GHSR-Gz</v>
      </c>
      <c r="B548" s="144" t="s">
        <v>84</v>
      </c>
      <c r="C548" s="91" t="s">
        <v>113</v>
      </c>
      <c r="D548" s="91" t="s">
        <v>1349</v>
      </c>
      <c r="E548" s="143">
        <v>12.668141598845148</v>
      </c>
    </row>
    <row r="549" spans="1:5" x14ac:dyDescent="0.2">
      <c r="A549" t="str">
        <f t="shared" si="8"/>
        <v>GIPR-Gz</v>
      </c>
      <c r="B549" s="144" t="s">
        <v>484</v>
      </c>
      <c r="C549" s="91" t="s">
        <v>114</v>
      </c>
      <c r="D549" s="91" t="s">
        <v>1349</v>
      </c>
      <c r="E549" s="143">
        <v>6.4436872984659432</v>
      </c>
    </row>
    <row r="550" spans="1:5" x14ac:dyDescent="0.2">
      <c r="A550" t="str">
        <f t="shared" si="8"/>
        <v>GLP1R-Gz</v>
      </c>
      <c r="B550" s="144" t="s">
        <v>486</v>
      </c>
      <c r="C550" s="91" t="s">
        <v>1138</v>
      </c>
      <c r="D550" s="91" t="s">
        <v>1349</v>
      </c>
      <c r="E550" s="143">
        <v>1.6327411479847695</v>
      </c>
    </row>
    <row r="551" spans="1:5" x14ac:dyDescent="0.2">
      <c r="A551" t="str">
        <f t="shared" si="8"/>
        <v>GLP2R-Gz</v>
      </c>
      <c r="B551" s="144" t="s">
        <v>488</v>
      </c>
      <c r="C551" s="91" t="s">
        <v>1137</v>
      </c>
      <c r="D551" s="91" t="s">
        <v>1349</v>
      </c>
      <c r="E551" s="143">
        <v>3.3055532299597199</v>
      </c>
    </row>
    <row r="552" spans="1:5" x14ac:dyDescent="0.2">
      <c r="A552" t="str">
        <f t="shared" si="8"/>
        <v>GLR-Gz</v>
      </c>
      <c r="B552" s="144" t="s">
        <v>490</v>
      </c>
      <c r="C552" s="91" t="s">
        <v>112</v>
      </c>
      <c r="D552" s="91" t="s">
        <v>1349</v>
      </c>
      <c r="E552" s="143">
        <v>14.241169585884998</v>
      </c>
    </row>
    <row r="553" spans="1:5" x14ac:dyDescent="0.2">
      <c r="A553" t="str">
        <f t="shared" si="8"/>
        <v>GNRHR-Gz</v>
      </c>
      <c r="B553" s="144" t="s">
        <v>497</v>
      </c>
      <c r="C553" s="91" t="s">
        <v>1136</v>
      </c>
      <c r="D553" s="91" t="s">
        <v>1349</v>
      </c>
      <c r="E553" s="143" t="s">
        <v>182</v>
      </c>
    </row>
    <row r="554" spans="1:5" x14ac:dyDescent="0.2">
      <c r="A554" t="str">
        <f t="shared" si="8"/>
        <v>GP183-Gz</v>
      </c>
      <c r="B554" s="144" t="s">
        <v>353</v>
      </c>
      <c r="C554" s="91" t="s">
        <v>37</v>
      </c>
      <c r="D554" s="91" t="s">
        <v>1349</v>
      </c>
      <c r="E554" s="143">
        <v>5.5264726085099856</v>
      </c>
    </row>
    <row r="555" spans="1:5" x14ac:dyDescent="0.2">
      <c r="A555" t="str">
        <f t="shared" si="8"/>
        <v>GPBAR-Gz</v>
      </c>
      <c r="B555" s="144" t="s">
        <v>268</v>
      </c>
      <c r="C555" s="91" t="s">
        <v>1135</v>
      </c>
      <c r="D555" s="91" t="s">
        <v>1349</v>
      </c>
      <c r="E555" s="143" t="s">
        <v>182</v>
      </c>
    </row>
    <row r="556" spans="1:5" x14ac:dyDescent="0.2">
      <c r="A556" t="str">
        <f t="shared" si="8"/>
        <v>GPR39-Gz</v>
      </c>
      <c r="B556" s="144" t="s">
        <v>85</v>
      </c>
      <c r="C556" s="91" t="s">
        <v>85</v>
      </c>
      <c r="D556" s="91" t="s">
        <v>1349</v>
      </c>
      <c r="E556" s="143" t="s">
        <v>182</v>
      </c>
    </row>
    <row r="557" spans="1:5" x14ac:dyDescent="0.2">
      <c r="A557" t="str">
        <f t="shared" si="8"/>
        <v>GPR4-Gz</v>
      </c>
      <c r="B557" s="144" t="s">
        <v>31</v>
      </c>
      <c r="C557" s="34" t="s">
        <v>31</v>
      </c>
      <c r="D557" s="91" t="s">
        <v>1349</v>
      </c>
      <c r="E557" s="143" t="s">
        <v>182</v>
      </c>
    </row>
    <row r="558" spans="1:5" x14ac:dyDescent="0.2">
      <c r="A558" t="str">
        <f t="shared" si="8"/>
        <v>GPR84-Gz</v>
      </c>
      <c r="B558" s="144" t="s">
        <v>36</v>
      </c>
      <c r="C558" s="34" t="s">
        <v>36</v>
      </c>
      <c r="D558" s="91" t="s">
        <v>1349</v>
      </c>
      <c r="E558" s="143">
        <v>5.8285032313020757</v>
      </c>
    </row>
    <row r="559" spans="1:5" x14ac:dyDescent="0.2">
      <c r="A559" t="str">
        <f t="shared" si="8"/>
        <v>GRM2-Gz</v>
      </c>
      <c r="B559" s="144" t="s">
        <v>564</v>
      </c>
      <c r="C559" s="91" t="s">
        <v>1133</v>
      </c>
      <c r="D559" s="91" t="s">
        <v>1349</v>
      </c>
      <c r="E559" s="143">
        <v>7.4780215873353777</v>
      </c>
    </row>
    <row r="560" spans="1:5" x14ac:dyDescent="0.2">
      <c r="A560" t="str">
        <f t="shared" si="8"/>
        <v>GRM4-Gz</v>
      </c>
      <c r="B560" s="144" t="s">
        <v>567</v>
      </c>
      <c r="C560" s="91" t="s">
        <v>1132</v>
      </c>
      <c r="D560" s="91" t="s">
        <v>1349</v>
      </c>
      <c r="E560" s="143" t="s">
        <v>182</v>
      </c>
    </row>
    <row r="561" spans="1:5" x14ac:dyDescent="0.2">
      <c r="A561" t="str">
        <f t="shared" si="8"/>
        <v>GRM5-Gz</v>
      </c>
      <c r="B561" s="144" t="s">
        <v>569</v>
      </c>
      <c r="C561" s="91" t="s">
        <v>1131</v>
      </c>
      <c r="D561" s="91" t="s">
        <v>1349</v>
      </c>
      <c r="E561" s="143">
        <v>10.114059461936755</v>
      </c>
    </row>
    <row r="562" spans="1:5" x14ac:dyDescent="0.2">
      <c r="A562" t="str">
        <f t="shared" si="8"/>
        <v>GRM6-Gz</v>
      </c>
      <c r="B562" s="144" t="s">
        <v>571</v>
      </c>
      <c r="C562" s="91" t="s">
        <v>1130</v>
      </c>
      <c r="D562" s="91" t="s">
        <v>1349</v>
      </c>
      <c r="E562" s="143">
        <v>7.7720757206678881</v>
      </c>
    </row>
    <row r="563" spans="1:5" x14ac:dyDescent="0.2">
      <c r="A563" t="str">
        <f t="shared" si="8"/>
        <v>GRM8-Gz</v>
      </c>
      <c r="B563" s="144" t="s">
        <v>574</v>
      </c>
      <c r="C563" s="91" t="s">
        <v>1129</v>
      </c>
      <c r="D563" s="91" t="s">
        <v>1349</v>
      </c>
      <c r="E563" s="143">
        <v>11.179038423636602</v>
      </c>
    </row>
    <row r="564" spans="1:5" x14ac:dyDescent="0.2">
      <c r="A564" t="str">
        <f t="shared" si="8"/>
        <v>HCAR2-Gz</v>
      </c>
      <c r="B564" s="144" t="s">
        <v>513</v>
      </c>
      <c r="C564" s="91" t="s">
        <v>1128</v>
      </c>
      <c r="D564" s="91" t="s">
        <v>1349</v>
      </c>
      <c r="E564" s="143">
        <v>41.814396396578928</v>
      </c>
    </row>
    <row r="565" spans="1:5" x14ac:dyDescent="0.2">
      <c r="A565" t="str">
        <f t="shared" si="8"/>
        <v>HCAR3-Gz</v>
      </c>
      <c r="B565" s="144" t="s">
        <v>46</v>
      </c>
      <c r="C565" s="91" t="s">
        <v>1127</v>
      </c>
      <c r="D565" s="91" t="s">
        <v>1349</v>
      </c>
      <c r="E565" s="143">
        <v>9.6824496538659446</v>
      </c>
    </row>
    <row r="566" spans="1:5" x14ac:dyDescent="0.2">
      <c r="A566" t="str">
        <f t="shared" si="8"/>
        <v>HRH1-Gz</v>
      </c>
      <c r="B566" s="144" t="s">
        <v>504</v>
      </c>
      <c r="C566" s="91" t="s">
        <v>1126</v>
      </c>
      <c r="D566" s="91" t="s">
        <v>1349</v>
      </c>
      <c r="E566" s="143">
        <v>16.562266263593237</v>
      </c>
    </row>
    <row r="567" spans="1:5" x14ac:dyDescent="0.2">
      <c r="A567" t="str">
        <f t="shared" si="8"/>
        <v>HRH2-Gz</v>
      </c>
      <c r="B567" s="144" t="s">
        <v>506</v>
      </c>
      <c r="C567" s="91" t="s">
        <v>1125</v>
      </c>
      <c r="D567" s="91" t="s">
        <v>1349</v>
      </c>
      <c r="E567" s="143">
        <v>12.281204638517833</v>
      </c>
    </row>
    <row r="568" spans="1:5" x14ac:dyDescent="0.2">
      <c r="A568" t="str">
        <f t="shared" si="8"/>
        <v>LPAR1-Gz</v>
      </c>
      <c r="B568" s="144" t="s">
        <v>48</v>
      </c>
      <c r="C568" s="91" t="s">
        <v>1124</v>
      </c>
      <c r="D568" s="91" t="s">
        <v>1349</v>
      </c>
      <c r="E568" s="143" t="s">
        <v>182</v>
      </c>
    </row>
    <row r="569" spans="1:5" x14ac:dyDescent="0.2">
      <c r="A569" t="str">
        <f t="shared" si="8"/>
        <v>LPAR2-Gz</v>
      </c>
      <c r="B569" s="144" t="s">
        <v>49</v>
      </c>
      <c r="C569" s="91" t="s">
        <v>1123</v>
      </c>
      <c r="D569" s="91" t="s">
        <v>1349</v>
      </c>
      <c r="E569" s="143">
        <v>5.71179336623611</v>
      </c>
    </row>
    <row r="570" spans="1:5" x14ac:dyDescent="0.2">
      <c r="A570" t="str">
        <f t="shared" si="8"/>
        <v>LT4R1-Gz</v>
      </c>
      <c r="B570" s="144" t="s">
        <v>526</v>
      </c>
      <c r="C570" s="91" t="s">
        <v>1122</v>
      </c>
      <c r="D570" s="91" t="s">
        <v>1349</v>
      </c>
      <c r="E570" s="143">
        <v>22.313149899952926</v>
      </c>
    </row>
    <row r="571" spans="1:5" x14ac:dyDescent="0.2">
      <c r="A571" t="str">
        <f t="shared" si="8"/>
        <v>LT4R2-Gz</v>
      </c>
      <c r="B571" s="144" t="s">
        <v>528</v>
      </c>
      <c r="C571" s="91" t="s">
        <v>1121</v>
      </c>
      <c r="D571" s="91" t="s">
        <v>1349</v>
      </c>
      <c r="E571" s="143">
        <v>13.126137674133002</v>
      </c>
    </row>
    <row r="572" spans="1:5" x14ac:dyDescent="0.2">
      <c r="A572" t="str">
        <f t="shared" si="8"/>
        <v>MC3R-Gz</v>
      </c>
      <c r="B572" s="144" t="s">
        <v>54</v>
      </c>
      <c r="C572" s="91" t="s">
        <v>1120</v>
      </c>
      <c r="D572" s="91" t="s">
        <v>1349</v>
      </c>
      <c r="E572" s="143">
        <v>12.291836057059641</v>
      </c>
    </row>
    <row r="573" spans="1:5" x14ac:dyDescent="0.2">
      <c r="A573" t="str">
        <f t="shared" si="8"/>
        <v>MC4R-Gz</v>
      </c>
      <c r="B573" s="144" t="s">
        <v>86</v>
      </c>
      <c r="C573" s="91" t="s">
        <v>1119</v>
      </c>
      <c r="D573" s="91" t="s">
        <v>1349</v>
      </c>
      <c r="E573" s="143">
        <v>1.5622814839704486</v>
      </c>
    </row>
    <row r="574" spans="1:5" x14ac:dyDescent="0.2">
      <c r="A574" t="str">
        <f t="shared" si="8"/>
        <v>MTR1A-Gz</v>
      </c>
      <c r="B574" s="144" t="s">
        <v>555</v>
      </c>
      <c r="C574" s="91" t="s">
        <v>1118</v>
      </c>
      <c r="D574" s="91" t="s">
        <v>1349</v>
      </c>
      <c r="E574" s="143" t="s">
        <v>182</v>
      </c>
    </row>
    <row r="575" spans="1:5" x14ac:dyDescent="0.2">
      <c r="A575" t="str">
        <f t="shared" si="8"/>
        <v>MTR1B-Gz</v>
      </c>
      <c r="B575" s="144" t="s">
        <v>558</v>
      </c>
      <c r="C575" s="91" t="s">
        <v>1117</v>
      </c>
      <c r="D575" s="91" t="s">
        <v>1349</v>
      </c>
      <c r="E575" s="143" t="s">
        <v>182</v>
      </c>
    </row>
    <row r="576" spans="1:5" x14ac:dyDescent="0.2">
      <c r="A576" t="str">
        <f t="shared" si="8"/>
        <v>NPFF1-Gz</v>
      </c>
      <c r="B576" s="144" t="s">
        <v>582</v>
      </c>
      <c r="C576" s="91" t="s">
        <v>582</v>
      </c>
      <c r="D576" s="91" t="s">
        <v>1349</v>
      </c>
      <c r="E576" s="143">
        <v>20.674289047448244</v>
      </c>
    </row>
    <row r="577" spans="1:5" x14ac:dyDescent="0.2">
      <c r="A577" t="str">
        <f t="shared" si="8"/>
        <v>NPFF2-Gz</v>
      </c>
      <c r="B577" s="144" t="s">
        <v>585</v>
      </c>
      <c r="C577" s="91" t="s">
        <v>585</v>
      </c>
      <c r="D577" s="91" t="s">
        <v>1349</v>
      </c>
      <c r="E577" s="143">
        <v>12.395764376194673</v>
      </c>
    </row>
    <row r="578" spans="1:5" x14ac:dyDescent="0.2">
      <c r="A578" t="str">
        <f t="shared" ref="A578:A641" si="9">B578&amp;"-"&amp;D578</f>
        <v>NPY1R-Gz</v>
      </c>
      <c r="B578" s="144" t="s">
        <v>58</v>
      </c>
      <c r="C578" s="91" t="s">
        <v>1116</v>
      </c>
      <c r="D578" s="91" t="s">
        <v>1349</v>
      </c>
      <c r="E578" s="143">
        <v>6.2135002148999305</v>
      </c>
    </row>
    <row r="579" spans="1:5" x14ac:dyDescent="0.2">
      <c r="A579" t="str">
        <f t="shared" si="9"/>
        <v>NPY5R-Gz</v>
      </c>
      <c r="B579" s="144" t="s">
        <v>87</v>
      </c>
      <c r="C579" s="91" t="s">
        <v>1115</v>
      </c>
      <c r="D579" s="91" t="s">
        <v>1349</v>
      </c>
      <c r="E579" s="143">
        <v>15.672529662123763</v>
      </c>
    </row>
    <row r="580" spans="1:5" x14ac:dyDescent="0.2">
      <c r="A580" t="str">
        <f t="shared" si="9"/>
        <v>OGR1-Gz</v>
      </c>
      <c r="B580" s="144" t="s">
        <v>405</v>
      </c>
      <c r="C580" s="34" t="s">
        <v>35</v>
      </c>
      <c r="D580" s="91" t="s">
        <v>1349</v>
      </c>
      <c r="E580" s="143" t="s">
        <v>182</v>
      </c>
    </row>
    <row r="581" spans="1:5" x14ac:dyDescent="0.2">
      <c r="A581" t="str">
        <f t="shared" si="9"/>
        <v>OPRD-Gz</v>
      </c>
      <c r="B581" s="144" t="s">
        <v>602</v>
      </c>
      <c r="C581" s="91" t="s">
        <v>1114</v>
      </c>
      <c r="D581" s="91" t="s">
        <v>1349</v>
      </c>
      <c r="E581" s="143">
        <v>10.858391740261192</v>
      </c>
    </row>
    <row r="582" spans="1:5" x14ac:dyDescent="0.2">
      <c r="A582" t="str">
        <f t="shared" si="9"/>
        <v>OPRK-Gz</v>
      </c>
      <c r="B582" s="144" t="s">
        <v>606</v>
      </c>
      <c r="C582" s="91" t="s">
        <v>1113</v>
      </c>
      <c r="D582" s="91" t="s">
        <v>1349</v>
      </c>
      <c r="E582" s="143">
        <v>4.7047437477421887</v>
      </c>
    </row>
    <row r="583" spans="1:5" x14ac:dyDescent="0.2">
      <c r="A583" t="str">
        <f t="shared" si="9"/>
        <v>OPRM-Gz</v>
      </c>
      <c r="B583" s="144" t="s">
        <v>609</v>
      </c>
      <c r="C583" s="91" t="s">
        <v>1112</v>
      </c>
      <c r="D583" s="91" t="s">
        <v>1349</v>
      </c>
      <c r="E583" s="143">
        <v>15.886683901137287</v>
      </c>
    </row>
    <row r="584" spans="1:5" x14ac:dyDescent="0.2">
      <c r="A584" t="str">
        <f t="shared" si="9"/>
        <v>OPRX-Gz</v>
      </c>
      <c r="B584" s="144" t="s">
        <v>612</v>
      </c>
      <c r="C584" s="91" t="s">
        <v>56</v>
      </c>
      <c r="D584" s="91" t="s">
        <v>1349</v>
      </c>
      <c r="E584" s="143">
        <v>75.245058975526661</v>
      </c>
    </row>
    <row r="585" spans="1:5" x14ac:dyDescent="0.2">
      <c r="A585" t="str">
        <f t="shared" si="9"/>
        <v>OX2R-Gz</v>
      </c>
      <c r="B585" s="144" t="s">
        <v>627</v>
      </c>
      <c r="C585" s="91" t="s">
        <v>1111</v>
      </c>
      <c r="D585" s="91" t="s">
        <v>1349</v>
      </c>
      <c r="E585" s="143">
        <v>16.108193865205127</v>
      </c>
    </row>
    <row r="586" spans="1:5" x14ac:dyDescent="0.2">
      <c r="A586" t="str">
        <f t="shared" si="9"/>
        <v>OXYR-Gz</v>
      </c>
      <c r="B586" s="144" t="s">
        <v>760</v>
      </c>
      <c r="C586" s="91" t="s">
        <v>1110</v>
      </c>
      <c r="D586" s="91" t="s">
        <v>1349</v>
      </c>
      <c r="E586" s="143" t="s">
        <v>182</v>
      </c>
    </row>
    <row r="587" spans="1:5" x14ac:dyDescent="0.2">
      <c r="A587" t="str">
        <f t="shared" si="9"/>
        <v>P2RY2-Gz</v>
      </c>
      <c r="B587" s="144" t="s">
        <v>641</v>
      </c>
      <c r="C587" s="91" t="s">
        <v>1109</v>
      </c>
      <c r="D587" s="91" t="s">
        <v>1349</v>
      </c>
      <c r="E587" s="143">
        <v>10.527550237420618</v>
      </c>
    </row>
    <row r="588" spans="1:5" x14ac:dyDescent="0.2">
      <c r="A588" t="str">
        <f t="shared" si="9"/>
        <v>PAR1-Gz</v>
      </c>
      <c r="B588" s="144" t="s">
        <v>688</v>
      </c>
      <c r="C588" s="91" t="s">
        <v>688</v>
      </c>
      <c r="D588" s="91" t="s">
        <v>1349</v>
      </c>
      <c r="E588" s="143">
        <v>31.224492818591695</v>
      </c>
    </row>
    <row r="589" spans="1:5" x14ac:dyDescent="0.2">
      <c r="A589" t="str">
        <f t="shared" si="9"/>
        <v>PAR2-Gz</v>
      </c>
      <c r="B589" s="144" t="s">
        <v>692</v>
      </c>
      <c r="C589" s="34" t="s">
        <v>692</v>
      </c>
      <c r="D589" s="91" t="s">
        <v>1349</v>
      </c>
      <c r="E589" s="143">
        <v>12.471902784143248</v>
      </c>
    </row>
    <row r="590" spans="1:5" x14ac:dyDescent="0.2">
      <c r="A590" t="str">
        <f t="shared" si="9"/>
        <v>PE2R1-Gz</v>
      </c>
      <c r="B590" s="144" t="s">
        <v>669</v>
      </c>
      <c r="C590" s="91" t="s">
        <v>1108</v>
      </c>
      <c r="D590" s="91" t="s">
        <v>1349</v>
      </c>
      <c r="E590" s="143" t="s">
        <v>182</v>
      </c>
    </row>
    <row r="591" spans="1:5" x14ac:dyDescent="0.2">
      <c r="A591" t="str">
        <f t="shared" si="9"/>
        <v>PE2R2-Gz</v>
      </c>
      <c r="B591" s="144" t="s">
        <v>672</v>
      </c>
      <c r="C591" s="91" t="s">
        <v>1107</v>
      </c>
      <c r="D591" s="91" t="s">
        <v>1349</v>
      </c>
      <c r="E591" s="143">
        <v>3.7376506155124294</v>
      </c>
    </row>
    <row r="592" spans="1:5" x14ac:dyDescent="0.2">
      <c r="A592" t="str">
        <f t="shared" si="9"/>
        <v>PE2R3-Gz</v>
      </c>
      <c r="B592" s="144" t="s">
        <v>675</v>
      </c>
      <c r="C592" s="91" t="s">
        <v>1106</v>
      </c>
      <c r="D592" s="91" t="s">
        <v>1349</v>
      </c>
      <c r="E592" s="143">
        <v>6.1208452390356678</v>
      </c>
    </row>
    <row r="593" spans="1:5" x14ac:dyDescent="0.2">
      <c r="A593" t="str">
        <f t="shared" si="9"/>
        <v>PE2R4-Gz</v>
      </c>
      <c r="B593" s="144" t="s">
        <v>678</v>
      </c>
      <c r="C593" s="91" t="s">
        <v>1105</v>
      </c>
      <c r="D593" s="91" t="s">
        <v>1349</v>
      </c>
      <c r="E593" s="143">
        <v>14.036386205619328</v>
      </c>
    </row>
    <row r="594" spans="1:5" x14ac:dyDescent="0.2">
      <c r="A594" t="str">
        <f t="shared" si="9"/>
        <v>PF2R-Gz</v>
      </c>
      <c r="B594" s="144" t="s">
        <v>681</v>
      </c>
      <c r="C594" s="91" t="s">
        <v>1104</v>
      </c>
      <c r="D594" s="91" t="s">
        <v>1349</v>
      </c>
      <c r="E594" s="143">
        <v>7.5894506766363197</v>
      </c>
    </row>
    <row r="595" spans="1:5" x14ac:dyDescent="0.2">
      <c r="A595" t="str">
        <f t="shared" si="9"/>
        <v>PSYR-Gz</v>
      </c>
      <c r="B595" s="144" t="s">
        <v>410</v>
      </c>
      <c r="C595" s="34" t="s">
        <v>34</v>
      </c>
      <c r="D595" s="91" t="s">
        <v>1349</v>
      </c>
      <c r="E595" s="143" t="s">
        <v>182</v>
      </c>
    </row>
    <row r="596" spans="1:5" x14ac:dyDescent="0.2">
      <c r="A596" t="str">
        <f t="shared" si="9"/>
        <v>PTH1R-Gz</v>
      </c>
      <c r="B596" s="144" t="s">
        <v>152</v>
      </c>
      <c r="C596" s="91" t="s">
        <v>1103</v>
      </c>
      <c r="D596" s="91" t="s">
        <v>1349</v>
      </c>
      <c r="E596" s="143">
        <v>75.931810772607676</v>
      </c>
    </row>
    <row r="597" spans="1:5" x14ac:dyDescent="0.2">
      <c r="A597" t="str">
        <f t="shared" si="9"/>
        <v>S1PR1-Gz</v>
      </c>
      <c r="B597" s="144" t="s">
        <v>62</v>
      </c>
      <c r="C597" s="91" t="s">
        <v>1102</v>
      </c>
      <c r="D597" s="91" t="s">
        <v>1349</v>
      </c>
      <c r="E597" s="143" t="s">
        <v>182</v>
      </c>
    </row>
    <row r="598" spans="1:5" x14ac:dyDescent="0.2">
      <c r="A598" t="str">
        <f t="shared" si="9"/>
        <v>SSR2-Gz</v>
      </c>
      <c r="B598" s="144" t="s">
        <v>705</v>
      </c>
      <c r="C598" s="91" t="s">
        <v>1101</v>
      </c>
      <c r="D598" s="91" t="s">
        <v>1349</v>
      </c>
      <c r="E598" s="143">
        <v>33.642312876851726</v>
      </c>
    </row>
    <row r="599" spans="1:5" x14ac:dyDescent="0.2">
      <c r="A599" t="str">
        <f t="shared" si="9"/>
        <v>V1AR-Gz</v>
      </c>
      <c r="B599" s="144" t="s">
        <v>153</v>
      </c>
      <c r="C599" s="91" t="s">
        <v>1100</v>
      </c>
      <c r="D599" s="91" t="s">
        <v>1349</v>
      </c>
      <c r="E599" s="143">
        <v>88.728723471205285</v>
      </c>
    </row>
    <row r="600" spans="1:5" x14ac:dyDescent="0.2">
      <c r="A600" t="str">
        <f t="shared" si="9"/>
        <v>V2R-Gz</v>
      </c>
      <c r="B600" s="144" t="s">
        <v>74</v>
      </c>
      <c r="C600" s="91" t="s">
        <v>1099</v>
      </c>
      <c r="D600" s="91" t="s">
        <v>1349</v>
      </c>
      <c r="E600" s="143" t="s">
        <v>182</v>
      </c>
    </row>
    <row r="601" spans="1:5" x14ac:dyDescent="0.2">
      <c r="A601" t="str">
        <f t="shared" si="9"/>
        <v>VIPR1-Gz</v>
      </c>
      <c r="B601" s="144" t="s">
        <v>773</v>
      </c>
      <c r="C601" s="91" t="s">
        <v>1098</v>
      </c>
      <c r="D601" s="91" t="s">
        <v>1349</v>
      </c>
      <c r="E601" s="143">
        <v>6.7102972570179542</v>
      </c>
    </row>
    <row r="602" spans="1:5" x14ac:dyDescent="0.2">
      <c r="A602" t="str">
        <f t="shared" si="9"/>
        <v>5HT1A-Gq</v>
      </c>
      <c r="B602" s="144" t="s">
        <v>170</v>
      </c>
      <c r="C602" s="91" t="s">
        <v>1179</v>
      </c>
      <c r="D602" s="91" t="s">
        <v>1353</v>
      </c>
      <c r="E602" s="143" t="s">
        <v>182</v>
      </c>
    </row>
    <row r="603" spans="1:5" x14ac:dyDescent="0.2">
      <c r="A603" t="str">
        <f t="shared" si="9"/>
        <v>5HT1B-Gq</v>
      </c>
      <c r="B603" s="144" t="s">
        <v>175</v>
      </c>
      <c r="C603" s="91" t="s">
        <v>1178</v>
      </c>
      <c r="D603" s="91" t="s">
        <v>1353</v>
      </c>
      <c r="E603" s="143" t="s">
        <v>182</v>
      </c>
    </row>
    <row r="604" spans="1:5" x14ac:dyDescent="0.2">
      <c r="A604" t="str">
        <f t="shared" si="9"/>
        <v>5HT1D-Gq</v>
      </c>
      <c r="B604" s="144" t="s">
        <v>178</v>
      </c>
      <c r="C604" s="91" t="s">
        <v>1177</v>
      </c>
      <c r="D604" s="91" t="s">
        <v>1353</v>
      </c>
      <c r="E604" s="143" t="s">
        <v>182</v>
      </c>
    </row>
    <row r="605" spans="1:5" x14ac:dyDescent="0.2">
      <c r="A605" t="str">
        <f t="shared" si="9"/>
        <v>5HT2A-Gq</v>
      </c>
      <c r="B605" s="144" t="s">
        <v>186</v>
      </c>
      <c r="C605" s="91" t="s">
        <v>1176</v>
      </c>
      <c r="D605" s="91" t="s">
        <v>1353</v>
      </c>
      <c r="E605" s="143">
        <v>9.4464081129474735</v>
      </c>
    </row>
    <row r="606" spans="1:5" x14ac:dyDescent="0.2">
      <c r="A606" t="str">
        <f t="shared" si="9"/>
        <v>5HT2B-Gq</v>
      </c>
      <c r="B606" s="144" t="s">
        <v>189</v>
      </c>
      <c r="C606" s="91" t="s">
        <v>1175</v>
      </c>
      <c r="D606" s="91" t="s">
        <v>1353</v>
      </c>
      <c r="E606" s="143">
        <v>7.0879146185343886</v>
      </c>
    </row>
    <row r="607" spans="1:5" x14ac:dyDescent="0.2">
      <c r="A607" t="str">
        <f t="shared" si="9"/>
        <v>5HT2C-Gq</v>
      </c>
      <c r="B607" s="144" t="s">
        <v>192</v>
      </c>
      <c r="C607" s="91" t="s">
        <v>1174</v>
      </c>
      <c r="D607" s="91" t="s">
        <v>1353</v>
      </c>
      <c r="E607" s="143" t="s">
        <v>182</v>
      </c>
    </row>
    <row r="608" spans="1:5" x14ac:dyDescent="0.2">
      <c r="A608" t="str">
        <f t="shared" si="9"/>
        <v>AA1R-Gq</v>
      </c>
      <c r="B608" s="144" t="s">
        <v>217</v>
      </c>
      <c r="C608" s="91" t="s">
        <v>1173</v>
      </c>
      <c r="D608" s="91" t="s">
        <v>1353</v>
      </c>
      <c r="E608" s="143" t="s">
        <v>182</v>
      </c>
    </row>
    <row r="609" spans="1:5" x14ac:dyDescent="0.2">
      <c r="A609" t="str">
        <f t="shared" si="9"/>
        <v>AA2AR-Gq</v>
      </c>
      <c r="B609" s="144" t="s">
        <v>221</v>
      </c>
      <c r="C609" s="91" t="s">
        <v>1172</v>
      </c>
      <c r="D609" s="91" t="s">
        <v>1353</v>
      </c>
      <c r="E609" s="143" t="s">
        <v>182</v>
      </c>
    </row>
    <row r="610" spans="1:5" x14ac:dyDescent="0.2">
      <c r="A610" t="str">
        <f t="shared" si="9"/>
        <v>AA2BR-Gq</v>
      </c>
      <c r="B610" s="144" t="s">
        <v>224</v>
      </c>
      <c r="C610" s="91" t="s">
        <v>1171</v>
      </c>
      <c r="D610" s="91" t="s">
        <v>1353</v>
      </c>
      <c r="E610" s="143" t="s">
        <v>182</v>
      </c>
    </row>
    <row r="611" spans="1:5" x14ac:dyDescent="0.2">
      <c r="A611" t="str">
        <f t="shared" si="9"/>
        <v>AA3R-Gq</v>
      </c>
      <c r="B611" s="144" t="s">
        <v>227</v>
      </c>
      <c r="C611" s="91" t="s">
        <v>1170</v>
      </c>
      <c r="D611" s="91" t="s">
        <v>1353</v>
      </c>
      <c r="E611" s="143" t="s">
        <v>182</v>
      </c>
    </row>
    <row r="612" spans="1:5" x14ac:dyDescent="0.2">
      <c r="A612" t="str">
        <f t="shared" si="9"/>
        <v>ACM1-Gq</v>
      </c>
      <c r="B612" s="144" t="s">
        <v>202</v>
      </c>
      <c r="C612" s="91" t="s">
        <v>1169</v>
      </c>
      <c r="D612" s="91" t="s">
        <v>1353</v>
      </c>
      <c r="E612" s="143">
        <v>34.818160778439683</v>
      </c>
    </row>
    <row r="613" spans="1:5" x14ac:dyDescent="0.2">
      <c r="A613" t="str">
        <f t="shared" si="9"/>
        <v>ACM2-Gq</v>
      </c>
      <c r="B613" s="144" t="s">
        <v>206</v>
      </c>
      <c r="C613" s="91" t="s">
        <v>1168</v>
      </c>
      <c r="D613" s="91" t="s">
        <v>1353</v>
      </c>
      <c r="E613" s="143" t="s">
        <v>182</v>
      </c>
    </row>
    <row r="614" spans="1:5" x14ac:dyDescent="0.2">
      <c r="A614" t="str">
        <f t="shared" si="9"/>
        <v>ACM3-Gq</v>
      </c>
      <c r="B614" s="144" t="s">
        <v>209</v>
      </c>
      <c r="C614" s="91" t="s">
        <v>1167</v>
      </c>
      <c r="D614" s="91" t="s">
        <v>1353</v>
      </c>
      <c r="E614" s="143">
        <v>51.84480328652446</v>
      </c>
    </row>
    <row r="615" spans="1:5" x14ac:dyDescent="0.2">
      <c r="A615" t="str">
        <f t="shared" si="9"/>
        <v>ACM4-Gq</v>
      </c>
      <c r="B615" s="144" t="s">
        <v>212</v>
      </c>
      <c r="C615" s="91" t="s">
        <v>1166</v>
      </c>
      <c r="D615" s="91" t="s">
        <v>1353</v>
      </c>
      <c r="E615" s="143">
        <v>9.3005621002263581</v>
      </c>
    </row>
    <row r="616" spans="1:5" x14ac:dyDescent="0.2">
      <c r="A616" t="str">
        <f t="shared" si="9"/>
        <v>ADA1A-Gq</v>
      </c>
      <c r="B616" s="144" t="s">
        <v>237</v>
      </c>
      <c r="C616" s="91" t="s">
        <v>1165</v>
      </c>
      <c r="D616" s="91" t="s">
        <v>1353</v>
      </c>
      <c r="E616" s="143">
        <v>28.152987066769562</v>
      </c>
    </row>
    <row r="617" spans="1:5" x14ac:dyDescent="0.2">
      <c r="A617" t="str">
        <f t="shared" si="9"/>
        <v>ADA2A-Gq</v>
      </c>
      <c r="B617" s="144" t="s">
        <v>245</v>
      </c>
      <c r="C617" s="91" t="s">
        <v>1164</v>
      </c>
      <c r="D617" s="91" t="s">
        <v>1353</v>
      </c>
      <c r="E617" s="143">
        <v>2.5682995303403615</v>
      </c>
    </row>
    <row r="618" spans="1:5" x14ac:dyDescent="0.2">
      <c r="A618" t="str">
        <f t="shared" si="9"/>
        <v>ADA2B-Gq</v>
      </c>
      <c r="B618" s="144" t="s">
        <v>248</v>
      </c>
      <c r="C618" s="91" t="s">
        <v>1163</v>
      </c>
      <c r="D618" s="91" t="s">
        <v>1353</v>
      </c>
      <c r="E618" s="143" t="s">
        <v>182</v>
      </c>
    </row>
    <row r="619" spans="1:5" x14ac:dyDescent="0.2">
      <c r="A619" t="str">
        <f t="shared" si="9"/>
        <v>ADA2C-Gq</v>
      </c>
      <c r="B619" s="144" t="s">
        <v>251</v>
      </c>
      <c r="C619" s="91" t="s">
        <v>1162</v>
      </c>
      <c r="D619" s="91" t="s">
        <v>1353</v>
      </c>
      <c r="E619" s="143" t="s">
        <v>182</v>
      </c>
    </row>
    <row r="620" spans="1:5" x14ac:dyDescent="0.2">
      <c r="A620" t="str">
        <f t="shared" si="9"/>
        <v>ADRB1-Gq</v>
      </c>
      <c r="B620" s="144" t="s">
        <v>254</v>
      </c>
      <c r="C620" s="91" t="s">
        <v>1161</v>
      </c>
      <c r="D620" s="91" t="s">
        <v>1353</v>
      </c>
      <c r="E620" s="143">
        <v>3.4152330915271465</v>
      </c>
    </row>
    <row r="621" spans="1:5" x14ac:dyDescent="0.2">
      <c r="A621" t="str">
        <f t="shared" si="9"/>
        <v>ADRB2-Gq</v>
      </c>
      <c r="B621" s="144" t="s">
        <v>256</v>
      </c>
      <c r="C621" s="91" t="s">
        <v>1160</v>
      </c>
      <c r="D621" s="91" t="s">
        <v>1353</v>
      </c>
      <c r="E621" s="143" t="s">
        <v>182</v>
      </c>
    </row>
    <row r="622" spans="1:5" x14ac:dyDescent="0.2">
      <c r="A622" t="str">
        <f t="shared" si="9"/>
        <v>AGTR1-Gq</v>
      </c>
      <c r="B622" s="144" t="s">
        <v>259</v>
      </c>
      <c r="C622" s="91" t="s">
        <v>1159</v>
      </c>
      <c r="D622" s="91" t="s">
        <v>1353</v>
      </c>
      <c r="E622" s="143">
        <v>24.218637060961797</v>
      </c>
    </row>
    <row r="623" spans="1:5" x14ac:dyDescent="0.2">
      <c r="A623" t="str">
        <f t="shared" si="9"/>
        <v>APJ-Gq</v>
      </c>
      <c r="B623" s="144" t="s">
        <v>0</v>
      </c>
      <c r="C623" s="91" t="s">
        <v>265</v>
      </c>
      <c r="D623" s="91" t="s">
        <v>1353</v>
      </c>
      <c r="E623" s="143" t="s">
        <v>182</v>
      </c>
    </row>
    <row r="624" spans="1:5" x14ac:dyDescent="0.2">
      <c r="A624" t="str">
        <f t="shared" si="9"/>
        <v>BKRB1-Gq</v>
      </c>
      <c r="B624" s="144" t="s">
        <v>276</v>
      </c>
      <c r="C624" s="91" t="s">
        <v>1158</v>
      </c>
      <c r="D624" s="91" t="s">
        <v>1353</v>
      </c>
      <c r="E624" s="143">
        <v>16.040495916069926</v>
      </c>
    </row>
    <row r="625" spans="1:5" x14ac:dyDescent="0.2">
      <c r="A625" t="str">
        <f t="shared" si="9"/>
        <v>BKRB2-Gq</v>
      </c>
      <c r="B625" s="144" t="s">
        <v>280</v>
      </c>
      <c r="C625" s="91" t="s">
        <v>1157</v>
      </c>
      <c r="D625" s="91" t="s">
        <v>1353</v>
      </c>
      <c r="E625" s="143">
        <v>129.82520469490052</v>
      </c>
    </row>
    <row r="626" spans="1:5" x14ac:dyDescent="0.2">
      <c r="A626" t="str">
        <f t="shared" si="9"/>
        <v>C5AR1-Gq</v>
      </c>
      <c r="B626" s="144" t="s">
        <v>428</v>
      </c>
      <c r="C626" s="91" t="s">
        <v>1156</v>
      </c>
      <c r="D626" s="91" t="s">
        <v>1353</v>
      </c>
      <c r="E626" s="143" t="s">
        <v>182</v>
      </c>
    </row>
    <row r="627" spans="1:5" x14ac:dyDescent="0.2">
      <c r="A627" t="str">
        <f t="shared" si="9"/>
        <v>CALCR-Gq</v>
      </c>
      <c r="B627" s="144" t="s">
        <v>283</v>
      </c>
      <c r="C627" s="91" t="s">
        <v>1155</v>
      </c>
      <c r="D627" s="91" t="s">
        <v>1353</v>
      </c>
      <c r="E627" s="143">
        <v>14.419657806338808</v>
      </c>
    </row>
    <row r="628" spans="1:5" ht="16" x14ac:dyDescent="0.2">
      <c r="A628" t="str">
        <f t="shared" si="9"/>
        <v>CALCR+RAMP3-Gq</v>
      </c>
      <c r="B628" s="144" t="s">
        <v>1154</v>
      </c>
      <c r="C628" s="91" t="s">
        <v>1153</v>
      </c>
      <c r="D628" s="91" t="s">
        <v>1353</v>
      </c>
      <c r="E628" s="143" t="s">
        <v>182</v>
      </c>
    </row>
    <row r="629" spans="1:5" x14ac:dyDescent="0.2">
      <c r="A629" t="str">
        <f t="shared" si="9"/>
        <v>CCKAR-Gq</v>
      </c>
      <c r="B629" s="144" t="s">
        <v>324</v>
      </c>
      <c r="C629" s="91" t="s">
        <v>1152</v>
      </c>
      <c r="D629" s="91" t="s">
        <v>1353</v>
      </c>
      <c r="E629" s="143">
        <v>162.49957650084477</v>
      </c>
    </row>
    <row r="630" spans="1:5" x14ac:dyDescent="0.2">
      <c r="A630" t="str">
        <f t="shared" si="9"/>
        <v>CCR5-Gq</v>
      </c>
      <c r="B630" s="144" t="s">
        <v>6</v>
      </c>
      <c r="C630" s="91" t="s">
        <v>6</v>
      </c>
      <c r="D630" s="91" t="s">
        <v>1353</v>
      </c>
      <c r="E630" s="143" t="s">
        <v>182</v>
      </c>
    </row>
    <row r="631" spans="1:5" x14ac:dyDescent="0.2">
      <c r="A631" t="str">
        <f t="shared" si="9"/>
        <v>CCR6-Gq</v>
      </c>
      <c r="B631" s="144" t="s">
        <v>7</v>
      </c>
      <c r="C631" s="91" t="s">
        <v>7</v>
      </c>
      <c r="D631" s="91" t="s">
        <v>1353</v>
      </c>
      <c r="E631" s="143" t="s">
        <v>182</v>
      </c>
    </row>
    <row r="632" spans="1:5" x14ac:dyDescent="0.2">
      <c r="A632" t="str">
        <f t="shared" si="9"/>
        <v>CLTR1-Gq</v>
      </c>
      <c r="B632" s="144" t="s">
        <v>519</v>
      </c>
      <c r="C632" s="91" t="s">
        <v>1151</v>
      </c>
      <c r="D632" s="91" t="s">
        <v>1353</v>
      </c>
      <c r="E632" s="143">
        <v>87.377040971439598</v>
      </c>
    </row>
    <row r="633" spans="1:5" x14ac:dyDescent="0.2">
      <c r="A633" t="str">
        <f t="shared" si="9"/>
        <v>CLTR2-Gq</v>
      </c>
      <c r="B633" s="144" t="s">
        <v>523</v>
      </c>
      <c r="C633" s="91" t="s">
        <v>1150</v>
      </c>
      <c r="D633" s="91" t="s">
        <v>1353</v>
      </c>
      <c r="E633" s="143">
        <v>30.997347713311942</v>
      </c>
    </row>
    <row r="634" spans="1:5" x14ac:dyDescent="0.2">
      <c r="A634" t="str">
        <f t="shared" si="9"/>
        <v>CNR1-Gq</v>
      </c>
      <c r="B634" s="144" t="s">
        <v>290</v>
      </c>
      <c r="C634" s="91" t="s">
        <v>1149</v>
      </c>
      <c r="D634" s="91" t="s">
        <v>1353</v>
      </c>
      <c r="E634" s="143" t="s">
        <v>182</v>
      </c>
    </row>
    <row r="635" spans="1:5" x14ac:dyDescent="0.2">
      <c r="A635" t="str">
        <f t="shared" si="9"/>
        <v>CNR2-Gq</v>
      </c>
      <c r="B635" s="144" t="s">
        <v>294</v>
      </c>
      <c r="C635" s="91" t="s">
        <v>1148</v>
      </c>
      <c r="D635" s="91" t="s">
        <v>1353</v>
      </c>
      <c r="E635" s="143" t="s">
        <v>182</v>
      </c>
    </row>
    <row r="636" spans="1:5" x14ac:dyDescent="0.2">
      <c r="A636" t="str">
        <f t="shared" si="9"/>
        <v>CRFR1-Gq</v>
      </c>
      <c r="B636" s="144" t="s">
        <v>83</v>
      </c>
      <c r="C636" s="91" t="s">
        <v>1147</v>
      </c>
      <c r="D636" s="91" t="s">
        <v>1353</v>
      </c>
      <c r="E636" s="143" t="s">
        <v>182</v>
      </c>
    </row>
    <row r="637" spans="1:5" x14ac:dyDescent="0.2">
      <c r="A637" t="str">
        <f t="shared" si="9"/>
        <v>CRFR2-Gq</v>
      </c>
      <c r="B637" s="144" t="s">
        <v>8</v>
      </c>
      <c r="C637" s="91" t="s">
        <v>1146</v>
      </c>
      <c r="D637" s="91" t="s">
        <v>1353</v>
      </c>
      <c r="E637" s="143" t="s">
        <v>182</v>
      </c>
    </row>
    <row r="638" spans="1:5" x14ac:dyDescent="0.2">
      <c r="A638" t="str">
        <f t="shared" si="9"/>
        <v>CXCR2-Gq</v>
      </c>
      <c r="B638" s="144" t="s">
        <v>11</v>
      </c>
      <c r="C638" s="91" t="s">
        <v>11</v>
      </c>
      <c r="D638" s="91" t="s">
        <v>1353</v>
      </c>
      <c r="E638" s="143" t="s">
        <v>182</v>
      </c>
    </row>
    <row r="639" spans="1:5" x14ac:dyDescent="0.2">
      <c r="A639" t="str">
        <f t="shared" si="9"/>
        <v>CXCR4-Gq</v>
      </c>
      <c r="B639" s="144" t="s">
        <v>12</v>
      </c>
      <c r="C639" s="91" t="s">
        <v>12</v>
      </c>
      <c r="D639" s="91" t="s">
        <v>1353</v>
      </c>
      <c r="E639" s="143" t="s">
        <v>182</v>
      </c>
    </row>
    <row r="640" spans="1:5" x14ac:dyDescent="0.2">
      <c r="A640" t="str">
        <f t="shared" si="9"/>
        <v>CXCR5-Gq</v>
      </c>
      <c r="B640" s="144" t="s">
        <v>13</v>
      </c>
      <c r="C640" s="91" t="s">
        <v>13</v>
      </c>
      <c r="D640" s="91" t="s">
        <v>1353</v>
      </c>
      <c r="E640" s="143" t="s">
        <v>182</v>
      </c>
    </row>
    <row r="641" spans="1:5" x14ac:dyDescent="0.2">
      <c r="A641" t="str">
        <f t="shared" si="9"/>
        <v>DRD1-Gq</v>
      </c>
      <c r="B641" s="144" t="s">
        <v>433</v>
      </c>
      <c r="C641" s="91" t="s">
        <v>1145</v>
      </c>
      <c r="D641" s="91" t="s">
        <v>1353</v>
      </c>
      <c r="E641" s="143" t="s">
        <v>182</v>
      </c>
    </row>
    <row r="642" spans="1:5" x14ac:dyDescent="0.2">
      <c r="A642" t="str">
        <f t="shared" ref="A642:A705" si="10">B642&amp;"-"&amp;D642</f>
        <v>DRD2-Gq</v>
      </c>
      <c r="B642" s="144" t="s">
        <v>435</v>
      </c>
      <c r="C642" s="91" t="s">
        <v>1144</v>
      </c>
      <c r="D642" s="91" t="s">
        <v>1353</v>
      </c>
      <c r="E642" s="143" t="s">
        <v>182</v>
      </c>
    </row>
    <row r="643" spans="1:5" x14ac:dyDescent="0.2">
      <c r="A643" t="str">
        <f t="shared" si="10"/>
        <v>DRD5-Gq</v>
      </c>
      <c r="B643" s="144" t="s">
        <v>439</v>
      </c>
      <c r="C643" s="91" t="s">
        <v>1143</v>
      </c>
      <c r="D643" s="91" t="s">
        <v>1353</v>
      </c>
      <c r="E643" s="143" t="s">
        <v>182</v>
      </c>
    </row>
    <row r="644" spans="1:5" x14ac:dyDescent="0.2">
      <c r="A644" t="str">
        <f t="shared" si="10"/>
        <v>EDNRA-Gq</v>
      </c>
      <c r="B644" s="144" t="s">
        <v>441</v>
      </c>
      <c r="C644" s="91" t="s">
        <v>1142</v>
      </c>
      <c r="D644" s="91" t="s">
        <v>1353</v>
      </c>
      <c r="E644" s="143">
        <v>119.30545642993648</v>
      </c>
    </row>
    <row r="645" spans="1:5" x14ac:dyDescent="0.2">
      <c r="A645" t="str">
        <f t="shared" si="10"/>
        <v>FFAR2-Gq</v>
      </c>
      <c r="B645" s="144" t="s">
        <v>453</v>
      </c>
      <c r="C645" s="91" t="s">
        <v>1141</v>
      </c>
      <c r="D645" s="91" t="s">
        <v>1353</v>
      </c>
      <c r="E645" s="143">
        <v>42.927559209824949</v>
      </c>
    </row>
    <row r="646" spans="1:5" x14ac:dyDescent="0.2">
      <c r="A646" t="str">
        <f t="shared" si="10"/>
        <v>FFAR3-Gq</v>
      </c>
      <c r="B646" s="144" t="s">
        <v>455</v>
      </c>
      <c r="C646" s="91" t="s">
        <v>1140</v>
      </c>
      <c r="D646" s="91" t="s">
        <v>1353</v>
      </c>
      <c r="E646" s="143" t="s">
        <v>182</v>
      </c>
    </row>
    <row r="647" spans="1:5" x14ac:dyDescent="0.2">
      <c r="A647" t="str">
        <f t="shared" si="10"/>
        <v>FFAR4-Gq</v>
      </c>
      <c r="B647" s="144" t="s">
        <v>457</v>
      </c>
      <c r="C647" s="91" t="s">
        <v>1139</v>
      </c>
      <c r="D647" s="91" t="s">
        <v>1353</v>
      </c>
      <c r="E647" s="143">
        <v>8.4745612333314728</v>
      </c>
    </row>
    <row r="648" spans="1:5" x14ac:dyDescent="0.2">
      <c r="A648" t="str">
        <f t="shared" si="10"/>
        <v>GHSR-Gq</v>
      </c>
      <c r="B648" s="144" t="s">
        <v>84</v>
      </c>
      <c r="C648" s="91" t="s">
        <v>113</v>
      </c>
      <c r="D648" s="91" t="s">
        <v>1353</v>
      </c>
      <c r="E648" s="143">
        <v>6.3110064154061574</v>
      </c>
    </row>
    <row r="649" spans="1:5" x14ac:dyDescent="0.2">
      <c r="A649" t="str">
        <f t="shared" si="10"/>
        <v>GIPR-Gq</v>
      </c>
      <c r="B649" s="144" t="s">
        <v>484</v>
      </c>
      <c r="C649" s="91" t="s">
        <v>114</v>
      </c>
      <c r="D649" s="91" t="s">
        <v>1353</v>
      </c>
      <c r="E649" s="143" t="s">
        <v>182</v>
      </c>
    </row>
    <row r="650" spans="1:5" x14ac:dyDescent="0.2">
      <c r="A650" t="str">
        <f t="shared" si="10"/>
        <v>GLP1R-Gq</v>
      </c>
      <c r="B650" s="144" t="s">
        <v>486</v>
      </c>
      <c r="C650" s="91" t="s">
        <v>1138</v>
      </c>
      <c r="D650" s="91" t="s">
        <v>1353</v>
      </c>
      <c r="E650" s="143" t="s">
        <v>182</v>
      </c>
    </row>
    <row r="651" spans="1:5" x14ac:dyDescent="0.2">
      <c r="A651" t="str">
        <f t="shared" si="10"/>
        <v>GLP2R-Gq</v>
      </c>
      <c r="B651" s="144" t="s">
        <v>488</v>
      </c>
      <c r="C651" s="91" t="s">
        <v>1137</v>
      </c>
      <c r="D651" s="91" t="s">
        <v>1353</v>
      </c>
      <c r="E651" s="143" t="s">
        <v>182</v>
      </c>
    </row>
    <row r="652" spans="1:5" x14ac:dyDescent="0.2">
      <c r="A652" t="str">
        <f t="shared" si="10"/>
        <v>GLR-Gq</v>
      </c>
      <c r="B652" s="144" t="s">
        <v>490</v>
      </c>
      <c r="C652" s="91" t="s">
        <v>112</v>
      </c>
      <c r="D652" s="91" t="s">
        <v>1353</v>
      </c>
      <c r="E652" s="143">
        <v>18.179799149554299</v>
      </c>
    </row>
    <row r="653" spans="1:5" x14ac:dyDescent="0.2">
      <c r="A653" t="str">
        <f t="shared" si="10"/>
        <v>GNRHR-Gq</v>
      </c>
      <c r="B653" s="144" t="s">
        <v>497</v>
      </c>
      <c r="C653" s="91" t="s">
        <v>1136</v>
      </c>
      <c r="D653" s="91" t="s">
        <v>1353</v>
      </c>
      <c r="E653" s="143">
        <v>18.007777718637172</v>
      </c>
    </row>
    <row r="654" spans="1:5" x14ac:dyDescent="0.2">
      <c r="A654" t="str">
        <f t="shared" si="10"/>
        <v>GP183-Gq</v>
      </c>
      <c r="B654" s="144" t="s">
        <v>353</v>
      </c>
      <c r="C654" s="91" t="s">
        <v>37</v>
      </c>
      <c r="D654" s="91" t="s">
        <v>1353</v>
      </c>
      <c r="E654" s="143" t="s">
        <v>182</v>
      </c>
    </row>
    <row r="655" spans="1:5" x14ac:dyDescent="0.2">
      <c r="A655" t="str">
        <f t="shared" si="10"/>
        <v>GPBAR-Gq</v>
      </c>
      <c r="B655" s="144" t="s">
        <v>268</v>
      </c>
      <c r="C655" s="91" t="s">
        <v>1135</v>
      </c>
      <c r="D655" s="91" t="s">
        <v>1353</v>
      </c>
      <c r="E655" s="143" t="s">
        <v>182</v>
      </c>
    </row>
    <row r="656" spans="1:5" x14ac:dyDescent="0.2">
      <c r="A656" t="str">
        <f t="shared" si="10"/>
        <v>GPR39-Gq</v>
      </c>
      <c r="B656" s="144" t="s">
        <v>85</v>
      </c>
      <c r="C656" s="91" t="s">
        <v>85</v>
      </c>
      <c r="D656" s="91" t="s">
        <v>1353</v>
      </c>
      <c r="E656" s="143">
        <v>17.203229500805076</v>
      </c>
    </row>
    <row r="657" spans="1:5" x14ac:dyDescent="0.2">
      <c r="A657" t="str">
        <f t="shared" si="10"/>
        <v>GPR4-Gq</v>
      </c>
      <c r="B657" s="144" t="s">
        <v>31</v>
      </c>
      <c r="C657" s="34" t="s">
        <v>31</v>
      </c>
      <c r="D657" s="91" t="s">
        <v>1353</v>
      </c>
      <c r="E657" s="143">
        <v>28.562397063843516</v>
      </c>
    </row>
    <row r="658" spans="1:5" x14ac:dyDescent="0.2">
      <c r="A658" t="str">
        <f t="shared" si="10"/>
        <v>GPR84-Gq</v>
      </c>
      <c r="B658" s="144" t="s">
        <v>36</v>
      </c>
      <c r="C658" s="34" t="s">
        <v>36</v>
      </c>
      <c r="D658" s="91" t="s">
        <v>1353</v>
      </c>
      <c r="E658" s="143" t="s">
        <v>182</v>
      </c>
    </row>
    <row r="659" spans="1:5" x14ac:dyDescent="0.2">
      <c r="A659" t="str">
        <f t="shared" si="10"/>
        <v>GRM2-Gq</v>
      </c>
      <c r="B659" s="144" t="s">
        <v>564</v>
      </c>
      <c r="C659" s="91" t="s">
        <v>1133</v>
      </c>
      <c r="D659" s="91" t="s">
        <v>1353</v>
      </c>
      <c r="E659" s="143" t="s">
        <v>182</v>
      </c>
    </row>
    <row r="660" spans="1:5" x14ac:dyDescent="0.2">
      <c r="A660" t="str">
        <f t="shared" si="10"/>
        <v>GRM4-Gq</v>
      </c>
      <c r="B660" s="144" t="s">
        <v>567</v>
      </c>
      <c r="C660" s="91" t="s">
        <v>1132</v>
      </c>
      <c r="D660" s="91" t="s">
        <v>1353</v>
      </c>
      <c r="E660" s="143" t="s">
        <v>182</v>
      </c>
    </row>
    <row r="661" spans="1:5" x14ac:dyDescent="0.2">
      <c r="A661" t="str">
        <f t="shared" si="10"/>
        <v>GRM5-Gq</v>
      </c>
      <c r="B661" s="144" t="s">
        <v>569</v>
      </c>
      <c r="C661" s="91" t="s">
        <v>1131</v>
      </c>
      <c r="D661" s="91" t="s">
        <v>1353</v>
      </c>
      <c r="E661" s="143">
        <v>29.110467581762414</v>
      </c>
    </row>
    <row r="662" spans="1:5" x14ac:dyDescent="0.2">
      <c r="A662" t="str">
        <f t="shared" si="10"/>
        <v>GRM6-Gq</v>
      </c>
      <c r="B662" s="144" t="s">
        <v>571</v>
      </c>
      <c r="C662" s="91" t="s">
        <v>1130</v>
      </c>
      <c r="D662" s="91" t="s">
        <v>1353</v>
      </c>
      <c r="E662" s="143" t="s">
        <v>182</v>
      </c>
    </row>
    <row r="663" spans="1:5" x14ac:dyDescent="0.2">
      <c r="A663" t="str">
        <f t="shared" si="10"/>
        <v>GRM8-Gq</v>
      </c>
      <c r="B663" s="144" t="s">
        <v>574</v>
      </c>
      <c r="C663" s="91" t="s">
        <v>1129</v>
      </c>
      <c r="D663" s="91" t="s">
        <v>1353</v>
      </c>
      <c r="E663" s="143" t="s">
        <v>182</v>
      </c>
    </row>
    <row r="664" spans="1:5" x14ac:dyDescent="0.2">
      <c r="A664" t="str">
        <f t="shared" si="10"/>
        <v>HCAR2-Gq</v>
      </c>
      <c r="B664" s="144" t="s">
        <v>513</v>
      </c>
      <c r="C664" s="91" t="s">
        <v>1128</v>
      </c>
      <c r="D664" s="91" t="s">
        <v>1353</v>
      </c>
      <c r="E664" s="143" t="s">
        <v>182</v>
      </c>
    </row>
    <row r="665" spans="1:5" x14ac:dyDescent="0.2">
      <c r="A665" t="str">
        <f t="shared" si="10"/>
        <v>HCAR3-Gq</v>
      </c>
      <c r="B665" s="144" t="s">
        <v>46</v>
      </c>
      <c r="C665" s="91" t="s">
        <v>1127</v>
      </c>
      <c r="D665" s="91" t="s">
        <v>1353</v>
      </c>
      <c r="E665" s="143" t="s">
        <v>182</v>
      </c>
    </row>
    <row r="666" spans="1:5" x14ac:dyDescent="0.2">
      <c r="A666" t="str">
        <f t="shared" si="10"/>
        <v>HRH1-Gq</v>
      </c>
      <c r="B666" s="144" t="s">
        <v>504</v>
      </c>
      <c r="C666" s="91" t="s">
        <v>1126</v>
      </c>
      <c r="D666" s="91" t="s">
        <v>1353</v>
      </c>
      <c r="E666" s="143">
        <v>34.175546390533597</v>
      </c>
    </row>
    <row r="667" spans="1:5" x14ac:dyDescent="0.2">
      <c r="A667" t="str">
        <f t="shared" si="10"/>
        <v>HRH2-Gq</v>
      </c>
      <c r="B667" s="144" t="s">
        <v>506</v>
      </c>
      <c r="C667" s="91" t="s">
        <v>1125</v>
      </c>
      <c r="D667" s="91" t="s">
        <v>1353</v>
      </c>
      <c r="E667" s="143" t="s">
        <v>182</v>
      </c>
    </row>
    <row r="668" spans="1:5" x14ac:dyDescent="0.2">
      <c r="A668" t="str">
        <f t="shared" si="10"/>
        <v>LPAR1-Gq</v>
      </c>
      <c r="B668" s="144" t="s">
        <v>48</v>
      </c>
      <c r="C668" s="91" t="s">
        <v>1124</v>
      </c>
      <c r="D668" s="91" t="s">
        <v>1353</v>
      </c>
      <c r="E668" s="143">
        <v>3.6711423644285373</v>
      </c>
    </row>
    <row r="669" spans="1:5" x14ac:dyDescent="0.2">
      <c r="A669" t="str">
        <f t="shared" si="10"/>
        <v>LPAR2-Gq</v>
      </c>
      <c r="B669" s="144" t="s">
        <v>49</v>
      </c>
      <c r="C669" s="91" t="s">
        <v>1123</v>
      </c>
      <c r="D669" s="91" t="s">
        <v>1353</v>
      </c>
      <c r="E669" s="143">
        <v>54.515143376747645</v>
      </c>
    </row>
    <row r="670" spans="1:5" x14ac:dyDescent="0.2">
      <c r="A670" t="str">
        <f t="shared" si="10"/>
        <v>LT4R1-Gq</v>
      </c>
      <c r="B670" s="144" t="s">
        <v>526</v>
      </c>
      <c r="C670" s="91" t="s">
        <v>1122</v>
      </c>
      <c r="D670" s="91" t="s">
        <v>1353</v>
      </c>
      <c r="E670" s="143">
        <v>4.8222214468593343</v>
      </c>
    </row>
    <row r="671" spans="1:5" x14ac:dyDescent="0.2">
      <c r="A671" t="str">
        <f t="shared" si="10"/>
        <v>LT4R2-Gq</v>
      </c>
      <c r="B671" s="144" t="s">
        <v>528</v>
      </c>
      <c r="C671" s="91" t="s">
        <v>1121</v>
      </c>
      <c r="D671" s="91" t="s">
        <v>1353</v>
      </c>
      <c r="E671" s="143" t="s">
        <v>182</v>
      </c>
    </row>
    <row r="672" spans="1:5" x14ac:dyDescent="0.2">
      <c r="A672" t="str">
        <f t="shared" si="10"/>
        <v>MC3R-Gq</v>
      </c>
      <c r="B672" s="144" t="s">
        <v>54</v>
      </c>
      <c r="C672" s="91" t="s">
        <v>1120</v>
      </c>
      <c r="D672" s="91" t="s">
        <v>1353</v>
      </c>
      <c r="E672" s="143" t="s">
        <v>182</v>
      </c>
    </row>
    <row r="673" spans="1:5" x14ac:dyDescent="0.2">
      <c r="A673" t="str">
        <f t="shared" si="10"/>
        <v>MC4R-Gq</v>
      </c>
      <c r="B673" s="144" t="s">
        <v>86</v>
      </c>
      <c r="C673" s="91" t="s">
        <v>1119</v>
      </c>
      <c r="D673" s="91" t="s">
        <v>1353</v>
      </c>
      <c r="E673" s="143" t="s">
        <v>182</v>
      </c>
    </row>
    <row r="674" spans="1:5" x14ac:dyDescent="0.2">
      <c r="A674" t="str">
        <f t="shared" si="10"/>
        <v>MTR1A-Gq</v>
      </c>
      <c r="B674" s="144" t="s">
        <v>555</v>
      </c>
      <c r="C674" s="91" t="s">
        <v>1118</v>
      </c>
      <c r="D674" s="91" t="s">
        <v>1353</v>
      </c>
      <c r="E674" s="143" t="s">
        <v>182</v>
      </c>
    </row>
    <row r="675" spans="1:5" x14ac:dyDescent="0.2">
      <c r="A675" t="str">
        <f t="shared" si="10"/>
        <v>MTR1B-Gq</v>
      </c>
      <c r="B675" s="144" t="s">
        <v>558</v>
      </c>
      <c r="C675" s="91" t="s">
        <v>1117</v>
      </c>
      <c r="D675" s="91" t="s">
        <v>1353</v>
      </c>
      <c r="E675" s="143" t="s">
        <v>182</v>
      </c>
    </row>
    <row r="676" spans="1:5" x14ac:dyDescent="0.2">
      <c r="A676" t="str">
        <f t="shared" si="10"/>
        <v>NPFF1-Gq</v>
      </c>
      <c r="B676" s="144" t="s">
        <v>582</v>
      </c>
      <c r="C676" s="91" t="s">
        <v>582</v>
      </c>
      <c r="D676" s="91" t="s">
        <v>1353</v>
      </c>
      <c r="E676" s="143" t="s">
        <v>182</v>
      </c>
    </row>
    <row r="677" spans="1:5" x14ac:dyDescent="0.2">
      <c r="A677" t="str">
        <f t="shared" si="10"/>
        <v>NPFF2-Gq</v>
      </c>
      <c r="B677" s="144" t="s">
        <v>585</v>
      </c>
      <c r="C677" s="91" t="s">
        <v>585</v>
      </c>
      <c r="D677" s="91" t="s">
        <v>1353</v>
      </c>
      <c r="E677" s="143" t="s">
        <v>182</v>
      </c>
    </row>
    <row r="678" spans="1:5" x14ac:dyDescent="0.2">
      <c r="A678" t="str">
        <f t="shared" si="10"/>
        <v>NPY1R-Gq</v>
      </c>
      <c r="B678" s="144" t="s">
        <v>58</v>
      </c>
      <c r="C678" s="91" t="s">
        <v>1116</v>
      </c>
      <c r="D678" s="91" t="s">
        <v>1353</v>
      </c>
      <c r="E678" s="143">
        <v>59.39641025156326</v>
      </c>
    </row>
    <row r="679" spans="1:5" x14ac:dyDescent="0.2">
      <c r="A679" t="str">
        <f t="shared" si="10"/>
        <v>NPY5R-Gq</v>
      </c>
      <c r="B679" s="144" t="s">
        <v>87</v>
      </c>
      <c r="C679" s="91" t="s">
        <v>1115</v>
      </c>
      <c r="D679" s="91" t="s">
        <v>1353</v>
      </c>
      <c r="E679" s="143" t="s">
        <v>182</v>
      </c>
    </row>
    <row r="680" spans="1:5" x14ac:dyDescent="0.2">
      <c r="A680" t="str">
        <f t="shared" si="10"/>
        <v>OGR1-Gq</v>
      </c>
      <c r="B680" s="144" t="s">
        <v>405</v>
      </c>
      <c r="C680" s="34" t="s">
        <v>35</v>
      </c>
      <c r="D680" s="91" t="s">
        <v>1353</v>
      </c>
      <c r="E680" s="143">
        <v>60.423831501478645</v>
      </c>
    </row>
    <row r="681" spans="1:5" x14ac:dyDescent="0.2">
      <c r="A681" t="str">
        <f t="shared" si="10"/>
        <v>OPRD-Gq</v>
      </c>
      <c r="B681" s="144" t="s">
        <v>602</v>
      </c>
      <c r="C681" s="91" t="s">
        <v>1114</v>
      </c>
      <c r="D681" s="91" t="s">
        <v>1353</v>
      </c>
      <c r="E681" s="143" t="s">
        <v>182</v>
      </c>
    </row>
    <row r="682" spans="1:5" x14ac:dyDescent="0.2">
      <c r="A682" t="str">
        <f t="shared" si="10"/>
        <v>OPRK-Gq</v>
      </c>
      <c r="B682" s="144" t="s">
        <v>606</v>
      </c>
      <c r="C682" s="91" t="s">
        <v>1113</v>
      </c>
      <c r="D682" s="91" t="s">
        <v>1353</v>
      </c>
      <c r="E682" s="143" t="s">
        <v>182</v>
      </c>
    </row>
    <row r="683" spans="1:5" x14ac:dyDescent="0.2">
      <c r="A683" t="str">
        <f t="shared" si="10"/>
        <v>OPRM-Gq</v>
      </c>
      <c r="B683" s="144" t="s">
        <v>609</v>
      </c>
      <c r="C683" s="91" t="s">
        <v>1112</v>
      </c>
      <c r="D683" s="91" t="s">
        <v>1353</v>
      </c>
      <c r="E683" s="143" t="s">
        <v>182</v>
      </c>
    </row>
    <row r="684" spans="1:5" x14ac:dyDescent="0.2">
      <c r="A684" t="str">
        <f t="shared" si="10"/>
        <v>OPRX-Gq</v>
      </c>
      <c r="B684" s="144" t="s">
        <v>612</v>
      </c>
      <c r="C684" s="91" t="s">
        <v>56</v>
      </c>
      <c r="D684" s="91" t="s">
        <v>1353</v>
      </c>
      <c r="E684" s="143" t="s">
        <v>182</v>
      </c>
    </row>
    <row r="685" spans="1:5" x14ac:dyDescent="0.2">
      <c r="A685" t="str">
        <f t="shared" si="10"/>
        <v>OX2R-Gq</v>
      </c>
      <c r="B685" s="144" t="s">
        <v>627</v>
      </c>
      <c r="C685" s="91" t="s">
        <v>1111</v>
      </c>
      <c r="D685" s="91" t="s">
        <v>1353</v>
      </c>
      <c r="E685" s="143">
        <v>193.62122665999644</v>
      </c>
    </row>
    <row r="686" spans="1:5" x14ac:dyDescent="0.2">
      <c r="A686" t="str">
        <f t="shared" si="10"/>
        <v>OXYR-Gq</v>
      </c>
      <c r="B686" s="144" t="s">
        <v>760</v>
      </c>
      <c r="C686" s="91" t="s">
        <v>1110</v>
      </c>
      <c r="D686" s="91" t="s">
        <v>1353</v>
      </c>
      <c r="E686" s="143">
        <v>15.667600653010743</v>
      </c>
    </row>
    <row r="687" spans="1:5" x14ac:dyDescent="0.2">
      <c r="A687" t="str">
        <f t="shared" si="10"/>
        <v>P2RY2-Gq</v>
      </c>
      <c r="B687" s="144" t="s">
        <v>641</v>
      </c>
      <c r="C687" s="91" t="s">
        <v>1109</v>
      </c>
      <c r="D687" s="91" t="s">
        <v>1353</v>
      </c>
      <c r="E687" s="143">
        <v>3.3939361765987601</v>
      </c>
    </row>
    <row r="688" spans="1:5" x14ac:dyDescent="0.2">
      <c r="A688" t="str">
        <f t="shared" si="10"/>
        <v>PAR1-Gq</v>
      </c>
      <c r="B688" s="144" t="s">
        <v>688</v>
      </c>
      <c r="C688" s="91" t="s">
        <v>688</v>
      </c>
      <c r="D688" s="91" t="s">
        <v>1353</v>
      </c>
      <c r="E688" s="143">
        <v>22.886098724704723</v>
      </c>
    </row>
    <row r="689" spans="1:5" x14ac:dyDescent="0.2">
      <c r="A689" t="str">
        <f t="shared" si="10"/>
        <v>PAR2-Gq</v>
      </c>
      <c r="B689" s="144" t="s">
        <v>692</v>
      </c>
      <c r="C689" s="34" t="s">
        <v>692</v>
      </c>
      <c r="D689" s="91" t="s">
        <v>1353</v>
      </c>
      <c r="E689" s="143">
        <v>48.302657986513097</v>
      </c>
    </row>
    <row r="690" spans="1:5" x14ac:dyDescent="0.2">
      <c r="A690" t="str">
        <f t="shared" si="10"/>
        <v>PE2R1-Gq</v>
      </c>
      <c r="B690" s="144" t="s">
        <v>669</v>
      </c>
      <c r="C690" s="91" t="s">
        <v>1108</v>
      </c>
      <c r="D690" s="91" t="s">
        <v>1353</v>
      </c>
      <c r="E690" s="143">
        <v>17.390103976468687</v>
      </c>
    </row>
    <row r="691" spans="1:5" x14ac:dyDescent="0.2">
      <c r="A691" t="str">
        <f t="shared" si="10"/>
        <v>PE2R2-Gq</v>
      </c>
      <c r="B691" s="144" t="s">
        <v>672</v>
      </c>
      <c r="C691" s="91" t="s">
        <v>1107</v>
      </c>
      <c r="D691" s="91" t="s">
        <v>1353</v>
      </c>
      <c r="E691" s="143" t="s">
        <v>182</v>
      </c>
    </row>
    <row r="692" spans="1:5" x14ac:dyDescent="0.2">
      <c r="A692" t="str">
        <f t="shared" si="10"/>
        <v>PE2R3-Gq</v>
      </c>
      <c r="B692" s="144" t="s">
        <v>675</v>
      </c>
      <c r="C692" s="91" t="s">
        <v>1106</v>
      </c>
      <c r="D692" s="91" t="s">
        <v>1353</v>
      </c>
      <c r="E692" s="143" t="s">
        <v>182</v>
      </c>
    </row>
    <row r="693" spans="1:5" x14ac:dyDescent="0.2">
      <c r="A693" t="str">
        <f t="shared" si="10"/>
        <v>PE2R4-Gq</v>
      </c>
      <c r="B693" s="144" t="s">
        <v>678</v>
      </c>
      <c r="C693" s="91" t="s">
        <v>1105</v>
      </c>
      <c r="D693" s="91" t="s">
        <v>1353</v>
      </c>
      <c r="E693" s="143" t="s">
        <v>182</v>
      </c>
    </row>
    <row r="694" spans="1:5" x14ac:dyDescent="0.2">
      <c r="A694" t="str">
        <f t="shared" si="10"/>
        <v>PF2R-Gq</v>
      </c>
      <c r="B694" s="144" t="s">
        <v>681</v>
      </c>
      <c r="C694" s="91" t="s">
        <v>1104</v>
      </c>
      <c r="D694" s="91" t="s">
        <v>1353</v>
      </c>
      <c r="E694" s="143">
        <v>24.028631663556489</v>
      </c>
    </row>
    <row r="695" spans="1:5" x14ac:dyDescent="0.2">
      <c r="A695" t="str">
        <f t="shared" si="10"/>
        <v>PSYR-Gq</v>
      </c>
      <c r="B695" s="144" t="s">
        <v>410</v>
      </c>
      <c r="C695" s="34" t="s">
        <v>34</v>
      </c>
      <c r="D695" s="91" t="s">
        <v>1353</v>
      </c>
      <c r="E695" s="143" t="s">
        <v>182</v>
      </c>
    </row>
    <row r="696" spans="1:5" x14ac:dyDescent="0.2">
      <c r="A696" t="str">
        <f t="shared" si="10"/>
        <v>PTH1R-Gq</v>
      </c>
      <c r="B696" s="144" t="s">
        <v>152</v>
      </c>
      <c r="C696" s="91" t="s">
        <v>1103</v>
      </c>
      <c r="D696" s="91" t="s">
        <v>1353</v>
      </c>
      <c r="E696" s="143">
        <v>64.272122845365288</v>
      </c>
    </row>
    <row r="697" spans="1:5" x14ac:dyDescent="0.2">
      <c r="A697" t="str">
        <f t="shared" si="10"/>
        <v>S1PR1-Gq</v>
      </c>
      <c r="B697" s="144" t="s">
        <v>62</v>
      </c>
      <c r="C697" s="91" t="s">
        <v>1102</v>
      </c>
      <c r="D697" s="91" t="s">
        <v>1353</v>
      </c>
      <c r="E697" s="143" t="s">
        <v>182</v>
      </c>
    </row>
    <row r="698" spans="1:5" x14ac:dyDescent="0.2">
      <c r="A698" t="str">
        <f t="shared" si="10"/>
        <v>SSR2-Gq</v>
      </c>
      <c r="B698" s="144" t="s">
        <v>705</v>
      </c>
      <c r="C698" s="91" t="s">
        <v>1101</v>
      </c>
      <c r="D698" s="91" t="s">
        <v>1353</v>
      </c>
      <c r="E698" s="143">
        <v>14.13869978620073</v>
      </c>
    </row>
    <row r="699" spans="1:5" x14ac:dyDescent="0.2">
      <c r="A699" t="str">
        <f t="shared" si="10"/>
        <v>V1AR-Gq</v>
      </c>
      <c r="B699" s="144" t="s">
        <v>153</v>
      </c>
      <c r="C699" s="91" t="s">
        <v>1100</v>
      </c>
      <c r="D699" s="91" t="s">
        <v>1353</v>
      </c>
      <c r="E699" s="143">
        <v>71.991247361763712</v>
      </c>
    </row>
    <row r="700" spans="1:5" x14ac:dyDescent="0.2">
      <c r="A700" t="str">
        <f t="shared" si="10"/>
        <v>V2R-Gq</v>
      </c>
      <c r="B700" s="144" t="s">
        <v>74</v>
      </c>
      <c r="C700" s="91" t="s">
        <v>1099</v>
      </c>
      <c r="D700" s="91" t="s">
        <v>1353</v>
      </c>
      <c r="E700" s="143">
        <v>47.617716231571492</v>
      </c>
    </row>
    <row r="701" spans="1:5" x14ac:dyDescent="0.2">
      <c r="A701" t="str">
        <f t="shared" si="10"/>
        <v>VIPR1-Gq</v>
      </c>
      <c r="B701" s="144" t="s">
        <v>773</v>
      </c>
      <c r="C701" s="91" t="s">
        <v>1098</v>
      </c>
      <c r="D701" s="91" t="s">
        <v>1353</v>
      </c>
      <c r="E701" s="143" t="s">
        <v>182</v>
      </c>
    </row>
    <row r="702" spans="1:5" x14ac:dyDescent="0.2">
      <c r="A702" t="str">
        <f t="shared" si="10"/>
        <v>5HT1A-G11</v>
      </c>
      <c r="B702" s="144" t="s">
        <v>170</v>
      </c>
      <c r="C702" s="91" t="s">
        <v>1179</v>
      </c>
      <c r="D702" s="91" t="s">
        <v>1348</v>
      </c>
      <c r="E702" s="143" t="s">
        <v>182</v>
      </c>
    </row>
    <row r="703" spans="1:5" x14ac:dyDescent="0.2">
      <c r="A703" t="str">
        <f t="shared" si="10"/>
        <v>5HT1B-G11</v>
      </c>
      <c r="B703" s="144" t="s">
        <v>175</v>
      </c>
      <c r="C703" s="91" t="s">
        <v>1178</v>
      </c>
      <c r="D703" s="91" t="s">
        <v>1348</v>
      </c>
      <c r="E703" s="143" t="s">
        <v>182</v>
      </c>
    </row>
    <row r="704" spans="1:5" x14ac:dyDescent="0.2">
      <c r="A704" t="str">
        <f t="shared" si="10"/>
        <v>5HT1D-G11</v>
      </c>
      <c r="B704" s="144" t="s">
        <v>178</v>
      </c>
      <c r="C704" s="91" t="s">
        <v>1177</v>
      </c>
      <c r="D704" s="91" t="s">
        <v>1348</v>
      </c>
      <c r="E704" s="143" t="s">
        <v>182</v>
      </c>
    </row>
    <row r="705" spans="1:5" x14ac:dyDescent="0.2">
      <c r="A705" t="str">
        <f t="shared" si="10"/>
        <v>5HT2A-G11</v>
      </c>
      <c r="B705" s="144" t="s">
        <v>186</v>
      </c>
      <c r="C705" s="91" t="s">
        <v>1176</v>
      </c>
      <c r="D705" s="91" t="s">
        <v>1348</v>
      </c>
      <c r="E705" s="143">
        <v>11.170366661848568</v>
      </c>
    </row>
    <row r="706" spans="1:5" x14ac:dyDescent="0.2">
      <c r="A706" t="str">
        <f t="shared" ref="A706:A769" si="11">B706&amp;"-"&amp;D706</f>
        <v>5HT2B-G11</v>
      </c>
      <c r="B706" s="144" t="s">
        <v>189</v>
      </c>
      <c r="C706" s="91" t="s">
        <v>1175</v>
      </c>
      <c r="D706" s="91" t="s">
        <v>1348</v>
      </c>
      <c r="E706" s="143">
        <v>11.99439497740476</v>
      </c>
    </row>
    <row r="707" spans="1:5" x14ac:dyDescent="0.2">
      <c r="A707" t="str">
        <f t="shared" si="11"/>
        <v>5HT2C-G11</v>
      </c>
      <c r="B707" s="144" t="s">
        <v>192</v>
      </c>
      <c r="C707" s="91" t="s">
        <v>1174</v>
      </c>
      <c r="D707" s="91" t="s">
        <v>1348</v>
      </c>
      <c r="E707" s="143" t="s">
        <v>182</v>
      </c>
    </row>
    <row r="708" spans="1:5" x14ac:dyDescent="0.2">
      <c r="A708" t="str">
        <f t="shared" si="11"/>
        <v>AA1R-G11</v>
      </c>
      <c r="B708" s="144" t="s">
        <v>217</v>
      </c>
      <c r="C708" s="91" t="s">
        <v>1173</v>
      </c>
      <c r="D708" s="91" t="s">
        <v>1348</v>
      </c>
      <c r="E708" s="143" t="s">
        <v>182</v>
      </c>
    </row>
    <row r="709" spans="1:5" x14ac:dyDescent="0.2">
      <c r="A709" t="str">
        <f t="shared" si="11"/>
        <v>AA2AR-G11</v>
      </c>
      <c r="B709" s="144" t="s">
        <v>221</v>
      </c>
      <c r="C709" s="91" t="s">
        <v>1172</v>
      </c>
      <c r="D709" s="91" t="s">
        <v>1348</v>
      </c>
      <c r="E709" s="143" t="s">
        <v>182</v>
      </c>
    </row>
    <row r="710" spans="1:5" x14ac:dyDescent="0.2">
      <c r="A710" t="str">
        <f t="shared" si="11"/>
        <v>AA2BR-G11</v>
      </c>
      <c r="B710" s="144" t="s">
        <v>224</v>
      </c>
      <c r="C710" s="91" t="s">
        <v>1171</v>
      </c>
      <c r="D710" s="91" t="s">
        <v>1348</v>
      </c>
      <c r="E710" s="143" t="s">
        <v>182</v>
      </c>
    </row>
    <row r="711" spans="1:5" x14ac:dyDescent="0.2">
      <c r="A711" t="str">
        <f t="shared" si="11"/>
        <v>AA3R-G11</v>
      </c>
      <c r="B711" s="144" t="s">
        <v>227</v>
      </c>
      <c r="C711" s="91" t="s">
        <v>1170</v>
      </c>
      <c r="D711" s="91" t="s">
        <v>1348</v>
      </c>
      <c r="E711" s="143" t="s">
        <v>182</v>
      </c>
    </row>
    <row r="712" spans="1:5" x14ac:dyDescent="0.2">
      <c r="A712" t="str">
        <f t="shared" si="11"/>
        <v>ACM1-G11</v>
      </c>
      <c r="B712" s="144" t="s">
        <v>202</v>
      </c>
      <c r="C712" s="91" t="s">
        <v>1169</v>
      </c>
      <c r="D712" s="91" t="s">
        <v>1348</v>
      </c>
      <c r="E712" s="143">
        <v>63.861087777945755</v>
      </c>
    </row>
    <row r="713" spans="1:5" x14ac:dyDescent="0.2">
      <c r="A713" t="str">
        <f t="shared" si="11"/>
        <v>ACM2-G11</v>
      </c>
      <c r="B713" s="144" t="s">
        <v>206</v>
      </c>
      <c r="C713" s="91" t="s">
        <v>1168</v>
      </c>
      <c r="D713" s="91" t="s">
        <v>1348</v>
      </c>
      <c r="E713" s="143" t="s">
        <v>182</v>
      </c>
    </row>
    <row r="714" spans="1:5" x14ac:dyDescent="0.2">
      <c r="A714" t="str">
        <f t="shared" si="11"/>
        <v>ACM3-G11</v>
      </c>
      <c r="B714" s="144" t="s">
        <v>209</v>
      </c>
      <c r="C714" s="91" t="s">
        <v>1167</v>
      </c>
      <c r="D714" s="91" t="s">
        <v>1348</v>
      </c>
      <c r="E714" s="143">
        <v>87.686186499613086</v>
      </c>
    </row>
    <row r="715" spans="1:5" x14ac:dyDescent="0.2">
      <c r="A715" t="str">
        <f t="shared" si="11"/>
        <v>ACM4-G11</v>
      </c>
      <c r="B715" s="144" t="s">
        <v>212</v>
      </c>
      <c r="C715" s="91" t="s">
        <v>1166</v>
      </c>
      <c r="D715" s="91" t="s">
        <v>1348</v>
      </c>
      <c r="E715" s="143" t="s">
        <v>182</v>
      </c>
    </row>
    <row r="716" spans="1:5" x14ac:dyDescent="0.2">
      <c r="A716" t="str">
        <f t="shared" si="11"/>
        <v>ADA1A-G11</v>
      </c>
      <c r="B716" s="144" t="s">
        <v>237</v>
      </c>
      <c r="C716" s="91" t="s">
        <v>1165</v>
      </c>
      <c r="D716" s="91" t="s">
        <v>1348</v>
      </c>
      <c r="E716" s="143">
        <v>30.370138762812445</v>
      </c>
    </row>
    <row r="717" spans="1:5" x14ac:dyDescent="0.2">
      <c r="A717" t="str">
        <f t="shared" si="11"/>
        <v>ADA2A-G11</v>
      </c>
      <c r="B717" s="144" t="s">
        <v>245</v>
      </c>
      <c r="C717" s="91" t="s">
        <v>1164</v>
      </c>
      <c r="D717" s="91" t="s">
        <v>1348</v>
      </c>
      <c r="E717" s="143">
        <v>4.5973172414675361</v>
      </c>
    </row>
    <row r="718" spans="1:5" x14ac:dyDescent="0.2">
      <c r="A718" t="str">
        <f t="shared" si="11"/>
        <v>ADA2B-G11</v>
      </c>
      <c r="B718" s="144" t="s">
        <v>248</v>
      </c>
      <c r="C718" s="91" t="s">
        <v>1163</v>
      </c>
      <c r="D718" s="91" t="s">
        <v>1348</v>
      </c>
      <c r="E718" s="143" t="s">
        <v>182</v>
      </c>
    </row>
    <row r="719" spans="1:5" x14ac:dyDescent="0.2">
      <c r="A719" t="str">
        <f t="shared" si="11"/>
        <v>ADA2C-G11</v>
      </c>
      <c r="B719" s="144" t="s">
        <v>251</v>
      </c>
      <c r="C719" s="91" t="s">
        <v>1162</v>
      </c>
      <c r="D719" s="91" t="s">
        <v>1348</v>
      </c>
      <c r="E719" s="143" t="s">
        <v>182</v>
      </c>
    </row>
    <row r="720" spans="1:5" x14ac:dyDescent="0.2">
      <c r="A720" t="str">
        <f t="shared" si="11"/>
        <v>ADRB1-G11</v>
      </c>
      <c r="B720" s="144" t="s">
        <v>254</v>
      </c>
      <c r="C720" s="91" t="s">
        <v>1161</v>
      </c>
      <c r="D720" s="91" t="s">
        <v>1348</v>
      </c>
      <c r="E720" s="143" t="s">
        <v>182</v>
      </c>
    </row>
    <row r="721" spans="1:5" x14ac:dyDescent="0.2">
      <c r="A721" t="str">
        <f t="shared" si="11"/>
        <v>ADRB2-G11</v>
      </c>
      <c r="B721" s="144" t="s">
        <v>256</v>
      </c>
      <c r="C721" s="91" t="s">
        <v>1160</v>
      </c>
      <c r="D721" s="91" t="s">
        <v>1348</v>
      </c>
      <c r="E721" s="143" t="s">
        <v>182</v>
      </c>
    </row>
    <row r="722" spans="1:5" x14ac:dyDescent="0.2">
      <c r="A722" t="str">
        <f t="shared" si="11"/>
        <v>AGTR1-G11</v>
      </c>
      <c r="B722" s="144" t="s">
        <v>259</v>
      </c>
      <c r="C722" s="91" t="s">
        <v>1159</v>
      </c>
      <c r="D722" s="91" t="s">
        <v>1348</v>
      </c>
      <c r="E722" s="143">
        <v>58.136541305485146</v>
      </c>
    </row>
    <row r="723" spans="1:5" x14ac:dyDescent="0.2">
      <c r="A723" t="str">
        <f t="shared" si="11"/>
        <v>APJ-G11</v>
      </c>
      <c r="B723" s="144" t="s">
        <v>0</v>
      </c>
      <c r="C723" s="91" t="s">
        <v>265</v>
      </c>
      <c r="D723" s="91" t="s">
        <v>1348</v>
      </c>
      <c r="E723" s="143" t="s">
        <v>182</v>
      </c>
    </row>
    <row r="724" spans="1:5" x14ac:dyDescent="0.2">
      <c r="A724" t="str">
        <f t="shared" si="11"/>
        <v>BKRB1-G11</v>
      </c>
      <c r="B724" s="144" t="s">
        <v>276</v>
      </c>
      <c r="C724" s="91" t="s">
        <v>1158</v>
      </c>
      <c r="D724" s="91" t="s">
        <v>1348</v>
      </c>
      <c r="E724" s="143">
        <v>23.826740000936098</v>
      </c>
    </row>
    <row r="725" spans="1:5" x14ac:dyDescent="0.2">
      <c r="A725" t="str">
        <f t="shared" si="11"/>
        <v>BKRB2-G11</v>
      </c>
      <c r="B725" s="144" t="s">
        <v>280</v>
      </c>
      <c r="C725" s="91" t="s">
        <v>1157</v>
      </c>
      <c r="D725" s="91" t="s">
        <v>1348</v>
      </c>
      <c r="E725" s="143">
        <v>36.542565443239731</v>
      </c>
    </row>
    <row r="726" spans="1:5" x14ac:dyDescent="0.2">
      <c r="A726" t="str">
        <f t="shared" si="11"/>
        <v>C5AR1-G11</v>
      </c>
      <c r="B726" s="144" t="s">
        <v>428</v>
      </c>
      <c r="C726" s="91" t="s">
        <v>1156</v>
      </c>
      <c r="D726" s="91" t="s">
        <v>1348</v>
      </c>
      <c r="E726" s="143" t="s">
        <v>182</v>
      </c>
    </row>
    <row r="727" spans="1:5" x14ac:dyDescent="0.2">
      <c r="A727" t="str">
        <f t="shared" si="11"/>
        <v>CALCR-G11</v>
      </c>
      <c r="B727" s="144" t="s">
        <v>283</v>
      </c>
      <c r="C727" s="91" t="s">
        <v>1155</v>
      </c>
      <c r="D727" s="91" t="s">
        <v>1348</v>
      </c>
      <c r="E727" s="143">
        <v>9.9554123085514146</v>
      </c>
    </row>
    <row r="728" spans="1:5" ht="16" x14ac:dyDescent="0.2">
      <c r="A728" t="str">
        <f t="shared" si="11"/>
        <v>CALCR+RAMP3-G11</v>
      </c>
      <c r="B728" s="144" t="s">
        <v>1154</v>
      </c>
      <c r="C728" s="91" t="s">
        <v>1153</v>
      </c>
      <c r="D728" s="91" t="s">
        <v>1348</v>
      </c>
      <c r="E728" s="143" t="s">
        <v>182</v>
      </c>
    </row>
    <row r="729" spans="1:5" x14ac:dyDescent="0.2">
      <c r="A729" t="str">
        <f t="shared" si="11"/>
        <v>CCKAR-G11</v>
      </c>
      <c r="B729" s="144" t="s">
        <v>324</v>
      </c>
      <c r="C729" s="91" t="s">
        <v>1152</v>
      </c>
      <c r="D729" s="91" t="s">
        <v>1348</v>
      </c>
      <c r="E729" s="143">
        <v>204.96276664190077</v>
      </c>
    </row>
    <row r="730" spans="1:5" x14ac:dyDescent="0.2">
      <c r="A730" t="str">
        <f t="shared" si="11"/>
        <v>CCR5-G11</v>
      </c>
      <c r="B730" s="144" t="s">
        <v>6</v>
      </c>
      <c r="C730" s="91" t="s">
        <v>6</v>
      </c>
      <c r="D730" s="91" t="s">
        <v>1348</v>
      </c>
      <c r="E730" s="143" t="s">
        <v>182</v>
      </c>
    </row>
    <row r="731" spans="1:5" x14ac:dyDescent="0.2">
      <c r="A731" t="str">
        <f t="shared" si="11"/>
        <v>CCR6-G11</v>
      </c>
      <c r="B731" s="144" t="s">
        <v>7</v>
      </c>
      <c r="C731" s="91" t="s">
        <v>7</v>
      </c>
      <c r="D731" s="91" t="s">
        <v>1348</v>
      </c>
      <c r="E731" s="143" t="s">
        <v>182</v>
      </c>
    </row>
    <row r="732" spans="1:5" x14ac:dyDescent="0.2">
      <c r="A732" t="str">
        <f t="shared" si="11"/>
        <v>CLTR1-G11</v>
      </c>
      <c r="B732" s="144" t="s">
        <v>519</v>
      </c>
      <c r="C732" s="91" t="s">
        <v>1151</v>
      </c>
      <c r="D732" s="91" t="s">
        <v>1348</v>
      </c>
      <c r="E732" s="143">
        <v>61.922196284342803</v>
      </c>
    </row>
    <row r="733" spans="1:5" x14ac:dyDescent="0.2">
      <c r="A733" t="str">
        <f t="shared" si="11"/>
        <v>CLTR2-G11</v>
      </c>
      <c r="B733" s="144" t="s">
        <v>523</v>
      </c>
      <c r="C733" s="91" t="s">
        <v>1150</v>
      </c>
      <c r="D733" s="91" t="s">
        <v>1348</v>
      </c>
      <c r="E733" s="143">
        <v>104.87680482802422</v>
      </c>
    </row>
    <row r="734" spans="1:5" x14ac:dyDescent="0.2">
      <c r="A734" t="str">
        <f t="shared" si="11"/>
        <v>CNR1-G11</v>
      </c>
      <c r="B734" s="144" t="s">
        <v>290</v>
      </c>
      <c r="C734" s="91" t="s">
        <v>1149</v>
      </c>
      <c r="D734" s="91" t="s">
        <v>1348</v>
      </c>
      <c r="E734" s="143" t="s">
        <v>182</v>
      </c>
    </row>
    <row r="735" spans="1:5" x14ac:dyDescent="0.2">
      <c r="A735" t="str">
        <f t="shared" si="11"/>
        <v>CNR2-G11</v>
      </c>
      <c r="B735" s="144" t="s">
        <v>294</v>
      </c>
      <c r="C735" s="91" t="s">
        <v>1148</v>
      </c>
      <c r="D735" s="91" t="s">
        <v>1348</v>
      </c>
      <c r="E735" s="143" t="s">
        <v>182</v>
      </c>
    </row>
    <row r="736" spans="1:5" x14ac:dyDescent="0.2">
      <c r="A736" t="str">
        <f t="shared" si="11"/>
        <v>CRFR1-G11</v>
      </c>
      <c r="B736" s="144" t="s">
        <v>83</v>
      </c>
      <c r="C736" s="91" t="s">
        <v>1147</v>
      </c>
      <c r="D736" s="91" t="s">
        <v>1348</v>
      </c>
      <c r="E736" s="143" t="s">
        <v>182</v>
      </c>
    </row>
    <row r="737" spans="1:5" x14ac:dyDescent="0.2">
      <c r="A737" t="str">
        <f t="shared" si="11"/>
        <v>CRFR2-G11</v>
      </c>
      <c r="B737" s="144" t="s">
        <v>8</v>
      </c>
      <c r="C737" s="91" t="s">
        <v>1146</v>
      </c>
      <c r="D737" s="91" t="s">
        <v>1348</v>
      </c>
      <c r="E737" s="143" t="s">
        <v>182</v>
      </c>
    </row>
    <row r="738" spans="1:5" x14ac:dyDescent="0.2">
      <c r="A738" t="str">
        <f t="shared" si="11"/>
        <v>CXCR2-G11</v>
      </c>
      <c r="B738" s="144" t="s">
        <v>11</v>
      </c>
      <c r="C738" s="91" t="s">
        <v>11</v>
      </c>
      <c r="D738" s="91" t="s">
        <v>1348</v>
      </c>
      <c r="E738" s="143" t="s">
        <v>182</v>
      </c>
    </row>
    <row r="739" spans="1:5" x14ac:dyDescent="0.2">
      <c r="A739" t="str">
        <f t="shared" si="11"/>
        <v>CXCR4-G11</v>
      </c>
      <c r="B739" s="144" t="s">
        <v>12</v>
      </c>
      <c r="C739" s="91" t="s">
        <v>12</v>
      </c>
      <c r="D739" s="91" t="s">
        <v>1348</v>
      </c>
      <c r="E739" s="143" t="s">
        <v>182</v>
      </c>
    </row>
    <row r="740" spans="1:5" x14ac:dyDescent="0.2">
      <c r="A740" t="str">
        <f t="shared" si="11"/>
        <v>CXCR5-G11</v>
      </c>
      <c r="B740" s="144" t="s">
        <v>13</v>
      </c>
      <c r="C740" s="91" t="s">
        <v>13</v>
      </c>
      <c r="D740" s="91" t="s">
        <v>1348</v>
      </c>
      <c r="E740" s="143" t="s">
        <v>182</v>
      </c>
    </row>
    <row r="741" spans="1:5" x14ac:dyDescent="0.2">
      <c r="A741" t="str">
        <f t="shared" si="11"/>
        <v>DRD1-G11</v>
      </c>
      <c r="B741" s="144" t="s">
        <v>433</v>
      </c>
      <c r="C741" s="91" t="s">
        <v>1145</v>
      </c>
      <c r="D741" s="91" t="s">
        <v>1348</v>
      </c>
      <c r="E741" s="143" t="s">
        <v>182</v>
      </c>
    </row>
    <row r="742" spans="1:5" x14ac:dyDescent="0.2">
      <c r="A742" t="str">
        <f t="shared" si="11"/>
        <v>DRD2-G11</v>
      </c>
      <c r="B742" s="144" t="s">
        <v>435</v>
      </c>
      <c r="C742" s="91" t="s">
        <v>1144</v>
      </c>
      <c r="D742" s="91" t="s">
        <v>1348</v>
      </c>
      <c r="E742" s="143" t="s">
        <v>182</v>
      </c>
    </row>
    <row r="743" spans="1:5" x14ac:dyDescent="0.2">
      <c r="A743" t="str">
        <f t="shared" si="11"/>
        <v>DRD5-G11</v>
      </c>
      <c r="B743" s="144" t="s">
        <v>439</v>
      </c>
      <c r="C743" s="91" t="s">
        <v>1143</v>
      </c>
      <c r="D743" s="91" t="s">
        <v>1348</v>
      </c>
      <c r="E743" s="143" t="s">
        <v>182</v>
      </c>
    </row>
    <row r="744" spans="1:5" x14ac:dyDescent="0.2">
      <c r="A744" t="str">
        <f t="shared" si="11"/>
        <v>EDNRA-G11</v>
      </c>
      <c r="B744" s="144" t="s">
        <v>441</v>
      </c>
      <c r="C744" s="91" t="s">
        <v>1142</v>
      </c>
      <c r="D744" s="91" t="s">
        <v>1348</v>
      </c>
      <c r="E744" s="143">
        <v>105.73323232660313</v>
      </c>
    </row>
    <row r="745" spans="1:5" x14ac:dyDescent="0.2">
      <c r="A745" t="str">
        <f t="shared" si="11"/>
        <v>FFAR2-G11</v>
      </c>
      <c r="B745" s="144" t="s">
        <v>453</v>
      </c>
      <c r="C745" s="91" t="s">
        <v>1141</v>
      </c>
      <c r="D745" s="91" t="s">
        <v>1348</v>
      </c>
      <c r="E745" s="143">
        <v>33.147413553610185</v>
      </c>
    </row>
    <row r="746" spans="1:5" x14ac:dyDescent="0.2">
      <c r="A746" t="str">
        <f t="shared" si="11"/>
        <v>FFAR3-G11</v>
      </c>
      <c r="B746" s="144" t="s">
        <v>455</v>
      </c>
      <c r="C746" s="91" t="s">
        <v>1140</v>
      </c>
      <c r="D746" s="91" t="s">
        <v>1348</v>
      </c>
      <c r="E746" s="143" t="s">
        <v>182</v>
      </c>
    </row>
    <row r="747" spans="1:5" x14ac:dyDescent="0.2">
      <c r="A747" t="str">
        <f t="shared" si="11"/>
        <v>FFAR4-G11</v>
      </c>
      <c r="B747" s="144" t="s">
        <v>457</v>
      </c>
      <c r="C747" s="91" t="s">
        <v>1139</v>
      </c>
      <c r="D747" s="91" t="s">
        <v>1348</v>
      </c>
      <c r="E747" s="143">
        <v>12.028363219155588</v>
      </c>
    </row>
    <row r="748" spans="1:5" x14ac:dyDescent="0.2">
      <c r="A748" t="str">
        <f t="shared" si="11"/>
        <v>GHSR-G11</v>
      </c>
      <c r="B748" s="144" t="s">
        <v>84</v>
      </c>
      <c r="C748" s="91" t="s">
        <v>113</v>
      </c>
      <c r="D748" s="91" t="s">
        <v>1348</v>
      </c>
      <c r="E748" s="143">
        <v>3.4367105521763652</v>
      </c>
    </row>
    <row r="749" spans="1:5" x14ac:dyDescent="0.2">
      <c r="A749" t="str">
        <f t="shared" si="11"/>
        <v>GIPR-G11</v>
      </c>
      <c r="B749" s="144" t="s">
        <v>484</v>
      </c>
      <c r="C749" s="91" t="s">
        <v>114</v>
      </c>
      <c r="D749" s="91" t="s">
        <v>1348</v>
      </c>
      <c r="E749" s="143" t="s">
        <v>182</v>
      </c>
    </row>
    <row r="750" spans="1:5" x14ac:dyDescent="0.2">
      <c r="A750" t="str">
        <f t="shared" si="11"/>
        <v>GLP1R-G11</v>
      </c>
      <c r="B750" s="144" t="s">
        <v>486</v>
      </c>
      <c r="C750" s="91" t="s">
        <v>1138</v>
      </c>
      <c r="D750" s="91" t="s">
        <v>1348</v>
      </c>
      <c r="E750" s="143" t="s">
        <v>182</v>
      </c>
    </row>
    <row r="751" spans="1:5" x14ac:dyDescent="0.2">
      <c r="A751" t="str">
        <f t="shared" si="11"/>
        <v>GLP2R-G11</v>
      </c>
      <c r="B751" s="144" t="s">
        <v>488</v>
      </c>
      <c r="C751" s="91" t="s">
        <v>1137</v>
      </c>
      <c r="D751" s="91" t="s">
        <v>1348</v>
      </c>
      <c r="E751" s="143" t="s">
        <v>182</v>
      </c>
    </row>
    <row r="752" spans="1:5" x14ac:dyDescent="0.2">
      <c r="A752" t="str">
        <f t="shared" si="11"/>
        <v>GLR-G11</v>
      </c>
      <c r="B752" s="144" t="s">
        <v>490</v>
      </c>
      <c r="C752" s="91" t="s">
        <v>112</v>
      </c>
      <c r="D752" s="91" t="s">
        <v>1348</v>
      </c>
      <c r="E752" s="143">
        <v>5.9577777777777774</v>
      </c>
    </row>
    <row r="753" spans="1:5" x14ac:dyDescent="0.2">
      <c r="A753" t="str">
        <f t="shared" si="11"/>
        <v>GNRHR-G11</v>
      </c>
      <c r="B753" s="144" t="s">
        <v>497</v>
      </c>
      <c r="C753" s="91" t="s">
        <v>1136</v>
      </c>
      <c r="D753" s="91" t="s">
        <v>1348</v>
      </c>
      <c r="E753" s="143">
        <v>26.913339900184685</v>
      </c>
    </row>
    <row r="754" spans="1:5" x14ac:dyDescent="0.2">
      <c r="A754" t="str">
        <f t="shared" si="11"/>
        <v>GP183-G11</v>
      </c>
      <c r="B754" s="144" t="s">
        <v>353</v>
      </c>
      <c r="C754" s="91" t="s">
        <v>37</v>
      </c>
      <c r="D754" s="91" t="s">
        <v>1348</v>
      </c>
      <c r="E754" s="143" t="s">
        <v>182</v>
      </c>
    </row>
    <row r="755" spans="1:5" x14ac:dyDescent="0.2">
      <c r="A755" t="str">
        <f t="shared" si="11"/>
        <v>GPBAR-G11</v>
      </c>
      <c r="B755" s="144" t="s">
        <v>268</v>
      </c>
      <c r="C755" s="91" t="s">
        <v>1135</v>
      </c>
      <c r="D755" s="91" t="s">
        <v>1348</v>
      </c>
      <c r="E755" s="143" t="s">
        <v>182</v>
      </c>
    </row>
    <row r="756" spans="1:5" x14ac:dyDescent="0.2">
      <c r="A756" t="str">
        <f t="shared" si="11"/>
        <v>GPR39-G11</v>
      </c>
      <c r="B756" s="144" t="s">
        <v>85</v>
      </c>
      <c r="C756" s="91" t="s">
        <v>85</v>
      </c>
      <c r="D756" s="91" t="s">
        <v>1348</v>
      </c>
      <c r="E756" s="143">
        <v>12.359633195701509</v>
      </c>
    </row>
    <row r="757" spans="1:5" x14ac:dyDescent="0.2">
      <c r="A757" t="str">
        <f t="shared" si="11"/>
        <v>GPR4-G11</v>
      </c>
      <c r="B757" s="144" t="s">
        <v>31</v>
      </c>
      <c r="C757" s="34" t="s">
        <v>31</v>
      </c>
      <c r="D757" s="91" t="s">
        <v>1348</v>
      </c>
      <c r="E757" s="143">
        <v>12.135672013649486</v>
      </c>
    </row>
    <row r="758" spans="1:5" x14ac:dyDescent="0.2">
      <c r="A758" t="str">
        <f t="shared" si="11"/>
        <v>GPR84-G11</v>
      </c>
      <c r="B758" s="144" t="s">
        <v>36</v>
      </c>
      <c r="C758" s="34" t="s">
        <v>36</v>
      </c>
      <c r="D758" s="91" t="s">
        <v>1348</v>
      </c>
      <c r="E758" s="143" t="s">
        <v>182</v>
      </c>
    </row>
    <row r="759" spans="1:5" x14ac:dyDescent="0.2">
      <c r="A759" t="str">
        <f t="shared" si="11"/>
        <v>GRM2-G11</v>
      </c>
      <c r="B759" s="144" t="s">
        <v>564</v>
      </c>
      <c r="C759" s="91" t="s">
        <v>1133</v>
      </c>
      <c r="D759" s="91" t="s">
        <v>1348</v>
      </c>
      <c r="E759" s="143" t="s">
        <v>182</v>
      </c>
    </row>
    <row r="760" spans="1:5" x14ac:dyDescent="0.2">
      <c r="A760" t="str">
        <f t="shared" si="11"/>
        <v>GRM4-G11</v>
      </c>
      <c r="B760" s="144" t="s">
        <v>567</v>
      </c>
      <c r="C760" s="91" t="s">
        <v>1132</v>
      </c>
      <c r="D760" s="91" t="s">
        <v>1348</v>
      </c>
      <c r="E760" s="143" t="s">
        <v>182</v>
      </c>
    </row>
    <row r="761" spans="1:5" x14ac:dyDescent="0.2">
      <c r="A761" t="str">
        <f t="shared" si="11"/>
        <v>GRM5-G11</v>
      </c>
      <c r="B761" s="144" t="s">
        <v>569</v>
      </c>
      <c r="C761" s="91" t="s">
        <v>1131</v>
      </c>
      <c r="D761" s="91" t="s">
        <v>1348</v>
      </c>
      <c r="E761" s="143">
        <v>28.042342795069082</v>
      </c>
    </row>
    <row r="762" spans="1:5" x14ac:dyDescent="0.2">
      <c r="A762" t="str">
        <f t="shared" si="11"/>
        <v>GRM6-G11</v>
      </c>
      <c r="B762" s="144" t="s">
        <v>571</v>
      </c>
      <c r="C762" s="91" t="s">
        <v>1130</v>
      </c>
      <c r="D762" s="91" t="s">
        <v>1348</v>
      </c>
      <c r="E762" s="143" t="s">
        <v>182</v>
      </c>
    </row>
    <row r="763" spans="1:5" x14ac:dyDescent="0.2">
      <c r="A763" t="str">
        <f t="shared" si="11"/>
        <v>GRM8-G11</v>
      </c>
      <c r="B763" s="144" t="s">
        <v>574</v>
      </c>
      <c r="C763" s="91" t="s">
        <v>1129</v>
      </c>
      <c r="D763" s="91" t="s">
        <v>1348</v>
      </c>
      <c r="E763" s="143" t="s">
        <v>182</v>
      </c>
    </row>
    <row r="764" spans="1:5" x14ac:dyDescent="0.2">
      <c r="A764" t="str">
        <f t="shared" si="11"/>
        <v>HCAR2-G11</v>
      </c>
      <c r="B764" s="144" t="s">
        <v>513</v>
      </c>
      <c r="C764" s="91" t="s">
        <v>1128</v>
      </c>
      <c r="D764" s="91" t="s">
        <v>1348</v>
      </c>
      <c r="E764" s="143" t="s">
        <v>182</v>
      </c>
    </row>
    <row r="765" spans="1:5" x14ac:dyDescent="0.2">
      <c r="A765" t="str">
        <f t="shared" si="11"/>
        <v>HCAR3-G11</v>
      </c>
      <c r="B765" s="144" t="s">
        <v>46</v>
      </c>
      <c r="C765" s="91" t="s">
        <v>1127</v>
      </c>
      <c r="D765" s="91" t="s">
        <v>1348</v>
      </c>
      <c r="E765" s="143" t="s">
        <v>182</v>
      </c>
    </row>
    <row r="766" spans="1:5" x14ac:dyDescent="0.2">
      <c r="A766" t="str">
        <f t="shared" si="11"/>
        <v>HRH1-G11</v>
      </c>
      <c r="B766" s="144" t="s">
        <v>504</v>
      </c>
      <c r="C766" s="91" t="s">
        <v>1126</v>
      </c>
      <c r="D766" s="91" t="s">
        <v>1348</v>
      </c>
      <c r="E766" s="143">
        <v>39.23690852905635</v>
      </c>
    </row>
    <row r="767" spans="1:5" x14ac:dyDescent="0.2">
      <c r="A767" t="str">
        <f t="shared" si="11"/>
        <v>HRH2-G11</v>
      </c>
      <c r="B767" s="144" t="s">
        <v>506</v>
      </c>
      <c r="C767" s="91" t="s">
        <v>1125</v>
      </c>
      <c r="D767" s="91" t="s">
        <v>1348</v>
      </c>
      <c r="E767" s="143" t="s">
        <v>182</v>
      </c>
    </row>
    <row r="768" spans="1:5" x14ac:dyDescent="0.2">
      <c r="A768" t="str">
        <f t="shared" si="11"/>
        <v>LPAR1-G11</v>
      </c>
      <c r="B768" s="144" t="s">
        <v>48</v>
      </c>
      <c r="C768" s="91" t="s">
        <v>1124</v>
      </c>
      <c r="D768" s="91" t="s">
        <v>1348</v>
      </c>
      <c r="E768" s="143">
        <v>4.3125604262095028</v>
      </c>
    </row>
    <row r="769" spans="1:5" x14ac:dyDescent="0.2">
      <c r="A769" t="str">
        <f t="shared" si="11"/>
        <v>LPAR2-G11</v>
      </c>
      <c r="B769" s="144" t="s">
        <v>49</v>
      </c>
      <c r="C769" s="91" t="s">
        <v>1123</v>
      </c>
      <c r="D769" s="91" t="s">
        <v>1348</v>
      </c>
      <c r="E769" s="143">
        <v>35.65789315552535</v>
      </c>
    </row>
    <row r="770" spans="1:5" x14ac:dyDescent="0.2">
      <c r="A770" t="str">
        <f t="shared" ref="A770:A833" si="12">B770&amp;"-"&amp;D770</f>
        <v>LT4R1-G11</v>
      </c>
      <c r="B770" s="144" t="s">
        <v>526</v>
      </c>
      <c r="C770" s="91" t="s">
        <v>1122</v>
      </c>
      <c r="D770" s="91" t="s">
        <v>1348</v>
      </c>
      <c r="E770" s="143">
        <v>2.3442106339021826</v>
      </c>
    </row>
    <row r="771" spans="1:5" x14ac:dyDescent="0.2">
      <c r="A771" t="str">
        <f t="shared" si="12"/>
        <v>LT4R2-G11</v>
      </c>
      <c r="B771" s="144" t="s">
        <v>528</v>
      </c>
      <c r="C771" s="91" t="s">
        <v>1121</v>
      </c>
      <c r="D771" s="91" t="s">
        <v>1348</v>
      </c>
      <c r="E771" s="143" t="s">
        <v>182</v>
      </c>
    </row>
    <row r="772" spans="1:5" x14ac:dyDescent="0.2">
      <c r="A772" t="str">
        <f t="shared" si="12"/>
        <v>MC3R-G11</v>
      </c>
      <c r="B772" s="144" t="s">
        <v>54</v>
      </c>
      <c r="C772" s="91" t="s">
        <v>1120</v>
      </c>
      <c r="D772" s="91" t="s">
        <v>1348</v>
      </c>
      <c r="E772" s="143" t="s">
        <v>182</v>
      </c>
    </row>
    <row r="773" spans="1:5" x14ac:dyDescent="0.2">
      <c r="A773" t="str">
        <f t="shared" si="12"/>
        <v>MC4R-G11</v>
      </c>
      <c r="B773" s="144" t="s">
        <v>86</v>
      </c>
      <c r="C773" s="91" t="s">
        <v>1119</v>
      </c>
      <c r="D773" s="91" t="s">
        <v>1348</v>
      </c>
      <c r="E773" s="143" t="s">
        <v>182</v>
      </c>
    </row>
    <row r="774" spans="1:5" x14ac:dyDescent="0.2">
      <c r="A774" t="str">
        <f t="shared" si="12"/>
        <v>MTR1A-G11</v>
      </c>
      <c r="B774" s="144" t="s">
        <v>555</v>
      </c>
      <c r="C774" s="91" t="s">
        <v>1118</v>
      </c>
      <c r="D774" s="91" t="s">
        <v>1348</v>
      </c>
      <c r="E774" s="143" t="s">
        <v>182</v>
      </c>
    </row>
    <row r="775" spans="1:5" x14ac:dyDescent="0.2">
      <c r="A775" t="str">
        <f t="shared" si="12"/>
        <v>MTR1B-G11</v>
      </c>
      <c r="B775" s="144" t="s">
        <v>558</v>
      </c>
      <c r="C775" s="91" t="s">
        <v>1117</v>
      </c>
      <c r="D775" s="91" t="s">
        <v>1348</v>
      </c>
      <c r="E775" s="143" t="s">
        <v>182</v>
      </c>
    </row>
    <row r="776" spans="1:5" x14ac:dyDescent="0.2">
      <c r="A776" t="str">
        <f t="shared" si="12"/>
        <v>NPFF1-G11</v>
      </c>
      <c r="B776" s="144" t="s">
        <v>582</v>
      </c>
      <c r="C776" s="91" t="s">
        <v>582</v>
      </c>
      <c r="D776" s="91" t="s">
        <v>1348</v>
      </c>
      <c r="E776" s="143" t="s">
        <v>182</v>
      </c>
    </row>
    <row r="777" spans="1:5" x14ac:dyDescent="0.2">
      <c r="A777" t="str">
        <f t="shared" si="12"/>
        <v>NPFF2-G11</v>
      </c>
      <c r="B777" s="144" t="s">
        <v>585</v>
      </c>
      <c r="C777" s="91" t="s">
        <v>585</v>
      </c>
      <c r="D777" s="91" t="s">
        <v>1348</v>
      </c>
      <c r="E777" s="143" t="s">
        <v>182</v>
      </c>
    </row>
    <row r="778" spans="1:5" x14ac:dyDescent="0.2">
      <c r="A778" t="str">
        <f t="shared" si="12"/>
        <v>NPY1R-G11</v>
      </c>
      <c r="B778" s="144" t="s">
        <v>58</v>
      </c>
      <c r="C778" s="91" t="s">
        <v>1116</v>
      </c>
      <c r="D778" s="91" t="s">
        <v>1348</v>
      </c>
      <c r="E778" s="143">
        <v>22.123153881710437</v>
      </c>
    </row>
    <row r="779" spans="1:5" x14ac:dyDescent="0.2">
      <c r="A779" t="str">
        <f t="shared" si="12"/>
        <v>NPY5R-G11</v>
      </c>
      <c r="B779" s="144" t="s">
        <v>87</v>
      </c>
      <c r="C779" s="91" t="s">
        <v>1115</v>
      </c>
      <c r="D779" s="91" t="s">
        <v>1348</v>
      </c>
      <c r="E779" s="143" t="s">
        <v>182</v>
      </c>
    </row>
    <row r="780" spans="1:5" x14ac:dyDescent="0.2">
      <c r="A780" t="str">
        <f t="shared" si="12"/>
        <v>OGR1-G11</v>
      </c>
      <c r="B780" s="144" t="s">
        <v>405</v>
      </c>
      <c r="C780" s="34" t="s">
        <v>35</v>
      </c>
      <c r="D780" s="91" t="s">
        <v>1348</v>
      </c>
      <c r="E780" s="143">
        <v>76.990779626595526</v>
      </c>
    </row>
    <row r="781" spans="1:5" x14ac:dyDescent="0.2">
      <c r="A781" t="str">
        <f t="shared" si="12"/>
        <v>OPRD-G11</v>
      </c>
      <c r="B781" s="144" t="s">
        <v>602</v>
      </c>
      <c r="C781" s="91" t="s">
        <v>1114</v>
      </c>
      <c r="D781" s="91" t="s">
        <v>1348</v>
      </c>
      <c r="E781" s="143" t="s">
        <v>182</v>
      </c>
    </row>
    <row r="782" spans="1:5" x14ac:dyDescent="0.2">
      <c r="A782" t="str">
        <f t="shared" si="12"/>
        <v>OPRK-G11</v>
      </c>
      <c r="B782" s="144" t="s">
        <v>606</v>
      </c>
      <c r="C782" s="91" t="s">
        <v>1113</v>
      </c>
      <c r="D782" s="91" t="s">
        <v>1348</v>
      </c>
      <c r="E782" s="143" t="s">
        <v>182</v>
      </c>
    </row>
    <row r="783" spans="1:5" x14ac:dyDescent="0.2">
      <c r="A783" t="str">
        <f t="shared" si="12"/>
        <v>OPRM-G11</v>
      </c>
      <c r="B783" s="144" t="s">
        <v>609</v>
      </c>
      <c r="C783" s="91" t="s">
        <v>1112</v>
      </c>
      <c r="D783" s="91" t="s">
        <v>1348</v>
      </c>
      <c r="E783" s="143" t="s">
        <v>182</v>
      </c>
    </row>
    <row r="784" spans="1:5" x14ac:dyDescent="0.2">
      <c r="A784" t="str">
        <f t="shared" si="12"/>
        <v>OPRX-G11</v>
      </c>
      <c r="B784" s="144" t="s">
        <v>612</v>
      </c>
      <c r="C784" s="91" t="s">
        <v>56</v>
      </c>
      <c r="D784" s="91" t="s">
        <v>1348</v>
      </c>
      <c r="E784" s="143" t="s">
        <v>182</v>
      </c>
    </row>
    <row r="785" spans="1:5" x14ac:dyDescent="0.2">
      <c r="A785" t="str">
        <f t="shared" si="12"/>
        <v>OX2R-G11</v>
      </c>
      <c r="B785" s="144" t="s">
        <v>627</v>
      </c>
      <c r="C785" s="91" t="s">
        <v>1111</v>
      </c>
      <c r="D785" s="91" t="s">
        <v>1348</v>
      </c>
      <c r="E785" s="143">
        <v>133.17598324690195</v>
      </c>
    </row>
    <row r="786" spans="1:5" x14ac:dyDescent="0.2">
      <c r="A786" t="str">
        <f t="shared" si="12"/>
        <v>OXYR-G11</v>
      </c>
      <c r="B786" s="144" t="s">
        <v>760</v>
      </c>
      <c r="C786" s="91" t="s">
        <v>1110</v>
      </c>
      <c r="D786" s="91" t="s">
        <v>1348</v>
      </c>
      <c r="E786" s="143">
        <v>24.022939521222071</v>
      </c>
    </row>
    <row r="787" spans="1:5" x14ac:dyDescent="0.2">
      <c r="A787" t="str">
        <f t="shared" si="12"/>
        <v>P2RY2-G11</v>
      </c>
      <c r="B787" s="144" t="s">
        <v>641</v>
      </c>
      <c r="C787" s="91" t="s">
        <v>1109</v>
      </c>
      <c r="D787" s="91" t="s">
        <v>1348</v>
      </c>
      <c r="E787" s="143">
        <v>4.8535825269097153</v>
      </c>
    </row>
    <row r="788" spans="1:5" x14ac:dyDescent="0.2">
      <c r="A788" t="str">
        <f t="shared" si="12"/>
        <v>PAR1-G11</v>
      </c>
      <c r="B788" s="144" t="s">
        <v>688</v>
      </c>
      <c r="C788" s="91" t="s">
        <v>688</v>
      </c>
      <c r="D788" s="91" t="s">
        <v>1348</v>
      </c>
      <c r="E788" s="143">
        <v>44.101810356694337</v>
      </c>
    </row>
    <row r="789" spans="1:5" x14ac:dyDescent="0.2">
      <c r="A789" t="str">
        <f t="shared" si="12"/>
        <v>PAR2-G11</v>
      </c>
      <c r="B789" s="144" t="s">
        <v>692</v>
      </c>
      <c r="C789" s="34" t="s">
        <v>692</v>
      </c>
      <c r="D789" s="91" t="s">
        <v>1348</v>
      </c>
      <c r="E789" s="143">
        <v>45.836068480313777</v>
      </c>
    </row>
    <row r="790" spans="1:5" x14ac:dyDescent="0.2">
      <c r="A790" t="str">
        <f t="shared" si="12"/>
        <v>PE2R1-G11</v>
      </c>
      <c r="B790" s="144" t="s">
        <v>669</v>
      </c>
      <c r="C790" s="91" t="s">
        <v>1108</v>
      </c>
      <c r="D790" s="91" t="s">
        <v>1348</v>
      </c>
      <c r="E790" s="143">
        <v>20.833522584600566</v>
      </c>
    </row>
    <row r="791" spans="1:5" x14ac:dyDescent="0.2">
      <c r="A791" t="str">
        <f t="shared" si="12"/>
        <v>PE2R2-G11</v>
      </c>
      <c r="B791" s="144" t="s">
        <v>672</v>
      </c>
      <c r="C791" s="91" t="s">
        <v>1107</v>
      </c>
      <c r="D791" s="91" t="s">
        <v>1348</v>
      </c>
      <c r="E791" s="143" t="s">
        <v>182</v>
      </c>
    </row>
    <row r="792" spans="1:5" x14ac:dyDescent="0.2">
      <c r="A792" t="str">
        <f t="shared" si="12"/>
        <v>PE2R3-G11</v>
      </c>
      <c r="B792" s="144" t="s">
        <v>675</v>
      </c>
      <c r="C792" s="91" t="s">
        <v>1106</v>
      </c>
      <c r="D792" s="91" t="s">
        <v>1348</v>
      </c>
      <c r="E792" s="143" t="s">
        <v>182</v>
      </c>
    </row>
    <row r="793" spans="1:5" x14ac:dyDescent="0.2">
      <c r="A793" t="str">
        <f t="shared" si="12"/>
        <v>PE2R4-G11</v>
      </c>
      <c r="B793" s="144" t="s">
        <v>678</v>
      </c>
      <c r="C793" s="91" t="s">
        <v>1105</v>
      </c>
      <c r="D793" s="91" t="s">
        <v>1348</v>
      </c>
      <c r="E793" s="143" t="s">
        <v>182</v>
      </c>
    </row>
    <row r="794" spans="1:5" x14ac:dyDescent="0.2">
      <c r="A794" t="str">
        <f t="shared" si="12"/>
        <v>PF2R-G11</v>
      </c>
      <c r="B794" s="144" t="s">
        <v>681</v>
      </c>
      <c r="C794" s="91" t="s">
        <v>1104</v>
      </c>
      <c r="D794" s="91" t="s">
        <v>1348</v>
      </c>
      <c r="E794" s="143">
        <v>34.766082270090202</v>
      </c>
    </row>
    <row r="795" spans="1:5" x14ac:dyDescent="0.2">
      <c r="A795" t="str">
        <f t="shared" si="12"/>
        <v>PSYR-G11</v>
      </c>
      <c r="B795" s="144" t="s">
        <v>410</v>
      </c>
      <c r="C795" s="34" t="s">
        <v>34</v>
      </c>
      <c r="D795" s="91" t="s">
        <v>1348</v>
      </c>
      <c r="E795" s="143" t="s">
        <v>182</v>
      </c>
    </row>
    <row r="796" spans="1:5" x14ac:dyDescent="0.2">
      <c r="A796" t="str">
        <f t="shared" si="12"/>
        <v>PTH1R-G11</v>
      </c>
      <c r="B796" s="144" t="s">
        <v>152</v>
      </c>
      <c r="C796" s="91" t="s">
        <v>1103</v>
      </c>
      <c r="D796" s="91" t="s">
        <v>1348</v>
      </c>
      <c r="E796" s="143">
        <v>83.178980342877935</v>
      </c>
    </row>
    <row r="797" spans="1:5" x14ac:dyDescent="0.2">
      <c r="A797" t="str">
        <f t="shared" si="12"/>
        <v>S1PR1-G11</v>
      </c>
      <c r="B797" s="144" t="s">
        <v>62</v>
      </c>
      <c r="C797" s="91" t="s">
        <v>1102</v>
      </c>
      <c r="D797" s="91" t="s">
        <v>1348</v>
      </c>
      <c r="E797" s="143" t="s">
        <v>182</v>
      </c>
    </row>
    <row r="798" spans="1:5" x14ac:dyDescent="0.2">
      <c r="A798" t="str">
        <f t="shared" si="12"/>
        <v>SSR2-G11</v>
      </c>
      <c r="B798" s="144" t="s">
        <v>705</v>
      </c>
      <c r="C798" s="91" t="s">
        <v>1101</v>
      </c>
      <c r="D798" s="91" t="s">
        <v>1348</v>
      </c>
      <c r="E798" s="143" t="s">
        <v>182</v>
      </c>
    </row>
    <row r="799" spans="1:5" x14ac:dyDescent="0.2">
      <c r="A799" t="str">
        <f t="shared" si="12"/>
        <v>V1AR-G11</v>
      </c>
      <c r="B799" s="144" t="s">
        <v>153</v>
      </c>
      <c r="C799" s="91" t="s">
        <v>1100</v>
      </c>
      <c r="D799" s="91" t="s">
        <v>1348</v>
      </c>
      <c r="E799" s="143">
        <v>198.52915796062646</v>
      </c>
    </row>
    <row r="800" spans="1:5" x14ac:dyDescent="0.2">
      <c r="A800" t="str">
        <f t="shared" si="12"/>
        <v>V2R-G11</v>
      </c>
      <c r="B800" s="144" t="s">
        <v>74</v>
      </c>
      <c r="C800" s="91" t="s">
        <v>1099</v>
      </c>
      <c r="D800" s="91" t="s">
        <v>1348</v>
      </c>
      <c r="E800" s="143">
        <v>55.67046013850139</v>
      </c>
    </row>
    <row r="801" spans="1:5" x14ac:dyDescent="0.2">
      <c r="A801" t="str">
        <f t="shared" si="12"/>
        <v>VIPR1-G11</v>
      </c>
      <c r="B801" s="144" t="s">
        <v>773</v>
      </c>
      <c r="C801" s="91" t="s">
        <v>1098</v>
      </c>
      <c r="D801" s="91" t="s">
        <v>1348</v>
      </c>
      <c r="E801" s="143" t="s">
        <v>182</v>
      </c>
    </row>
    <row r="802" spans="1:5" x14ac:dyDescent="0.2">
      <c r="A802" t="str">
        <f t="shared" si="12"/>
        <v>5HT1A-G14</v>
      </c>
      <c r="B802" s="144" t="s">
        <v>170</v>
      </c>
      <c r="C802" s="91" t="s">
        <v>1179</v>
      </c>
      <c r="D802" s="91" t="s">
        <v>1352</v>
      </c>
      <c r="E802" s="143">
        <v>17.417917447884264</v>
      </c>
    </row>
    <row r="803" spans="1:5" x14ac:dyDescent="0.2">
      <c r="A803" t="str">
        <f t="shared" si="12"/>
        <v>5HT1B-G14</v>
      </c>
      <c r="B803" s="144" t="s">
        <v>175</v>
      </c>
      <c r="C803" s="91" t="s">
        <v>1178</v>
      </c>
      <c r="D803" s="91" t="s">
        <v>1352</v>
      </c>
      <c r="E803" s="143" t="s">
        <v>182</v>
      </c>
    </row>
    <row r="804" spans="1:5" x14ac:dyDescent="0.2">
      <c r="A804" t="str">
        <f t="shared" si="12"/>
        <v>5HT1D-G14</v>
      </c>
      <c r="B804" s="144" t="s">
        <v>178</v>
      </c>
      <c r="C804" s="91" t="s">
        <v>1177</v>
      </c>
      <c r="D804" s="91" t="s">
        <v>1352</v>
      </c>
      <c r="E804" s="143" t="s">
        <v>182</v>
      </c>
    </row>
    <row r="805" spans="1:5" x14ac:dyDescent="0.2">
      <c r="A805" t="str">
        <f t="shared" si="12"/>
        <v>5HT2A-G14</v>
      </c>
      <c r="B805" s="144" t="s">
        <v>186</v>
      </c>
      <c r="C805" s="91" t="s">
        <v>1176</v>
      </c>
      <c r="D805" s="91" t="s">
        <v>1352</v>
      </c>
      <c r="E805" s="143">
        <v>21.956031546554289</v>
      </c>
    </row>
    <row r="806" spans="1:5" x14ac:dyDescent="0.2">
      <c r="A806" t="str">
        <f t="shared" si="12"/>
        <v>5HT2B-G14</v>
      </c>
      <c r="B806" s="144" t="s">
        <v>189</v>
      </c>
      <c r="C806" s="91" t="s">
        <v>1175</v>
      </c>
      <c r="D806" s="91" t="s">
        <v>1352</v>
      </c>
      <c r="E806" s="143">
        <v>11.462206737105133</v>
      </c>
    </row>
    <row r="807" spans="1:5" x14ac:dyDescent="0.2">
      <c r="A807" t="str">
        <f t="shared" si="12"/>
        <v>5HT2C-G14</v>
      </c>
      <c r="B807" s="144" t="s">
        <v>192</v>
      </c>
      <c r="C807" s="91" t="s">
        <v>1174</v>
      </c>
      <c r="D807" s="91" t="s">
        <v>1352</v>
      </c>
      <c r="E807" s="143" t="s">
        <v>182</v>
      </c>
    </row>
    <row r="808" spans="1:5" x14ac:dyDescent="0.2">
      <c r="A808" t="str">
        <f t="shared" si="12"/>
        <v>AA1R-G14</v>
      </c>
      <c r="B808" s="144" t="s">
        <v>217</v>
      </c>
      <c r="C808" s="91" t="s">
        <v>1173</v>
      </c>
      <c r="D808" s="91" t="s">
        <v>1352</v>
      </c>
      <c r="E808" s="143" t="s">
        <v>182</v>
      </c>
    </row>
    <row r="809" spans="1:5" x14ac:dyDescent="0.2">
      <c r="A809" t="str">
        <f t="shared" si="12"/>
        <v>AA2AR-G14</v>
      </c>
      <c r="B809" s="144" t="s">
        <v>221</v>
      </c>
      <c r="C809" s="91" t="s">
        <v>1172</v>
      </c>
      <c r="D809" s="91" t="s">
        <v>1352</v>
      </c>
      <c r="E809" s="143" t="s">
        <v>182</v>
      </c>
    </row>
    <row r="810" spans="1:5" x14ac:dyDescent="0.2">
      <c r="A810" t="str">
        <f t="shared" si="12"/>
        <v>AA2BR-G14</v>
      </c>
      <c r="B810" s="144" t="s">
        <v>224</v>
      </c>
      <c r="C810" s="91" t="s">
        <v>1171</v>
      </c>
      <c r="D810" s="91" t="s">
        <v>1352</v>
      </c>
      <c r="E810" s="143" t="s">
        <v>182</v>
      </c>
    </row>
    <row r="811" spans="1:5" x14ac:dyDescent="0.2">
      <c r="A811" t="str">
        <f t="shared" si="12"/>
        <v>AA3R-G14</v>
      </c>
      <c r="B811" s="144" t="s">
        <v>227</v>
      </c>
      <c r="C811" s="91" t="s">
        <v>1170</v>
      </c>
      <c r="D811" s="91" t="s">
        <v>1352</v>
      </c>
      <c r="E811" s="143" t="s">
        <v>182</v>
      </c>
    </row>
    <row r="812" spans="1:5" x14ac:dyDescent="0.2">
      <c r="A812" t="str">
        <f t="shared" si="12"/>
        <v>ACM1-G14</v>
      </c>
      <c r="B812" s="144" t="s">
        <v>202</v>
      </c>
      <c r="C812" s="91" t="s">
        <v>1169</v>
      </c>
      <c r="D812" s="91" t="s">
        <v>1352</v>
      </c>
      <c r="E812" s="143">
        <v>123.17199999999998</v>
      </c>
    </row>
    <row r="813" spans="1:5" x14ac:dyDescent="0.2">
      <c r="A813" t="str">
        <f t="shared" si="12"/>
        <v>ACM2-G14</v>
      </c>
      <c r="B813" s="144" t="s">
        <v>206</v>
      </c>
      <c r="C813" s="91" t="s">
        <v>1168</v>
      </c>
      <c r="D813" s="91" t="s">
        <v>1352</v>
      </c>
      <c r="E813" s="143">
        <v>121.21907338976523</v>
      </c>
    </row>
    <row r="814" spans="1:5" x14ac:dyDescent="0.2">
      <c r="A814" t="str">
        <f t="shared" si="12"/>
        <v>ACM3-G14</v>
      </c>
      <c r="B814" s="144" t="s">
        <v>209</v>
      </c>
      <c r="C814" s="91" t="s">
        <v>1167</v>
      </c>
      <c r="D814" s="91" t="s">
        <v>1352</v>
      </c>
      <c r="E814" s="143">
        <v>83.187781528995956</v>
      </c>
    </row>
    <row r="815" spans="1:5" x14ac:dyDescent="0.2">
      <c r="A815" t="str">
        <f t="shared" si="12"/>
        <v>ACM4-G14</v>
      </c>
      <c r="B815" s="144" t="s">
        <v>212</v>
      </c>
      <c r="C815" s="91" t="s">
        <v>1166</v>
      </c>
      <c r="D815" s="91" t="s">
        <v>1352</v>
      </c>
      <c r="E815" s="143">
        <v>17.31014944082883</v>
      </c>
    </row>
    <row r="816" spans="1:5" x14ac:dyDescent="0.2">
      <c r="A816" t="str">
        <f t="shared" si="12"/>
        <v>ADA1A-G14</v>
      </c>
      <c r="B816" s="144" t="s">
        <v>237</v>
      </c>
      <c r="C816" s="91" t="s">
        <v>1165</v>
      </c>
      <c r="D816" s="91" t="s">
        <v>1352</v>
      </c>
      <c r="E816" s="143">
        <v>29.575000370133228</v>
      </c>
    </row>
    <row r="817" spans="1:5" x14ac:dyDescent="0.2">
      <c r="A817" t="str">
        <f t="shared" si="12"/>
        <v>ADA2A-G14</v>
      </c>
      <c r="B817" s="144" t="s">
        <v>245</v>
      </c>
      <c r="C817" s="91" t="s">
        <v>1164</v>
      </c>
      <c r="D817" s="91" t="s">
        <v>1352</v>
      </c>
      <c r="E817" s="143">
        <v>2.7564457920973799</v>
      </c>
    </row>
    <row r="818" spans="1:5" x14ac:dyDescent="0.2">
      <c r="A818" t="str">
        <f t="shared" si="12"/>
        <v>ADA2B-G14</v>
      </c>
      <c r="B818" s="144" t="s">
        <v>248</v>
      </c>
      <c r="C818" s="91" t="s">
        <v>1163</v>
      </c>
      <c r="D818" s="91" t="s">
        <v>1352</v>
      </c>
      <c r="E818" s="143" t="s">
        <v>182</v>
      </c>
    </row>
    <row r="819" spans="1:5" x14ac:dyDescent="0.2">
      <c r="A819" t="str">
        <f t="shared" si="12"/>
        <v>ADA2C-G14</v>
      </c>
      <c r="B819" s="144" t="s">
        <v>251</v>
      </c>
      <c r="C819" s="91" t="s">
        <v>1162</v>
      </c>
      <c r="D819" s="91" t="s">
        <v>1352</v>
      </c>
      <c r="E819" s="143" t="s">
        <v>182</v>
      </c>
    </row>
    <row r="820" spans="1:5" x14ac:dyDescent="0.2">
      <c r="A820" t="str">
        <f t="shared" si="12"/>
        <v>ADRB1-G14</v>
      </c>
      <c r="B820" s="144" t="s">
        <v>254</v>
      </c>
      <c r="C820" s="91" t="s">
        <v>1161</v>
      </c>
      <c r="D820" s="91" t="s">
        <v>1352</v>
      </c>
      <c r="E820" s="143">
        <v>7.2912720566195697</v>
      </c>
    </row>
    <row r="821" spans="1:5" x14ac:dyDescent="0.2">
      <c r="A821" t="str">
        <f t="shared" si="12"/>
        <v>ADRB2-G14</v>
      </c>
      <c r="B821" s="144" t="s">
        <v>256</v>
      </c>
      <c r="C821" s="91" t="s">
        <v>1160</v>
      </c>
      <c r="D821" s="91" t="s">
        <v>1352</v>
      </c>
      <c r="E821" s="143" t="s">
        <v>182</v>
      </c>
    </row>
    <row r="822" spans="1:5" x14ac:dyDescent="0.2">
      <c r="A822" t="str">
        <f t="shared" si="12"/>
        <v>AGTR1-G14</v>
      </c>
      <c r="B822" s="144" t="s">
        <v>259</v>
      </c>
      <c r="C822" s="91" t="s">
        <v>1159</v>
      </c>
      <c r="D822" s="91" t="s">
        <v>1352</v>
      </c>
      <c r="E822" s="143">
        <v>22.883681921370524</v>
      </c>
    </row>
    <row r="823" spans="1:5" x14ac:dyDescent="0.2">
      <c r="A823" t="str">
        <f t="shared" si="12"/>
        <v>APJ-G14</v>
      </c>
      <c r="B823" s="144" t="s">
        <v>0</v>
      </c>
      <c r="C823" s="91" t="s">
        <v>265</v>
      </c>
      <c r="D823" s="91" t="s">
        <v>1352</v>
      </c>
      <c r="E823" s="143" t="s">
        <v>182</v>
      </c>
    </row>
    <row r="824" spans="1:5" x14ac:dyDescent="0.2">
      <c r="A824" t="str">
        <f t="shared" si="12"/>
        <v>BKRB1-G14</v>
      </c>
      <c r="B824" s="144" t="s">
        <v>276</v>
      </c>
      <c r="C824" s="91" t="s">
        <v>1158</v>
      </c>
      <c r="D824" s="91" t="s">
        <v>1352</v>
      </c>
      <c r="E824" s="143">
        <v>29.981851305776132</v>
      </c>
    </row>
    <row r="825" spans="1:5" x14ac:dyDescent="0.2">
      <c r="A825" t="str">
        <f t="shared" si="12"/>
        <v>BKRB2-G14</v>
      </c>
      <c r="B825" s="144" t="s">
        <v>280</v>
      </c>
      <c r="C825" s="91" t="s">
        <v>1157</v>
      </c>
      <c r="D825" s="91" t="s">
        <v>1352</v>
      </c>
      <c r="E825" s="143">
        <v>69.007511283251858</v>
      </c>
    </row>
    <row r="826" spans="1:5" x14ac:dyDescent="0.2">
      <c r="A826" t="str">
        <f t="shared" si="12"/>
        <v>C5AR1-G14</v>
      </c>
      <c r="B826" s="144" t="s">
        <v>428</v>
      </c>
      <c r="C826" s="91" t="s">
        <v>1156</v>
      </c>
      <c r="D826" s="91" t="s">
        <v>1352</v>
      </c>
      <c r="E826" s="143" t="s">
        <v>182</v>
      </c>
    </row>
    <row r="827" spans="1:5" x14ac:dyDescent="0.2">
      <c r="A827" t="str">
        <f t="shared" si="12"/>
        <v>CALCR-G14</v>
      </c>
      <c r="B827" s="144" t="s">
        <v>283</v>
      </c>
      <c r="C827" s="91" t="s">
        <v>1155</v>
      </c>
      <c r="D827" s="91" t="s">
        <v>1352</v>
      </c>
      <c r="E827" s="143">
        <v>17.762192581436874</v>
      </c>
    </row>
    <row r="828" spans="1:5" ht="16" x14ac:dyDescent="0.2">
      <c r="A828" t="str">
        <f t="shared" si="12"/>
        <v>CALCR+RAMP3-G14</v>
      </c>
      <c r="B828" s="144" t="s">
        <v>1154</v>
      </c>
      <c r="C828" s="91" t="s">
        <v>1153</v>
      </c>
      <c r="D828" s="91" t="s">
        <v>1352</v>
      </c>
      <c r="E828" s="143" t="s">
        <v>182</v>
      </c>
    </row>
    <row r="829" spans="1:5" x14ac:dyDescent="0.2">
      <c r="A829" t="str">
        <f t="shared" si="12"/>
        <v>CCKAR-G14</v>
      </c>
      <c r="B829" s="144" t="s">
        <v>324</v>
      </c>
      <c r="C829" s="91" t="s">
        <v>1152</v>
      </c>
      <c r="D829" s="91" t="s">
        <v>1352</v>
      </c>
      <c r="E829" s="143">
        <v>128.6006485110095</v>
      </c>
    </row>
    <row r="830" spans="1:5" x14ac:dyDescent="0.2">
      <c r="A830" t="str">
        <f t="shared" si="12"/>
        <v>CCR5-G14</v>
      </c>
      <c r="B830" s="144" t="s">
        <v>6</v>
      </c>
      <c r="C830" s="91" t="s">
        <v>6</v>
      </c>
      <c r="D830" s="91" t="s">
        <v>1352</v>
      </c>
      <c r="E830" s="143" t="s">
        <v>182</v>
      </c>
    </row>
    <row r="831" spans="1:5" x14ac:dyDescent="0.2">
      <c r="A831" t="str">
        <f t="shared" si="12"/>
        <v>CCR6-G14</v>
      </c>
      <c r="B831" s="144" t="s">
        <v>7</v>
      </c>
      <c r="C831" s="91" t="s">
        <v>7</v>
      </c>
      <c r="D831" s="91" t="s">
        <v>1352</v>
      </c>
      <c r="E831" s="143" t="s">
        <v>182</v>
      </c>
    </row>
    <row r="832" spans="1:5" x14ac:dyDescent="0.2">
      <c r="A832" t="str">
        <f t="shared" si="12"/>
        <v>CLTR1-G14</v>
      </c>
      <c r="B832" s="144" t="s">
        <v>519</v>
      </c>
      <c r="C832" s="91" t="s">
        <v>1151</v>
      </c>
      <c r="D832" s="91" t="s">
        <v>1352</v>
      </c>
      <c r="E832" s="143">
        <v>28.830341655615133</v>
      </c>
    </row>
    <row r="833" spans="1:5" x14ac:dyDescent="0.2">
      <c r="A833" t="str">
        <f t="shared" si="12"/>
        <v>CLTR2-G14</v>
      </c>
      <c r="B833" s="144" t="s">
        <v>523</v>
      </c>
      <c r="C833" s="91" t="s">
        <v>1150</v>
      </c>
      <c r="D833" s="91" t="s">
        <v>1352</v>
      </c>
      <c r="E833" s="143">
        <v>49.030857481125302</v>
      </c>
    </row>
    <row r="834" spans="1:5" x14ac:dyDescent="0.2">
      <c r="A834" t="str">
        <f t="shared" ref="A834:A897" si="13">B834&amp;"-"&amp;D834</f>
        <v>CNR1-G14</v>
      </c>
      <c r="B834" s="144" t="s">
        <v>290</v>
      </c>
      <c r="C834" s="91" t="s">
        <v>1149</v>
      </c>
      <c r="D834" s="91" t="s">
        <v>1352</v>
      </c>
      <c r="E834" s="143">
        <v>1.7840818542777257</v>
      </c>
    </row>
    <row r="835" spans="1:5" x14ac:dyDescent="0.2">
      <c r="A835" t="str">
        <f t="shared" si="13"/>
        <v>CNR2-G14</v>
      </c>
      <c r="B835" s="144" t="s">
        <v>294</v>
      </c>
      <c r="C835" s="91" t="s">
        <v>1148</v>
      </c>
      <c r="D835" s="91" t="s">
        <v>1352</v>
      </c>
      <c r="E835" s="143" t="s">
        <v>182</v>
      </c>
    </row>
    <row r="836" spans="1:5" x14ac:dyDescent="0.2">
      <c r="A836" t="str">
        <f t="shared" si="13"/>
        <v>CRFR1-G14</v>
      </c>
      <c r="B836" s="144" t="s">
        <v>83</v>
      </c>
      <c r="C836" s="91" t="s">
        <v>1147</v>
      </c>
      <c r="D836" s="91" t="s">
        <v>1352</v>
      </c>
      <c r="E836" s="143">
        <v>1.5347113989710361</v>
      </c>
    </row>
    <row r="837" spans="1:5" x14ac:dyDescent="0.2">
      <c r="A837" t="str">
        <f t="shared" si="13"/>
        <v>CRFR2-G14</v>
      </c>
      <c r="B837" s="144" t="s">
        <v>8</v>
      </c>
      <c r="C837" s="91" t="s">
        <v>1146</v>
      </c>
      <c r="D837" s="91" t="s">
        <v>1352</v>
      </c>
      <c r="E837" s="143" t="s">
        <v>182</v>
      </c>
    </row>
    <row r="838" spans="1:5" x14ac:dyDescent="0.2">
      <c r="A838" t="str">
        <f t="shared" si="13"/>
        <v>CXCR2-G14</v>
      </c>
      <c r="B838" s="144" t="s">
        <v>11</v>
      </c>
      <c r="C838" s="91" t="s">
        <v>11</v>
      </c>
      <c r="D838" s="91" t="s">
        <v>1352</v>
      </c>
      <c r="E838" s="143" t="s">
        <v>182</v>
      </c>
    </row>
    <row r="839" spans="1:5" x14ac:dyDescent="0.2">
      <c r="A839" t="str">
        <f t="shared" si="13"/>
        <v>CXCR4-G14</v>
      </c>
      <c r="B839" s="144" t="s">
        <v>12</v>
      </c>
      <c r="C839" s="91" t="s">
        <v>12</v>
      </c>
      <c r="D839" s="91" t="s">
        <v>1352</v>
      </c>
      <c r="E839" s="143" t="s">
        <v>182</v>
      </c>
    </row>
    <row r="840" spans="1:5" x14ac:dyDescent="0.2">
      <c r="A840" t="str">
        <f t="shared" si="13"/>
        <v>CXCR5-G14</v>
      </c>
      <c r="B840" s="144" t="s">
        <v>13</v>
      </c>
      <c r="C840" s="91" t="s">
        <v>13</v>
      </c>
      <c r="D840" s="91" t="s">
        <v>1352</v>
      </c>
      <c r="E840" s="143" t="s">
        <v>182</v>
      </c>
    </row>
    <row r="841" spans="1:5" x14ac:dyDescent="0.2">
      <c r="A841" t="str">
        <f t="shared" si="13"/>
        <v>DRD1-G14</v>
      </c>
      <c r="B841" s="144" t="s">
        <v>433</v>
      </c>
      <c r="C841" s="91" t="s">
        <v>1145</v>
      </c>
      <c r="D841" s="91" t="s">
        <v>1352</v>
      </c>
      <c r="E841" s="143" t="s">
        <v>182</v>
      </c>
    </row>
    <row r="842" spans="1:5" x14ac:dyDescent="0.2">
      <c r="A842" t="str">
        <f t="shared" si="13"/>
        <v>DRD2-G14</v>
      </c>
      <c r="B842" s="144" t="s">
        <v>435</v>
      </c>
      <c r="C842" s="91" t="s">
        <v>1144</v>
      </c>
      <c r="D842" s="91" t="s">
        <v>1352</v>
      </c>
      <c r="E842" s="143" t="s">
        <v>182</v>
      </c>
    </row>
    <row r="843" spans="1:5" x14ac:dyDescent="0.2">
      <c r="A843" t="str">
        <f t="shared" si="13"/>
        <v>DRD5-G14</v>
      </c>
      <c r="B843" s="144" t="s">
        <v>439</v>
      </c>
      <c r="C843" s="91" t="s">
        <v>1143</v>
      </c>
      <c r="D843" s="91" t="s">
        <v>1352</v>
      </c>
      <c r="E843" s="143" t="s">
        <v>182</v>
      </c>
    </row>
    <row r="844" spans="1:5" x14ac:dyDescent="0.2">
      <c r="A844" t="str">
        <f t="shared" si="13"/>
        <v>EDNRA-G14</v>
      </c>
      <c r="B844" s="144" t="s">
        <v>441</v>
      </c>
      <c r="C844" s="91" t="s">
        <v>1142</v>
      </c>
      <c r="D844" s="91" t="s">
        <v>1352</v>
      </c>
      <c r="E844" s="143">
        <v>146.30644609789766</v>
      </c>
    </row>
    <row r="845" spans="1:5" x14ac:dyDescent="0.2">
      <c r="A845" t="str">
        <f t="shared" si="13"/>
        <v>FFAR2-G14</v>
      </c>
      <c r="B845" s="144" t="s">
        <v>453</v>
      </c>
      <c r="C845" s="91" t="s">
        <v>1141</v>
      </c>
      <c r="D845" s="91" t="s">
        <v>1352</v>
      </c>
      <c r="E845" s="143">
        <v>4.4470475464850816</v>
      </c>
    </row>
    <row r="846" spans="1:5" x14ac:dyDescent="0.2">
      <c r="A846" t="str">
        <f t="shared" si="13"/>
        <v>FFAR3-G14</v>
      </c>
      <c r="B846" s="144" t="s">
        <v>455</v>
      </c>
      <c r="C846" s="91" t="s">
        <v>1140</v>
      </c>
      <c r="D846" s="91" t="s">
        <v>1352</v>
      </c>
      <c r="E846" s="143" t="s">
        <v>182</v>
      </c>
    </row>
    <row r="847" spans="1:5" x14ac:dyDescent="0.2">
      <c r="A847" t="str">
        <f t="shared" si="13"/>
        <v>FFAR4-G14</v>
      </c>
      <c r="B847" s="144" t="s">
        <v>457</v>
      </c>
      <c r="C847" s="91" t="s">
        <v>1139</v>
      </c>
      <c r="D847" s="91" t="s">
        <v>1352</v>
      </c>
      <c r="E847" s="143">
        <v>18.280044275148281</v>
      </c>
    </row>
    <row r="848" spans="1:5" x14ac:dyDescent="0.2">
      <c r="A848" t="str">
        <f t="shared" si="13"/>
        <v>GHSR-G14</v>
      </c>
      <c r="B848" s="144" t="s">
        <v>84</v>
      </c>
      <c r="C848" s="91" t="s">
        <v>113</v>
      </c>
      <c r="D848" s="91" t="s">
        <v>1352</v>
      </c>
      <c r="E848" s="143">
        <v>17.780946071220772</v>
      </c>
    </row>
    <row r="849" spans="1:5" x14ac:dyDescent="0.2">
      <c r="A849" t="str">
        <f t="shared" si="13"/>
        <v>GIPR-G14</v>
      </c>
      <c r="B849" s="144" t="s">
        <v>484</v>
      </c>
      <c r="C849" s="91" t="s">
        <v>114</v>
      </c>
      <c r="D849" s="91" t="s">
        <v>1352</v>
      </c>
      <c r="E849" s="143" t="s">
        <v>182</v>
      </c>
    </row>
    <row r="850" spans="1:5" x14ac:dyDescent="0.2">
      <c r="A850" t="str">
        <f t="shared" si="13"/>
        <v>GLP1R-G14</v>
      </c>
      <c r="B850" s="144" t="s">
        <v>486</v>
      </c>
      <c r="C850" s="91" t="s">
        <v>1138</v>
      </c>
      <c r="D850" s="91" t="s">
        <v>1352</v>
      </c>
      <c r="E850" s="143" t="s">
        <v>182</v>
      </c>
    </row>
    <row r="851" spans="1:5" x14ac:dyDescent="0.2">
      <c r="A851" t="str">
        <f t="shared" si="13"/>
        <v>GLP2R-G14</v>
      </c>
      <c r="B851" s="144" t="s">
        <v>488</v>
      </c>
      <c r="C851" s="91" t="s">
        <v>1137</v>
      </c>
      <c r="D851" s="91" t="s">
        <v>1352</v>
      </c>
      <c r="E851" s="143" t="s">
        <v>182</v>
      </c>
    </row>
    <row r="852" spans="1:5" x14ac:dyDescent="0.2">
      <c r="A852" t="str">
        <f t="shared" si="13"/>
        <v>GLR-G14</v>
      </c>
      <c r="B852" s="144" t="s">
        <v>490</v>
      </c>
      <c r="C852" s="91" t="s">
        <v>112</v>
      </c>
      <c r="D852" s="91" t="s">
        <v>1352</v>
      </c>
      <c r="E852" s="143">
        <v>7.5139493593017059</v>
      </c>
    </row>
    <row r="853" spans="1:5" x14ac:dyDescent="0.2">
      <c r="A853" t="str">
        <f t="shared" si="13"/>
        <v>GNRHR-G14</v>
      </c>
      <c r="B853" s="144" t="s">
        <v>497</v>
      </c>
      <c r="C853" s="91" t="s">
        <v>1136</v>
      </c>
      <c r="D853" s="91" t="s">
        <v>1352</v>
      </c>
      <c r="E853" s="143">
        <v>11.605595895658444</v>
      </c>
    </row>
    <row r="854" spans="1:5" x14ac:dyDescent="0.2">
      <c r="A854" t="str">
        <f t="shared" si="13"/>
        <v>GP183-G14</v>
      </c>
      <c r="B854" s="144" t="s">
        <v>353</v>
      </c>
      <c r="C854" s="91" t="s">
        <v>37</v>
      </c>
      <c r="D854" s="91" t="s">
        <v>1352</v>
      </c>
      <c r="E854" s="143" t="s">
        <v>182</v>
      </c>
    </row>
    <row r="855" spans="1:5" x14ac:dyDescent="0.2">
      <c r="A855" t="str">
        <f t="shared" si="13"/>
        <v>GPBAR-G14</v>
      </c>
      <c r="B855" s="144" t="s">
        <v>268</v>
      </c>
      <c r="C855" s="91" t="s">
        <v>1135</v>
      </c>
      <c r="D855" s="91" t="s">
        <v>1352</v>
      </c>
      <c r="E855" s="143" t="s">
        <v>182</v>
      </c>
    </row>
    <row r="856" spans="1:5" x14ac:dyDescent="0.2">
      <c r="A856" t="str">
        <f t="shared" si="13"/>
        <v>GPR39-G14</v>
      </c>
      <c r="B856" s="144" t="s">
        <v>85</v>
      </c>
      <c r="C856" s="91" t="s">
        <v>85</v>
      </c>
      <c r="D856" s="91" t="s">
        <v>1352</v>
      </c>
      <c r="E856" s="143">
        <v>16.084397666930432</v>
      </c>
    </row>
    <row r="857" spans="1:5" x14ac:dyDescent="0.2">
      <c r="A857" t="str">
        <f t="shared" si="13"/>
        <v>GPR4-G14</v>
      </c>
      <c r="B857" s="144" t="s">
        <v>31</v>
      </c>
      <c r="C857" s="34" t="s">
        <v>31</v>
      </c>
      <c r="D857" s="91" t="s">
        <v>1352</v>
      </c>
      <c r="E857" s="143">
        <v>5.3380818492019371</v>
      </c>
    </row>
    <row r="858" spans="1:5" x14ac:dyDescent="0.2">
      <c r="A858" t="str">
        <f t="shared" si="13"/>
        <v>GPR84-G14</v>
      </c>
      <c r="B858" s="144" t="s">
        <v>36</v>
      </c>
      <c r="C858" s="34" t="s">
        <v>36</v>
      </c>
      <c r="D858" s="91" t="s">
        <v>1352</v>
      </c>
      <c r="E858" s="143" t="s">
        <v>182</v>
      </c>
    </row>
    <row r="859" spans="1:5" x14ac:dyDescent="0.2">
      <c r="A859" t="str">
        <f t="shared" si="13"/>
        <v>GRM2-G14</v>
      </c>
      <c r="B859" s="144" t="s">
        <v>564</v>
      </c>
      <c r="C859" s="91" t="s">
        <v>1133</v>
      </c>
      <c r="D859" s="91" t="s">
        <v>1352</v>
      </c>
      <c r="E859" s="143" t="s">
        <v>182</v>
      </c>
    </row>
    <row r="860" spans="1:5" x14ac:dyDescent="0.2">
      <c r="A860" t="str">
        <f t="shared" si="13"/>
        <v>GRM4-G14</v>
      </c>
      <c r="B860" s="144" t="s">
        <v>567</v>
      </c>
      <c r="C860" s="91" t="s">
        <v>1132</v>
      </c>
      <c r="D860" s="91" t="s">
        <v>1352</v>
      </c>
      <c r="E860" s="143" t="s">
        <v>182</v>
      </c>
    </row>
    <row r="861" spans="1:5" x14ac:dyDescent="0.2">
      <c r="A861" t="str">
        <f t="shared" si="13"/>
        <v>GRM5-G14</v>
      </c>
      <c r="B861" s="144" t="s">
        <v>569</v>
      </c>
      <c r="C861" s="91" t="s">
        <v>1131</v>
      </c>
      <c r="D861" s="91" t="s">
        <v>1352</v>
      </c>
      <c r="E861" s="143">
        <v>45.926456932555674</v>
      </c>
    </row>
    <row r="862" spans="1:5" x14ac:dyDescent="0.2">
      <c r="A862" t="str">
        <f t="shared" si="13"/>
        <v>GRM6-G14</v>
      </c>
      <c r="B862" s="144" t="s">
        <v>571</v>
      </c>
      <c r="C862" s="91" t="s">
        <v>1130</v>
      </c>
      <c r="D862" s="91" t="s">
        <v>1352</v>
      </c>
      <c r="E862" s="143" t="s">
        <v>182</v>
      </c>
    </row>
    <row r="863" spans="1:5" x14ac:dyDescent="0.2">
      <c r="A863" t="str">
        <f t="shared" si="13"/>
        <v>GRM8-G14</v>
      </c>
      <c r="B863" s="144" t="s">
        <v>574</v>
      </c>
      <c r="C863" s="91" t="s">
        <v>1129</v>
      </c>
      <c r="D863" s="91" t="s">
        <v>1352</v>
      </c>
      <c r="E863" s="143" t="s">
        <v>182</v>
      </c>
    </row>
    <row r="864" spans="1:5" x14ac:dyDescent="0.2">
      <c r="A864" t="str">
        <f t="shared" si="13"/>
        <v>HCAR2-G14</v>
      </c>
      <c r="B864" s="144" t="s">
        <v>513</v>
      </c>
      <c r="C864" s="91" t="s">
        <v>1128</v>
      </c>
      <c r="D864" s="91" t="s">
        <v>1352</v>
      </c>
      <c r="E864" s="143" t="s">
        <v>182</v>
      </c>
    </row>
    <row r="865" spans="1:5" x14ac:dyDescent="0.2">
      <c r="A865" t="str">
        <f t="shared" si="13"/>
        <v>HCAR3-G14</v>
      </c>
      <c r="B865" s="144" t="s">
        <v>46</v>
      </c>
      <c r="C865" s="91" t="s">
        <v>1127</v>
      </c>
      <c r="D865" s="91" t="s">
        <v>1352</v>
      </c>
      <c r="E865" s="143" t="s">
        <v>182</v>
      </c>
    </row>
    <row r="866" spans="1:5" x14ac:dyDescent="0.2">
      <c r="A866" t="str">
        <f t="shared" si="13"/>
        <v>HRH1-G14</v>
      </c>
      <c r="B866" s="144" t="s">
        <v>504</v>
      </c>
      <c r="C866" s="91" t="s">
        <v>1126</v>
      </c>
      <c r="D866" s="91" t="s">
        <v>1352</v>
      </c>
      <c r="E866" s="143">
        <v>27.648958675847403</v>
      </c>
    </row>
    <row r="867" spans="1:5" x14ac:dyDescent="0.2">
      <c r="A867" t="str">
        <f t="shared" si="13"/>
        <v>HRH2-G14</v>
      </c>
      <c r="B867" s="144" t="s">
        <v>506</v>
      </c>
      <c r="C867" s="91" t="s">
        <v>1125</v>
      </c>
      <c r="D867" s="91" t="s">
        <v>1352</v>
      </c>
      <c r="E867" s="143" t="s">
        <v>182</v>
      </c>
    </row>
    <row r="868" spans="1:5" x14ac:dyDescent="0.2">
      <c r="A868" t="str">
        <f t="shared" si="13"/>
        <v>LPAR1-G14</v>
      </c>
      <c r="B868" s="144" t="s">
        <v>48</v>
      </c>
      <c r="C868" s="91" t="s">
        <v>1124</v>
      </c>
      <c r="D868" s="91" t="s">
        <v>1352</v>
      </c>
      <c r="E868" s="143">
        <v>9.1497893320125883</v>
      </c>
    </row>
    <row r="869" spans="1:5" x14ac:dyDescent="0.2">
      <c r="A869" t="str">
        <f t="shared" si="13"/>
        <v>LPAR2-G14</v>
      </c>
      <c r="B869" s="144" t="s">
        <v>49</v>
      </c>
      <c r="C869" s="91" t="s">
        <v>1123</v>
      </c>
      <c r="D869" s="91" t="s">
        <v>1352</v>
      </c>
      <c r="E869" s="143">
        <v>39.327278207853261</v>
      </c>
    </row>
    <row r="870" spans="1:5" x14ac:dyDescent="0.2">
      <c r="A870" t="str">
        <f t="shared" si="13"/>
        <v>LT4R1-G14</v>
      </c>
      <c r="B870" s="144" t="s">
        <v>526</v>
      </c>
      <c r="C870" s="91" t="s">
        <v>1122</v>
      </c>
      <c r="D870" s="91" t="s">
        <v>1352</v>
      </c>
      <c r="E870" s="143">
        <v>15.301192351019131</v>
      </c>
    </row>
    <row r="871" spans="1:5" x14ac:dyDescent="0.2">
      <c r="A871" t="str">
        <f t="shared" si="13"/>
        <v>LT4R2-G14</v>
      </c>
      <c r="B871" s="144" t="s">
        <v>528</v>
      </c>
      <c r="C871" s="91" t="s">
        <v>1121</v>
      </c>
      <c r="D871" s="91" t="s">
        <v>1352</v>
      </c>
      <c r="E871" s="143" t="s">
        <v>182</v>
      </c>
    </row>
    <row r="872" spans="1:5" x14ac:dyDescent="0.2">
      <c r="A872" t="str">
        <f t="shared" si="13"/>
        <v>MC3R-G14</v>
      </c>
      <c r="B872" s="144" t="s">
        <v>54</v>
      </c>
      <c r="C872" s="91" t="s">
        <v>1120</v>
      </c>
      <c r="D872" s="91" t="s">
        <v>1352</v>
      </c>
      <c r="E872" s="143" t="s">
        <v>182</v>
      </c>
    </row>
    <row r="873" spans="1:5" x14ac:dyDescent="0.2">
      <c r="A873" t="str">
        <f t="shared" si="13"/>
        <v>MC4R-G14</v>
      </c>
      <c r="B873" s="144" t="s">
        <v>86</v>
      </c>
      <c r="C873" s="91" t="s">
        <v>1119</v>
      </c>
      <c r="D873" s="91" t="s">
        <v>1352</v>
      </c>
      <c r="E873" s="143" t="s">
        <v>182</v>
      </c>
    </row>
    <row r="874" spans="1:5" x14ac:dyDescent="0.2">
      <c r="A874" t="str">
        <f t="shared" si="13"/>
        <v>MTR1A-G14</v>
      </c>
      <c r="B874" s="144" t="s">
        <v>555</v>
      </c>
      <c r="C874" s="91" t="s">
        <v>1118</v>
      </c>
      <c r="D874" s="91" t="s">
        <v>1352</v>
      </c>
      <c r="E874" s="143" t="s">
        <v>182</v>
      </c>
    </row>
    <row r="875" spans="1:5" x14ac:dyDescent="0.2">
      <c r="A875" t="str">
        <f t="shared" si="13"/>
        <v>MTR1B-G14</v>
      </c>
      <c r="B875" s="144" t="s">
        <v>558</v>
      </c>
      <c r="C875" s="91" t="s">
        <v>1117</v>
      </c>
      <c r="D875" s="91" t="s">
        <v>1352</v>
      </c>
      <c r="E875" s="143" t="s">
        <v>182</v>
      </c>
    </row>
    <row r="876" spans="1:5" x14ac:dyDescent="0.2">
      <c r="A876" t="str">
        <f t="shared" si="13"/>
        <v>NPFF1-G14</v>
      </c>
      <c r="B876" s="144" t="s">
        <v>582</v>
      </c>
      <c r="C876" s="91" t="s">
        <v>582</v>
      </c>
      <c r="D876" s="91" t="s">
        <v>1352</v>
      </c>
      <c r="E876" s="143" t="s">
        <v>182</v>
      </c>
    </row>
    <row r="877" spans="1:5" x14ac:dyDescent="0.2">
      <c r="A877" t="str">
        <f t="shared" si="13"/>
        <v>NPFF2-G14</v>
      </c>
      <c r="B877" s="144" t="s">
        <v>585</v>
      </c>
      <c r="C877" s="91" t="s">
        <v>585</v>
      </c>
      <c r="D877" s="91" t="s">
        <v>1352</v>
      </c>
      <c r="E877" s="143" t="s">
        <v>182</v>
      </c>
    </row>
    <row r="878" spans="1:5" x14ac:dyDescent="0.2">
      <c r="A878" t="str">
        <f t="shared" si="13"/>
        <v>NPY1R-G14</v>
      </c>
      <c r="B878" s="144" t="s">
        <v>58</v>
      </c>
      <c r="C878" s="91" t="s">
        <v>1116</v>
      </c>
      <c r="D878" s="91" t="s">
        <v>1352</v>
      </c>
      <c r="E878" s="143">
        <v>12.298260381008953</v>
      </c>
    </row>
    <row r="879" spans="1:5" x14ac:dyDescent="0.2">
      <c r="A879" t="str">
        <f t="shared" si="13"/>
        <v>NPY5R-G14</v>
      </c>
      <c r="B879" s="144" t="s">
        <v>87</v>
      </c>
      <c r="C879" s="91" t="s">
        <v>1115</v>
      </c>
      <c r="D879" s="91" t="s">
        <v>1352</v>
      </c>
      <c r="E879" s="143" t="s">
        <v>182</v>
      </c>
    </row>
    <row r="880" spans="1:5" x14ac:dyDescent="0.2">
      <c r="A880" t="str">
        <f t="shared" si="13"/>
        <v>OGR1-G14</v>
      </c>
      <c r="B880" s="144" t="s">
        <v>405</v>
      </c>
      <c r="C880" s="34" t="s">
        <v>35</v>
      </c>
      <c r="D880" s="91" t="s">
        <v>1352</v>
      </c>
      <c r="E880" s="143">
        <v>100.69561330058443</v>
      </c>
    </row>
    <row r="881" spans="1:5" x14ac:dyDescent="0.2">
      <c r="A881" t="str">
        <f t="shared" si="13"/>
        <v>OPRD-G14</v>
      </c>
      <c r="B881" s="144" t="s">
        <v>602</v>
      </c>
      <c r="C881" s="91" t="s">
        <v>1114</v>
      </c>
      <c r="D881" s="91" t="s">
        <v>1352</v>
      </c>
      <c r="E881" s="143">
        <v>3.3461487652377739</v>
      </c>
    </row>
    <row r="882" spans="1:5" x14ac:dyDescent="0.2">
      <c r="A882" t="str">
        <f t="shared" si="13"/>
        <v>OPRK-G14</v>
      </c>
      <c r="B882" s="144" t="s">
        <v>606</v>
      </c>
      <c r="C882" s="91" t="s">
        <v>1113</v>
      </c>
      <c r="D882" s="91" t="s">
        <v>1352</v>
      </c>
      <c r="E882" s="143" t="s">
        <v>182</v>
      </c>
    </row>
    <row r="883" spans="1:5" x14ac:dyDescent="0.2">
      <c r="A883" t="str">
        <f t="shared" si="13"/>
        <v>OPRM-G14</v>
      </c>
      <c r="B883" s="144" t="s">
        <v>609</v>
      </c>
      <c r="C883" s="91" t="s">
        <v>1112</v>
      </c>
      <c r="D883" s="91" t="s">
        <v>1352</v>
      </c>
      <c r="E883" s="143" t="s">
        <v>182</v>
      </c>
    </row>
    <row r="884" spans="1:5" x14ac:dyDescent="0.2">
      <c r="A884" t="str">
        <f t="shared" si="13"/>
        <v>OPRX-G14</v>
      </c>
      <c r="B884" s="144" t="s">
        <v>612</v>
      </c>
      <c r="C884" s="91" t="s">
        <v>56</v>
      </c>
      <c r="D884" s="91" t="s">
        <v>1352</v>
      </c>
      <c r="E884" s="143">
        <v>13.779523809128147</v>
      </c>
    </row>
    <row r="885" spans="1:5" x14ac:dyDescent="0.2">
      <c r="A885" t="str">
        <f t="shared" si="13"/>
        <v>OX2R-G14</v>
      </c>
      <c r="B885" s="144" t="s">
        <v>627</v>
      </c>
      <c r="C885" s="91" t="s">
        <v>1111</v>
      </c>
      <c r="D885" s="91" t="s">
        <v>1352</v>
      </c>
      <c r="E885" s="143">
        <v>210.31640171319469</v>
      </c>
    </row>
    <row r="886" spans="1:5" x14ac:dyDescent="0.2">
      <c r="A886" t="str">
        <f t="shared" si="13"/>
        <v>OXYR-G14</v>
      </c>
      <c r="B886" s="144" t="s">
        <v>760</v>
      </c>
      <c r="C886" s="91" t="s">
        <v>1110</v>
      </c>
      <c r="D886" s="91" t="s">
        <v>1352</v>
      </c>
      <c r="E886" s="143">
        <v>6.1784281614869787</v>
      </c>
    </row>
    <row r="887" spans="1:5" x14ac:dyDescent="0.2">
      <c r="A887" t="str">
        <f t="shared" si="13"/>
        <v>P2RY2-G14</v>
      </c>
      <c r="B887" s="144" t="s">
        <v>641</v>
      </c>
      <c r="C887" s="91" t="s">
        <v>1109</v>
      </c>
      <c r="D887" s="91" t="s">
        <v>1352</v>
      </c>
      <c r="E887" s="143">
        <v>7.8598503035622329</v>
      </c>
    </row>
    <row r="888" spans="1:5" x14ac:dyDescent="0.2">
      <c r="A888" t="str">
        <f t="shared" si="13"/>
        <v>PAR1-G14</v>
      </c>
      <c r="B888" s="144" t="s">
        <v>688</v>
      </c>
      <c r="C888" s="91" t="s">
        <v>688</v>
      </c>
      <c r="D888" s="91" t="s">
        <v>1352</v>
      </c>
      <c r="E888" s="143">
        <v>96.502376012754183</v>
      </c>
    </row>
    <row r="889" spans="1:5" x14ac:dyDescent="0.2">
      <c r="A889" t="str">
        <f t="shared" si="13"/>
        <v>PAR2-G14</v>
      </c>
      <c r="B889" s="144" t="s">
        <v>692</v>
      </c>
      <c r="C889" s="34" t="s">
        <v>692</v>
      </c>
      <c r="D889" s="91" t="s">
        <v>1352</v>
      </c>
      <c r="E889" s="143">
        <v>44.059237381428304</v>
      </c>
    </row>
    <row r="890" spans="1:5" x14ac:dyDescent="0.2">
      <c r="A890" t="str">
        <f t="shared" si="13"/>
        <v>PE2R1-G14</v>
      </c>
      <c r="B890" s="144" t="s">
        <v>669</v>
      </c>
      <c r="C890" s="91" t="s">
        <v>1108</v>
      </c>
      <c r="D890" s="91" t="s">
        <v>1352</v>
      </c>
      <c r="E890" s="143">
        <v>11.06063754836325</v>
      </c>
    </row>
    <row r="891" spans="1:5" x14ac:dyDescent="0.2">
      <c r="A891" t="str">
        <f t="shared" si="13"/>
        <v>PE2R2-G14</v>
      </c>
      <c r="B891" s="144" t="s">
        <v>672</v>
      </c>
      <c r="C891" s="91" t="s">
        <v>1107</v>
      </c>
      <c r="D891" s="91" t="s">
        <v>1352</v>
      </c>
      <c r="E891" s="143" t="s">
        <v>182</v>
      </c>
    </row>
    <row r="892" spans="1:5" x14ac:dyDescent="0.2">
      <c r="A892" t="str">
        <f t="shared" si="13"/>
        <v>PE2R3-G14</v>
      </c>
      <c r="B892" s="144" t="s">
        <v>675</v>
      </c>
      <c r="C892" s="91" t="s">
        <v>1106</v>
      </c>
      <c r="D892" s="91" t="s">
        <v>1352</v>
      </c>
      <c r="E892" s="143">
        <v>1.761890033656945</v>
      </c>
    </row>
    <row r="893" spans="1:5" x14ac:dyDescent="0.2">
      <c r="A893" t="str">
        <f t="shared" si="13"/>
        <v>PE2R4-G14</v>
      </c>
      <c r="B893" s="144" t="s">
        <v>678</v>
      </c>
      <c r="C893" s="91" t="s">
        <v>1105</v>
      </c>
      <c r="D893" s="91" t="s">
        <v>1352</v>
      </c>
      <c r="E893" s="143" t="s">
        <v>182</v>
      </c>
    </row>
    <row r="894" spans="1:5" x14ac:dyDescent="0.2">
      <c r="A894" t="str">
        <f t="shared" si="13"/>
        <v>PF2R-G14</v>
      </c>
      <c r="B894" s="144" t="s">
        <v>681</v>
      </c>
      <c r="C894" s="91" t="s">
        <v>1104</v>
      </c>
      <c r="D894" s="91" t="s">
        <v>1352</v>
      </c>
      <c r="E894" s="143">
        <v>45.062137812343217</v>
      </c>
    </row>
    <row r="895" spans="1:5" x14ac:dyDescent="0.2">
      <c r="A895" t="str">
        <f t="shared" si="13"/>
        <v>PSYR-G14</v>
      </c>
      <c r="B895" s="144" t="s">
        <v>410</v>
      </c>
      <c r="C895" s="34" t="s">
        <v>34</v>
      </c>
      <c r="D895" s="91" t="s">
        <v>1352</v>
      </c>
      <c r="E895" s="143" t="s">
        <v>182</v>
      </c>
    </row>
    <row r="896" spans="1:5" x14ac:dyDescent="0.2">
      <c r="A896" t="str">
        <f t="shared" si="13"/>
        <v>PTH1R-G14</v>
      </c>
      <c r="B896" s="144" t="s">
        <v>152</v>
      </c>
      <c r="C896" s="91" t="s">
        <v>1103</v>
      </c>
      <c r="D896" s="91" t="s">
        <v>1352</v>
      </c>
      <c r="E896" s="143">
        <v>11.727677606031781</v>
      </c>
    </row>
    <row r="897" spans="1:5" x14ac:dyDescent="0.2">
      <c r="A897" t="str">
        <f t="shared" si="13"/>
        <v>S1PR1-G14</v>
      </c>
      <c r="B897" s="144" t="s">
        <v>62</v>
      </c>
      <c r="C897" s="91" t="s">
        <v>1102</v>
      </c>
      <c r="D897" s="91" t="s">
        <v>1352</v>
      </c>
      <c r="E897" s="143" t="s">
        <v>182</v>
      </c>
    </row>
    <row r="898" spans="1:5" x14ac:dyDescent="0.2">
      <c r="A898" t="str">
        <f t="shared" ref="A898:A961" si="14">B898&amp;"-"&amp;D898</f>
        <v>SSR2-G14</v>
      </c>
      <c r="B898" s="144" t="s">
        <v>705</v>
      </c>
      <c r="C898" s="91" t="s">
        <v>1101</v>
      </c>
      <c r="D898" s="91" t="s">
        <v>1352</v>
      </c>
      <c r="E898" s="143">
        <v>114.75337409636047</v>
      </c>
    </row>
    <row r="899" spans="1:5" x14ac:dyDescent="0.2">
      <c r="A899" t="str">
        <f t="shared" si="14"/>
        <v>V1AR-G14</v>
      </c>
      <c r="B899" s="144" t="s">
        <v>153</v>
      </c>
      <c r="C899" s="91" t="s">
        <v>1100</v>
      </c>
      <c r="D899" s="91" t="s">
        <v>1352</v>
      </c>
      <c r="E899" s="143">
        <v>136.16913427546316</v>
      </c>
    </row>
    <row r="900" spans="1:5" x14ac:dyDescent="0.2">
      <c r="A900" t="str">
        <f t="shared" si="14"/>
        <v>V2R-G14</v>
      </c>
      <c r="B900" s="144" t="s">
        <v>74</v>
      </c>
      <c r="C900" s="91" t="s">
        <v>1099</v>
      </c>
      <c r="D900" s="91" t="s">
        <v>1352</v>
      </c>
      <c r="E900" s="143">
        <v>9.7288456429861796</v>
      </c>
    </row>
    <row r="901" spans="1:5" x14ac:dyDescent="0.2">
      <c r="A901" t="str">
        <f t="shared" si="14"/>
        <v>VIPR1-G14</v>
      </c>
      <c r="B901" s="144" t="s">
        <v>773</v>
      </c>
      <c r="C901" s="91" t="s">
        <v>1098</v>
      </c>
      <c r="D901" s="91" t="s">
        <v>1352</v>
      </c>
      <c r="E901" s="143" t="s">
        <v>182</v>
      </c>
    </row>
    <row r="902" spans="1:5" x14ac:dyDescent="0.2">
      <c r="A902" t="str">
        <f t="shared" si="14"/>
        <v>5HT1A-G15</v>
      </c>
      <c r="B902" s="144" t="s">
        <v>170</v>
      </c>
      <c r="C902" s="91" t="s">
        <v>1179</v>
      </c>
      <c r="D902" s="91" t="s">
        <v>1368</v>
      </c>
      <c r="E902" s="143">
        <v>36.066710336021146</v>
      </c>
    </row>
    <row r="903" spans="1:5" x14ac:dyDescent="0.2">
      <c r="A903" t="str">
        <f t="shared" si="14"/>
        <v>5HT1B-G15</v>
      </c>
      <c r="B903" s="144" t="s">
        <v>175</v>
      </c>
      <c r="C903" s="91" t="s">
        <v>1178</v>
      </c>
      <c r="D903" s="91" t="s">
        <v>1368</v>
      </c>
      <c r="E903" s="143">
        <v>9.1331106327278846</v>
      </c>
    </row>
    <row r="904" spans="1:5" x14ac:dyDescent="0.2">
      <c r="A904" t="str">
        <f t="shared" si="14"/>
        <v>5HT1D-G15</v>
      </c>
      <c r="B904" s="144" t="s">
        <v>178</v>
      </c>
      <c r="C904" s="91" t="s">
        <v>1177</v>
      </c>
      <c r="D904" s="91" t="s">
        <v>1368</v>
      </c>
      <c r="E904" s="143" t="s">
        <v>182</v>
      </c>
    </row>
    <row r="905" spans="1:5" x14ac:dyDescent="0.2">
      <c r="A905" t="str">
        <f t="shared" si="14"/>
        <v>5HT2A-G15</v>
      </c>
      <c r="B905" s="144" t="s">
        <v>186</v>
      </c>
      <c r="C905" s="91" t="s">
        <v>1176</v>
      </c>
      <c r="D905" s="91" t="s">
        <v>1368</v>
      </c>
      <c r="E905" s="143">
        <v>87.726843966835261</v>
      </c>
    </row>
    <row r="906" spans="1:5" x14ac:dyDescent="0.2">
      <c r="A906" t="str">
        <f t="shared" si="14"/>
        <v>5HT2B-G15</v>
      </c>
      <c r="B906" s="144" t="s">
        <v>189</v>
      </c>
      <c r="C906" s="91" t="s">
        <v>1175</v>
      </c>
      <c r="D906" s="91" t="s">
        <v>1368</v>
      </c>
      <c r="E906" s="143">
        <v>6.4736824550118373</v>
      </c>
    </row>
    <row r="907" spans="1:5" x14ac:dyDescent="0.2">
      <c r="A907" t="str">
        <f t="shared" si="14"/>
        <v>5HT2C-G15</v>
      </c>
      <c r="B907" s="144" t="s">
        <v>192</v>
      </c>
      <c r="C907" s="91" t="s">
        <v>1174</v>
      </c>
      <c r="D907" s="91" t="s">
        <v>1368</v>
      </c>
      <c r="E907" s="143">
        <v>50.02344252917721</v>
      </c>
    </row>
    <row r="908" spans="1:5" x14ac:dyDescent="0.2">
      <c r="A908" t="str">
        <f t="shared" si="14"/>
        <v>AA1R-G15</v>
      </c>
      <c r="B908" s="144" t="s">
        <v>217</v>
      </c>
      <c r="C908" s="91" t="s">
        <v>1173</v>
      </c>
      <c r="D908" s="91" t="s">
        <v>1368</v>
      </c>
      <c r="E908" s="143">
        <v>10.314647343281436</v>
      </c>
    </row>
    <row r="909" spans="1:5" x14ac:dyDescent="0.2">
      <c r="A909" t="str">
        <f t="shared" si="14"/>
        <v>AA2AR-G15</v>
      </c>
      <c r="B909" s="144" t="s">
        <v>221</v>
      </c>
      <c r="C909" s="91" t="s">
        <v>1172</v>
      </c>
      <c r="D909" s="91" t="s">
        <v>1368</v>
      </c>
      <c r="E909" s="143">
        <v>8.1398431265122273</v>
      </c>
    </row>
    <row r="910" spans="1:5" x14ac:dyDescent="0.2">
      <c r="A910" t="str">
        <f t="shared" si="14"/>
        <v>AA2BR-G15</v>
      </c>
      <c r="B910" s="144" t="s">
        <v>224</v>
      </c>
      <c r="C910" s="91" t="s">
        <v>1171</v>
      </c>
      <c r="D910" s="91" t="s">
        <v>1368</v>
      </c>
      <c r="E910" s="143">
        <v>31.189971525125785</v>
      </c>
    </row>
    <row r="911" spans="1:5" x14ac:dyDescent="0.2">
      <c r="A911" t="str">
        <f t="shared" si="14"/>
        <v>AA3R-G15</v>
      </c>
      <c r="B911" s="144" t="s">
        <v>227</v>
      </c>
      <c r="C911" s="91" t="s">
        <v>1170</v>
      </c>
      <c r="D911" s="91" t="s">
        <v>1368</v>
      </c>
      <c r="E911" s="143">
        <v>3.6665193791772923</v>
      </c>
    </row>
    <row r="912" spans="1:5" x14ac:dyDescent="0.2">
      <c r="A912" t="str">
        <f t="shared" si="14"/>
        <v>ACM1-G15</v>
      </c>
      <c r="B912" s="144" t="s">
        <v>202</v>
      </c>
      <c r="C912" s="91" t="s">
        <v>1169</v>
      </c>
      <c r="D912" s="91" t="s">
        <v>1368</v>
      </c>
      <c r="E912" s="143">
        <v>72.266770442305784</v>
      </c>
    </row>
    <row r="913" spans="1:5" x14ac:dyDescent="0.2">
      <c r="A913" t="str">
        <f t="shared" si="14"/>
        <v>ACM2-G15</v>
      </c>
      <c r="B913" s="144" t="s">
        <v>206</v>
      </c>
      <c r="C913" s="91" t="s">
        <v>1168</v>
      </c>
      <c r="D913" s="91" t="s">
        <v>1368</v>
      </c>
      <c r="E913" s="143">
        <v>153.313612964318</v>
      </c>
    </row>
    <row r="914" spans="1:5" x14ac:dyDescent="0.2">
      <c r="A914" t="str">
        <f t="shared" si="14"/>
        <v>ACM3-G15</v>
      </c>
      <c r="B914" s="144" t="s">
        <v>209</v>
      </c>
      <c r="C914" s="91" t="s">
        <v>1167</v>
      </c>
      <c r="D914" s="91" t="s">
        <v>1368</v>
      </c>
      <c r="E914" s="143">
        <v>62.959532477549011</v>
      </c>
    </row>
    <row r="915" spans="1:5" x14ac:dyDescent="0.2">
      <c r="A915" t="str">
        <f t="shared" si="14"/>
        <v>ACM4-G15</v>
      </c>
      <c r="B915" s="144" t="s">
        <v>212</v>
      </c>
      <c r="C915" s="91" t="s">
        <v>1166</v>
      </c>
      <c r="D915" s="91" t="s">
        <v>1368</v>
      </c>
      <c r="E915" s="143">
        <v>82.238206797597741</v>
      </c>
    </row>
    <row r="916" spans="1:5" x14ac:dyDescent="0.2">
      <c r="A916" t="str">
        <f t="shared" si="14"/>
        <v>ADA1A-G15</v>
      </c>
      <c r="B916" s="144" t="s">
        <v>237</v>
      </c>
      <c r="C916" s="91" t="s">
        <v>1165</v>
      </c>
      <c r="D916" s="91" t="s">
        <v>1368</v>
      </c>
      <c r="E916" s="143">
        <v>82.477624147447997</v>
      </c>
    </row>
    <row r="917" spans="1:5" x14ac:dyDescent="0.2">
      <c r="A917" t="str">
        <f t="shared" si="14"/>
        <v>ADA2A-G15</v>
      </c>
      <c r="B917" s="144" t="s">
        <v>245</v>
      </c>
      <c r="C917" s="91" t="s">
        <v>1164</v>
      </c>
      <c r="D917" s="91" t="s">
        <v>1368</v>
      </c>
      <c r="E917" s="143">
        <v>43.483050042947404</v>
      </c>
    </row>
    <row r="918" spans="1:5" x14ac:dyDescent="0.2">
      <c r="A918" t="str">
        <f t="shared" si="14"/>
        <v>ADA2B-G15</v>
      </c>
      <c r="B918" s="144" t="s">
        <v>248</v>
      </c>
      <c r="C918" s="91" t="s">
        <v>1163</v>
      </c>
      <c r="D918" s="91" t="s">
        <v>1368</v>
      </c>
      <c r="E918" s="143">
        <v>50.162974522450853</v>
      </c>
    </row>
    <row r="919" spans="1:5" x14ac:dyDescent="0.2">
      <c r="A919" t="str">
        <f t="shared" si="14"/>
        <v>ADA2C-G15</v>
      </c>
      <c r="B919" s="144" t="s">
        <v>251</v>
      </c>
      <c r="C919" s="91" t="s">
        <v>1162</v>
      </c>
      <c r="D919" s="91" t="s">
        <v>1368</v>
      </c>
      <c r="E919" s="143">
        <v>6.795657024012673</v>
      </c>
    </row>
    <row r="920" spans="1:5" x14ac:dyDescent="0.2">
      <c r="A920" t="str">
        <f t="shared" si="14"/>
        <v>ADRB1-G15</v>
      </c>
      <c r="B920" s="144" t="s">
        <v>254</v>
      </c>
      <c r="C920" s="91" t="s">
        <v>1161</v>
      </c>
      <c r="D920" s="91" t="s">
        <v>1368</v>
      </c>
      <c r="E920" s="143">
        <v>58.3955398962392</v>
      </c>
    </row>
    <row r="921" spans="1:5" x14ac:dyDescent="0.2">
      <c r="A921" t="str">
        <f t="shared" si="14"/>
        <v>ADRB2-G15</v>
      </c>
      <c r="B921" s="144" t="s">
        <v>256</v>
      </c>
      <c r="C921" s="91" t="s">
        <v>1160</v>
      </c>
      <c r="D921" s="91" t="s">
        <v>1368</v>
      </c>
      <c r="E921" s="143">
        <v>55.791461891629289</v>
      </c>
    </row>
    <row r="922" spans="1:5" x14ac:dyDescent="0.2">
      <c r="A922" t="str">
        <f t="shared" si="14"/>
        <v>AGTR1-G15</v>
      </c>
      <c r="B922" s="144" t="s">
        <v>259</v>
      </c>
      <c r="C922" s="91" t="s">
        <v>1159</v>
      </c>
      <c r="D922" s="91" t="s">
        <v>1368</v>
      </c>
      <c r="E922" s="143">
        <v>12.943833547216521</v>
      </c>
    </row>
    <row r="923" spans="1:5" x14ac:dyDescent="0.2">
      <c r="A923" t="str">
        <f t="shared" si="14"/>
        <v>APJ-G15</v>
      </c>
      <c r="B923" s="144" t="s">
        <v>0</v>
      </c>
      <c r="C923" s="91" t="s">
        <v>265</v>
      </c>
      <c r="D923" s="91" t="s">
        <v>1368</v>
      </c>
      <c r="E923" s="143">
        <v>2.2413372513352821</v>
      </c>
    </row>
    <row r="924" spans="1:5" x14ac:dyDescent="0.2">
      <c r="A924" t="str">
        <f t="shared" si="14"/>
        <v>BKRB1-G15</v>
      </c>
      <c r="B924" s="144" t="s">
        <v>276</v>
      </c>
      <c r="C924" s="91" t="s">
        <v>1158</v>
      </c>
      <c r="D924" s="91" t="s">
        <v>1368</v>
      </c>
      <c r="E924" s="143">
        <v>8.1110722590226878</v>
      </c>
    </row>
    <row r="925" spans="1:5" x14ac:dyDescent="0.2">
      <c r="A925" t="str">
        <f t="shared" si="14"/>
        <v>BKRB2-G15</v>
      </c>
      <c r="B925" s="144" t="s">
        <v>280</v>
      </c>
      <c r="C925" s="91" t="s">
        <v>1157</v>
      </c>
      <c r="D925" s="91" t="s">
        <v>1368</v>
      </c>
      <c r="E925" s="143">
        <v>86.092637164650938</v>
      </c>
    </row>
    <row r="926" spans="1:5" x14ac:dyDescent="0.2">
      <c r="A926" t="str">
        <f t="shared" si="14"/>
        <v>C5AR1-G15</v>
      </c>
      <c r="B926" s="144" t="s">
        <v>428</v>
      </c>
      <c r="C926" s="91" t="s">
        <v>1156</v>
      </c>
      <c r="D926" s="91" t="s">
        <v>1368</v>
      </c>
      <c r="E926" s="143">
        <v>112.86106802322766</v>
      </c>
    </row>
    <row r="927" spans="1:5" x14ac:dyDescent="0.2">
      <c r="A927" t="str">
        <f t="shared" si="14"/>
        <v>CALCR-G15</v>
      </c>
      <c r="B927" s="144" t="s">
        <v>283</v>
      </c>
      <c r="C927" s="91" t="s">
        <v>1155</v>
      </c>
      <c r="D927" s="91" t="s">
        <v>1368</v>
      </c>
      <c r="E927" s="143">
        <v>56.596119083124044</v>
      </c>
    </row>
    <row r="928" spans="1:5" ht="16" x14ac:dyDescent="0.2">
      <c r="A928" t="str">
        <f t="shared" si="14"/>
        <v>CALCR+RAMP3-G15</v>
      </c>
      <c r="B928" s="144" t="s">
        <v>1154</v>
      </c>
      <c r="C928" s="91" t="s">
        <v>1153</v>
      </c>
      <c r="D928" s="91" t="s">
        <v>1368</v>
      </c>
      <c r="E928" s="143">
        <v>7.8637938999886146</v>
      </c>
    </row>
    <row r="929" spans="1:5" x14ac:dyDescent="0.2">
      <c r="A929" t="str">
        <f t="shared" si="14"/>
        <v>CCKAR-G15</v>
      </c>
      <c r="B929" s="144" t="s">
        <v>324</v>
      </c>
      <c r="C929" s="91" t="s">
        <v>1152</v>
      </c>
      <c r="D929" s="91" t="s">
        <v>1368</v>
      </c>
      <c r="E929" s="143">
        <v>250.27192779743407</v>
      </c>
    </row>
    <row r="930" spans="1:5" x14ac:dyDescent="0.2">
      <c r="A930" t="str">
        <f t="shared" si="14"/>
        <v>CCR5-G15</v>
      </c>
      <c r="B930" s="144" t="s">
        <v>6</v>
      </c>
      <c r="C930" s="91" t="s">
        <v>6</v>
      </c>
      <c r="D930" s="91" t="s">
        <v>1368</v>
      </c>
      <c r="E930" s="143">
        <v>4.9094402997877227</v>
      </c>
    </row>
    <row r="931" spans="1:5" x14ac:dyDescent="0.2">
      <c r="A931" t="str">
        <f t="shared" si="14"/>
        <v>CCR6-G15</v>
      </c>
      <c r="B931" s="144" t="s">
        <v>7</v>
      </c>
      <c r="C931" s="91" t="s">
        <v>7</v>
      </c>
      <c r="D931" s="91" t="s">
        <v>1368</v>
      </c>
      <c r="E931" s="143">
        <v>12.680610768445639</v>
      </c>
    </row>
    <row r="932" spans="1:5" x14ac:dyDescent="0.2">
      <c r="A932" t="str">
        <f t="shared" si="14"/>
        <v>CLTR1-G15</v>
      </c>
      <c r="B932" s="144" t="s">
        <v>519</v>
      </c>
      <c r="C932" s="91" t="s">
        <v>1151</v>
      </c>
      <c r="D932" s="91" t="s">
        <v>1368</v>
      </c>
      <c r="E932" s="143">
        <v>95.451906551686506</v>
      </c>
    </row>
    <row r="933" spans="1:5" x14ac:dyDescent="0.2">
      <c r="A933" t="str">
        <f t="shared" si="14"/>
        <v>CLTR2-G15</v>
      </c>
      <c r="B933" s="144" t="s">
        <v>523</v>
      </c>
      <c r="C933" s="91" t="s">
        <v>1150</v>
      </c>
      <c r="D933" s="91" t="s">
        <v>1368</v>
      </c>
      <c r="E933" s="143">
        <v>39.815135684601394</v>
      </c>
    </row>
    <row r="934" spans="1:5" x14ac:dyDescent="0.2">
      <c r="A934" t="str">
        <f t="shared" si="14"/>
        <v>CNR1-G15</v>
      </c>
      <c r="B934" s="144" t="s">
        <v>290</v>
      </c>
      <c r="C934" s="91" t="s">
        <v>1149</v>
      </c>
      <c r="D934" s="91" t="s">
        <v>1368</v>
      </c>
      <c r="E934" s="143">
        <v>32.86778711604272</v>
      </c>
    </row>
    <row r="935" spans="1:5" x14ac:dyDescent="0.2">
      <c r="A935" t="str">
        <f t="shared" si="14"/>
        <v>CNR2-G15</v>
      </c>
      <c r="B935" s="144" t="s">
        <v>294</v>
      </c>
      <c r="C935" s="91" t="s">
        <v>1148</v>
      </c>
      <c r="D935" s="91" t="s">
        <v>1368</v>
      </c>
      <c r="E935" s="143" t="s">
        <v>182</v>
      </c>
    </row>
    <row r="936" spans="1:5" x14ac:dyDescent="0.2">
      <c r="A936" t="str">
        <f t="shared" si="14"/>
        <v>CRFR1-G15</v>
      </c>
      <c r="B936" s="144" t="s">
        <v>83</v>
      </c>
      <c r="C936" s="91" t="s">
        <v>1147</v>
      </c>
      <c r="D936" s="91" t="s">
        <v>1368</v>
      </c>
      <c r="E936" s="143">
        <v>83.714288890292949</v>
      </c>
    </row>
    <row r="937" spans="1:5" x14ac:dyDescent="0.2">
      <c r="A937" t="str">
        <f t="shared" si="14"/>
        <v>CRFR2-G15</v>
      </c>
      <c r="B937" s="144" t="s">
        <v>8</v>
      </c>
      <c r="C937" s="91" t="s">
        <v>1146</v>
      </c>
      <c r="D937" s="91" t="s">
        <v>1368</v>
      </c>
      <c r="E937" s="143">
        <v>22.253558175528141</v>
      </c>
    </row>
    <row r="938" spans="1:5" x14ac:dyDescent="0.2">
      <c r="A938" t="str">
        <f t="shared" si="14"/>
        <v>CXCR2-G15</v>
      </c>
      <c r="B938" s="144" t="s">
        <v>11</v>
      </c>
      <c r="C938" s="91" t="s">
        <v>11</v>
      </c>
      <c r="D938" s="91" t="s">
        <v>1368</v>
      </c>
      <c r="E938" s="143">
        <v>56.707246569341741</v>
      </c>
    </row>
    <row r="939" spans="1:5" x14ac:dyDescent="0.2">
      <c r="A939" t="str">
        <f t="shared" si="14"/>
        <v>CXCR4-G15</v>
      </c>
      <c r="B939" s="144" t="s">
        <v>12</v>
      </c>
      <c r="C939" s="91" t="s">
        <v>12</v>
      </c>
      <c r="D939" s="91" t="s">
        <v>1368</v>
      </c>
      <c r="E939" s="143" t="s">
        <v>182</v>
      </c>
    </row>
    <row r="940" spans="1:5" x14ac:dyDescent="0.2">
      <c r="A940" t="str">
        <f t="shared" si="14"/>
        <v>CXCR5-G15</v>
      </c>
      <c r="B940" s="144" t="s">
        <v>13</v>
      </c>
      <c r="C940" s="91" t="s">
        <v>13</v>
      </c>
      <c r="D940" s="91" t="s">
        <v>1368</v>
      </c>
      <c r="E940" s="143" t="s">
        <v>182</v>
      </c>
    </row>
    <row r="941" spans="1:5" x14ac:dyDescent="0.2">
      <c r="A941" t="str">
        <f t="shared" si="14"/>
        <v>DRD1-G15</v>
      </c>
      <c r="B941" s="144" t="s">
        <v>433</v>
      </c>
      <c r="C941" s="91" t="s">
        <v>1145</v>
      </c>
      <c r="D941" s="91" t="s">
        <v>1368</v>
      </c>
      <c r="E941" s="143">
        <v>52.911716920618126</v>
      </c>
    </row>
    <row r="942" spans="1:5" x14ac:dyDescent="0.2">
      <c r="A942" t="str">
        <f t="shared" si="14"/>
        <v>DRD2-G15</v>
      </c>
      <c r="B942" s="144" t="s">
        <v>435</v>
      </c>
      <c r="C942" s="91" t="s">
        <v>1144</v>
      </c>
      <c r="D942" s="91" t="s">
        <v>1368</v>
      </c>
      <c r="E942" s="143" t="s">
        <v>182</v>
      </c>
    </row>
    <row r="943" spans="1:5" x14ac:dyDescent="0.2">
      <c r="A943" t="str">
        <f t="shared" si="14"/>
        <v>DRD5-G15</v>
      </c>
      <c r="B943" s="144" t="s">
        <v>439</v>
      </c>
      <c r="C943" s="91" t="s">
        <v>1143</v>
      </c>
      <c r="D943" s="91" t="s">
        <v>1368</v>
      </c>
      <c r="E943" s="143">
        <v>36.885354754232374</v>
      </c>
    </row>
    <row r="944" spans="1:5" x14ac:dyDescent="0.2">
      <c r="A944" t="str">
        <f t="shared" si="14"/>
        <v>EDNRA-G15</v>
      </c>
      <c r="B944" s="144" t="s">
        <v>441</v>
      </c>
      <c r="C944" s="91" t="s">
        <v>1142</v>
      </c>
      <c r="D944" s="91" t="s">
        <v>1368</v>
      </c>
      <c r="E944" s="143">
        <v>17.964152241150778</v>
      </c>
    </row>
    <row r="945" spans="1:5" x14ac:dyDescent="0.2">
      <c r="A945" t="str">
        <f t="shared" si="14"/>
        <v>FFAR2-G15</v>
      </c>
      <c r="B945" s="144" t="s">
        <v>453</v>
      </c>
      <c r="C945" s="91" t="s">
        <v>1141</v>
      </c>
      <c r="D945" s="91" t="s">
        <v>1368</v>
      </c>
      <c r="E945" s="143" t="s">
        <v>182</v>
      </c>
    </row>
    <row r="946" spans="1:5" x14ac:dyDescent="0.2">
      <c r="A946" t="str">
        <f t="shared" si="14"/>
        <v>FFAR3-G15</v>
      </c>
      <c r="B946" s="144" t="s">
        <v>455</v>
      </c>
      <c r="C946" s="91" t="s">
        <v>1140</v>
      </c>
      <c r="D946" s="91" t="s">
        <v>1368</v>
      </c>
      <c r="E946" s="143" t="s">
        <v>182</v>
      </c>
    </row>
    <row r="947" spans="1:5" x14ac:dyDescent="0.2">
      <c r="A947" t="str">
        <f t="shared" si="14"/>
        <v>FFAR4-G15</v>
      </c>
      <c r="B947" s="144" t="s">
        <v>457</v>
      </c>
      <c r="C947" s="91" t="s">
        <v>1139</v>
      </c>
      <c r="D947" s="91" t="s">
        <v>1368</v>
      </c>
      <c r="E947" s="143">
        <v>32.914828630634496</v>
      </c>
    </row>
    <row r="948" spans="1:5" x14ac:dyDescent="0.2">
      <c r="A948" t="str">
        <f t="shared" si="14"/>
        <v>GHSR-G15</v>
      </c>
      <c r="B948" s="144" t="s">
        <v>84</v>
      </c>
      <c r="C948" s="91" t="s">
        <v>113</v>
      </c>
      <c r="D948" s="91" t="s">
        <v>1368</v>
      </c>
      <c r="E948" s="143">
        <v>10.28642862074617</v>
      </c>
    </row>
    <row r="949" spans="1:5" x14ac:dyDescent="0.2">
      <c r="A949" t="str">
        <f t="shared" si="14"/>
        <v>GIPR-G15</v>
      </c>
      <c r="B949" s="144" t="s">
        <v>484</v>
      </c>
      <c r="C949" s="91" t="s">
        <v>114</v>
      </c>
      <c r="D949" s="91" t="s">
        <v>1368</v>
      </c>
      <c r="E949" s="143">
        <v>117.63504055800671</v>
      </c>
    </row>
    <row r="950" spans="1:5" x14ac:dyDescent="0.2">
      <c r="A950" t="str">
        <f t="shared" si="14"/>
        <v>GLP1R-G15</v>
      </c>
      <c r="B950" s="144" t="s">
        <v>486</v>
      </c>
      <c r="C950" s="91" t="s">
        <v>1138</v>
      </c>
      <c r="D950" s="91" t="s">
        <v>1368</v>
      </c>
      <c r="E950" s="143">
        <v>55.71762971054622</v>
      </c>
    </row>
    <row r="951" spans="1:5" x14ac:dyDescent="0.2">
      <c r="A951" t="str">
        <f t="shared" si="14"/>
        <v>GLP2R-G15</v>
      </c>
      <c r="B951" s="144" t="s">
        <v>488</v>
      </c>
      <c r="C951" s="91" t="s">
        <v>1137</v>
      </c>
      <c r="D951" s="91" t="s">
        <v>1368</v>
      </c>
      <c r="E951" s="143">
        <v>39.637321245919857</v>
      </c>
    </row>
    <row r="952" spans="1:5" x14ac:dyDescent="0.2">
      <c r="A952" t="str">
        <f t="shared" si="14"/>
        <v>GLR-G15</v>
      </c>
      <c r="B952" s="144" t="s">
        <v>490</v>
      </c>
      <c r="C952" s="91" t="s">
        <v>112</v>
      </c>
      <c r="D952" s="91" t="s">
        <v>1368</v>
      </c>
      <c r="E952" s="143">
        <v>50.508333333333333</v>
      </c>
    </row>
    <row r="953" spans="1:5" x14ac:dyDescent="0.2">
      <c r="A953" t="str">
        <f t="shared" si="14"/>
        <v>GNRHR-G15</v>
      </c>
      <c r="B953" s="144" t="s">
        <v>497</v>
      </c>
      <c r="C953" s="91" t="s">
        <v>1136</v>
      </c>
      <c r="D953" s="91" t="s">
        <v>1368</v>
      </c>
      <c r="E953" s="143">
        <v>27.160825797167117</v>
      </c>
    </row>
    <row r="954" spans="1:5" x14ac:dyDescent="0.2">
      <c r="A954" t="str">
        <f t="shared" si="14"/>
        <v>GP183-G15</v>
      </c>
      <c r="B954" s="144" t="s">
        <v>353</v>
      </c>
      <c r="C954" s="91" t="s">
        <v>37</v>
      </c>
      <c r="D954" s="91" t="s">
        <v>1368</v>
      </c>
      <c r="E954" s="143">
        <v>3.9353398141057063</v>
      </c>
    </row>
    <row r="955" spans="1:5" x14ac:dyDescent="0.2">
      <c r="A955" t="str">
        <f t="shared" si="14"/>
        <v>GPBAR-G15</v>
      </c>
      <c r="B955" s="144" t="s">
        <v>268</v>
      </c>
      <c r="C955" s="91" t="s">
        <v>1135</v>
      </c>
      <c r="D955" s="91" t="s">
        <v>1368</v>
      </c>
      <c r="E955" s="143" t="s">
        <v>182</v>
      </c>
    </row>
    <row r="956" spans="1:5" x14ac:dyDescent="0.2">
      <c r="A956" t="str">
        <f t="shared" si="14"/>
        <v>GPR39-G15</v>
      </c>
      <c r="B956" s="144" t="s">
        <v>85</v>
      </c>
      <c r="C956" s="91" t="s">
        <v>85</v>
      </c>
      <c r="D956" s="91" t="s">
        <v>1368</v>
      </c>
      <c r="E956" s="143">
        <v>5.1652204030893749</v>
      </c>
    </row>
    <row r="957" spans="1:5" x14ac:dyDescent="0.2">
      <c r="A957" t="str">
        <f t="shared" si="14"/>
        <v>GPR4-G15</v>
      </c>
      <c r="B957" s="144" t="s">
        <v>31</v>
      </c>
      <c r="C957" s="34" t="s">
        <v>31</v>
      </c>
      <c r="D957" s="91" t="s">
        <v>1368</v>
      </c>
      <c r="E957" s="143">
        <v>5.761729628391719</v>
      </c>
    </row>
    <row r="958" spans="1:5" x14ac:dyDescent="0.2">
      <c r="A958" t="str">
        <f t="shared" si="14"/>
        <v>GPR84-G15</v>
      </c>
      <c r="B958" s="144" t="s">
        <v>36</v>
      </c>
      <c r="C958" s="34" t="s">
        <v>36</v>
      </c>
      <c r="D958" s="91" t="s">
        <v>1368</v>
      </c>
      <c r="E958" s="143" t="s">
        <v>182</v>
      </c>
    </row>
    <row r="959" spans="1:5" x14ac:dyDescent="0.2">
      <c r="A959" t="str">
        <f t="shared" si="14"/>
        <v>GRM2-G15</v>
      </c>
      <c r="B959" s="144" t="s">
        <v>564</v>
      </c>
      <c r="C959" s="91" t="s">
        <v>1133</v>
      </c>
      <c r="D959" s="91" t="s">
        <v>1368</v>
      </c>
      <c r="E959" s="143">
        <v>113.93777191737284</v>
      </c>
    </row>
    <row r="960" spans="1:5" x14ac:dyDescent="0.2">
      <c r="A960" t="str">
        <f t="shared" si="14"/>
        <v>GRM4-G15</v>
      </c>
      <c r="B960" s="144" t="s">
        <v>567</v>
      </c>
      <c r="C960" s="91" t="s">
        <v>1132</v>
      </c>
      <c r="D960" s="91" t="s">
        <v>1368</v>
      </c>
      <c r="E960" s="143" t="s">
        <v>182</v>
      </c>
    </row>
    <row r="961" spans="1:5" x14ac:dyDescent="0.2">
      <c r="A961" t="str">
        <f t="shared" si="14"/>
        <v>GRM5-G15</v>
      </c>
      <c r="B961" s="144" t="s">
        <v>569</v>
      </c>
      <c r="C961" s="91" t="s">
        <v>1131</v>
      </c>
      <c r="D961" s="91" t="s">
        <v>1368</v>
      </c>
      <c r="E961" s="143">
        <v>24.230559102278324</v>
      </c>
    </row>
    <row r="962" spans="1:5" x14ac:dyDescent="0.2">
      <c r="A962" t="str">
        <f t="shared" ref="A962:A1025" si="15">B962&amp;"-"&amp;D962</f>
        <v>GRM6-G15</v>
      </c>
      <c r="B962" s="144" t="s">
        <v>571</v>
      </c>
      <c r="C962" s="91" t="s">
        <v>1130</v>
      </c>
      <c r="D962" s="91" t="s">
        <v>1368</v>
      </c>
      <c r="E962" s="143" t="s">
        <v>182</v>
      </c>
    </row>
    <row r="963" spans="1:5" x14ac:dyDescent="0.2">
      <c r="A963" t="str">
        <f t="shared" si="15"/>
        <v>GRM8-G15</v>
      </c>
      <c r="B963" s="144" t="s">
        <v>574</v>
      </c>
      <c r="C963" s="91" t="s">
        <v>1129</v>
      </c>
      <c r="D963" s="91" t="s">
        <v>1368</v>
      </c>
      <c r="E963" s="143" t="s">
        <v>182</v>
      </c>
    </row>
    <row r="964" spans="1:5" x14ac:dyDescent="0.2">
      <c r="A964" t="str">
        <f t="shared" si="15"/>
        <v>HCAR2-G15</v>
      </c>
      <c r="B964" s="144" t="s">
        <v>513</v>
      </c>
      <c r="C964" s="91" t="s">
        <v>1128</v>
      </c>
      <c r="D964" s="91" t="s">
        <v>1368</v>
      </c>
      <c r="E964" s="143" t="s">
        <v>182</v>
      </c>
    </row>
    <row r="965" spans="1:5" x14ac:dyDescent="0.2">
      <c r="A965" t="str">
        <f t="shared" si="15"/>
        <v>HCAR3-G15</v>
      </c>
      <c r="B965" s="144" t="s">
        <v>46</v>
      </c>
      <c r="C965" s="91" t="s">
        <v>1127</v>
      </c>
      <c r="D965" s="91" t="s">
        <v>1368</v>
      </c>
      <c r="E965" s="143" t="s">
        <v>182</v>
      </c>
    </row>
    <row r="966" spans="1:5" x14ac:dyDescent="0.2">
      <c r="A966" t="str">
        <f t="shared" si="15"/>
        <v>HRH1-G15</v>
      </c>
      <c r="B966" s="144" t="s">
        <v>504</v>
      </c>
      <c r="C966" s="91" t="s">
        <v>1126</v>
      </c>
      <c r="D966" s="91" t="s">
        <v>1368</v>
      </c>
      <c r="E966" s="143">
        <v>41.609499346268478</v>
      </c>
    </row>
    <row r="967" spans="1:5" x14ac:dyDescent="0.2">
      <c r="A967" t="str">
        <f t="shared" si="15"/>
        <v>HRH2-G15</v>
      </c>
      <c r="B967" s="144" t="s">
        <v>506</v>
      </c>
      <c r="C967" s="91" t="s">
        <v>1125</v>
      </c>
      <c r="D967" s="91" t="s">
        <v>1368</v>
      </c>
      <c r="E967" s="143">
        <v>49.257982888449575</v>
      </c>
    </row>
    <row r="968" spans="1:5" x14ac:dyDescent="0.2">
      <c r="A968" t="str">
        <f t="shared" si="15"/>
        <v>LPAR1-G15</v>
      </c>
      <c r="B968" s="144" t="s">
        <v>48</v>
      </c>
      <c r="C968" s="91" t="s">
        <v>1124</v>
      </c>
      <c r="D968" s="91" t="s">
        <v>1368</v>
      </c>
      <c r="E968" s="143">
        <v>21.391004103080043</v>
      </c>
    </row>
    <row r="969" spans="1:5" x14ac:dyDescent="0.2">
      <c r="A969" t="str">
        <f t="shared" si="15"/>
        <v>LPAR2-G15</v>
      </c>
      <c r="B969" s="144" t="s">
        <v>49</v>
      </c>
      <c r="C969" s="91" t="s">
        <v>1123</v>
      </c>
      <c r="D969" s="91" t="s">
        <v>1368</v>
      </c>
      <c r="E969" s="143">
        <v>88.343087100093072</v>
      </c>
    </row>
    <row r="970" spans="1:5" x14ac:dyDescent="0.2">
      <c r="A970" t="str">
        <f t="shared" si="15"/>
        <v>LT4R1-G15</v>
      </c>
      <c r="B970" s="144" t="s">
        <v>526</v>
      </c>
      <c r="C970" s="91" t="s">
        <v>1122</v>
      </c>
      <c r="D970" s="91" t="s">
        <v>1368</v>
      </c>
      <c r="E970" s="143">
        <v>57.125548345199732</v>
      </c>
    </row>
    <row r="971" spans="1:5" x14ac:dyDescent="0.2">
      <c r="A971" t="str">
        <f t="shared" si="15"/>
        <v>LT4R2-G15</v>
      </c>
      <c r="B971" s="144" t="s">
        <v>528</v>
      </c>
      <c r="C971" s="91" t="s">
        <v>1121</v>
      </c>
      <c r="D971" s="91" t="s">
        <v>1368</v>
      </c>
      <c r="E971" s="143" t="s">
        <v>182</v>
      </c>
    </row>
    <row r="972" spans="1:5" x14ac:dyDescent="0.2">
      <c r="A972" t="str">
        <f t="shared" si="15"/>
        <v>MC3R-G15</v>
      </c>
      <c r="B972" s="144" t="s">
        <v>54</v>
      </c>
      <c r="C972" s="91" t="s">
        <v>1120</v>
      </c>
      <c r="D972" s="91" t="s">
        <v>1368</v>
      </c>
      <c r="E972" s="143">
        <v>101.44880364033648</v>
      </c>
    </row>
    <row r="973" spans="1:5" x14ac:dyDescent="0.2">
      <c r="A973" t="str">
        <f t="shared" si="15"/>
        <v>MC4R-G15</v>
      </c>
      <c r="B973" s="144" t="s">
        <v>86</v>
      </c>
      <c r="C973" s="91" t="s">
        <v>1119</v>
      </c>
      <c r="D973" s="91" t="s">
        <v>1368</v>
      </c>
      <c r="E973" s="143">
        <v>76.768681920835206</v>
      </c>
    </row>
    <row r="974" spans="1:5" x14ac:dyDescent="0.2">
      <c r="A974" t="str">
        <f t="shared" si="15"/>
        <v>MTR1A-G15</v>
      </c>
      <c r="B974" s="144" t="s">
        <v>555</v>
      </c>
      <c r="C974" s="91" t="s">
        <v>1118</v>
      </c>
      <c r="D974" s="91" t="s">
        <v>1368</v>
      </c>
      <c r="E974" s="143">
        <v>90.614319795493742</v>
      </c>
    </row>
    <row r="975" spans="1:5" x14ac:dyDescent="0.2">
      <c r="A975" t="str">
        <f t="shared" si="15"/>
        <v>MTR1B-G15</v>
      </c>
      <c r="B975" s="144" t="s">
        <v>558</v>
      </c>
      <c r="C975" s="91" t="s">
        <v>1117</v>
      </c>
      <c r="D975" s="91" t="s">
        <v>1368</v>
      </c>
      <c r="E975" s="143">
        <v>2.5139098370466835</v>
      </c>
    </row>
    <row r="976" spans="1:5" x14ac:dyDescent="0.2">
      <c r="A976" t="str">
        <f t="shared" si="15"/>
        <v>NPFF1-G15</v>
      </c>
      <c r="B976" s="144" t="s">
        <v>582</v>
      </c>
      <c r="C976" s="91" t="s">
        <v>582</v>
      </c>
      <c r="D976" s="91" t="s">
        <v>1368</v>
      </c>
      <c r="E976" s="143">
        <v>52.28780966672813</v>
      </c>
    </row>
    <row r="977" spans="1:5" x14ac:dyDescent="0.2">
      <c r="A977" t="str">
        <f t="shared" si="15"/>
        <v>NPFF2-G15</v>
      </c>
      <c r="B977" s="144" t="s">
        <v>585</v>
      </c>
      <c r="C977" s="91" t="s">
        <v>585</v>
      </c>
      <c r="D977" s="91" t="s">
        <v>1368</v>
      </c>
      <c r="E977" s="143" t="s">
        <v>182</v>
      </c>
    </row>
    <row r="978" spans="1:5" x14ac:dyDescent="0.2">
      <c r="A978" t="str">
        <f t="shared" si="15"/>
        <v>NPY1R-G15</v>
      </c>
      <c r="B978" s="144" t="s">
        <v>58</v>
      </c>
      <c r="C978" s="91" t="s">
        <v>1116</v>
      </c>
      <c r="D978" s="91" t="s">
        <v>1368</v>
      </c>
      <c r="E978" s="143">
        <v>102.23071770868543</v>
      </c>
    </row>
    <row r="979" spans="1:5" x14ac:dyDescent="0.2">
      <c r="A979" t="str">
        <f t="shared" si="15"/>
        <v>NPY5R-G15</v>
      </c>
      <c r="B979" s="144" t="s">
        <v>87</v>
      </c>
      <c r="C979" s="91" t="s">
        <v>1115</v>
      </c>
      <c r="D979" s="91" t="s">
        <v>1368</v>
      </c>
      <c r="E979" s="143" t="s">
        <v>182</v>
      </c>
    </row>
    <row r="980" spans="1:5" x14ac:dyDescent="0.2">
      <c r="A980" t="str">
        <f t="shared" si="15"/>
        <v>OGR1-G15</v>
      </c>
      <c r="B980" s="144" t="s">
        <v>405</v>
      </c>
      <c r="C980" s="34" t="s">
        <v>35</v>
      </c>
      <c r="D980" s="91" t="s">
        <v>1368</v>
      </c>
      <c r="E980" s="143">
        <v>45.919165369072608</v>
      </c>
    </row>
    <row r="981" spans="1:5" x14ac:dyDescent="0.2">
      <c r="A981" t="str">
        <f t="shared" si="15"/>
        <v>OPRD-G15</v>
      </c>
      <c r="B981" s="144" t="s">
        <v>602</v>
      </c>
      <c r="C981" s="91" t="s">
        <v>1114</v>
      </c>
      <c r="D981" s="91" t="s">
        <v>1368</v>
      </c>
      <c r="E981" s="143">
        <v>14.17603444065416</v>
      </c>
    </row>
    <row r="982" spans="1:5" x14ac:dyDescent="0.2">
      <c r="A982" t="str">
        <f t="shared" si="15"/>
        <v>OPRK-G15</v>
      </c>
      <c r="B982" s="144" t="s">
        <v>606</v>
      </c>
      <c r="C982" s="91" t="s">
        <v>1113</v>
      </c>
      <c r="D982" s="91" t="s">
        <v>1368</v>
      </c>
      <c r="E982" s="143">
        <v>35.959013490244146</v>
      </c>
    </row>
    <row r="983" spans="1:5" x14ac:dyDescent="0.2">
      <c r="A983" t="str">
        <f t="shared" si="15"/>
        <v>OPRM-G15</v>
      </c>
      <c r="B983" s="144" t="s">
        <v>609</v>
      </c>
      <c r="C983" s="91" t="s">
        <v>1112</v>
      </c>
      <c r="D983" s="91" t="s">
        <v>1368</v>
      </c>
      <c r="E983" s="143">
        <v>13.485860993510881</v>
      </c>
    </row>
    <row r="984" spans="1:5" x14ac:dyDescent="0.2">
      <c r="A984" t="str">
        <f t="shared" si="15"/>
        <v>OPRX-G15</v>
      </c>
      <c r="B984" s="144" t="s">
        <v>612</v>
      </c>
      <c r="C984" s="91" t="s">
        <v>56</v>
      </c>
      <c r="D984" s="91" t="s">
        <v>1368</v>
      </c>
      <c r="E984" s="143">
        <v>77.238851072515374</v>
      </c>
    </row>
    <row r="985" spans="1:5" x14ac:dyDescent="0.2">
      <c r="A985" t="str">
        <f t="shared" si="15"/>
        <v>OX2R-G15</v>
      </c>
      <c r="B985" s="144" t="s">
        <v>627</v>
      </c>
      <c r="C985" s="91" t="s">
        <v>1111</v>
      </c>
      <c r="D985" s="91" t="s">
        <v>1368</v>
      </c>
      <c r="E985" s="143">
        <v>63.329954697507084</v>
      </c>
    </row>
    <row r="986" spans="1:5" x14ac:dyDescent="0.2">
      <c r="A986" t="str">
        <f t="shared" si="15"/>
        <v>OXYR-G15</v>
      </c>
      <c r="B986" s="144" t="s">
        <v>760</v>
      </c>
      <c r="C986" s="91" t="s">
        <v>1110</v>
      </c>
      <c r="D986" s="91" t="s">
        <v>1368</v>
      </c>
      <c r="E986" s="143">
        <v>23.051594409457486</v>
      </c>
    </row>
    <row r="987" spans="1:5" x14ac:dyDescent="0.2">
      <c r="A987" t="str">
        <f t="shared" si="15"/>
        <v>P2RY2-G15</v>
      </c>
      <c r="B987" s="144" t="s">
        <v>641</v>
      </c>
      <c r="C987" s="91" t="s">
        <v>1109</v>
      </c>
      <c r="D987" s="91" t="s">
        <v>1368</v>
      </c>
      <c r="E987" s="143">
        <v>28.364015710345843</v>
      </c>
    </row>
    <row r="988" spans="1:5" x14ac:dyDescent="0.2">
      <c r="A988" t="str">
        <f t="shared" si="15"/>
        <v>PAR1-G15</v>
      </c>
      <c r="B988" s="144" t="s">
        <v>688</v>
      </c>
      <c r="C988" s="91" t="s">
        <v>688</v>
      </c>
      <c r="D988" s="91" t="s">
        <v>1368</v>
      </c>
      <c r="E988" s="143">
        <v>33.434594870372003</v>
      </c>
    </row>
    <row r="989" spans="1:5" x14ac:dyDescent="0.2">
      <c r="A989" t="str">
        <f t="shared" si="15"/>
        <v>PAR2-G15</v>
      </c>
      <c r="B989" s="144" t="s">
        <v>692</v>
      </c>
      <c r="C989" s="34" t="s">
        <v>692</v>
      </c>
      <c r="D989" s="91" t="s">
        <v>1368</v>
      </c>
      <c r="E989" s="143">
        <v>39.622311472096726</v>
      </c>
    </row>
    <row r="990" spans="1:5" x14ac:dyDescent="0.2">
      <c r="A990" t="str">
        <f t="shared" si="15"/>
        <v>PE2R1-G15</v>
      </c>
      <c r="B990" s="144" t="s">
        <v>669</v>
      </c>
      <c r="C990" s="91" t="s">
        <v>1108</v>
      </c>
      <c r="D990" s="91" t="s">
        <v>1368</v>
      </c>
      <c r="E990" s="143">
        <v>72.30369119126587</v>
      </c>
    </row>
    <row r="991" spans="1:5" x14ac:dyDescent="0.2">
      <c r="A991" t="str">
        <f t="shared" si="15"/>
        <v>PE2R2-G15</v>
      </c>
      <c r="B991" s="144" t="s">
        <v>672</v>
      </c>
      <c r="C991" s="91" t="s">
        <v>1107</v>
      </c>
      <c r="D991" s="91" t="s">
        <v>1368</v>
      </c>
      <c r="E991" s="143">
        <v>7.6305024349202073</v>
      </c>
    </row>
    <row r="992" spans="1:5" x14ac:dyDescent="0.2">
      <c r="A992" t="str">
        <f t="shared" si="15"/>
        <v>PE2R3-G15</v>
      </c>
      <c r="B992" s="144" t="s">
        <v>675</v>
      </c>
      <c r="C992" s="91" t="s">
        <v>1106</v>
      </c>
      <c r="D992" s="91" t="s">
        <v>1368</v>
      </c>
      <c r="E992" s="143">
        <v>31.971436893369486</v>
      </c>
    </row>
    <row r="993" spans="1:5" x14ac:dyDescent="0.2">
      <c r="A993" t="str">
        <f t="shared" si="15"/>
        <v>PE2R4-G15</v>
      </c>
      <c r="B993" s="144" t="s">
        <v>678</v>
      </c>
      <c r="C993" s="91" t="s">
        <v>1105</v>
      </c>
      <c r="D993" s="91" t="s">
        <v>1368</v>
      </c>
      <c r="E993" s="143">
        <v>42.876035456658606</v>
      </c>
    </row>
    <row r="994" spans="1:5" x14ac:dyDescent="0.2">
      <c r="A994" t="str">
        <f t="shared" si="15"/>
        <v>PF2R-G15</v>
      </c>
      <c r="B994" s="144" t="s">
        <v>681</v>
      </c>
      <c r="C994" s="91" t="s">
        <v>1104</v>
      </c>
      <c r="D994" s="91" t="s">
        <v>1368</v>
      </c>
      <c r="E994" s="143">
        <v>35.873431291499884</v>
      </c>
    </row>
    <row r="995" spans="1:5" x14ac:dyDescent="0.2">
      <c r="A995" t="str">
        <f t="shared" si="15"/>
        <v>PSYR-G15</v>
      </c>
      <c r="B995" s="144" t="s">
        <v>410</v>
      </c>
      <c r="C995" s="34" t="s">
        <v>34</v>
      </c>
      <c r="D995" s="91" t="s">
        <v>1368</v>
      </c>
      <c r="E995" s="143" t="s">
        <v>182</v>
      </c>
    </row>
    <row r="996" spans="1:5" x14ac:dyDescent="0.2">
      <c r="A996" t="str">
        <f t="shared" si="15"/>
        <v>PTH1R-G15</v>
      </c>
      <c r="B996" s="144" t="s">
        <v>152</v>
      </c>
      <c r="C996" s="91" t="s">
        <v>1103</v>
      </c>
      <c r="D996" s="91" t="s">
        <v>1368</v>
      </c>
      <c r="E996" s="143">
        <v>53.418658559005344</v>
      </c>
    </row>
    <row r="997" spans="1:5" x14ac:dyDescent="0.2">
      <c r="A997" t="str">
        <f t="shared" si="15"/>
        <v>S1PR1-G15</v>
      </c>
      <c r="B997" s="144" t="s">
        <v>62</v>
      </c>
      <c r="C997" s="91" t="s">
        <v>1102</v>
      </c>
      <c r="D997" s="91" t="s">
        <v>1368</v>
      </c>
      <c r="E997" s="143">
        <v>98.9444680906944</v>
      </c>
    </row>
    <row r="998" spans="1:5" x14ac:dyDescent="0.2">
      <c r="A998" t="str">
        <f t="shared" si="15"/>
        <v>SSR2-G15</v>
      </c>
      <c r="B998" s="144" t="s">
        <v>705</v>
      </c>
      <c r="C998" s="91" t="s">
        <v>1101</v>
      </c>
      <c r="D998" s="91" t="s">
        <v>1368</v>
      </c>
      <c r="E998" s="143">
        <v>124.11549115690647</v>
      </c>
    </row>
    <row r="999" spans="1:5" x14ac:dyDescent="0.2">
      <c r="A999" t="str">
        <f t="shared" si="15"/>
        <v>V1AR-G15</v>
      </c>
      <c r="B999" s="144" t="s">
        <v>153</v>
      </c>
      <c r="C999" s="91" t="s">
        <v>1100</v>
      </c>
      <c r="D999" s="91" t="s">
        <v>1368</v>
      </c>
      <c r="E999" s="143">
        <v>150.02540340689364</v>
      </c>
    </row>
    <row r="1000" spans="1:5" x14ac:dyDescent="0.2">
      <c r="A1000" t="str">
        <f t="shared" si="15"/>
        <v>V2R-G15</v>
      </c>
      <c r="B1000" s="144" t="s">
        <v>74</v>
      </c>
      <c r="C1000" s="91" t="s">
        <v>1099</v>
      </c>
      <c r="D1000" s="91" t="s">
        <v>1368</v>
      </c>
      <c r="E1000" s="143">
        <v>79.808052074000472</v>
      </c>
    </row>
    <row r="1001" spans="1:5" x14ac:dyDescent="0.2">
      <c r="A1001" t="str">
        <f t="shared" si="15"/>
        <v>VIPR1-G15</v>
      </c>
      <c r="B1001" s="144" t="s">
        <v>773</v>
      </c>
      <c r="C1001" s="91" t="s">
        <v>1098</v>
      </c>
      <c r="D1001" s="91" t="s">
        <v>1368</v>
      </c>
      <c r="E1001" s="143" t="s">
        <v>182</v>
      </c>
    </row>
    <row r="1002" spans="1:5" x14ac:dyDescent="0.2">
      <c r="A1002" t="str">
        <f t="shared" si="15"/>
        <v>5HT1A-G12</v>
      </c>
      <c r="B1002" s="144" t="s">
        <v>170</v>
      </c>
      <c r="C1002" s="91" t="s">
        <v>1179</v>
      </c>
      <c r="D1002" s="91" t="s">
        <v>1340</v>
      </c>
      <c r="E1002" s="143" t="s">
        <v>182</v>
      </c>
    </row>
    <row r="1003" spans="1:5" x14ac:dyDescent="0.2">
      <c r="A1003" t="str">
        <f t="shared" si="15"/>
        <v>5HT1B-G12</v>
      </c>
      <c r="B1003" s="144" t="s">
        <v>175</v>
      </c>
      <c r="C1003" s="91" t="s">
        <v>1178</v>
      </c>
      <c r="D1003" s="91" t="s">
        <v>1340</v>
      </c>
      <c r="E1003" s="143" t="s">
        <v>182</v>
      </c>
    </row>
    <row r="1004" spans="1:5" x14ac:dyDescent="0.2">
      <c r="A1004" t="str">
        <f t="shared" si="15"/>
        <v>5HT1D-G12</v>
      </c>
      <c r="B1004" s="144" t="s">
        <v>178</v>
      </c>
      <c r="C1004" s="91" t="s">
        <v>1177</v>
      </c>
      <c r="D1004" s="91" t="s">
        <v>1340</v>
      </c>
      <c r="E1004" s="143" t="s">
        <v>182</v>
      </c>
    </row>
    <row r="1005" spans="1:5" x14ac:dyDescent="0.2">
      <c r="A1005" t="str">
        <f t="shared" si="15"/>
        <v>5HT2A-G12</v>
      </c>
      <c r="B1005" s="144" t="s">
        <v>186</v>
      </c>
      <c r="C1005" s="91" t="s">
        <v>1176</v>
      </c>
      <c r="D1005" s="91" t="s">
        <v>1340</v>
      </c>
      <c r="E1005" s="143" t="s">
        <v>182</v>
      </c>
    </row>
    <row r="1006" spans="1:5" x14ac:dyDescent="0.2">
      <c r="A1006" t="str">
        <f t="shared" si="15"/>
        <v>5HT2B-G12</v>
      </c>
      <c r="B1006" s="144" t="s">
        <v>189</v>
      </c>
      <c r="C1006" s="91" t="s">
        <v>1175</v>
      </c>
      <c r="D1006" s="91" t="s">
        <v>1340</v>
      </c>
      <c r="E1006" s="143" t="s">
        <v>182</v>
      </c>
    </row>
    <row r="1007" spans="1:5" x14ac:dyDescent="0.2">
      <c r="A1007" t="str">
        <f t="shared" si="15"/>
        <v>5HT2C-G12</v>
      </c>
      <c r="B1007" s="144" t="s">
        <v>192</v>
      </c>
      <c r="C1007" s="91" t="s">
        <v>1174</v>
      </c>
      <c r="D1007" s="91" t="s">
        <v>1340</v>
      </c>
      <c r="E1007" s="143">
        <v>5.760899024891617</v>
      </c>
    </row>
    <row r="1008" spans="1:5" x14ac:dyDescent="0.2">
      <c r="A1008" t="str">
        <f t="shared" si="15"/>
        <v>AA1R-G12</v>
      </c>
      <c r="B1008" s="144" t="s">
        <v>217</v>
      </c>
      <c r="C1008" s="91" t="s">
        <v>1173</v>
      </c>
      <c r="D1008" s="91" t="s">
        <v>1340</v>
      </c>
      <c r="E1008" s="143">
        <v>3.5312499838895079</v>
      </c>
    </row>
    <row r="1009" spans="1:5" x14ac:dyDescent="0.2">
      <c r="A1009" t="str">
        <f t="shared" si="15"/>
        <v>AA2AR-G12</v>
      </c>
      <c r="B1009" s="144" t="s">
        <v>221</v>
      </c>
      <c r="C1009" s="91" t="s">
        <v>1172</v>
      </c>
      <c r="D1009" s="91" t="s">
        <v>1340</v>
      </c>
      <c r="E1009" s="143">
        <v>3.77971047927333</v>
      </c>
    </row>
    <row r="1010" spans="1:5" x14ac:dyDescent="0.2">
      <c r="A1010" t="str">
        <f t="shared" si="15"/>
        <v>AA2BR-G12</v>
      </c>
      <c r="B1010" s="144" t="s">
        <v>224</v>
      </c>
      <c r="C1010" s="91" t="s">
        <v>1171</v>
      </c>
      <c r="D1010" s="91" t="s">
        <v>1340</v>
      </c>
      <c r="E1010" s="143" t="s">
        <v>182</v>
      </c>
    </row>
    <row r="1011" spans="1:5" x14ac:dyDescent="0.2">
      <c r="A1011" t="str">
        <f t="shared" si="15"/>
        <v>AA3R-G12</v>
      </c>
      <c r="B1011" s="144" t="s">
        <v>227</v>
      </c>
      <c r="C1011" s="91" t="s">
        <v>1170</v>
      </c>
      <c r="D1011" s="91" t="s">
        <v>1340</v>
      </c>
      <c r="E1011" s="143" t="s">
        <v>182</v>
      </c>
    </row>
    <row r="1012" spans="1:5" x14ac:dyDescent="0.2">
      <c r="A1012" t="str">
        <f t="shared" si="15"/>
        <v>ACM1-G12</v>
      </c>
      <c r="B1012" s="144" t="s">
        <v>202</v>
      </c>
      <c r="C1012" s="91" t="s">
        <v>1169</v>
      </c>
      <c r="D1012" s="91" t="s">
        <v>1340</v>
      </c>
      <c r="E1012" s="143" t="s">
        <v>182</v>
      </c>
    </row>
    <row r="1013" spans="1:5" x14ac:dyDescent="0.2">
      <c r="A1013" t="str">
        <f t="shared" si="15"/>
        <v>ACM2-G12</v>
      </c>
      <c r="B1013" s="144" t="s">
        <v>206</v>
      </c>
      <c r="C1013" s="91" t="s">
        <v>1168</v>
      </c>
      <c r="D1013" s="91" t="s">
        <v>1340</v>
      </c>
      <c r="E1013" s="143" t="s">
        <v>182</v>
      </c>
    </row>
    <row r="1014" spans="1:5" x14ac:dyDescent="0.2">
      <c r="A1014" t="str">
        <f t="shared" si="15"/>
        <v>ACM3-G12</v>
      </c>
      <c r="B1014" s="144" t="s">
        <v>209</v>
      </c>
      <c r="C1014" s="91" t="s">
        <v>1167</v>
      </c>
      <c r="D1014" s="91" t="s">
        <v>1340</v>
      </c>
      <c r="E1014" s="143" t="s">
        <v>182</v>
      </c>
    </row>
    <row r="1015" spans="1:5" x14ac:dyDescent="0.2">
      <c r="A1015" t="str">
        <f t="shared" si="15"/>
        <v>ACM4-G12</v>
      </c>
      <c r="B1015" s="144" t="s">
        <v>212</v>
      </c>
      <c r="C1015" s="91" t="s">
        <v>1166</v>
      </c>
      <c r="D1015" s="91" t="s">
        <v>1340</v>
      </c>
      <c r="E1015" s="143" t="s">
        <v>182</v>
      </c>
    </row>
    <row r="1016" spans="1:5" x14ac:dyDescent="0.2">
      <c r="A1016" t="str">
        <f t="shared" si="15"/>
        <v>ADA1A-G12</v>
      </c>
      <c r="B1016" s="144" t="s">
        <v>237</v>
      </c>
      <c r="C1016" s="91" t="s">
        <v>1165</v>
      </c>
      <c r="D1016" s="91" t="s">
        <v>1340</v>
      </c>
      <c r="E1016" s="143" t="s">
        <v>182</v>
      </c>
    </row>
    <row r="1017" spans="1:5" x14ac:dyDescent="0.2">
      <c r="A1017" t="str">
        <f t="shared" si="15"/>
        <v>ADA2A-G12</v>
      </c>
      <c r="B1017" s="144" t="s">
        <v>245</v>
      </c>
      <c r="C1017" s="91" t="s">
        <v>1164</v>
      </c>
      <c r="D1017" s="91" t="s">
        <v>1340</v>
      </c>
      <c r="E1017" s="143">
        <v>5.8966273012832531</v>
      </c>
    </row>
    <row r="1018" spans="1:5" x14ac:dyDescent="0.2">
      <c r="A1018" t="str">
        <f t="shared" si="15"/>
        <v>ADA2B-G12</v>
      </c>
      <c r="B1018" s="144" t="s">
        <v>248</v>
      </c>
      <c r="C1018" s="91" t="s">
        <v>1163</v>
      </c>
      <c r="D1018" s="91" t="s">
        <v>1340</v>
      </c>
      <c r="E1018" s="143" t="s">
        <v>182</v>
      </c>
    </row>
    <row r="1019" spans="1:5" x14ac:dyDescent="0.2">
      <c r="A1019" t="str">
        <f t="shared" si="15"/>
        <v>ADA2C-G12</v>
      </c>
      <c r="B1019" s="144" t="s">
        <v>251</v>
      </c>
      <c r="C1019" s="91" t="s">
        <v>1162</v>
      </c>
      <c r="D1019" s="91" t="s">
        <v>1340</v>
      </c>
      <c r="E1019" s="143" t="s">
        <v>182</v>
      </c>
    </row>
    <row r="1020" spans="1:5" x14ac:dyDescent="0.2">
      <c r="A1020" t="str">
        <f t="shared" si="15"/>
        <v>ADRB1-G12</v>
      </c>
      <c r="B1020" s="144" t="s">
        <v>254</v>
      </c>
      <c r="C1020" s="91" t="s">
        <v>1161</v>
      </c>
      <c r="D1020" s="91" t="s">
        <v>1340</v>
      </c>
      <c r="E1020" s="143">
        <v>14.94372490143923</v>
      </c>
    </row>
    <row r="1021" spans="1:5" x14ac:dyDescent="0.2">
      <c r="A1021" t="str">
        <f t="shared" si="15"/>
        <v>ADRB2-G12</v>
      </c>
      <c r="B1021" s="144" t="s">
        <v>256</v>
      </c>
      <c r="C1021" s="91" t="s">
        <v>1160</v>
      </c>
      <c r="D1021" s="91" t="s">
        <v>1340</v>
      </c>
      <c r="E1021" s="143" t="s">
        <v>182</v>
      </c>
    </row>
    <row r="1022" spans="1:5" x14ac:dyDescent="0.2">
      <c r="A1022" t="str">
        <f t="shared" si="15"/>
        <v>AGTR1-G12</v>
      </c>
      <c r="B1022" s="144" t="s">
        <v>259</v>
      </c>
      <c r="C1022" s="91" t="s">
        <v>1159</v>
      </c>
      <c r="D1022" s="91" t="s">
        <v>1340</v>
      </c>
      <c r="E1022" s="143">
        <v>8.8808314895771847</v>
      </c>
    </row>
    <row r="1023" spans="1:5" x14ac:dyDescent="0.2">
      <c r="A1023" t="str">
        <f t="shared" si="15"/>
        <v>APJ-G12</v>
      </c>
      <c r="B1023" s="144" t="s">
        <v>0</v>
      </c>
      <c r="C1023" s="91" t="s">
        <v>265</v>
      </c>
      <c r="D1023" s="91" t="s">
        <v>1340</v>
      </c>
      <c r="E1023" s="143">
        <v>6.4525248308343679</v>
      </c>
    </row>
    <row r="1024" spans="1:5" x14ac:dyDescent="0.2">
      <c r="A1024" t="str">
        <f t="shared" si="15"/>
        <v>BKRB1-G12</v>
      </c>
      <c r="B1024" s="144" t="s">
        <v>276</v>
      </c>
      <c r="C1024" s="91" t="s">
        <v>1158</v>
      </c>
      <c r="D1024" s="91" t="s">
        <v>1340</v>
      </c>
      <c r="E1024" s="143" t="s">
        <v>182</v>
      </c>
    </row>
    <row r="1025" spans="1:5" x14ac:dyDescent="0.2">
      <c r="A1025" t="str">
        <f t="shared" si="15"/>
        <v>BKRB2-G12</v>
      </c>
      <c r="B1025" s="144" t="s">
        <v>280</v>
      </c>
      <c r="C1025" s="91" t="s">
        <v>1157</v>
      </c>
      <c r="D1025" s="91" t="s">
        <v>1340</v>
      </c>
      <c r="E1025" s="143">
        <v>9.3216780023078556</v>
      </c>
    </row>
    <row r="1026" spans="1:5" x14ac:dyDescent="0.2">
      <c r="A1026" t="str">
        <f t="shared" ref="A1026:A1089" si="16">B1026&amp;"-"&amp;D1026</f>
        <v>C5AR1-G12</v>
      </c>
      <c r="B1026" s="144" t="s">
        <v>428</v>
      </c>
      <c r="C1026" s="91" t="s">
        <v>1156</v>
      </c>
      <c r="D1026" s="91" t="s">
        <v>1340</v>
      </c>
      <c r="E1026" s="143" t="s">
        <v>182</v>
      </c>
    </row>
    <row r="1027" spans="1:5" x14ac:dyDescent="0.2">
      <c r="A1027" t="str">
        <f t="shared" si="16"/>
        <v>CALCR-G12</v>
      </c>
      <c r="B1027" s="144" t="s">
        <v>283</v>
      </c>
      <c r="C1027" s="91" t="s">
        <v>1155</v>
      </c>
      <c r="D1027" s="91" t="s">
        <v>1340</v>
      </c>
      <c r="E1027" s="143">
        <v>2.9460493172841109</v>
      </c>
    </row>
    <row r="1028" spans="1:5" ht="16" x14ac:dyDescent="0.2">
      <c r="A1028" t="str">
        <f t="shared" si="16"/>
        <v>CALCR+RAMP3-G12</v>
      </c>
      <c r="B1028" s="144" t="s">
        <v>1154</v>
      </c>
      <c r="C1028" s="91" t="s">
        <v>1153</v>
      </c>
      <c r="D1028" s="91" t="s">
        <v>1340</v>
      </c>
      <c r="E1028" s="143">
        <v>8.5666603335203568</v>
      </c>
    </row>
    <row r="1029" spans="1:5" x14ac:dyDescent="0.2">
      <c r="A1029" t="str">
        <f t="shared" si="16"/>
        <v>CCKAR-G12</v>
      </c>
      <c r="B1029" s="144" t="s">
        <v>324</v>
      </c>
      <c r="C1029" s="91" t="s">
        <v>1152</v>
      </c>
      <c r="D1029" s="91" t="s">
        <v>1340</v>
      </c>
      <c r="E1029" s="143">
        <v>6.8346212416618624</v>
      </c>
    </row>
    <row r="1030" spans="1:5" x14ac:dyDescent="0.2">
      <c r="A1030" t="str">
        <f t="shared" si="16"/>
        <v>CCR5-G12</v>
      </c>
      <c r="B1030" s="144" t="s">
        <v>6</v>
      </c>
      <c r="C1030" s="91" t="s">
        <v>6</v>
      </c>
      <c r="D1030" s="91" t="s">
        <v>1340</v>
      </c>
      <c r="E1030" s="143" t="s">
        <v>182</v>
      </c>
    </row>
    <row r="1031" spans="1:5" x14ac:dyDescent="0.2">
      <c r="A1031" t="str">
        <f t="shared" si="16"/>
        <v>CCR6-G12</v>
      </c>
      <c r="B1031" s="144" t="s">
        <v>7</v>
      </c>
      <c r="C1031" s="91" t="s">
        <v>7</v>
      </c>
      <c r="D1031" s="91" t="s">
        <v>1340</v>
      </c>
      <c r="E1031" s="143">
        <v>8.4058998963929774</v>
      </c>
    </row>
    <row r="1032" spans="1:5" x14ac:dyDescent="0.2">
      <c r="A1032" t="str">
        <f t="shared" si="16"/>
        <v>CLTR1-G12</v>
      </c>
      <c r="B1032" s="144" t="s">
        <v>519</v>
      </c>
      <c r="C1032" s="91" t="s">
        <v>1151</v>
      </c>
      <c r="D1032" s="91" t="s">
        <v>1340</v>
      </c>
      <c r="E1032" s="143" t="s">
        <v>182</v>
      </c>
    </row>
    <row r="1033" spans="1:5" x14ac:dyDescent="0.2">
      <c r="A1033" t="str">
        <f t="shared" si="16"/>
        <v>CLTR2-G12</v>
      </c>
      <c r="B1033" s="144" t="s">
        <v>523</v>
      </c>
      <c r="C1033" s="91" t="s">
        <v>1150</v>
      </c>
      <c r="D1033" s="91" t="s">
        <v>1340</v>
      </c>
      <c r="E1033" s="143">
        <v>11.45843074358412</v>
      </c>
    </row>
    <row r="1034" spans="1:5" x14ac:dyDescent="0.2">
      <c r="A1034" t="str">
        <f t="shared" si="16"/>
        <v>CNR1-G12</v>
      </c>
      <c r="B1034" s="144" t="s">
        <v>290</v>
      </c>
      <c r="C1034" s="91" t="s">
        <v>1149</v>
      </c>
      <c r="D1034" s="91" t="s">
        <v>1340</v>
      </c>
      <c r="E1034" s="143">
        <v>6.4352658522467356</v>
      </c>
    </row>
    <row r="1035" spans="1:5" x14ac:dyDescent="0.2">
      <c r="A1035" t="str">
        <f t="shared" si="16"/>
        <v>CNR2-G12</v>
      </c>
      <c r="B1035" s="144" t="s">
        <v>294</v>
      </c>
      <c r="C1035" s="91" t="s">
        <v>1148</v>
      </c>
      <c r="D1035" s="91" t="s">
        <v>1340</v>
      </c>
      <c r="E1035" s="143" t="s">
        <v>182</v>
      </c>
    </row>
    <row r="1036" spans="1:5" x14ac:dyDescent="0.2">
      <c r="A1036" t="str">
        <f t="shared" si="16"/>
        <v>CRFR1-G12</v>
      </c>
      <c r="B1036" s="144" t="s">
        <v>83</v>
      </c>
      <c r="C1036" s="91" t="s">
        <v>1147</v>
      </c>
      <c r="D1036" s="91" t="s">
        <v>1340</v>
      </c>
      <c r="E1036" s="143" t="s">
        <v>182</v>
      </c>
    </row>
    <row r="1037" spans="1:5" x14ac:dyDescent="0.2">
      <c r="A1037" t="str">
        <f t="shared" si="16"/>
        <v>CRFR2-G12</v>
      </c>
      <c r="B1037" s="144" t="s">
        <v>8</v>
      </c>
      <c r="C1037" s="91" t="s">
        <v>1146</v>
      </c>
      <c r="D1037" s="91" t="s">
        <v>1340</v>
      </c>
      <c r="E1037" s="143">
        <v>16.16401183571762</v>
      </c>
    </row>
    <row r="1038" spans="1:5" x14ac:dyDescent="0.2">
      <c r="A1038" t="str">
        <f t="shared" si="16"/>
        <v>CXCR2-G12</v>
      </c>
      <c r="B1038" s="144" t="s">
        <v>11</v>
      </c>
      <c r="C1038" s="91" t="s">
        <v>11</v>
      </c>
      <c r="D1038" s="91" t="s">
        <v>1340</v>
      </c>
      <c r="E1038" s="143" t="s">
        <v>182</v>
      </c>
    </row>
    <row r="1039" spans="1:5" x14ac:dyDescent="0.2">
      <c r="A1039" t="str">
        <f t="shared" si="16"/>
        <v>CXCR4-G12</v>
      </c>
      <c r="B1039" s="144" t="s">
        <v>12</v>
      </c>
      <c r="C1039" s="91" t="s">
        <v>12</v>
      </c>
      <c r="D1039" s="91" t="s">
        <v>1340</v>
      </c>
      <c r="E1039" s="143" t="s">
        <v>182</v>
      </c>
    </row>
    <row r="1040" spans="1:5" x14ac:dyDescent="0.2">
      <c r="A1040" t="str">
        <f t="shared" si="16"/>
        <v>CXCR5-G12</v>
      </c>
      <c r="B1040" s="144" t="s">
        <v>13</v>
      </c>
      <c r="C1040" s="91" t="s">
        <v>13</v>
      </c>
      <c r="D1040" s="91" t="s">
        <v>1340</v>
      </c>
      <c r="E1040" s="143" t="s">
        <v>182</v>
      </c>
    </row>
    <row r="1041" spans="1:5" x14ac:dyDescent="0.2">
      <c r="A1041" t="str">
        <f t="shared" si="16"/>
        <v>DRD1-G12</v>
      </c>
      <c r="B1041" s="144" t="s">
        <v>433</v>
      </c>
      <c r="C1041" s="91" t="s">
        <v>1145</v>
      </c>
      <c r="D1041" s="91" t="s">
        <v>1340</v>
      </c>
      <c r="E1041" s="143" t="s">
        <v>182</v>
      </c>
    </row>
    <row r="1042" spans="1:5" x14ac:dyDescent="0.2">
      <c r="A1042" t="str">
        <f t="shared" si="16"/>
        <v>DRD2-G12</v>
      </c>
      <c r="B1042" s="144" t="s">
        <v>435</v>
      </c>
      <c r="C1042" s="91" t="s">
        <v>1144</v>
      </c>
      <c r="D1042" s="91" t="s">
        <v>1340</v>
      </c>
      <c r="E1042" s="143" t="s">
        <v>182</v>
      </c>
    </row>
    <row r="1043" spans="1:5" x14ac:dyDescent="0.2">
      <c r="A1043" t="str">
        <f t="shared" si="16"/>
        <v>DRD5-G12</v>
      </c>
      <c r="B1043" s="144" t="s">
        <v>439</v>
      </c>
      <c r="C1043" s="91" t="s">
        <v>1143</v>
      </c>
      <c r="D1043" s="91" t="s">
        <v>1340</v>
      </c>
      <c r="E1043" s="143" t="s">
        <v>182</v>
      </c>
    </row>
    <row r="1044" spans="1:5" x14ac:dyDescent="0.2">
      <c r="A1044" t="str">
        <f t="shared" si="16"/>
        <v>EDNRA-G12</v>
      </c>
      <c r="B1044" s="144" t="s">
        <v>441</v>
      </c>
      <c r="C1044" s="91" t="s">
        <v>1142</v>
      </c>
      <c r="D1044" s="91" t="s">
        <v>1340</v>
      </c>
      <c r="E1044" s="143">
        <v>8.1137714275560615</v>
      </c>
    </row>
    <row r="1045" spans="1:5" x14ac:dyDescent="0.2">
      <c r="A1045" t="str">
        <f t="shared" si="16"/>
        <v>FFAR2-G12</v>
      </c>
      <c r="B1045" s="144" t="s">
        <v>453</v>
      </c>
      <c r="C1045" s="91" t="s">
        <v>1141</v>
      </c>
      <c r="D1045" s="91" t="s">
        <v>1340</v>
      </c>
      <c r="E1045" s="143" t="s">
        <v>182</v>
      </c>
    </row>
    <row r="1046" spans="1:5" x14ac:dyDescent="0.2">
      <c r="A1046" t="str">
        <f t="shared" si="16"/>
        <v>FFAR3-G12</v>
      </c>
      <c r="B1046" s="144" t="s">
        <v>455</v>
      </c>
      <c r="C1046" s="91" t="s">
        <v>1140</v>
      </c>
      <c r="D1046" s="91" t="s">
        <v>1340</v>
      </c>
      <c r="E1046" s="143">
        <v>6.986273792016652</v>
      </c>
    </row>
    <row r="1047" spans="1:5" x14ac:dyDescent="0.2">
      <c r="A1047" t="str">
        <f t="shared" si="16"/>
        <v>FFAR4-G12</v>
      </c>
      <c r="B1047" s="144" t="s">
        <v>457</v>
      </c>
      <c r="C1047" s="91" t="s">
        <v>1139</v>
      </c>
      <c r="D1047" s="91" t="s">
        <v>1340</v>
      </c>
      <c r="E1047" s="143" t="s">
        <v>182</v>
      </c>
    </row>
    <row r="1048" spans="1:5" x14ac:dyDescent="0.2">
      <c r="A1048" t="str">
        <f t="shared" si="16"/>
        <v>GHSR-G12</v>
      </c>
      <c r="B1048" s="144" t="s">
        <v>84</v>
      </c>
      <c r="C1048" s="91" t="s">
        <v>113</v>
      </c>
      <c r="D1048" s="91" t="s">
        <v>1340</v>
      </c>
      <c r="E1048" s="143">
        <v>4.6321292505317402</v>
      </c>
    </row>
    <row r="1049" spans="1:5" x14ac:dyDescent="0.2">
      <c r="A1049" t="str">
        <f t="shared" si="16"/>
        <v>GIPR-G12</v>
      </c>
      <c r="B1049" s="144" t="s">
        <v>484</v>
      </c>
      <c r="C1049" s="91" t="s">
        <v>114</v>
      </c>
      <c r="D1049" s="91" t="s">
        <v>1340</v>
      </c>
      <c r="E1049" s="143" t="s">
        <v>182</v>
      </c>
    </row>
    <row r="1050" spans="1:5" x14ac:dyDescent="0.2">
      <c r="A1050" t="str">
        <f t="shared" si="16"/>
        <v>GLP1R-G12</v>
      </c>
      <c r="B1050" s="144" t="s">
        <v>486</v>
      </c>
      <c r="C1050" s="91" t="s">
        <v>1138</v>
      </c>
      <c r="D1050" s="91" t="s">
        <v>1340</v>
      </c>
      <c r="E1050" s="143" t="s">
        <v>182</v>
      </c>
    </row>
    <row r="1051" spans="1:5" x14ac:dyDescent="0.2">
      <c r="A1051" t="str">
        <f t="shared" si="16"/>
        <v>GLP2R-G12</v>
      </c>
      <c r="B1051" s="144" t="s">
        <v>488</v>
      </c>
      <c r="C1051" s="91" t="s">
        <v>1137</v>
      </c>
      <c r="D1051" s="91" t="s">
        <v>1340</v>
      </c>
      <c r="E1051" s="143" t="s">
        <v>182</v>
      </c>
    </row>
    <row r="1052" spans="1:5" x14ac:dyDescent="0.2">
      <c r="A1052" t="str">
        <f t="shared" si="16"/>
        <v>GLR-G12</v>
      </c>
      <c r="B1052" s="144" t="s">
        <v>490</v>
      </c>
      <c r="C1052" s="91" t="s">
        <v>112</v>
      </c>
      <c r="D1052" s="91" t="s">
        <v>1340</v>
      </c>
      <c r="E1052" s="143" t="s">
        <v>182</v>
      </c>
    </row>
    <row r="1053" spans="1:5" x14ac:dyDescent="0.2">
      <c r="A1053" t="str">
        <f t="shared" si="16"/>
        <v>GNRHR-G12</v>
      </c>
      <c r="B1053" s="144" t="s">
        <v>497</v>
      </c>
      <c r="C1053" s="91" t="s">
        <v>1136</v>
      </c>
      <c r="D1053" s="91" t="s">
        <v>1340</v>
      </c>
      <c r="E1053" s="143" t="s">
        <v>182</v>
      </c>
    </row>
    <row r="1054" spans="1:5" x14ac:dyDescent="0.2">
      <c r="A1054" t="str">
        <f t="shared" si="16"/>
        <v>GP183-G12</v>
      </c>
      <c r="B1054" s="144" t="s">
        <v>353</v>
      </c>
      <c r="C1054" s="91" t="s">
        <v>37</v>
      </c>
      <c r="D1054" s="91" t="s">
        <v>1340</v>
      </c>
      <c r="E1054" s="143">
        <v>13.732666433044715</v>
      </c>
    </row>
    <row r="1055" spans="1:5" x14ac:dyDescent="0.2">
      <c r="A1055" t="str">
        <f t="shared" si="16"/>
        <v>GPBAR-G12</v>
      </c>
      <c r="B1055" s="144" t="s">
        <v>268</v>
      </c>
      <c r="C1055" s="91" t="s">
        <v>1135</v>
      </c>
      <c r="D1055" s="91" t="s">
        <v>1340</v>
      </c>
      <c r="E1055" s="143" t="s">
        <v>182</v>
      </c>
    </row>
    <row r="1056" spans="1:5" x14ac:dyDescent="0.2">
      <c r="A1056" t="str">
        <f t="shared" si="16"/>
        <v>GPR39-G12</v>
      </c>
      <c r="B1056" s="144" t="s">
        <v>85</v>
      </c>
      <c r="C1056" s="91" t="s">
        <v>85</v>
      </c>
      <c r="D1056" s="91" t="s">
        <v>1340</v>
      </c>
      <c r="E1056" s="143" t="s">
        <v>182</v>
      </c>
    </row>
    <row r="1057" spans="1:5" x14ac:dyDescent="0.2">
      <c r="A1057" t="str">
        <f t="shared" si="16"/>
        <v>GPR4-G12</v>
      </c>
      <c r="B1057" s="144" t="s">
        <v>31</v>
      </c>
      <c r="C1057" s="34" t="s">
        <v>31</v>
      </c>
      <c r="D1057" s="91" t="s">
        <v>1340</v>
      </c>
      <c r="E1057" s="143" t="s">
        <v>182</v>
      </c>
    </row>
    <row r="1058" spans="1:5" x14ac:dyDescent="0.2">
      <c r="A1058" t="str">
        <f t="shared" si="16"/>
        <v>GPR84-G12</v>
      </c>
      <c r="B1058" s="144" t="s">
        <v>36</v>
      </c>
      <c r="C1058" s="34" t="s">
        <v>36</v>
      </c>
      <c r="D1058" s="91" t="s">
        <v>1340</v>
      </c>
      <c r="E1058" s="143" t="s">
        <v>182</v>
      </c>
    </row>
    <row r="1059" spans="1:5" x14ac:dyDescent="0.2">
      <c r="A1059" t="str">
        <f t="shared" si="16"/>
        <v>GRM2-G12</v>
      </c>
      <c r="B1059" s="144" t="s">
        <v>564</v>
      </c>
      <c r="C1059" s="91" t="s">
        <v>1133</v>
      </c>
      <c r="D1059" s="91" t="s">
        <v>1340</v>
      </c>
      <c r="E1059" s="143" t="s">
        <v>182</v>
      </c>
    </row>
    <row r="1060" spans="1:5" x14ac:dyDescent="0.2">
      <c r="A1060" t="str">
        <f t="shared" si="16"/>
        <v>GRM4-G12</v>
      </c>
      <c r="B1060" s="144" t="s">
        <v>567</v>
      </c>
      <c r="C1060" s="91" t="s">
        <v>1132</v>
      </c>
      <c r="D1060" s="91" t="s">
        <v>1340</v>
      </c>
      <c r="E1060" s="143" t="s">
        <v>182</v>
      </c>
    </row>
    <row r="1061" spans="1:5" x14ac:dyDescent="0.2">
      <c r="A1061" t="str">
        <f t="shared" si="16"/>
        <v>GRM5-G12</v>
      </c>
      <c r="B1061" s="144" t="s">
        <v>569</v>
      </c>
      <c r="C1061" s="91" t="s">
        <v>1131</v>
      </c>
      <c r="D1061" s="91" t="s">
        <v>1340</v>
      </c>
      <c r="E1061" s="143" t="s">
        <v>182</v>
      </c>
    </row>
    <row r="1062" spans="1:5" x14ac:dyDescent="0.2">
      <c r="A1062" t="str">
        <f t="shared" si="16"/>
        <v>GRM6-G12</v>
      </c>
      <c r="B1062" s="144" t="s">
        <v>571</v>
      </c>
      <c r="C1062" s="91" t="s">
        <v>1130</v>
      </c>
      <c r="D1062" s="91" t="s">
        <v>1340</v>
      </c>
      <c r="E1062" s="143" t="s">
        <v>182</v>
      </c>
    </row>
    <row r="1063" spans="1:5" x14ac:dyDescent="0.2">
      <c r="A1063" t="str">
        <f t="shared" si="16"/>
        <v>GRM8-G12</v>
      </c>
      <c r="B1063" s="144" t="s">
        <v>574</v>
      </c>
      <c r="C1063" s="91" t="s">
        <v>1129</v>
      </c>
      <c r="D1063" s="91" t="s">
        <v>1340</v>
      </c>
      <c r="E1063" s="143" t="s">
        <v>182</v>
      </c>
    </row>
    <row r="1064" spans="1:5" x14ac:dyDescent="0.2">
      <c r="A1064" t="str">
        <f t="shared" si="16"/>
        <v>HCAR2-G12</v>
      </c>
      <c r="B1064" s="144" t="s">
        <v>513</v>
      </c>
      <c r="C1064" s="91" t="s">
        <v>1128</v>
      </c>
      <c r="D1064" s="91" t="s">
        <v>1340</v>
      </c>
      <c r="E1064" s="143" t="s">
        <v>182</v>
      </c>
    </row>
    <row r="1065" spans="1:5" x14ac:dyDescent="0.2">
      <c r="A1065" t="str">
        <f t="shared" si="16"/>
        <v>HCAR3-G12</v>
      </c>
      <c r="B1065" s="144" t="s">
        <v>46</v>
      </c>
      <c r="C1065" s="91" t="s">
        <v>1127</v>
      </c>
      <c r="D1065" s="91" t="s">
        <v>1340</v>
      </c>
      <c r="E1065" s="143" t="s">
        <v>182</v>
      </c>
    </row>
    <row r="1066" spans="1:5" x14ac:dyDescent="0.2">
      <c r="A1066" t="str">
        <f t="shared" si="16"/>
        <v>HRH1-G12</v>
      </c>
      <c r="B1066" s="144" t="s">
        <v>504</v>
      </c>
      <c r="C1066" s="91" t="s">
        <v>1126</v>
      </c>
      <c r="D1066" s="91" t="s">
        <v>1340</v>
      </c>
      <c r="E1066" s="143">
        <v>3.0747274001942029</v>
      </c>
    </row>
    <row r="1067" spans="1:5" x14ac:dyDescent="0.2">
      <c r="A1067" t="str">
        <f t="shared" si="16"/>
        <v>HRH2-G12</v>
      </c>
      <c r="B1067" s="144" t="s">
        <v>506</v>
      </c>
      <c r="C1067" s="91" t="s">
        <v>1125</v>
      </c>
      <c r="D1067" s="91" t="s">
        <v>1340</v>
      </c>
      <c r="E1067" s="143">
        <v>6.2131152425336706</v>
      </c>
    </row>
    <row r="1068" spans="1:5" x14ac:dyDescent="0.2">
      <c r="A1068" t="str">
        <f t="shared" si="16"/>
        <v>LPAR1-G12</v>
      </c>
      <c r="B1068" s="144" t="s">
        <v>48</v>
      </c>
      <c r="C1068" s="91" t="s">
        <v>1124</v>
      </c>
      <c r="D1068" s="91" t="s">
        <v>1340</v>
      </c>
      <c r="E1068" s="143" t="s">
        <v>182</v>
      </c>
    </row>
    <row r="1069" spans="1:5" x14ac:dyDescent="0.2">
      <c r="A1069" t="str">
        <f t="shared" si="16"/>
        <v>LPAR2-G12</v>
      </c>
      <c r="B1069" s="144" t="s">
        <v>49</v>
      </c>
      <c r="C1069" s="91" t="s">
        <v>1123</v>
      </c>
      <c r="D1069" s="91" t="s">
        <v>1340</v>
      </c>
      <c r="E1069" s="143" t="s">
        <v>182</v>
      </c>
    </row>
    <row r="1070" spans="1:5" x14ac:dyDescent="0.2">
      <c r="A1070" t="str">
        <f t="shared" si="16"/>
        <v>LT4R1-G12</v>
      </c>
      <c r="B1070" s="144" t="s">
        <v>526</v>
      </c>
      <c r="C1070" s="91" t="s">
        <v>1122</v>
      </c>
      <c r="D1070" s="91" t="s">
        <v>1340</v>
      </c>
      <c r="E1070" s="143">
        <v>3.4534779146833339</v>
      </c>
    </row>
    <row r="1071" spans="1:5" x14ac:dyDescent="0.2">
      <c r="A1071" t="str">
        <f t="shared" si="16"/>
        <v>LT4R2-G12</v>
      </c>
      <c r="B1071" s="144" t="s">
        <v>528</v>
      </c>
      <c r="C1071" s="91" t="s">
        <v>1121</v>
      </c>
      <c r="D1071" s="91" t="s">
        <v>1340</v>
      </c>
      <c r="E1071" s="143" t="s">
        <v>182</v>
      </c>
    </row>
    <row r="1072" spans="1:5" x14ac:dyDescent="0.2">
      <c r="A1072" t="str">
        <f t="shared" si="16"/>
        <v>MC3R-G12</v>
      </c>
      <c r="B1072" s="144" t="s">
        <v>54</v>
      </c>
      <c r="C1072" s="91" t="s">
        <v>1120</v>
      </c>
      <c r="D1072" s="91" t="s">
        <v>1340</v>
      </c>
      <c r="E1072" s="143">
        <v>10.421553587596915</v>
      </c>
    </row>
    <row r="1073" spans="1:5" x14ac:dyDescent="0.2">
      <c r="A1073" t="str">
        <f t="shared" si="16"/>
        <v>MC4R-G12</v>
      </c>
      <c r="B1073" s="144" t="s">
        <v>86</v>
      </c>
      <c r="C1073" s="91" t="s">
        <v>1119</v>
      </c>
      <c r="D1073" s="91" t="s">
        <v>1340</v>
      </c>
      <c r="E1073" s="143" t="s">
        <v>182</v>
      </c>
    </row>
    <row r="1074" spans="1:5" x14ac:dyDescent="0.2">
      <c r="A1074" t="str">
        <f t="shared" si="16"/>
        <v>MTR1A-G12</v>
      </c>
      <c r="B1074" s="144" t="s">
        <v>555</v>
      </c>
      <c r="C1074" s="91" t="s">
        <v>1118</v>
      </c>
      <c r="D1074" s="91" t="s">
        <v>1340</v>
      </c>
      <c r="E1074" s="143" t="s">
        <v>182</v>
      </c>
    </row>
    <row r="1075" spans="1:5" x14ac:dyDescent="0.2">
      <c r="A1075" t="str">
        <f t="shared" si="16"/>
        <v>MTR1B-G12</v>
      </c>
      <c r="B1075" s="144" t="s">
        <v>558</v>
      </c>
      <c r="C1075" s="91" t="s">
        <v>1117</v>
      </c>
      <c r="D1075" s="91" t="s">
        <v>1340</v>
      </c>
      <c r="E1075" s="143" t="s">
        <v>182</v>
      </c>
    </row>
    <row r="1076" spans="1:5" x14ac:dyDescent="0.2">
      <c r="A1076" t="str">
        <f t="shared" si="16"/>
        <v>NPFF1-G12</v>
      </c>
      <c r="B1076" s="144" t="s">
        <v>582</v>
      </c>
      <c r="C1076" s="91" t="s">
        <v>582</v>
      </c>
      <c r="D1076" s="91" t="s">
        <v>1340</v>
      </c>
      <c r="E1076" s="143">
        <v>11.840231498529363</v>
      </c>
    </row>
    <row r="1077" spans="1:5" x14ac:dyDescent="0.2">
      <c r="A1077" t="str">
        <f t="shared" si="16"/>
        <v>NPFF2-G12</v>
      </c>
      <c r="B1077" s="144" t="s">
        <v>585</v>
      </c>
      <c r="C1077" s="91" t="s">
        <v>585</v>
      </c>
      <c r="D1077" s="91" t="s">
        <v>1340</v>
      </c>
      <c r="E1077" s="143" t="s">
        <v>182</v>
      </c>
    </row>
    <row r="1078" spans="1:5" x14ac:dyDescent="0.2">
      <c r="A1078" t="str">
        <f t="shared" si="16"/>
        <v>NPY1R-G12</v>
      </c>
      <c r="B1078" s="144" t="s">
        <v>58</v>
      </c>
      <c r="C1078" s="91" t="s">
        <v>1116</v>
      </c>
      <c r="D1078" s="91" t="s">
        <v>1340</v>
      </c>
      <c r="E1078" s="143">
        <v>6.1162998181628501</v>
      </c>
    </row>
    <row r="1079" spans="1:5" x14ac:dyDescent="0.2">
      <c r="A1079" t="str">
        <f t="shared" si="16"/>
        <v>NPY5R-G12</v>
      </c>
      <c r="B1079" s="144" t="s">
        <v>87</v>
      </c>
      <c r="C1079" s="91" t="s">
        <v>1115</v>
      </c>
      <c r="D1079" s="91" t="s">
        <v>1340</v>
      </c>
      <c r="E1079" s="143" t="s">
        <v>182</v>
      </c>
    </row>
    <row r="1080" spans="1:5" x14ac:dyDescent="0.2">
      <c r="A1080" t="str">
        <f t="shared" si="16"/>
        <v>OGR1-G12</v>
      </c>
      <c r="B1080" s="144" t="s">
        <v>405</v>
      </c>
      <c r="C1080" s="34" t="s">
        <v>35</v>
      </c>
      <c r="D1080" s="91" t="s">
        <v>1340</v>
      </c>
      <c r="E1080" s="143">
        <v>10.727756239626411</v>
      </c>
    </row>
    <row r="1081" spans="1:5" x14ac:dyDescent="0.2">
      <c r="A1081" t="str">
        <f t="shared" si="16"/>
        <v>OPRD-G12</v>
      </c>
      <c r="B1081" s="144" t="s">
        <v>602</v>
      </c>
      <c r="C1081" s="91" t="s">
        <v>1114</v>
      </c>
      <c r="D1081" s="91" t="s">
        <v>1340</v>
      </c>
      <c r="E1081" s="143" t="s">
        <v>182</v>
      </c>
    </row>
    <row r="1082" spans="1:5" x14ac:dyDescent="0.2">
      <c r="A1082" t="str">
        <f t="shared" si="16"/>
        <v>OPRK-G12</v>
      </c>
      <c r="B1082" s="144" t="s">
        <v>606</v>
      </c>
      <c r="C1082" s="91" t="s">
        <v>1113</v>
      </c>
      <c r="D1082" s="91" t="s">
        <v>1340</v>
      </c>
      <c r="E1082" s="143">
        <v>1.2248580959996389</v>
      </c>
    </row>
    <row r="1083" spans="1:5" x14ac:dyDescent="0.2">
      <c r="A1083" t="str">
        <f t="shared" si="16"/>
        <v>OPRM-G12</v>
      </c>
      <c r="B1083" s="144" t="s">
        <v>609</v>
      </c>
      <c r="C1083" s="91" t="s">
        <v>1112</v>
      </c>
      <c r="D1083" s="91" t="s">
        <v>1340</v>
      </c>
      <c r="E1083" s="143" t="s">
        <v>182</v>
      </c>
    </row>
    <row r="1084" spans="1:5" x14ac:dyDescent="0.2">
      <c r="A1084" t="str">
        <f t="shared" si="16"/>
        <v>OPRX-G12</v>
      </c>
      <c r="B1084" s="144" t="s">
        <v>612</v>
      </c>
      <c r="C1084" s="91" t="s">
        <v>56</v>
      </c>
      <c r="D1084" s="91" t="s">
        <v>1340</v>
      </c>
      <c r="E1084" s="143" t="s">
        <v>182</v>
      </c>
    </row>
    <row r="1085" spans="1:5" x14ac:dyDescent="0.2">
      <c r="A1085" t="str">
        <f t="shared" si="16"/>
        <v>OX2R-G12</v>
      </c>
      <c r="B1085" s="144" t="s">
        <v>627</v>
      </c>
      <c r="C1085" s="91" t="s">
        <v>1111</v>
      </c>
      <c r="D1085" s="91" t="s">
        <v>1340</v>
      </c>
      <c r="E1085" s="143">
        <v>14.500635623109632</v>
      </c>
    </row>
    <row r="1086" spans="1:5" x14ac:dyDescent="0.2">
      <c r="A1086" t="str">
        <f t="shared" si="16"/>
        <v>OXYR-G12</v>
      </c>
      <c r="B1086" s="144" t="s">
        <v>760</v>
      </c>
      <c r="C1086" s="91" t="s">
        <v>1110</v>
      </c>
      <c r="D1086" s="91" t="s">
        <v>1340</v>
      </c>
      <c r="E1086" s="143" t="s">
        <v>182</v>
      </c>
    </row>
    <row r="1087" spans="1:5" x14ac:dyDescent="0.2">
      <c r="A1087" t="str">
        <f t="shared" si="16"/>
        <v>P2RY2-G12</v>
      </c>
      <c r="B1087" s="144" t="s">
        <v>641</v>
      </c>
      <c r="C1087" s="91" t="s">
        <v>1109</v>
      </c>
      <c r="D1087" s="91" t="s">
        <v>1340</v>
      </c>
      <c r="E1087" s="143" t="s">
        <v>182</v>
      </c>
    </row>
    <row r="1088" spans="1:5" x14ac:dyDescent="0.2">
      <c r="A1088" t="str">
        <f t="shared" si="16"/>
        <v>PAR1-G12</v>
      </c>
      <c r="B1088" s="144" t="s">
        <v>688</v>
      </c>
      <c r="C1088" s="91" t="s">
        <v>688</v>
      </c>
      <c r="D1088" s="91" t="s">
        <v>1340</v>
      </c>
      <c r="E1088" s="143" t="s">
        <v>182</v>
      </c>
    </row>
    <row r="1089" spans="1:5" x14ac:dyDescent="0.2">
      <c r="A1089" t="str">
        <f t="shared" si="16"/>
        <v>PAR2-G12</v>
      </c>
      <c r="B1089" s="144" t="s">
        <v>692</v>
      </c>
      <c r="C1089" s="34" t="s">
        <v>692</v>
      </c>
      <c r="D1089" s="91" t="s">
        <v>1340</v>
      </c>
      <c r="E1089" s="143">
        <v>10.725203751061731</v>
      </c>
    </row>
    <row r="1090" spans="1:5" x14ac:dyDescent="0.2">
      <c r="A1090" t="str">
        <f t="shared" ref="A1090:A1153" si="17">B1090&amp;"-"&amp;D1090</f>
        <v>PE2R1-G12</v>
      </c>
      <c r="B1090" s="144" t="s">
        <v>669</v>
      </c>
      <c r="C1090" s="91" t="s">
        <v>1108</v>
      </c>
      <c r="D1090" s="91" t="s">
        <v>1340</v>
      </c>
      <c r="E1090" s="143">
        <v>3.6388962811925816</v>
      </c>
    </row>
    <row r="1091" spans="1:5" x14ac:dyDescent="0.2">
      <c r="A1091" t="str">
        <f t="shared" si="17"/>
        <v>PE2R2-G12</v>
      </c>
      <c r="B1091" s="144" t="s">
        <v>672</v>
      </c>
      <c r="C1091" s="91" t="s">
        <v>1107</v>
      </c>
      <c r="D1091" s="91" t="s">
        <v>1340</v>
      </c>
      <c r="E1091" s="143">
        <v>7.2368450712914827</v>
      </c>
    </row>
    <row r="1092" spans="1:5" x14ac:dyDescent="0.2">
      <c r="A1092" t="str">
        <f t="shared" si="17"/>
        <v>PE2R3-G12</v>
      </c>
      <c r="B1092" s="144" t="s">
        <v>675</v>
      </c>
      <c r="C1092" s="91" t="s">
        <v>1106</v>
      </c>
      <c r="D1092" s="91" t="s">
        <v>1340</v>
      </c>
      <c r="E1092" s="143" t="s">
        <v>182</v>
      </c>
    </row>
    <row r="1093" spans="1:5" x14ac:dyDescent="0.2">
      <c r="A1093" t="str">
        <f t="shared" si="17"/>
        <v>PE2R4-G12</v>
      </c>
      <c r="B1093" s="144" t="s">
        <v>678</v>
      </c>
      <c r="C1093" s="91" t="s">
        <v>1105</v>
      </c>
      <c r="D1093" s="91" t="s">
        <v>1340</v>
      </c>
      <c r="E1093" s="143">
        <v>2.8267201753227345</v>
      </c>
    </row>
    <row r="1094" spans="1:5" x14ac:dyDescent="0.2">
      <c r="A1094" t="str">
        <f t="shared" si="17"/>
        <v>PF2R-G12</v>
      </c>
      <c r="B1094" s="144" t="s">
        <v>681</v>
      </c>
      <c r="C1094" s="91" t="s">
        <v>1104</v>
      </c>
      <c r="D1094" s="91" t="s">
        <v>1340</v>
      </c>
      <c r="E1094" s="143">
        <v>5.7838485579218508</v>
      </c>
    </row>
    <row r="1095" spans="1:5" x14ac:dyDescent="0.2">
      <c r="A1095" t="str">
        <f t="shared" si="17"/>
        <v>PSYR-G12</v>
      </c>
      <c r="B1095" s="144" t="s">
        <v>410</v>
      </c>
      <c r="C1095" s="34" t="s">
        <v>34</v>
      </c>
      <c r="D1095" s="91" t="s">
        <v>1340</v>
      </c>
      <c r="E1095" s="143" t="s">
        <v>182</v>
      </c>
    </row>
    <row r="1096" spans="1:5" x14ac:dyDescent="0.2">
      <c r="A1096" t="str">
        <f t="shared" si="17"/>
        <v>PTH1R-G12</v>
      </c>
      <c r="B1096" s="144" t="s">
        <v>152</v>
      </c>
      <c r="C1096" s="91" t="s">
        <v>1103</v>
      </c>
      <c r="D1096" s="91" t="s">
        <v>1340</v>
      </c>
      <c r="E1096" s="143">
        <v>12.028713285673897</v>
      </c>
    </row>
    <row r="1097" spans="1:5" x14ac:dyDescent="0.2">
      <c r="A1097" t="str">
        <f t="shared" si="17"/>
        <v>S1PR1-G12</v>
      </c>
      <c r="B1097" s="144" t="s">
        <v>62</v>
      </c>
      <c r="C1097" s="91" t="s">
        <v>1102</v>
      </c>
      <c r="D1097" s="91" t="s">
        <v>1340</v>
      </c>
      <c r="E1097" s="143">
        <v>24.367476099856621</v>
      </c>
    </row>
    <row r="1098" spans="1:5" x14ac:dyDescent="0.2">
      <c r="A1098" t="str">
        <f t="shared" si="17"/>
        <v>SSR2-G12</v>
      </c>
      <c r="B1098" s="144" t="s">
        <v>705</v>
      </c>
      <c r="C1098" s="91" t="s">
        <v>1101</v>
      </c>
      <c r="D1098" s="91" t="s">
        <v>1340</v>
      </c>
      <c r="E1098" s="143">
        <v>3.5383661177069032</v>
      </c>
    </row>
    <row r="1099" spans="1:5" x14ac:dyDescent="0.2">
      <c r="A1099" t="str">
        <f t="shared" si="17"/>
        <v>V1AR-G12</v>
      </c>
      <c r="B1099" s="144" t="s">
        <v>153</v>
      </c>
      <c r="C1099" s="91" t="s">
        <v>1100</v>
      </c>
      <c r="D1099" s="91" t="s">
        <v>1340</v>
      </c>
      <c r="E1099" s="143" t="s">
        <v>182</v>
      </c>
    </row>
    <row r="1100" spans="1:5" x14ac:dyDescent="0.2">
      <c r="A1100" t="str">
        <f t="shared" si="17"/>
        <v>V2R-G12</v>
      </c>
      <c r="B1100" s="144" t="s">
        <v>74</v>
      </c>
      <c r="C1100" s="91" t="s">
        <v>1099</v>
      </c>
      <c r="D1100" s="91" t="s">
        <v>1340</v>
      </c>
      <c r="E1100" s="143" t="s">
        <v>182</v>
      </c>
    </row>
    <row r="1101" spans="1:5" x14ac:dyDescent="0.2">
      <c r="A1101" t="str">
        <f t="shared" si="17"/>
        <v>VIPR1-G12</v>
      </c>
      <c r="B1101" s="144" t="s">
        <v>773</v>
      </c>
      <c r="C1101" s="91" t="s">
        <v>1098</v>
      </c>
      <c r="D1101" s="91" t="s">
        <v>1340</v>
      </c>
      <c r="E1101" s="143" t="s">
        <v>182</v>
      </c>
    </row>
    <row r="1102" spans="1:5" x14ac:dyDescent="0.2">
      <c r="A1102" t="str">
        <f t="shared" si="17"/>
        <v>5HT1A-G13</v>
      </c>
      <c r="B1102" s="144" t="s">
        <v>170</v>
      </c>
      <c r="C1102" s="91" t="s">
        <v>1179</v>
      </c>
      <c r="D1102" s="91" t="s">
        <v>1347</v>
      </c>
      <c r="E1102" s="143" t="s">
        <v>182</v>
      </c>
    </row>
    <row r="1103" spans="1:5" x14ac:dyDescent="0.2">
      <c r="A1103" t="str">
        <f t="shared" si="17"/>
        <v>5HT1B-G13</v>
      </c>
      <c r="B1103" s="144" t="s">
        <v>175</v>
      </c>
      <c r="C1103" s="91" t="s">
        <v>1178</v>
      </c>
      <c r="D1103" s="91" t="s">
        <v>1347</v>
      </c>
      <c r="E1103" s="143" t="s">
        <v>182</v>
      </c>
    </row>
    <row r="1104" spans="1:5" x14ac:dyDescent="0.2">
      <c r="A1104" t="str">
        <f t="shared" si="17"/>
        <v>5HT1D-G13</v>
      </c>
      <c r="B1104" s="144" t="s">
        <v>178</v>
      </c>
      <c r="C1104" s="91" t="s">
        <v>1177</v>
      </c>
      <c r="D1104" s="91" t="s">
        <v>1347</v>
      </c>
      <c r="E1104" s="143" t="s">
        <v>182</v>
      </c>
    </row>
    <row r="1105" spans="1:5" x14ac:dyDescent="0.2">
      <c r="A1105" t="str">
        <f t="shared" si="17"/>
        <v>5HT2A-G13</v>
      </c>
      <c r="B1105" s="144" t="s">
        <v>186</v>
      </c>
      <c r="C1105" s="91" t="s">
        <v>1176</v>
      </c>
      <c r="D1105" s="91" t="s">
        <v>1347</v>
      </c>
      <c r="E1105" s="143" t="s">
        <v>182</v>
      </c>
    </row>
    <row r="1106" spans="1:5" x14ac:dyDescent="0.2">
      <c r="A1106" t="str">
        <f t="shared" si="17"/>
        <v>5HT2B-G13</v>
      </c>
      <c r="B1106" s="144" t="s">
        <v>189</v>
      </c>
      <c r="C1106" s="91" t="s">
        <v>1175</v>
      </c>
      <c r="D1106" s="91" t="s">
        <v>1347</v>
      </c>
      <c r="E1106" s="143" t="s">
        <v>182</v>
      </c>
    </row>
    <row r="1107" spans="1:5" x14ac:dyDescent="0.2">
      <c r="A1107" t="str">
        <f t="shared" si="17"/>
        <v>5HT2C-G13</v>
      </c>
      <c r="B1107" s="144" t="s">
        <v>192</v>
      </c>
      <c r="C1107" s="91" t="s">
        <v>1174</v>
      </c>
      <c r="D1107" s="91" t="s">
        <v>1347</v>
      </c>
      <c r="E1107" s="143">
        <v>37.034256091919481</v>
      </c>
    </row>
    <row r="1108" spans="1:5" x14ac:dyDescent="0.2">
      <c r="A1108" t="str">
        <f t="shared" si="17"/>
        <v>AA1R-G13</v>
      </c>
      <c r="B1108" s="144" t="s">
        <v>217</v>
      </c>
      <c r="C1108" s="91" t="s">
        <v>1173</v>
      </c>
      <c r="D1108" s="91" t="s">
        <v>1347</v>
      </c>
      <c r="E1108" s="143" t="s">
        <v>182</v>
      </c>
    </row>
    <row r="1109" spans="1:5" x14ac:dyDescent="0.2">
      <c r="A1109" t="str">
        <f t="shared" si="17"/>
        <v>AA2AR-G13</v>
      </c>
      <c r="B1109" s="144" t="s">
        <v>221</v>
      </c>
      <c r="C1109" s="91" t="s">
        <v>1172</v>
      </c>
      <c r="D1109" s="91" t="s">
        <v>1347</v>
      </c>
      <c r="E1109" s="143">
        <v>10.196447882563481</v>
      </c>
    </row>
    <row r="1110" spans="1:5" x14ac:dyDescent="0.2">
      <c r="A1110" t="str">
        <f t="shared" si="17"/>
        <v>AA2BR-G13</v>
      </c>
      <c r="B1110" s="144" t="s">
        <v>224</v>
      </c>
      <c r="C1110" s="91" t="s">
        <v>1171</v>
      </c>
      <c r="D1110" s="91" t="s">
        <v>1347</v>
      </c>
      <c r="E1110" s="143" t="s">
        <v>182</v>
      </c>
    </row>
    <row r="1111" spans="1:5" x14ac:dyDescent="0.2">
      <c r="A1111" t="str">
        <f t="shared" si="17"/>
        <v>AA3R-G13</v>
      </c>
      <c r="B1111" s="144" t="s">
        <v>227</v>
      </c>
      <c r="C1111" s="91" t="s">
        <v>1170</v>
      </c>
      <c r="D1111" s="91" t="s">
        <v>1347</v>
      </c>
      <c r="E1111" s="143" t="s">
        <v>182</v>
      </c>
    </row>
    <row r="1112" spans="1:5" x14ac:dyDescent="0.2">
      <c r="A1112" t="str">
        <f t="shared" si="17"/>
        <v>ACM1-G13</v>
      </c>
      <c r="B1112" s="144" t="s">
        <v>202</v>
      </c>
      <c r="C1112" s="91" t="s">
        <v>1169</v>
      </c>
      <c r="D1112" s="91" t="s">
        <v>1347</v>
      </c>
      <c r="E1112" s="143" t="s">
        <v>182</v>
      </c>
    </row>
    <row r="1113" spans="1:5" x14ac:dyDescent="0.2">
      <c r="A1113" t="str">
        <f t="shared" si="17"/>
        <v>ACM2-G13</v>
      </c>
      <c r="B1113" s="144" t="s">
        <v>206</v>
      </c>
      <c r="C1113" s="91" t="s">
        <v>1168</v>
      </c>
      <c r="D1113" s="91" t="s">
        <v>1347</v>
      </c>
      <c r="E1113" s="143" t="s">
        <v>182</v>
      </c>
    </row>
    <row r="1114" spans="1:5" x14ac:dyDescent="0.2">
      <c r="A1114" t="str">
        <f t="shared" si="17"/>
        <v>ACM3-G13</v>
      </c>
      <c r="B1114" s="144" t="s">
        <v>209</v>
      </c>
      <c r="C1114" s="91" t="s">
        <v>1167</v>
      </c>
      <c r="D1114" s="91" t="s">
        <v>1347</v>
      </c>
      <c r="E1114" s="143" t="s">
        <v>182</v>
      </c>
    </row>
    <row r="1115" spans="1:5" x14ac:dyDescent="0.2">
      <c r="A1115" t="str">
        <f t="shared" si="17"/>
        <v>ACM4-G13</v>
      </c>
      <c r="B1115" s="144" t="s">
        <v>212</v>
      </c>
      <c r="C1115" s="91" t="s">
        <v>1166</v>
      </c>
      <c r="D1115" s="91" t="s">
        <v>1347</v>
      </c>
      <c r="E1115" s="143" t="s">
        <v>182</v>
      </c>
    </row>
    <row r="1116" spans="1:5" x14ac:dyDescent="0.2">
      <c r="A1116" t="str">
        <f t="shared" si="17"/>
        <v>ADA1A-G13</v>
      </c>
      <c r="B1116" s="144" t="s">
        <v>237</v>
      </c>
      <c r="C1116" s="91" t="s">
        <v>1165</v>
      </c>
      <c r="D1116" s="91" t="s">
        <v>1347</v>
      </c>
      <c r="E1116" s="143" t="s">
        <v>182</v>
      </c>
    </row>
    <row r="1117" spans="1:5" x14ac:dyDescent="0.2">
      <c r="A1117" t="str">
        <f t="shared" si="17"/>
        <v>ADA2A-G13</v>
      </c>
      <c r="B1117" s="144" t="s">
        <v>245</v>
      </c>
      <c r="C1117" s="91" t="s">
        <v>1164</v>
      </c>
      <c r="D1117" s="91" t="s">
        <v>1347</v>
      </c>
      <c r="E1117" s="143">
        <v>152.18449479200154</v>
      </c>
    </row>
    <row r="1118" spans="1:5" x14ac:dyDescent="0.2">
      <c r="A1118" t="str">
        <f t="shared" si="17"/>
        <v>ADA2B-G13</v>
      </c>
      <c r="B1118" s="144" t="s">
        <v>248</v>
      </c>
      <c r="C1118" s="91" t="s">
        <v>1163</v>
      </c>
      <c r="D1118" s="91" t="s">
        <v>1347</v>
      </c>
      <c r="E1118" s="143" t="s">
        <v>182</v>
      </c>
    </row>
    <row r="1119" spans="1:5" x14ac:dyDescent="0.2">
      <c r="A1119" t="str">
        <f t="shared" si="17"/>
        <v>ADA2C-G13</v>
      </c>
      <c r="B1119" s="144" t="s">
        <v>251</v>
      </c>
      <c r="C1119" s="91" t="s">
        <v>1162</v>
      </c>
      <c r="D1119" s="91" t="s">
        <v>1347</v>
      </c>
      <c r="E1119" s="143">
        <v>4.435215631271749</v>
      </c>
    </row>
    <row r="1120" spans="1:5" x14ac:dyDescent="0.2">
      <c r="A1120" t="str">
        <f t="shared" si="17"/>
        <v>ADRB1-G13</v>
      </c>
      <c r="B1120" s="144" t="s">
        <v>254</v>
      </c>
      <c r="C1120" s="91" t="s">
        <v>1161</v>
      </c>
      <c r="D1120" s="91" t="s">
        <v>1347</v>
      </c>
      <c r="E1120" s="143">
        <v>8.69623817055</v>
      </c>
    </row>
    <row r="1121" spans="1:5" x14ac:dyDescent="0.2">
      <c r="A1121" t="str">
        <f t="shared" si="17"/>
        <v>ADRB2-G13</v>
      </c>
      <c r="B1121" s="144" t="s">
        <v>256</v>
      </c>
      <c r="C1121" s="91" t="s">
        <v>1160</v>
      </c>
      <c r="D1121" s="91" t="s">
        <v>1347</v>
      </c>
      <c r="E1121" s="143" t="s">
        <v>182</v>
      </c>
    </row>
    <row r="1122" spans="1:5" x14ac:dyDescent="0.2">
      <c r="A1122" t="str">
        <f t="shared" si="17"/>
        <v>AGTR1-G13</v>
      </c>
      <c r="B1122" s="144" t="s">
        <v>259</v>
      </c>
      <c r="C1122" s="91" t="s">
        <v>1159</v>
      </c>
      <c r="D1122" s="91" t="s">
        <v>1347</v>
      </c>
      <c r="E1122" s="143">
        <v>49.588836558233304</v>
      </c>
    </row>
    <row r="1123" spans="1:5" x14ac:dyDescent="0.2">
      <c r="A1123" t="str">
        <f t="shared" si="17"/>
        <v>APJ-G13</v>
      </c>
      <c r="B1123" s="144" t="s">
        <v>0</v>
      </c>
      <c r="C1123" s="91" t="s">
        <v>265</v>
      </c>
      <c r="D1123" s="91" t="s">
        <v>1347</v>
      </c>
      <c r="E1123" s="143">
        <v>8.3059917079171601</v>
      </c>
    </row>
    <row r="1124" spans="1:5" x14ac:dyDescent="0.2">
      <c r="A1124" t="str">
        <f t="shared" si="17"/>
        <v>BKRB1-G13</v>
      </c>
      <c r="B1124" s="144" t="s">
        <v>276</v>
      </c>
      <c r="C1124" s="91" t="s">
        <v>1158</v>
      </c>
      <c r="D1124" s="91" t="s">
        <v>1347</v>
      </c>
      <c r="E1124" s="143" t="s">
        <v>182</v>
      </c>
    </row>
    <row r="1125" spans="1:5" x14ac:dyDescent="0.2">
      <c r="A1125" t="str">
        <f t="shared" si="17"/>
        <v>BKRB2-G13</v>
      </c>
      <c r="B1125" s="144" t="s">
        <v>280</v>
      </c>
      <c r="C1125" s="91" t="s">
        <v>1157</v>
      </c>
      <c r="D1125" s="91" t="s">
        <v>1347</v>
      </c>
      <c r="E1125" s="143">
        <v>45.725355037707324</v>
      </c>
    </row>
    <row r="1126" spans="1:5" x14ac:dyDescent="0.2">
      <c r="A1126" t="str">
        <f t="shared" si="17"/>
        <v>C5AR1-G13</v>
      </c>
      <c r="B1126" s="144" t="s">
        <v>428</v>
      </c>
      <c r="C1126" s="91" t="s">
        <v>1156</v>
      </c>
      <c r="D1126" s="91" t="s">
        <v>1347</v>
      </c>
      <c r="E1126" s="143" t="s">
        <v>182</v>
      </c>
    </row>
    <row r="1127" spans="1:5" x14ac:dyDescent="0.2">
      <c r="A1127" t="str">
        <f t="shared" si="17"/>
        <v>CALCR-G13</v>
      </c>
      <c r="B1127" s="144" t="s">
        <v>283</v>
      </c>
      <c r="C1127" s="91" t="s">
        <v>1155</v>
      </c>
      <c r="D1127" s="91" t="s">
        <v>1347</v>
      </c>
      <c r="E1127" s="143">
        <v>29.204247479296431</v>
      </c>
    </row>
    <row r="1128" spans="1:5" ht="16" x14ac:dyDescent="0.2">
      <c r="A1128" t="str">
        <f t="shared" si="17"/>
        <v>CALCR+RAMP3-G13</v>
      </c>
      <c r="B1128" s="144" t="s">
        <v>1154</v>
      </c>
      <c r="C1128" s="91" t="s">
        <v>1153</v>
      </c>
      <c r="D1128" s="91" t="s">
        <v>1347</v>
      </c>
      <c r="E1128" s="143">
        <v>52.386941476221629</v>
      </c>
    </row>
    <row r="1129" spans="1:5" x14ac:dyDescent="0.2">
      <c r="A1129" t="str">
        <f t="shared" si="17"/>
        <v>CCKAR-G13</v>
      </c>
      <c r="B1129" s="144" t="s">
        <v>324</v>
      </c>
      <c r="C1129" s="91" t="s">
        <v>1152</v>
      </c>
      <c r="D1129" s="91" t="s">
        <v>1347</v>
      </c>
      <c r="E1129" s="143">
        <v>44.375534993822463</v>
      </c>
    </row>
    <row r="1130" spans="1:5" x14ac:dyDescent="0.2">
      <c r="A1130" t="str">
        <f t="shared" si="17"/>
        <v>CCR5-G13</v>
      </c>
      <c r="B1130" s="144" t="s">
        <v>6</v>
      </c>
      <c r="C1130" s="91" t="s">
        <v>6</v>
      </c>
      <c r="D1130" s="91" t="s">
        <v>1347</v>
      </c>
      <c r="E1130" s="143" t="s">
        <v>182</v>
      </c>
    </row>
    <row r="1131" spans="1:5" x14ac:dyDescent="0.2">
      <c r="A1131" t="str">
        <f t="shared" si="17"/>
        <v>CCR6-G13</v>
      </c>
      <c r="B1131" s="144" t="s">
        <v>7</v>
      </c>
      <c r="C1131" s="91" t="s">
        <v>7</v>
      </c>
      <c r="D1131" s="91" t="s">
        <v>1347</v>
      </c>
      <c r="E1131" s="143" t="s">
        <v>182</v>
      </c>
    </row>
    <row r="1132" spans="1:5" x14ac:dyDescent="0.2">
      <c r="A1132" t="str">
        <f t="shared" si="17"/>
        <v>CLTR1-G13</v>
      </c>
      <c r="B1132" s="144" t="s">
        <v>519</v>
      </c>
      <c r="C1132" s="91" t="s">
        <v>1151</v>
      </c>
      <c r="D1132" s="91" t="s">
        <v>1347</v>
      </c>
      <c r="E1132" s="143" t="s">
        <v>182</v>
      </c>
    </row>
    <row r="1133" spans="1:5" x14ac:dyDescent="0.2">
      <c r="A1133" t="str">
        <f t="shared" si="17"/>
        <v>CLTR2-G13</v>
      </c>
      <c r="B1133" s="144" t="s">
        <v>523</v>
      </c>
      <c r="C1133" s="91" t="s">
        <v>1150</v>
      </c>
      <c r="D1133" s="91" t="s">
        <v>1347</v>
      </c>
      <c r="E1133" s="143">
        <v>51.56258399305996</v>
      </c>
    </row>
    <row r="1134" spans="1:5" x14ac:dyDescent="0.2">
      <c r="A1134" t="str">
        <f t="shared" si="17"/>
        <v>CNR1-G13</v>
      </c>
      <c r="B1134" s="144" t="s">
        <v>290</v>
      </c>
      <c r="C1134" s="91" t="s">
        <v>1149</v>
      </c>
      <c r="D1134" s="91" t="s">
        <v>1347</v>
      </c>
      <c r="E1134" s="143">
        <v>21.335479462041103</v>
      </c>
    </row>
    <row r="1135" spans="1:5" x14ac:dyDescent="0.2">
      <c r="A1135" t="str">
        <f t="shared" si="17"/>
        <v>CNR2-G13</v>
      </c>
      <c r="B1135" s="144" t="s">
        <v>294</v>
      </c>
      <c r="C1135" s="91" t="s">
        <v>1148</v>
      </c>
      <c r="D1135" s="91" t="s">
        <v>1347</v>
      </c>
      <c r="E1135" s="143" t="s">
        <v>182</v>
      </c>
    </row>
    <row r="1136" spans="1:5" x14ac:dyDescent="0.2">
      <c r="A1136" t="str">
        <f t="shared" si="17"/>
        <v>CRFR1-G13</v>
      </c>
      <c r="B1136" s="144" t="s">
        <v>83</v>
      </c>
      <c r="C1136" s="91" t="s">
        <v>1147</v>
      </c>
      <c r="D1136" s="91" t="s">
        <v>1347</v>
      </c>
      <c r="E1136" s="143" t="s">
        <v>182</v>
      </c>
    </row>
    <row r="1137" spans="1:5" x14ac:dyDescent="0.2">
      <c r="A1137" t="str">
        <f t="shared" si="17"/>
        <v>CRFR2-G13</v>
      </c>
      <c r="B1137" s="144" t="s">
        <v>8</v>
      </c>
      <c r="C1137" s="91" t="s">
        <v>1146</v>
      </c>
      <c r="D1137" s="91" t="s">
        <v>1347</v>
      </c>
      <c r="E1137" s="143">
        <v>19.610402892999769</v>
      </c>
    </row>
    <row r="1138" spans="1:5" x14ac:dyDescent="0.2">
      <c r="A1138" t="str">
        <f t="shared" si="17"/>
        <v>CXCR2-G13</v>
      </c>
      <c r="B1138" s="144" t="s">
        <v>11</v>
      </c>
      <c r="C1138" s="91" t="s">
        <v>11</v>
      </c>
      <c r="D1138" s="91" t="s">
        <v>1347</v>
      </c>
      <c r="E1138" s="143" t="s">
        <v>182</v>
      </c>
    </row>
    <row r="1139" spans="1:5" x14ac:dyDescent="0.2">
      <c r="A1139" t="str">
        <f t="shared" si="17"/>
        <v>CXCR4-G13</v>
      </c>
      <c r="B1139" s="144" t="s">
        <v>12</v>
      </c>
      <c r="C1139" s="91" t="s">
        <v>12</v>
      </c>
      <c r="D1139" s="91" t="s">
        <v>1347</v>
      </c>
      <c r="E1139" s="143" t="s">
        <v>182</v>
      </c>
    </row>
    <row r="1140" spans="1:5" x14ac:dyDescent="0.2">
      <c r="A1140" t="str">
        <f t="shared" si="17"/>
        <v>CXCR5-G13</v>
      </c>
      <c r="B1140" s="144" t="s">
        <v>13</v>
      </c>
      <c r="C1140" s="91" t="s">
        <v>13</v>
      </c>
      <c r="D1140" s="91" t="s">
        <v>1347</v>
      </c>
      <c r="E1140" s="143" t="s">
        <v>182</v>
      </c>
    </row>
    <row r="1141" spans="1:5" x14ac:dyDescent="0.2">
      <c r="A1141" t="str">
        <f t="shared" si="17"/>
        <v>DRD1-G13</v>
      </c>
      <c r="B1141" s="144" t="s">
        <v>433</v>
      </c>
      <c r="C1141" s="91" t="s">
        <v>1145</v>
      </c>
      <c r="D1141" s="91" t="s">
        <v>1347</v>
      </c>
      <c r="E1141" s="143" t="s">
        <v>182</v>
      </c>
    </row>
    <row r="1142" spans="1:5" x14ac:dyDescent="0.2">
      <c r="A1142" t="str">
        <f t="shared" si="17"/>
        <v>DRD2-G13</v>
      </c>
      <c r="B1142" s="144" t="s">
        <v>435</v>
      </c>
      <c r="C1142" s="91" t="s">
        <v>1144</v>
      </c>
      <c r="D1142" s="91" t="s">
        <v>1347</v>
      </c>
      <c r="E1142" s="143" t="s">
        <v>182</v>
      </c>
    </row>
    <row r="1143" spans="1:5" x14ac:dyDescent="0.2">
      <c r="A1143" t="str">
        <f t="shared" si="17"/>
        <v>DRD5-G13</v>
      </c>
      <c r="B1143" s="144" t="s">
        <v>439</v>
      </c>
      <c r="C1143" s="91" t="s">
        <v>1143</v>
      </c>
      <c r="D1143" s="91" t="s">
        <v>1347</v>
      </c>
      <c r="E1143" s="143" t="s">
        <v>182</v>
      </c>
    </row>
    <row r="1144" spans="1:5" x14ac:dyDescent="0.2">
      <c r="A1144" t="str">
        <f t="shared" si="17"/>
        <v>EDNRA-G13</v>
      </c>
      <c r="B1144" s="144" t="s">
        <v>441</v>
      </c>
      <c r="C1144" s="91" t="s">
        <v>1142</v>
      </c>
      <c r="D1144" s="91" t="s">
        <v>1347</v>
      </c>
      <c r="E1144" s="143">
        <v>36.599120546757078</v>
      </c>
    </row>
    <row r="1145" spans="1:5" x14ac:dyDescent="0.2">
      <c r="A1145" t="str">
        <f t="shared" si="17"/>
        <v>FFAR2-G13</v>
      </c>
      <c r="B1145" s="144" t="s">
        <v>453</v>
      </c>
      <c r="C1145" s="91" t="s">
        <v>1141</v>
      </c>
      <c r="D1145" s="91" t="s">
        <v>1347</v>
      </c>
      <c r="E1145" s="143" t="s">
        <v>182</v>
      </c>
    </row>
    <row r="1146" spans="1:5" x14ac:dyDescent="0.2">
      <c r="A1146" t="str">
        <f t="shared" si="17"/>
        <v>FFAR3-G13</v>
      </c>
      <c r="B1146" s="144" t="s">
        <v>455</v>
      </c>
      <c r="C1146" s="91" t="s">
        <v>1140</v>
      </c>
      <c r="D1146" s="91" t="s">
        <v>1347</v>
      </c>
      <c r="E1146" s="143">
        <v>78.814776667868699</v>
      </c>
    </row>
    <row r="1147" spans="1:5" x14ac:dyDescent="0.2">
      <c r="A1147" t="str">
        <f t="shared" si="17"/>
        <v>FFAR4-G13</v>
      </c>
      <c r="B1147" s="144" t="s">
        <v>457</v>
      </c>
      <c r="C1147" s="91" t="s">
        <v>1139</v>
      </c>
      <c r="D1147" s="91" t="s">
        <v>1347</v>
      </c>
      <c r="E1147" s="143">
        <v>10.82019110193799</v>
      </c>
    </row>
    <row r="1148" spans="1:5" x14ac:dyDescent="0.2">
      <c r="A1148" t="str">
        <f t="shared" si="17"/>
        <v>GHSR-G13</v>
      </c>
      <c r="B1148" s="144" t="s">
        <v>84</v>
      </c>
      <c r="C1148" s="91" t="s">
        <v>113</v>
      </c>
      <c r="D1148" s="91" t="s">
        <v>1347</v>
      </c>
      <c r="E1148" s="143">
        <v>6.4570617798602017</v>
      </c>
    </row>
    <row r="1149" spans="1:5" x14ac:dyDescent="0.2">
      <c r="A1149" t="str">
        <f t="shared" si="17"/>
        <v>GIPR-G13</v>
      </c>
      <c r="B1149" s="144" t="s">
        <v>484</v>
      </c>
      <c r="C1149" s="91" t="s">
        <v>114</v>
      </c>
      <c r="D1149" s="91" t="s">
        <v>1347</v>
      </c>
      <c r="E1149" s="143" t="s">
        <v>182</v>
      </c>
    </row>
    <row r="1150" spans="1:5" x14ac:dyDescent="0.2">
      <c r="A1150" t="str">
        <f t="shared" si="17"/>
        <v>GLP1R-G13</v>
      </c>
      <c r="B1150" s="144" t="s">
        <v>486</v>
      </c>
      <c r="C1150" s="91" t="s">
        <v>1138</v>
      </c>
      <c r="D1150" s="91" t="s">
        <v>1347</v>
      </c>
      <c r="E1150" s="143">
        <v>7.7803126792865864</v>
      </c>
    </row>
    <row r="1151" spans="1:5" x14ac:dyDescent="0.2">
      <c r="A1151" t="str">
        <f t="shared" si="17"/>
        <v>GLP2R-G13</v>
      </c>
      <c r="B1151" s="144" t="s">
        <v>488</v>
      </c>
      <c r="C1151" s="91" t="s">
        <v>1137</v>
      </c>
      <c r="D1151" s="91" t="s">
        <v>1347</v>
      </c>
      <c r="E1151" s="143" t="s">
        <v>182</v>
      </c>
    </row>
    <row r="1152" spans="1:5" x14ac:dyDescent="0.2">
      <c r="A1152" t="str">
        <f t="shared" si="17"/>
        <v>GLR-G13</v>
      </c>
      <c r="B1152" s="144" t="s">
        <v>490</v>
      </c>
      <c r="C1152" s="91" t="s">
        <v>112</v>
      </c>
      <c r="D1152" s="91" t="s">
        <v>1347</v>
      </c>
      <c r="E1152" s="143">
        <v>13.412913323840188</v>
      </c>
    </row>
    <row r="1153" spans="1:5" x14ac:dyDescent="0.2">
      <c r="A1153" t="str">
        <f t="shared" si="17"/>
        <v>GNRHR-G13</v>
      </c>
      <c r="B1153" s="144" t="s">
        <v>497</v>
      </c>
      <c r="C1153" s="91" t="s">
        <v>1136</v>
      </c>
      <c r="D1153" s="91" t="s">
        <v>1347</v>
      </c>
      <c r="E1153" s="143" t="s">
        <v>182</v>
      </c>
    </row>
    <row r="1154" spans="1:5" x14ac:dyDescent="0.2">
      <c r="A1154" t="str">
        <f t="shared" ref="A1154:A1217" si="18">B1154&amp;"-"&amp;D1154</f>
        <v>GP183-G13</v>
      </c>
      <c r="B1154" s="144" t="s">
        <v>353</v>
      </c>
      <c r="C1154" s="91" t="s">
        <v>37</v>
      </c>
      <c r="D1154" s="91" t="s">
        <v>1347</v>
      </c>
      <c r="E1154" s="143" t="s">
        <v>182</v>
      </c>
    </row>
    <row r="1155" spans="1:5" x14ac:dyDescent="0.2">
      <c r="A1155" t="str">
        <f t="shared" si="18"/>
        <v>GPBAR-G13</v>
      </c>
      <c r="B1155" s="144" t="s">
        <v>268</v>
      </c>
      <c r="C1155" s="91" t="s">
        <v>1135</v>
      </c>
      <c r="D1155" s="91" t="s">
        <v>1347</v>
      </c>
      <c r="E1155" s="143" t="s">
        <v>182</v>
      </c>
    </row>
    <row r="1156" spans="1:5" x14ac:dyDescent="0.2">
      <c r="A1156" t="str">
        <f t="shared" si="18"/>
        <v>GPR39-G13</v>
      </c>
      <c r="B1156" s="144" t="s">
        <v>85</v>
      </c>
      <c r="C1156" s="91" t="s">
        <v>85</v>
      </c>
      <c r="D1156" s="91" t="s">
        <v>1347</v>
      </c>
      <c r="E1156" s="143">
        <v>13.872330108052779</v>
      </c>
    </row>
    <row r="1157" spans="1:5" x14ac:dyDescent="0.2">
      <c r="A1157" t="str">
        <f t="shared" si="18"/>
        <v>GPR4-G13</v>
      </c>
      <c r="B1157" s="144" t="s">
        <v>31</v>
      </c>
      <c r="C1157" s="34" t="s">
        <v>31</v>
      </c>
      <c r="D1157" s="91" t="s">
        <v>1347</v>
      </c>
      <c r="E1157" s="143" t="s">
        <v>182</v>
      </c>
    </row>
    <row r="1158" spans="1:5" x14ac:dyDescent="0.2">
      <c r="A1158" t="str">
        <f t="shared" si="18"/>
        <v>GPR84-G13</v>
      </c>
      <c r="B1158" s="144" t="s">
        <v>36</v>
      </c>
      <c r="C1158" s="34" t="s">
        <v>36</v>
      </c>
      <c r="D1158" s="91" t="s">
        <v>1347</v>
      </c>
      <c r="E1158" s="143" t="s">
        <v>182</v>
      </c>
    </row>
    <row r="1159" spans="1:5" x14ac:dyDescent="0.2">
      <c r="A1159" t="str">
        <f t="shared" si="18"/>
        <v>GRM2-G13</v>
      </c>
      <c r="B1159" s="144" t="s">
        <v>564</v>
      </c>
      <c r="C1159" s="91" t="s">
        <v>1133</v>
      </c>
      <c r="D1159" s="91" t="s">
        <v>1347</v>
      </c>
      <c r="E1159" s="143" t="s">
        <v>182</v>
      </c>
    </row>
    <row r="1160" spans="1:5" x14ac:dyDescent="0.2">
      <c r="A1160" t="str">
        <f t="shared" si="18"/>
        <v>GRM4-G13</v>
      </c>
      <c r="B1160" s="144" t="s">
        <v>567</v>
      </c>
      <c r="C1160" s="91" t="s">
        <v>1132</v>
      </c>
      <c r="D1160" s="91" t="s">
        <v>1347</v>
      </c>
      <c r="E1160" s="143" t="s">
        <v>182</v>
      </c>
    </row>
    <row r="1161" spans="1:5" x14ac:dyDescent="0.2">
      <c r="A1161" t="str">
        <f t="shared" si="18"/>
        <v>GRM5-G13</v>
      </c>
      <c r="B1161" s="144" t="s">
        <v>569</v>
      </c>
      <c r="C1161" s="91" t="s">
        <v>1131</v>
      </c>
      <c r="D1161" s="91" t="s">
        <v>1347</v>
      </c>
      <c r="E1161" s="143" t="s">
        <v>182</v>
      </c>
    </row>
    <row r="1162" spans="1:5" x14ac:dyDescent="0.2">
      <c r="A1162" t="str">
        <f t="shared" si="18"/>
        <v>GRM6-G13</v>
      </c>
      <c r="B1162" s="144" t="s">
        <v>571</v>
      </c>
      <c r="C1162" s="91" t="s">
        <v>1130</v>
      </c>
      <c r="D1162" s="91" t="s">
        <v>1347</v>
      </c>
      <c r="E1162" s="143" t="s">
        <v>182</v>
      </c>
    </row>
    <row r="1163" spans="1:5" x14ac:dyDescent="0.2">
      <c r="A1163" t="str">
        <f t="shared" si="18"/>
        <v>GRM8-G13</v>
      </c>
      <c r="B1163" s="144" t="s">
        <v>574</v>
      </c>
      <c r="C1163" s="91" t="s">
        <v>1129</v>
      </c>
      <c r="D1163" s="91" t="s">
        <v>1347</v>
      </c>
      <c r="E1163" s="143" t="s">
        <v>182</v>
      </c>
    </row>
    <row r="1164" spans="1:5" x14ac:dyDescent="0.2">
      <c r="A1164" t="str">
        <f t="shared" si="18"/>
        <v>HCAR2-G13</v>
      </c>
      <c r="B1164" s="144" t="s">
        <v>513</v>
      </c>
      <c r="C1164" s="91" t="s">
        <v>1128</v>
      </c>
      <c r="D1164" s="91" t="s">
        <v>1347</v>
      </c>
      <c r="E1164" s="143">
        <v>8.0745076221558865</v>
      </c>
    </row>
    <row r="1165" spans="1:5" x14ac:dyDescent="0.2">
      <c r="A1165" t="str">
        <f t="shared" si="18"/>
        <v>HCAR3-G13</v>
      </c>
      <c r="B1165" s="144" t="s">
        <v>46</v>
      </c>
      <c r="C1165" s="91" t="s">
        <v>1127</v>
      </c>
      <c r="D1165" s="91" t="s">
        <v>1347</v>
      </c>
      <c r="E1165" s="143">
        <v>64.180295320500221</v>
      </c>
    </row>
    <row r="1166" spans="1:5" x14ac:dyDescent="0.2">
      <c r="A1166" t="str">
        <f t="shared" si="18"/>
        <v>HRH1-G13</v>
      </c>
      <c r="B1166" s="144" t="s">
        <v>504</v>
      </c>
      <c r="C1166" s="91" t="s">
        <v>1126</v>
      </c>
      <c r="D1166" s="91" t="s">
        <v>1347</v>
      </c>
      <c r="E1166" s="143">
        <v>19.154713104758244</v>
      </c>
    </row>
    <row r="1167" spans="1:5" x14ac:dyDescent="0.2">
      <c r="A1167" t="str">
        <f t="shared" si="18"/>
        <v>HRH2-G13</v>
      </c>
      <c r="B1167" s="144" t="s">
        <v>506</v>
      </c>
      <c r="C1167" s="91" t="s">
        <v>1125</v>
      </c>
      <c r="D1167" s="91" t="s">
        <v>1347</v>
      </c>
      <c r="E1167" s="143">
        <v>13.67754792522703</v>
      </c>
    </row>
    <row r="1168" spans="1:5" x14ac:dyDescent="0.2">
      <c r="A1168" t="str">
        <f t="shared" si="18"/>
        <v>LPAR1-G13</v>
      </c>
      <c r="B1168" s="144" t="s">
        <v>48</v>
      </c>
      <c r="C1168" s="91" t="s">
        <v>1124</v>
      </c>
      <c r="D1168" s="91" t="s">
        <v>1347</v>
      </c>
      <c r="E1168" s="143">
        <v>28.394048232566064</v>
      </c>
    </row>
    <row r="1169" spans="1:5" x14ac:dyDescent="0.2">
      <c r="A1169" t="str">
        <f t="shared" si="18"/>
        <v>LPAR2-G13</v>
      </c>
      <c r="B1169" s="144" t="s">
        <v>49</v>
      </c>
      <c r="C1169" s="91" t="s">
        <v>1123</v>
      </c>
      <c r="D1169" s="91" t="s">
        <v>1347</v>
      </c>
      <c r="E1169" s="143">
        <v>16.32840084337116</v>
      </c>
    </row>
    <row r="1170" spans="1:5" x14ac:dyDescent="0.2">
      <c r="A1170" t="str">
        <f t="shared" si="18"/>
        <v>LT4R1-G13</v>
      </c>
      <c r="B1170" s="144" t="s">
        <v>526</v>
      </c>
      <c r="C1170" s="91" t="s">
        <v>1122</v>
      </c>
      <c r="D1170" s="91" t="s">
        <v>1347</v>
      </c>
      <c r="E1170" s="143">
        <v>24.549255820453059</v>
      </c>
    </row>
    <row r="1171" spans="1:5" x14ac:dyDescent="0.2">
      <c r="A1171" t="str">
        <f t="shared" si="18"/>
        <v>LT4R2-G13</v>
      </c>
      <c r="B1171" s="144" t="s">
        <v>528</v>
      </c>
      <c r="C1171" s="91" t="s">
        <v>1121</v>
      </c>
      <c r="D1171" s="91" t="s">
        <v>1347</v>
      </c>
      <c r="E1171" s="143" t="s">
        <v>182</v>
      </c>
    </row>
    <row r="1172" spans="1:5" x14ac:dyDescent="0.2">
      <c r="A1172" t="str">
        <f t="shared" si="18"/>
        <v>MC3R-G13</v>
      </c>
      <c r="B1172" s="144" t="s">
        <v>54</v>
      </c>
      <c r="C1172" s="91" t="s">
        <v>1120</v>
      </c>
      <c r="D1172" s="91" t="s">
        <v>1347</v>
      </c>
      <c r="E1172" s="143">
        <v>20.088587291761225</v>
      </c>
    </row>
    <row r="1173" spans="1:5" x14ac:dyDescent="0.2">
      <c r="A1173" t="str">
        <f t="shared" si="18"/>
        <v>MC4R-G13</v>
      </c>
      <c r="B1173" s="144" t="s">
        <v>86</v>
      </c>
      <c r="C1173" s="91" t="s">
        <v>1119</v>
      </c>
      <c r="D1173" s="91" t="s">
        <v>1347</v>
      </c>
      <c r="E1173" s="143">
        <v>9.0033829140381805</v>
      </c>
    </row>
    <row r="1174" spans="1:5" x14ac:dyDescent="0.2">
      <c r="A1174" t="str">
        <f t="shared" si="18"/>
        <v>MTR1A-G13</v>
      </c>
      <c r="B1174" s="144" t="s">
        <v>555</v>
      </c>
      <c r="C1174" s="91" t="s">
        <v>1118</v>
      </c>
      <c r="D1174" s="91" t="s">
        <v>1347</v>
      </c>
      <c r="E1174" s="143" t="s">
        <v>182</v>
      </c>
    </row>
    <row r="1175" spans="1:5" x14ac:dyDescent="0.2">
      <c r="A1175" t="str">
        <f t="shared" si="18"/>
        <v>MTR1B-G13</v>
      </c>
      <c r="B1175" s="144" t="s">
        <v>558</v>
      </c>
      <c r="C1175" s="91" t="s">
        <v>1117</v>
      </c>
      <c r="D1175" s="91" t="s">
        <v>1347</v>
      </c>
      <c r="E1175" s="143" t="s">
        <v>182</v>
      </c>
    </row>
    <row r="1176" spans="1:5" x14ac:dyDescent="0.2">
      <c r="A1176" t="str">
        <f t="shared" si="18"/>
        <v>NPFF1-G13</v>
      </c>
      <c r="B1176" s="144" t="s">
        <v>582</v>
      </c>
      <c r="C1176" s="91" t="s">
        <v>582</v>
      </c>
      <c r="D1176" s="91" t="s">
        <v>1347</v>
      </c>
      <c r="E1176" s="143">
        <v>31.728740622985537</v>
      </c>
    </row>
    <row r="1177" spans="1:5" x14ac:dyDescent="0.2">
      <c r="A1177" t="str">
        <f t="shared" si="18"/>
        <v>NPFF2-G13</v>
      </c>
      <c r="B1177" s="144" t="s">
        <v>585</v>
      </c>
      <c r="C1177" s="91" t="s">
        <v>585</v>
      </c>
      <c r="D1177" s="91" t="s">
        <v>1347</v>
      </c>
      <c r="E1177" s="143" t="s">
        <v>182</v>
      </c>
    </row>
    <row r="1178" spans="1:5" x14ac:dyDescent="0.2">
      <c r="A1178" t="str">
        <f t="shared" si="18"/>
        <v>NPY1R-G13</v>
      </c>
      <c r="B1178" s="144" t="s">
        <v>58</v>
      </c>
      <c r="C1178" s="91" t="s">
        <v>1116</v>
      </c>
      <c r="D1178" s="91" t="s">
        <v>1347</v>
      </c>
      <c r="E1178" s="143">
        <v>32.30108761915276</v>
      </c>
    </row>
    <row r="1179" spans="1:5" x14ac:dyDescent="0.2">
      <c r="A1179" t="str">
        <f t="shared" si="18"/>
        <v>NPY5R-G13</v>
      </c>
      <c r="B1179" s="144" t="s">
        <v>87</v>
      </c>
      <c r="C1179" s="91" t="s">
        <v>1115</v>
      </c>
      <c r="D1179" s="91" t="s">
        <v>1347</v>
      </c>
      <c r="E1179" s="143" t="s">
        <v>182</v>
      </c>
    </row>
    <row r="1180" spans="1:5" x14ac:dyDescent="0.2">
      <c r="A1180" t="str">
        <f t="shared" si="18"/>
        <v>OGR1-G13</v>
      </c>
      <c r="B1180" s="144" t="s">
        <v>405</v>
      </c>
      <c r="C1180" s="34" t="s">
        <v>35</v>
      </c>
      <c r="D1180" s="91" t="s">
        <v>1347</v>
      </c>
      <c r="E1180" s="143">
        <v>15.025365107474054</v>
      </c>
    </row>
    <row r="1181" spans="1:5" x14ac:dyDescent="0.2">
      <c r="A1181" t="str">
        <f t="shared" si="18"/>
        <v>OPRD-G13</v>
      </c>
      <c r="B1181" s="144" t="s">
        <v>602</v>
      </c>
      <c r="C1181" s="91" t="s">
        <v>1114</v>
      </c>
      <c r="D1181" s="91" t="s">
        <v>1347</v>
      </c>
      <c r="E1181" s="143" t="s">
        <v>182</v>
      </c>
    </row>
    <row r="1182" spans="1:5" x14ac:dyDescent="0.2">
      <c r="A1182" t="str">
        <f t="shared" si="18"/>
        <v>OPRK-G13</v>
      </c>
      <c r="B1182" s="144" t="s">
        <v>606</v>
      </c>
      <c r="C1182" s="91" t="s">
        <v>1113</v>
      </c>
      <c r="D1182" s="91" t="s">
        <v>1347</v>
      </c>
      <c r="E1182" s="143" t="s">
        <v>182</v>
      </c>
    </row>
    <row r="1183" spans="1:5" x14ac:dyDescent="0.2">
      <c r="A1183" t="str">
        <f t="shared" si="18"/>
        <v>OPRM-G13</v>
      </c>
      <c r="B1183" s="144" t="s">
        <v>609</v>
      </c>
      <c r="C1183" s="91" t="s">
        <v>1112</v>
      </c>
      <c r="D1183" s="91" t="s">
        <v>1347</v>
      </c>
      <c r="E1183" s="143" t="s">
        <v>182</v>
      </c>
    </row>
    <row r="1184" spans="1:5" x14ac:dyDescent="0.2">
      <c r="A1184" t="str">
        <f t="shared" si="18"/>
        <v>OPRX-G13</v>
      </c>
      <c r="B1184" s="144" t="s">
        <v>612</v>
      </c>
      <c r="C1184" s="91" t="s">
        <v>56</v>
      </c>
      <c r="D1184" s="91" t="s">
        <v>1347</v>
      </c>
      <c r="E1184" s="143" t="s">
        <v>182</v>
      </c>
    </row>
    <row r="1185" spans="1:5" x14ac:dyDescent="0.2">
      <c r="A1185" t="str">
        <f t="shared" si="18"/>
        <v>OX2R-G13</v>
      </c>
      <c r="B1185" s="144" t="s">
        <v>627</v>
      </c>
      <c r="C1185" s="91" t="s">
        <v>1111</v>
      </c>
      <c r="D1185" s="91" t="s">
        <v>1347</v>
      </c>
      <c r="E1185" s="143">
        <v>33.788138336438728</v>
      </c>
    </row>
    <row r="1186" spans="1:5" x14ac:dyDescent="0.2">
      <c r="A1186" t="str">
        <f t="shared" si="18"/>
        <v>OXYR-G13</v>
      </c>
      <c r="B1186" s="144" t="s">
        <v>760</v>
      </c>
      <c r="C1186" s="91" t="s">
        <v>1110</v>
      </c>
      <c r="D1186" s="91" t="s">
        <v>1347</v>
      </c>
      <c r="E1186" s="143" t="s">
        <v>182</v>
      </c>
    </row>
    <row r="1187" spans="1:5" x14ac:dyDescent="0.2">
      <c r="A1187" t="str">
        <f t="shared" si="18"/>
        <v>P2RY2-G13</v>
      </c>
      <c r="B1187" s="144" t="s">
        <v>641</v>
      </c>
      <c r="C1187" s="91" t="s">
        <v>1109</v>
      </c>
      <c r="D1187" s="91" t="s">
        <v>1347</v>
      </c>
      <c r="E1187" s="143" t="s">
        <v>182</v>
      </c>
    </row>
    <row r="1188" spans="1:5" x14ac:dyDescent="0.2">
      <c r="A1188" t="str">
        <f t="shared" si="18"/>
        <v>PAR1-G13</v>
      </c>
      <c r="B1188" s="144" t="s">
        <v>688</v>
      </c>
      <c r="C1188" s="91" t="s">
        <v>688</v>
      </c>
      <c r="D1188" s="91" t="s">
        <v>1347</v>
      </c>
      <c r="E1188" s="143">
        <v>32.168956839844945</v>
      </c>
    </row>
    <row r="1189" spans="1:5" x14ac:dyDescent="0.2">
      <c r="A1189" t="str">
        <f t="shared" si="18"/>
        <v>PAR2-G13</v>
      </c>
      <c r="B1189" s="144" t="s">
        <v>692</v>
      </c>
      <c r="C1189" s="34" t="s">
        <v>692</v>
      </c>
      <c r="D1189" s="91" t="s">
        <v>1347</v>
      </c>
      <c r="E1189" s="143">
        <v>34.931637482842596</v>
      </c>
    </row>
    <row r="1190" spans="1:5" x14ac:dyDescent="0.2">
      <c r="A1190" t="str">
        <f t="shared" si="18"/>
        <v>PE2R1-G13</v>
      </c>
      <c r="B1190" s="144" t="s">
        <v>669</v>
      </c>
      <c r="C1190" s="91" t="s">
        <v>1108</v>
      </c>
      <c r="D1190" s="91" t="s">
        <v>1347</v>
      </c>
      <c r="E1190" s="143">
        <v>3.2740312871768031</v>
      </c>
    </row>
    <row r="1191" spans="1:5" x14ac:dyDescent="0.2">
      <c r="A1191" t="str">
        <f t="shared" si="18"/>
        <v>PE2R2-G13</v>
      </c>
      <c r="B1191" s="144" t="s">
        <v>672</v>
      </c>
      <c r="C1191" s="91" t="s">
        <v>1107</v>
      </c>
      <c r="D1191" s="91" t="s">
        <v>1347</v>
      </c>
      <c r="E1191" s="143" t="s">
        <v>182</v>
      </c>
    </row>
    <row r="1192" spans="1:5" x14ac:dyDescent="0.2">
      <c r="A1192" t="str">
        <f t="shared" si="18"/>
        <v>PE2R3-G13</v>
      </c>
      <c r="B1192" s="144" t="s">
        <v>675</v>
      </c>
      <c r="C1192" s="91" t="s">
        <v>1106</v>
      </c>
      <c r="D1192" s="91" t="s">
        <v>1347</v>
      </c>
      <c r="E1192" s="143">
        <v>39.55082785609698</v>
      </c>
    </row>
    <row r="1193" spans="1:5" x14ac:dyDescent="0.2">
      <c r="A1193" t="str">
        <f t="shared" si="18"/>
        <v>PE2R4-G13</v>
      </c>
      <c r="B1193" s="144" t="s">
        <v>678</v>
      </c>
      <c r="C1193" s="91" t="s">
        <v>1105</v>
      </c>
      <c r="D1193" s="91" t="s">
        <v>1347</v>
      </c>
      <c r="E1193" s="143">
        <v>6.31912225624444</v>
      </c>
    </row>
    <row r="1194" spans="1:5" x14ac:dyDescent="0.2">
      <c r="A1194" t="str">
        <f t="shared" si="18"/>
        <v>PF2R-G13</v>
      </c>
      <c r="B1194" s="144" t="s">
        <v>681</v>
      </c>
      <c r="C1194" s="91" t="s">
        <v>1104</v>
      </c>
      <c r="D1194" s="91" t="s">
        <v>1347</v>
      </c>
      <c r="E1194" s="143">
        <v>213.50476041009799</v>
      </c>
    </row>
    <row r="1195" spans="1:5" x14ac:dyDescent="0.2">
      <c r="A1195" t="str">
        <f t="shared" si="18"/>
        <v>PSYR-G13</v>
      </c>
      <c r="B1195" s="144" t="s">
        <v>410</v>
      </c>
      <c r="C1195" s="34" t="s">
        <v>34</v>
      </c>
      <c r="D1195" s="91" t="s">
        <v>1347</v>
      </c>
      <c r="E1195" s="143">
        <v>24.375998310884302</v>
      </c>
    </row>
    <row r="1196" spans="1:5" x14ac:dyDescent="0.2">
      <c r="A1196" t="str">
        <f t="shared" si="18"/>
        <v>PTH1R-G13</v>
      </c>
      <c r="B1196" s="144" t="s">
        <v>152</v>
      </c>
      <c r="C1196" s="91" t="s">
        <v>1103</v>
      </c>
      <c r="D1196" s="91" t="s">
        <v>1347</v>
      </c>
      <c r="E1196" s="143">
        <v>18.222483451894373</v>
      </c>
    </row>
    <row r="1197" spans="1:5" x14ac:dyDescent="0.2">
      <c r="A1197" t="str">
        <f t="shared" si="18"/>
        <v>S1PR1-G13</v>
      </c>
      <c r="B1197" s="144" t="s">
        <v>62</v>
      </c>
      <c r="C1197" s="91" t="s">
        <v>1102</v>
      </c>
      <c r="D1197" s="91" t="s">
        <v>1347</v>
      </c>
      <c r="E1197" s="143">
        <v>27.529788772187963</v>
      </c>
    </row>
    <row r="1198" spans="1:5" x14ac:dyDescent="0.2">
      <c r="A1198" t="str">
        <f t="shared" si="18"/>
        <v>SSR2-G13</v>
      </c>
      <c r="B1198" s="144" t="s">
        <v>705</v>
      </c>
      <c r="C1198" s="91" t="s">
        <v>1101</v>
      </c>
      <c r="D1198" s="91" t="s">
        <v>1347</v>
      </c>
      <c r="E1198" s="143" t="s">
        <v>182</v>
      </c>
    </row>
    <row r="1199" spans="1:5" x14ac:dyDescent="0.2">
      <c r="A1199" t="str">
        <f t="shared" si="18"/>
        <v>V1AR-G13</v>
      </c>
      <c r="B1199" s="144" t="s">
        <v>153</v>
      </c>
      <c r="C1199" s="91" t="s">
        <v>1100</v>
      </c>
      <c r="D1199" s="91" t="s">
        <v>1347</v>
      </c>
      <c r="E1199" s="143" t="s">
        <v>182</v>
      </c>
    </row>
    <row r="1200" spans="1:5" x14ac:dyDescent="0.2">
      <c r="A1200" t="str">
        <f t="shared" si="18"/>
        <v>V2R-G13</v>
      </c>
      <c r="B1200" s="144" t="s">
        <v>74</v>
      </c>
      <c r="C1200" s="91" t="s">
        <v>1099</v>
      </c>
      <c r="D1200" s="91" t="s">
        <v>1347</v>
      </c>
      <c r="E1200" s="143">
        <v>19.353013177297147</v>
      </c>
    </row>
    <row r="1201" spans="1:5" x14ac:dyDescent="0.2">
      <c r="A1201" t="str">
        <f t="shared" si="18"/>
        <v>VIPR1-G13</v>
      </c>
      <c r="B1201" s="144" t="s">
        <v>773</v>
      </c>
      <c r="C1201" s="91" t="s">
        <v>1098</v>
      </c>
      <c r="D1201" s="91" t="s">
        <v>1347</v>
      </c>
      <c r="E1201" s="143" t="s">
        <v>182</v>
      </c>
    </row>
    <row r="1202" spans="1:5" x14ac:dyDescent="0.2">
      <c r="A1202" t="str">
        <f t="shared" si="18"/>
        <v>5HT1A-βarr1/GRK2</v>
      </c>
      <c r="B1202" s="144" t="s">
        <v>170</v>
      </c>
      <c r="C1202" s="91" t="s">
        <v>1179</v>
      </c>
      <c r="D1202" s="91" t="s">
        <v>1379</v>
      </c>
      <c r="E1202" s="143">
        <v>6.5511870275082025</v>
      </c>
    </row>
    <row r="1203" spans="1:5" x14ac:dyDescent="0.2">
      <c r="A1203" t="str">
        <f t="shared" si="18"/>
        <v>5HT1B-βarr1/GRK2</v>
      </c>
      <c r="B1203" s="144" t="s">
        <v>175</v>
      </c>
      <c r="C1203" s="91" t="s">
        <v>1178</v>
      </c>
      <c r="D1203" s="91" t="s">
        <v>1379</v>
      </c>
      <c r="E1203" s="143">
        <v>2.1220795101608272</v>
      </c>
    </row>
    <row r="1204" spans="1:5" x14ac:dyDescent="0.2">
      <c r="A1204" t="str">
        <f t="shared" si="18"/>
        <v>5HT1D-βarr1/GRK2</v>
      </c>
      <c r="B1204" s="144" t="s">
        <v>178</v>
      </c>
      <c r="C1204" s="91" t="s">
        <v>1177</v>
      </c>
      <c r="D1204" s="91" t="s">
        <v>1379</v>
      </c>
      <c r="E1204" s="143" t="s">
        <v>182</v>
      </c>
    </row>
    <row r="1205" spans="1:5" x14ac:dyDescent="0.2">
      <c r="A1205" t="str">
        <f t="shared" si="18"/>
        <v>5HT2A-βarr1/GRK2</v>
      </c>
      <c r="B1205" s="144" t="s">
        <v>186</v>
      </c>
      <c r="C1205" s="91" t="s">
        <v>1176</v>
      </c>
      <c r="D1205" s="91" t="s">
        <v>1379</v>
      </c>
      <c r="E1205" s="143">
        <v>16.878930531340444</v>
      </c>
    </row>
    <row r="1206" spans="1:5" x14ac:dyDescent="0.2">
      <c r="A1206" t="str">
        <f t="shared" si="18"/>
        <v>5HT2B-βarr1/GRK2</v>
      </c>
      <c r="B1206" s="144" t="s">
        <v>189</v>
      </c>
      <c r="C1206" s="91" t="s">
        <v>1175</v>
      </c>
      <c r="D1206" s="91" t="s">
        <v>1379</v>
      </c>
      <c r="E1206" s="143">
        <v>5.4459200696856929</v>
      </c>
    </row>
    <row r="1207" spans="1:5" x14ac:dyDescent="0.2">
      <c r="A1207" t="str">
        <f t="shared" si="18"/>
        <v>5HT2C-βarr1/GRK2</v>
      </c>
      <c r="B1207" s="144" t="s">
        <v>192</v>
      </c>
      <c r="C1207" s="91" t="s">
        <v>1174</v>
      </c>
      <c r="D1207" s="91" t="s">
        <v>1379</v>
      </c>
      <c r="E1207" s="143">
        <v>69.843324609128729</v>
      </c>
    </row>
    <row r="1208" spans="1:5" x14ac:dyDescent="0.2">
      <c r="A1208" t="str">
        <f t="shared" si="18"/>
        <v>AA1R-βarr1/GRK2</v>
      </c>
      <c r="B1208" s="144" t="s">
        <v>217</v>
      </c>
      <c r="C1208" s="91" t="s">
        <v>1173</v>
      </c>
      <c r="D1208" s="91" t="s">
        <v>1379</v>
      </c>
      <c r="E1208" s="143" t="s">
        <v>182</v>
      </c>
    </row>
    <row r="1209" spans="1:5" x14ac:dyDescent="0.2">
      <c r="A1209" t="str">
        <f t="shared" si="18"/>
        <v>AA2AR-βarr1/GRK2</v>
      </c>
      <c r="B1209" s="144" t="s">
        <v>221</v>
      </c>
      <c r="C1209" s="91" t="s">
        <v>1172</v>
      </c>
      <c r="D1209" s="91" t="s">
        <v>1379</v>
      </c>
      <c r="E1209" s="143" t="s">
        <v>182</v>
      </c>
    </row>
    <row r="1210" spans="1:5" x14ac:dyDescent="0.2">
      <c r="A1210" t="str">
        <f t="shared" si="18"/>
        <v>AA2BR-βarr1/GRK2</v>
      </c>
      <c r="B1210" s="144" t="s">
        <v>224</v>
      </c>
      <c r="C1210" s="91" t="s">
        <v>1171</v>
      </c>
      <c r="D1210" s="91" t="s">
        <v>1379</v>
      </c>
      <c r="E1210" s="143" t="s">
        <v>182</v>
      </c>
    </row>
    <row r="1211" spans="1:5" x14ac:dyDescent="0.2">
      <c r="A1211" t="str">
        <f t="shared" si="18"/>
        <v>AA3R-βarr1/GRK2</v>
      </c>
      <c r="B1211" s="144" t="s">
        <v>227</v>
      </c>
      <c r="C1211" s="91" t="s">
        <v>1170</v>
      </c>
      <c r="D1211" s="91" t="s">
        <v>1379</v>
      </c>
      <c r="E1211" s="143" t="s">
        <v>182</v>
      </c>
    </row>
    <row r="1212" spans="1:5" x14ac:dyDescent="0.2">
      <c r="A1212" t="str">
        <f t="shared" si="18"/>
        <v>ACM1-βarr1/GRK2</v>
      </c>
      <c r="B1212" s="144" t="s">
        <v>202</v>
      </c>
      <c r="C1212" s="91" t="s">
        <v>1169</v>
      </c>
      <c r="D1212" s="91" t="s">
        <v>1379</v>
      </c>
      <c r="E1212" s="143" t="s">
        <v>182</v>
      </c>
    </row>
    <row r="1213" spans="1:5" x14ac:dyDescent="0.2">
      <c r="A1213" t="str">
        <f t="shared" si="18"/>
        <v>ACM2-βarr1/GRK2</v>
      </c>
      <c r="B1213" s="144" t="s">
        <v>206</v>
      </c>
      <c r="C1213" s="91" t="s">
        <v>1168</v>
      </c>
      <c r="D1213" s="91" t="s">
        <v>1379</v>
      </c>
      <c r="E1213" s="143">
        <v>152.28085087291447</v>
      </c>
    </row>
    <row r="1214" spans="1:5" x14ac:dyDescent="0.2">
      <c r="A1214" t="str">
        <f t="shared" si="18"/>
        <v>ACM3-βarr1/GRK2</v>
      </c>
      <c r="B1214" s="144" t="s">
        <v>209</v>
      </c>
      <c r="C1214" s="91" t="s">
        <v>1167</v>
      </c>
      <c r="D1214" s="91" t="s">
        <v>1379</v>
      </c>
      <c r="E1214" s="143">
        <v>3.6877605466237866</v>
      </c>
    </row>
    <row r="1215" spans="1:5" x14ac:dyDescent="0.2">
      <c r="A1215" t="str">
        <f t="shared" si="18"/>
        <v>ACM4-βarr1/GRK2</v>
      </c>
      <c r="B1215" s="144" t="s">
        <v>212</v>
      </c>
      <c r="C1215" s="91" t="s">
        <v>1166</v>
      </c>
      <c r="D1215" s="91" t="s">
        <v>1379</v>
      </c>
      <c r="E1215" s="143">
        <v>22.130087697453796</v>
      </c>
    </row>
    <row r="1216" spans="1:5" x14ac:dyDescent="0.2">
      <c r="A1216" t="str">
        <f t="shared" si="18"/>
        <v>ADA1A-βarr1/GRK2</v>
      </c>
      <c r="B1216" s="144" t="s">
        <v>237</v>
      </c>
      <c r="C1216" s="91" t="s">
        <v>1165</v>
      </c>
      <c r="D1216" s="91" t="s">
        <v>1379</v>
      </c>
      <c r="E1216" s="143" t="s">
        <v>182</v>
      </c>
    </row>
    <row r="1217" spans="1:5" x14ac:dyDescent="0.2">
      <c r="A1217" t="str">
        <f t="shared" si="18"/>
        <v>ADA2A-βarr1/GRK2</v>
      </c>
      <c r="B1217" s="144" t="s">
        <v>245</v>
      </c>
      <c r="C1217" s="91" t="s">
        <v>1164</v>
      </c>
      <c r="D1217" s="91" t="s">
        <v>1379</v>
      </c>
      <c r="E1217" s="143">
        <v>22.113363390258368</v>
      </c>
    </row>
    <row r="1218" spans="1:5" x14ac:dyDescent="0.2">
      <c r="A1218" t="str">
        <f t="shared" ref="A1218:A1281" si="19">B1218&amp;"-"&amp;D1218</f>
        <v>ADA2B-βarr1/GRK2</v>
      </c>
      <c r="B1218" s="144" t="s">
        <v>248</v>
      </c>
      <c r="C1218" s="91" t="s">
        <v>1163</v>
      </c>
      <c r="D1218" s="91" t="s">
        <v>1379</v>
      </c>
      <c r="E1218" s="143">
        <v>3.9087341516445266</v>
      </c>
    </row>
    <row r="1219" spans="1:5" x14ac:dyDescent="0.2">
      <c r="A1219" t="str">
        <f t="shared" si="19"/>
        <v>ADA2C-βarr1/GRK2</v>
      </c>
      <c r="B1219" s="144" t="s">
        <v>251</v>
      </c>
      <c r="C1219" s="91" t="s">
        <v>1162</v>
      </c>
      <c r="D1219" s="91" t="s">
        <v>1379</v>
      </c>
      <c r="E1219" s="143">
        <v>4.2317856256193664</v>
      </c>
    </row>
    <row r="1220" spans="1:5" x14ac:dyDescent="0.2">
      <c r="A1220" t="str">
        <f t="shared" si="19"/>
        <v>ADRB1-βarr1/GRK2</v>
      </c>
      <c r="B1220" s="144" t="s">
        <v>254</v>
      </c>
      <c r="C1220" s="91" t="s">
        <v>1161</v>
      </c>
      <c r="D1220" s="91" t="s">
        <v>1379</v>
      </c>
      <c r="E1220" s="143">
        <v>56.165637176228309</v>
      </c>
    </row>
    <row r="1221" spans="1:5" x14ac:dyDescent="0.2">
      <c r="A1221" t="str">
        <f t="shared" si="19"/>
        <v>ADRB2-βarr1/GRK2</v>
      </c>
      <c r="B1221" s="144" t="s">
        <v>256</v>
      </c>
      <c r="C1221" s="91" t="s">
        <v>1160</v>
      </c>
      <c r="D1221" s="91" t="s">
        <v>1379</v>
      </c>
      <c r="E1221" s="143">
        <v>24.375995455977346</v>
      </c>
    </row>
    <row r="1222" spans="1:5" x14ac:dyDescent="0.2">
      <c r="A1222" t="str">
        <f t="shared" si="19"/>
        <v>AGTR1-βarr1/GRK2</v>
      </c>
      <c r="B1222" s="144" t="s">
        <v>259</v>
      </c>
      <c r="C1222" s="91" t="s">
        <v>1159</v>
      </c>
      <c r="D1222" s="91" t="s">
        <v>1379</v>
      </c>
      <c r="E1222" s="143">
        <v>10.476380265696321</v>
      </c>
    </row>
    <row r="1223" spans="1:5" x14ac:dyDescent="0.2">
      <c r="A1223" t="str">
        <f t="shared" si="19"/>
        <v>APJ-βarr1/GRK2</v>
      </c>
      <c r="B1223" s="144" t="s">
        <v>0</v>
      </c>
      <c r="C1223" s="91" t="s">
        <v>265</v>
      </c>
      <c r="D1223" s="91" t="s">
        <v>1379</v>
      </c>
      <c r="E1223" s="143">
        <v>10.117081582930355</v>
      </c>
    </row>
    <row r="1224" spans="1:5" x14ac:dyDescent="0.2">
      <c r="A1224" t="str">
        <f t="shared" si="19"/>
        <v>BKRB1-βarr1/GRK2</v>
      </c>
      <c r="B1224" s="144" t="s">
        <v>276</v>
      </c>
      <c r="C1224" s="91" t="s">
        <v>1158</v>
      </c>
      <c r="D1224" s="91" t="s">
        <v>1379</v>
      </c>
      <c r="E1224" s="143" t="s">
        <v>182</v>
      </c>
    </row>
    <row r="1225" spans="1:5" x14ac:dyDescent="0.2">
      <c r="A1225" t="str">
        <f t="shared" si="19"/>
        <v>BKRB2-βarr1/GRK2</v>
      </c>
      <c r="B1225" s="144" t="s">
        <v>280</v>
      </c>
      <c r="C1225" s="91" t="s">
        <v>1157</v>
      </c>
      <c r="D1225" s="91" t="s">
        <v>1379</v>
      </c>
      <c r="E1225" s="143">
        <v>74.772076172912136</v>
      </c>
    </row>
    <row r="1226" spans="1:5" x14ac:dyDescent="0.2">
      <c r="A1226" t="str">
        <f t="shared" si="19"/>
        <v>C5AR1-βarr1/GRK2</v>
      </c>
      <c r="B1226" s="144" t="s">
        <v>428</v>
      </c>
      <c r="C1226" s="91" t="s">
        <v>1156</v>
      </c>
      <c r="D1226" s="91" t="s">
        <v>1379</v>
      </c>
      <c r="E1226" s="143">
        <v>119.87885606736297</v>
      </c>
    </row>
    <row r="1227" spans="1:5" x14ac:dyDescent="0.2">
      <c r="A1227" t="str">
        <f t="shared" si="19"/>
        <v>CALCR-βarr1/GRK2</v>
      </c>
      <c r="B1227" s="144" t="s">
        <v>283</v>
      </c>
      <c r="C1227" s="91" t="s">
        <v>1155</v>
      </c>
      <c r="D1227" s="91" t="s">
        <v>1379</v>
      </c>
      <c r="E1227" s="143">
        <v>15.387527442095717</v>
      </c>
    </row>
    <row r="1228" spans="1:5" ht="16" x14ac:dyDescent="0.2">
      <c r="A1228" t="str">
        <f t="shared" si="19"/>
        <v>CALCR+RAMP3-βarr1/GRK2</v>
      </c>
      <c r="B1228" s="144" t="s">
        <v>1154</v>
      </c>
      <c r="C1228" s="91" t="s">
        <v>1153</v>
      </c>
      <c r="D1228" s="91" t="s">
        <v>1379</v>
      </c>
      <c r="E1228" s="143" t="s">
        <v>182</v>
      </c>
    </row>
    <row r="1229" spans="1:5" x14ac:dyDescent="0.2">
      <c r="A1229" t="str">
        <f t="shared" si="19"/>
        <v>CCKAR-βarr1/GRK2</v>
      </c>
      <c r="B1229" s="144" t="s">
        <v>324</v>
      </c>
      <c r="C1229" s="91" t="s">
        <v>1152</v>
      </c>
      <c r="D1229" s="91" t="s">
        <v>1379</v>
      </c>
      <c r="E1229" s="143">
        <v>72.096333937137871</v>
      </c>
    </row>
    <row r="1230" spans="1:5" x14ac:dyDescent="0.2">
      <c r="A1230" t="str">
        <f t="shared" si="19"/>
        <v>CCR5-βarr1/GRK2</v>
      </c>
      <c r="B1230" s="144" t="s">
        <v>6</v>
      </c>
      <c r="C1230" s="91" t="s">
        <v>6</v>
      </c>
      <c r="D1230" s="91" t="s">
        <v>1379</v>
      </c>
      <c r="E1230" s="143">
        <v>24.902000624983913</v>
      </c>
    </row>
    <row r="1231" spans="1:5" x14ac:dyDescent="0.2">
      <c r="A1231" t="str">
        <f t="shared" si="19"/>
        <v>CCR6-βarr1/GRK2</v>
      </c>
      <c r="B1231" s="144" t="s">
        <v>7</v>
      </c>
      <c r="C1231" s="91" t="s">
        <v>7</v>
      </c>
      <c r="D1231" s="91" t="s">
        <v>1379</v>
      </c>
      <c r="E1231" s="143">
        <v>6.0936530541611234</v>
      </c>
    </row>
    <row r="1232" spans="1:5" x14ac:dyDescent="0.2">
      <c r="A1232" t="str">
        <f t="shared" si="19"/>
        <v>CLTR1-βarr1/GRK2</v>
      </c>
      <c r="B1232" s="144" t="s">
        <v>519</v>
      </c>
      <c r="C1232" s="91" t="s">
        <v>1151</v>
      </c>
      <c r="D1232" s="91" t="s">
        <v>1379</v>
      </c>
      <c r="E1232" s="143">
        <v>25.701287394509848</v>
      </c>
    </row>
    <row r="1233" spans="1:5" x14ac:dyDescent="0.2">
      <c r="A1233" t="str">
        <f t="shared" si="19"/>
        <v>CLTR2-βarr1/GRK2</v>
      </c>
      <c r="B1233" s="144" t="s">
        <v>523</v>
      </c>
      <c r="C1233" s="91" t="s">
        <v>1150</v>
      </c>
      <c r="D1233" s="91" t="s">
        <v>1379</v>
      </c>
      <c r="E1233" s="143">
        <v>8.136777011480774</v>
      </c>
    </row>
    <row r="1234" spans="1:5" x14ac:dyDescent="0.2">
      <c r="A1234" t="str">
        <f t="shared" si="19"/>
        <v>CNR1-βarr1/GRK2</v>
      </c>
      <c r="B1234" s="144" t="s">
        <v>290</v>
      </c>
      <c r="C1234" s="91" t="s">
        <v>1149</v>
      </c>
      <c r="D1234" s="91" t="s">
        <v>1379</v>
      </c>
      <c r="E1234" s="143" t="s">
        <v>182</v>
      </c>
    </row>
    <row r="1235" spans="1:5" x14ac:dyDescent="0.2">
      <c r="A1235" t="str">
        <f t="shared" si="19"/>
        <v>CNR2-βarr1/GRK2</v>
      </c>
      <c r="B1235" s="144" t="s">
        <v>294</v>
      </c>
      <c r="C1235" s="91" t="s">
        <v>1148</v>
      </c>
      <c r="D1235" s="91" t="s">
        <v>1379</v>
      </c>
      <c r="E1235" s="143">
        <v>10.446058232123562</v>
      </c>
    </row>
    <row r="1236" spans="1:5" x14ac:dyDescent="0.2">
      <c r="A1236" t="str">
        <f t="shared" si="19"/>
        <v>CRFR1-βarr1/GRK2</v>
      </c>
      <c r="B1236" s="144" t="s">
        <v>83</v>
      </c>
      <c r="C1236" s="91" t="s">
        <v>1147</v>
      </c>
      <c r="D1236" s="91" t="s">
        <v>1379</v>
      </c>
      <c r="E1236" s="143">
        <v>72.108609781249498</v>
      </c>
    </row>
    <row r="1237" spans="1:5" x14ac:dyDescent="0.2">
      <c r="A1237" t="str">
        <f t="shared" si="19"/>
        <v>CRFR2-βarr1/GRK2</v>
      </c>
      <c r="B1237" s="144" t="s">
        <v>8</v>
      </c>
      <c r="C1237" s="91" t="s">
        <v>1146</v>
      </c>
      <c r="D1237" s="91" t="s">
        <v>1379</v>
      </c>
      <c r="E1237" s="143">
        <v>38.302545065723471</v>
      </c>
    </row>
    <row r="1238" spans="1:5" x14ac:dyDescent="0.2">
      <c r="A1238" t="str">
        <f t="shared" si="19"/>
        <v>CXCR2-βarr1/GRK2</v>
      </c>
      <c r="B1238" s="144" t="s">
        <v>11</v>
      </c>
      <c r="C1238" s="91" t="s">
        <v>11</v>
      </c>
      <c r="D1238" s="91" t="s">
        <v>1379</v>
      </c>
      <c r="E1238" s="143">
        <v>57.390849509173563</v>
      </c>
    </row>
    <row r="1239" spans="1:5" x14ac:dyDescent="0.2">
      <c r="A1239" t="str">
        <f t="shared" si="19"/>
        <v>CXCR4-βarr1/GRK2</v>
      </c>
      <c r="B1239" s="144" t="s">
        <v>12</v>
      </c>
      <c r="C1239" s="91" t="s">
        <v>12</v>
      </c>
      <c r="D1239" s="91" t="s">
        <v>1379</v>
      </c>
      <c r="E1239" s="143">
        <v>9.6452820052665214</v>
      </c>
    </row>
    <row r="1240" spans="1:5" x14ac:dyDescent="0.2">
      <c r="A1240" t="str">
        <f t="shared" si="19"/>
        <v>CXCR5-βarr1/GRK2</v>
      </c>
      <c r="B1240" s="144" t="s">
        <v>13</v>
      </c>
      <c r="C1240" s="91" t="s">
        <v>13</v>
      </c>
      <c r="D1240" s="91" t="s">
        <v>1379</v>
      </c>
      <c r="E1240" s="143">
        <v>37.663357818696731</v>
      </c>
    </row>
    <row r="1241" spans="1:5" x14ac:dyDescent="0.2">
      <c r="A1241" t="str">
        <f t="shared" si="19"/>
        <v>DRD1-βarr1/GRK2</v>
      </c>
      <c r="B1241" s="144" t="s">
        <v>433</v>
      </c>
      <c r="C1241" s="91" t="s">
        <v>1145</v>
      </c>
      <c r="D1241" s="91" t="s">
        <v>1379</v>
      </c>
      <c r="E1241" s="143">
        <v>36.884587854731585</v>
      </c>
    </row>
    <row r="1242" spans="1:5" x14ac:dyDescent="0.2">
      <c r="A1242" t="str">
        <f t="shared" si="19"/>
        <v>DRD2-βarr1/GRK2</v>
      </c>
      <c r="B1242" s="144" t="s">
        <v>435</v>
      </c>
      <c r="C1242" s="91" t="s">
        <v>1144</v>
      </c>
      <c r="D1242" s="91" t="s">
        <v>1379</v>
      </c>
      <c r="E1242" s="143">
        <v>3.8445763565249993</v>
      </c>
    </row>
    <row r="1243" spans="1:5" x14ac:dyDescent="0.2">
      <c r="A1243" t="str">
        <f t="shared" si="19"/>
        <v>DRD5-βarr1/GRK2</v>
      </c>
      <c r="B1243" s="144" t="s">
        <v>439</v>
      </c>
      <c r="C1243" s="91" t="s">
        <v>1143</v>
      </c>
      <c r="D1243" s="91" t="s">
        <v>1379</v>
      </c>
      <c r="E1243" s="143">
        <v>7.0479273752640026</v>
      </c>
    </row>
    <row r="1244" spans="1:5" x14ac:dyDescent="0.2">
      <c r="A1244" t="str">
        <f t="shared" si="19"/>
        <v>EDNRA-βarr1/GRK2</v>
      </c>
      <c r="B1244" s="144" t="s">
        <v>441</v>
      </c>
      <c r="C1244" s="91" t="s">
        <v>1142</v>
      </c>
      <c r="D1244" s="91" t="s">
        <v>1379</v>
      </c>
      <c r="E1244" s="143">
        <v>26.474919329744889</v>
      </c>
    </row>
    <row r="1245" spans="1:5" x14ac:dyDescent="0.2">
      <c r="A1245" t="str">
        <f t="shared" si="19"/>
        <v>FFAR2-βarr1/GRK2</v>
      </c>
      <c r="B1245" s="144" t="s">
        <v>453</v>
      </c>
      <c r="C1245" s="91" t="s">
        <v>1141</v>
      </c>
      <c r="D1245" s="91" t="s">
        <v>1379</v>
      </c>
      <c r="E1245" s="143" t="s">
        <v>182</v>
      </c>
    </row>
    <row r="1246" spans="1:5" x14ac:dyDescent="0.2">
      <c r="A1246" t="str">
        <f t="shared" si="19"/>
        <v>FFAR3-βarr1/GRK2</v>
      </c>
      <c r="B1246" s="144" t="s">
        <v>455</v>
      </c>
      <c r="C1246" s="91" t="s">
        <v>1140</v>
      </c>
      <c r="D1246" s="91" t="s">
        <v>1379</v>
      </c>
      <c r="E1246" s="143" t="s">
        <v>182</v>
      </c>
    </row>
    <row r="1247" spans="1:5" x14ac:dyDescent="0.2">
      <c r="A1247" t="str">
        <f t="shared" si="19"/>
        <v>FFAR4-βarr1/GRK2</v>
      </c>
      <c r="B1247" s="144" t="s">
        <v>457</v>
      </c>
      <c r="C1247" s="91" t="s">
        <v>1139</v>
      </c>
      <c r="D1247" s="91" t="s">
        <v>1379</v>
      </c>
      <c r="E1247" s="143">
        <v>42.573150812657381</v>
      </c>
    </row>
    <row r="1248" spans="1:5" x14ac:dyDescent="0.2">
      <c r="A1248" t="str">
        <f t="shared" si="19"/>
        <v>GHSR-βarr1/GRK2</v>
      </c>
      <c r="B1248" s="144" t="s">
        <v>84</v>
      </c>
      <c r="C1248" s="91" t="s">
        <v>113</v>
      </c>
      <c r="D1248" s="91" t="s">
        <v>1379</v>
      </c>
      <c r="E1248" s="143">
        <v>5.2821273938075084</v>
      </c>
    </row>
    <row r="1249" spans="1:5" x14ac:dyDescent="0.2">
      <c r="A1249" t="str">
        <f t="shared" si="19"/>
        <v>GIPR-βarr1/GRK2</v>
      </c>
      <c r="B1249" s="144" t="s">
        <v>484</v>
      </c>
      <c r="C1249" s="91" t="s">
        <v>114</v>
      </c>
      <c r="D1249" s="91" t="s">
        <v>1379</v>
      </c>
      <c r="E1249" s="143">
        <v>9.7471428571428582</v>
      </c>
    </row>
    <row r="1250" spans="1:5" x14ac:dyDescent="0.2">
      <c r="A1250" t="str">
        <f t="shared" si="19"/>
        <v>GLP1R-βarr1/GRK2</v>
      </c>
      <c r="B1250" s="144" t="s">
        <v>486</v>
      </c>
      <c r="C1250" s="91" t="s">
        <v>1138</v>
      </c>
      <c r="D1250" s="91" t="s">
        <v>1379</v>
      </c>
      <c r="E1250" s="143">
        <v>95.659469032375284</v>
      </c>
    </row>
    <row r="1251" spans="1:5" x14ac:dyDescent="0.2">
      <c r="A1251" t="str">
        <f t="shared" si="19"/>
        <v>GLP2R-βarr1/GRK2</v>
      </c>
      <c r="B1251" s="144" t="s">
        <v>488</v>
      </c>
      <c r="C1251" s="91" t="s">
        <v>1137</v>
      </c>
      <c r="D1251" s="91" t="s">
        <v>1379</v>
      </c>
      <c r="E1251" s="143">
        <v>18.154235567160786</v>
      </c>
    </row>
    <row r="1252" spans="1:5" x14ac:dyDescent="0.2">
      <c r="A1252" t="str">
        <f t="shared" si="19"/>
        <v>GLR-βarr1/GRK2</v>
      </c>
      <c r="B1252" s="144" t="s">
        <v>490</v>
      </c>
      <c r="C1252" s="91" t="s">
        <v>112</v>
      </c>
      <c r="D1252" s="91" t="s">
        <v>1379</v>
      </c>
      <c r="E1252" s="143">
        <v>62.65167378138122</v>
      </c>
    </row>
    <row r="1253" spans="1:5" x14ac:dyDescent="0.2">
      <c r="A1253" t="str">
        <f t="shared" si="19"/>
        <v>GNRHR-βarr1/GRK2</v>
      </c>
      <c r="B1253" s="144" t="s">
        <v>497</v>
      </c>
      <c r="C1253" s="91" t="s">
        <v>1136</v>
      </c>
      <c r="D1253" s="91" t="s">
        <v>1379</v>
      </c>
      <c r="E1253" s="143" t="s">
        <v>182</v>
      </c>
    </row>
    <row r="1254" spans="1:5" x14ac:dyDescent="0.2">
      <c r="A1254" t="str">
        <f t="shared" si="19"/>
        <v>GP183-βarr1/GRK2</v>
      </c>
      <c r="B1254" s="144" t="s">
        <v>353</v>
      </c>
      <c r="C1254" s="91" t="s">
        <v>37</v>
      </c>
      <c r="D1254" s="91" t="s">
        <v>1379</v>
      </c>
      <c r="E1254" s="143">
        <v>57.876851672901289</v>
      </c>
    </row>
    <row r="1255" spans="1:5" x14ac:dyDescent="0.2">
      <c r="A1255" t="str">
        <f t="shared" si="19"/>
        <v>GPBAR-βarr1/GRK2</v>
      </c>
      <c r="B1255" s="144" t="s">
        <v>268</v>
      </c>
      <c r="C1255" s="91" t="s">
        <v>1135</v>
      </c>
      <c r="D1255" s="91" t="s">
        <v>1379</v>
      </c>
      <c r="E1255" s="143" t="s">
        <v>182</v>
      </c>
    </row>
    <row r="1256" spans="1:5" x14ac:dyDescent="0.2">
      <c r="A1256" t="str">
        <f t="shared" si="19"/>
        <v>GPR39-βarr1/GRK2</v>
      </c>
      <c r="B1256" s="144" t="s">
        <v>85</v>
      </c>
      <c r="C1256" s="91" t="s">
        <v>85</v>
      </c>
      <c r="D1256" s="91" t="s">
        <v>1379</v>
      </c>
      <c r="E1256" s="143" t="s">
        <v>182</v>
      </c>
    </row>
    <row r="1257" spans="1:5" x14ac:dyDescent="0.2">
      <c r="A1257" t="str">
        <f t="shared" si="19"/>
        <v>GPR4-βarr1/GRK2</v>
      </c>
      <c r="B1257" s="144" t="s">
        <v>31</v>
      </c>
      <c r="C1257" s="34" t="s">
        <v>31</v>
      </c>
      <c r="D1257" s="91" t="s">
        <v>1379</v>
      </c>
      <c r="E1257" s="143">
        <v>5.9029028143268176</v>
      </c>
    </row>
    <row r="1258" spans="1:5" x14ac:dyDescent="0.2">
      <c r="A1258" t="str">
        <f t="shared" si="19"/>
        <v>GPR84-βarr1/GRK2</v>
      </c>
      <c r="B1258" s="144" t="s">
        <v>36</v>
      </c>
      <c r="C1258" s="34" t="s">
        <v>36</v>
      </c>
      <c r="D1258" s="91" t="s">
        <v>1379</v>
      </c>
      <c r="E1258" s="143" t="s">
        <v>182</v>
      </c>
    </row>
    <row r="1259" spans="1:5" x14ac:dyDescent="0.2">
      <c r="A1259" t="str">
        <f t="shared" si="19"/>
        <v>GRM2-βarr1/GRK2</v>
      </c>
      <c r="B1259" s="144" t="s">
        <v>564</v>
      </c>
      <c r="C1259" s="91" t="s">
        <v>1133</v>
      </c>
      <c r="D1259" s="91" t="s">
        <v>1379</v>
      </c>
      <c r="E1259" s="143" t="s">
        <v>182</v>
      </c>
    </row>
    <row r="1260" spans="1:5" x14ac:dyDescent="0.2">
      <c r="A1260" t="str">
        <f t="shared" si="19"/>
        <v>GRM4-βarr1/GRK2</v>
      </c>
      <c r="B1260" s="144" t="s">
        <v>567</v>
      </c>
      <c r="C1260" s="91" t="s">
        <v>1132</v>
      </c>
      <c r="D1260" s="91" t="s">
        <v>1379</v>
      </c>
      <c r="E1260" s="143" t="s">
        <v>182</v>
      </c>
    </row>
    <row r="1261" spans="1:5" x14ac:dyDescent="0.2">
      <c r="A1261" t="str">
        <f t="shared" si="19"/>
        <v>GRM5-βarr1/GRK2</v>
      </c>
      <c r="B1261" s="144" t="s">
        <v>569</v>
      </c>
      <c r="C1261" s="91" t="s">
        <v>1131</v>
      </c>
      <c r="D1261" s="91" t="s">
        <v>1379</v>
      </c>
      <c r="E1261" s="143" t="s">
        <v>182</v>
      </c>
    </row>
    <row r="1262" spans="1:5" x14ac:dyDescent="0.2">
      <c r="A1262" t="str">
        <f t="shared" si="19"/>
        <v>GRM6-βarr1/GRK2</v>
      </c>
      <c r="B1262" s="144" t="s">
        <v>571</v>
      </c>
      <c r="C1262" s="91" t="s">
        <v>1130</v>
      </c>
      <c r="D1262" s="91" t="s">
        <v>1379</v>
      </c>
      <c r="E1262" s="143" t="s">
        <v>182</v>
      </c>
    </row>
    <row r="1263" spans="1:5" x14ac:dyDescent="0.2">
      <c r="A1263" t="str">
        <f t="shared" si="19"/>
        <v>GRM8-βarr1/GRK2</v>
      </c>
      <c r="B1263" s="144" t="s">
        <v>574</v>
      </c>
      <c r="C1263" s="91" t="s">
        <v>1129</v>
      </c>
      <c r="D1263" s="91" t="s">
        <v>1379</v>
      </c>
      <c r="E1263" s="143" t="s">
        <v>182</v>
      </c>
    </row>
    <row r="1264" spans="1:5" x14ac:dyDescent="0.2">
      <c r="A1264" t="str">
        <f t="shared" si="19"/>
        <v>HCAR2-βarr1/GRK2</v>
      </c>
      <c r="B1264" s="144" t="s">
        <v>513</v>
      </c>
      <c r="C1264" s="91" t="s">
        <v>1128</v>
      </c>
      <c r="D1264" s="91" t="s">
        <v>1379</v>
      </c>
      <c r="E1264" s="143">
        <v>7.2387714913075305</v>
      </c>
    </row>
    <row r="1265" spans="1:5" x14ac:dyDescent="0.2">
      <c r="A1265" t="str">
        <f t="shared" si="19"/>
        <v>HCAR3-βarr1/GRK2</v>
      </c>
      <c r="B1265" s="144" t="s">
        <v>46</v>
      </c>
      <c r="C1265" s="91" t="s">
        <v>1127</v>
      </c>
      <c r="D1265" s="91" t="s">
        <v>1379</v>
      </c>
      <c r="E1265" s="143">
        <v>28.130640770622779</v>
      </c>
    </row>
    <row r="1266" spans="1:5" x14ac:dyDescent="0.2">
      <c r="A1266" t="str">
        <f t="shared" si="19"/>
        <v>HRH1-βarr1/GRK2</v>
      </c>
      <c r="B1266" s="144" t="s">
        <v>504</v>
      </c>
      <c r="C1266" s="91" t="s">
        <v>1126</v>
      </c>
      <c r="D1266" s="91" t="s">
        <v>1379</v>
      </c>
      <c r="E1266" s="143">
        <v>24.465574604387577</v>
      </c>
    </row>
    <row r="1267" spans="1:5" x14ac:dyDescent="0.2">
      <c r="A1267" t="str">
        <f t="shared" si="19"/>
        <v>HRH2-βarr1/GRK2</v>
      </c>
      <c r="B1267" s="144" t="s">
        <v>506</v>
      </c>
      <c r="C1267" s="91" t="s">
        <v>1125</v>
      </c>
      <c r="D1267" s="91" t="s">
        <v>1379</v>
      </c>
      <c r="E1267" s="143">
        <v>76.811452062827186</v>
      </c>
    </row>
    <row r="1268" spans="1:5" x14ac:dyDescent="0.2">
      <c r="A1268" t="str">
        <f t="shared" si="19"/>
        <v>LPAR1-βarr1/GRK2</v>
      </c>
      <c r="B1268" s="144" t="s">
        <v>48</v>
      </c>
      <c r="C1268" s="91" t="s">
        <v>1124</v>
      </c>
      <c r="D1268" s="91" t="s">
        <v>1379</v>
      </c>
      <c r="E1268" s="143">
        <v>95.590591836734731</v>
      </c>
    </row>
    <row r="1269" spans="1:5" x14ac:dyDescent="0.2">
      <c r="A1269" t="str">
        <f t="shared" si="19"/>
        <v>LPAR2-βarr1/GRK2</v>
      </c>
      <c r="B1269" s="144" t="s">
        <v>49</v>
      </c>
      <c r="C1269" s="91" t="s">
        <v>1123</v>
      </c>
      <c r="D1269" s="91" t="s">
        <v>1379</v>
      </c>
      <c r="E1269" s="143">
        <v>328.7198004380034</v>
      </c>
    </row>
    <row r="1270" spans="1:5" x14ac:dyDescent="0.2">
      <c r="A1270" t="str">
        <f t="shared" si="19"/>
        <v>LT4R1-βarr1/GRK2</v>
      </c>
      <c r="B1270" s="144" t="s">
        <v>526</v>
      </c>
      <c r="C1270" s="91" t="s">
        <v>1122</v>
      </c>
      <c r="D1270" s="91" t="s">
        <v>1379</v>
      </c>
      <c r="E1270" s="143">
        <v>71.366152984309153</v>
      </c>
    </row>
    <row r="1271" spans="1:5" x14ac:dyDescent="0.2">
      <c r="A1271" t="str">
        <f t="shared" si="19"/>
        <v>LT4R2-βarr1/GRK2</v>
      </c>
      <c r="B1271" s="144" t="s">
        <v>528</v>
      </c>
      <c r="C1271" s="91" t="s">
        <v>1121</v>
      </c>
      <c r="D1271" s="91" t="s">
        <v>1379</v>
      </c>
      <c r="E1271" s="143" t="s">
        <v>182</v>
      </c>
    </row>
    <row r="1272" spans="1:5" x14ac:dyDescent="0.2">
      <c r="A1272" t="str">
        <f t="shared" si="19"/>
        <v>MC3R-βarr1/GRK2</v>
      </c>
      <c r="B1272" s="144" t="s">
        <v>54</v>
      </c>
      <c r="C1272" s="91" t="s">
        <v>1120</v>
      </c>
      <c r="D1272" s="91" t="s">
        <v>1379</v>
      </c>
      <c r="E1272" s="143">
        <v>5.6631574157941431</v>
      </c>
    </row>
    <row r="1273" spans="1:5" x14ac:dyDescent="0.2">
      <c r="A1273" t="str">
        <f t="shared" si="19"/>
        <v>MC4R-βarr1/GRK2</v>
      </c>
      <c r="B1273" s="144" t="s">
        <v>86</v>
      </c>
      <c r="C1273" s="91" t="s">
        <v>1119</v>
      </c>
      <c r="D1273" s="91" t="s">
        <v>1379</v>
      </c>
      <c r="E1273" s="143" t="s">
        <v>182</v>
      </c>
    </row>
    <row r="1274" spans="1:5" x14ac:dyDescent="0.2">
      <c r="A1274" t="str">
        <f t="shared" si="19"/>
        <v>MTR1A-βarr1/GRK2</v>
      </c>
      <c r="B1274" s="144" t="s">
        <v>555</v>
      </c>
      <c r="C1274" s="91" t="s">
        <v>1118</v>
      </c>
      <c r="D1274" s="91" t="s">
        <v>1379</v>
      </c>
      <c r="E1274" s="143">
        <v>10.565306681776931</v>
      </c>
    </row>
    <row r="1275" spans="1:5" x14ac:dyDescent="0.2">
      <c r="A1275" t="str">
        <f t="shared" si="19"/>
        <v>MTR1B-βarr1/GRK2</v>
      </c>
      <c r="B1275" s="144" t="s">
        <v>558</v>
      </c>
      <c r="C1275" s="91" t="s">
        <v>1117</v>
      </c>
      <c r="D1275" s="91" t="s">
        <v>1379</v>
      </c>
      <c r="E1275" s="143">
        <v>4.7537258383077114</v>
      </c>
    </row>
    <row r="1276" spans="1:5" x14ac:dyDescent="0.2">
      <c r="A1276" t="str">
        <f t="shared" si="19"/>
        <v>NPFF1-βarr1/GRK2</v>
      </c>
      <c r="B1276" s="144" t="s">
        <v>582</v>
      </c>
      <c r="C1276" s="91" t="s">
        <v>582</v>
      </c>
      <c r="D1276" s="91" t="s">
        <v>1379</v>
      </c>
      <c r="E1276" s="143">
        <v>150.32100218532338</v>
      </c>
    </row>
    <row r="1277" spans="1:5" x14ac:dyDescent="0.2">
      <c r="A1277" t="str">
        <f t="shared" si="19"/>
        <v>NPFF2-βarr1/GRK2</v>
      </c>
      <c r="B1277" s="144" t="s">
        <v>585</v>
      </c>
      <c r="C1277" s="91" t="s">
        <v>585</v>
      </c>
      <c r="D1277" s="91" t="s">
        <v>1379</v>
      </c>
      <c r="E1277" s="143" t="s">
        <v>182</v>
      </c>
    </row>
    <row r="1278" spans="1:5" x14ac:dyDescent="0.2">
      <c r="A1278" t="str">
        <f t="shared" si="19"/>
        <v>NPY1R-βarr1/GRK2</v>
      </c>
      <c r="B1278" s="144" t="s">
        <v>58</v>
      </c>
      <c r="C1278" s="91" t="s">
        <v>1116</v>
      </c>
      <c r="D1278" s="91" t="s">
        <v>1379</v>
      </c>
      <c r="E1278" s="143">
        <v>331.86303974726889</v>
      </c>
    </row>
    <row r="1279" spans="1:5" x14ac:dyDescent="0.2">
      <c r="A1279" t="str">
        <f t="shared" si="19"/>
        <v>NPY5R-βarr1/GRK2</v>
      </c>
      <c r="B1279" s="144" t="s">
        <v>87</v>
      </c>
      <c r="C1279" s="91" t="s">
        <v>1115</v>
      </c>
      <c r="D1279" s="91" t="s">
        <v>1379</v>
      </c>
      <c r="E1279" s="143">
        <v>1.1074897077391743</v>
      </c>
    </row>
    <row r="1280" spans="1:5" x14ac:dyDescent="0.2">
      <c r="A1280" t="str">
        <f t="shared" si="19"/>
        <v>OGR1-βarr1/GRK2</v>
      </c>
      <c r="B1280" s="144" t="s">
        <v>405</v>
      </c>
      <c r="C1280" s="34" t="s">
        <v>35</v>
      </c>
      <c r="D1280" s="91" t="s">
        <v>1379</v>
      </c>
      <c r="E1280" s="143">
        <v>4.9564956667122022</v>
      </c>
    </row>
    <row r="1281" spans="1:5" x14ac:dyDescent="0.2">
      <c r="A1281" t="str">
        <f t="shared" si="19"/>
        <v>OPRD-βarr1/GRK2</v>
      </c>
      <c r="B1281" s="144" t="s">
        <v>602</v>
      </c>
      <c r="C1281" s="91" t="s">
        <v>1114</v>
      </c>
      <c r="D1281" s="91" t="s">
        <v>1379</v>
      </c>
      <c r="E1281" s="143">
        <v>45.958850835856154</v>
      </c>
    </row>
    <row r="1282" spans="1:5" x14ac:dyDescent="0.2">
      <c r="A1282" t="str">
        <f t="shared" ref="A1282:A1345" si="20">B1282&amp;"-"&amp;D1282</f>
        <v>OPRK-βarr1/GRK2</v>
      </c>
      <c r="B1282" s="144" t="s">
        <v>606</v>
      </c>
      <c r="C1282" s="91" t="s">
        <v>1113</v>
      </c>
      <c r="D1282" s="91" t="s">
        <v>1379</v>
      </c>
      <c r="E1282" s="143">
        <v>32.911180285821196</v>
      </c>
    </row>
    <row r="1283" spans="1:5" x14ac:dyDescent="0.2">
      <c r="A1283" t="str">
        <f t="shared" si="20"/>
        <v>OPRM-βarr1/GRK2</v>
      </c>
      <c r="B1283" s="144" t="s">
        <v>609</v>
      </c>
      <c r="C1283" s="91" t="s">
        <v>1112</v>
      </c>
      <c r="D1283" s="91" t="s">
        <v>1379</v>
      </c>
      <c r="E1283" s="143">
        <v>168.23510534695751</v>
      </c>
    </row>
    <row r="1284" spans="1:5" x14ac:dyDescent="0.2">
      <c r="A1284" t="str">
        <f t="shared" si="20"/>
        <v>OPRX-βarr1/GRK2</v>
      </c>
      <c r="B1284" s="144" t="s">
        <v>612</v>
      </c>
      <c r="C1284" s="91" t="s">
        <v>56</v>
      </c>
      <c r="D1284" s="91" t="s">
        <v>1379</v>
      </c>
      <c r="E1284" s="143">
        <v>11.950971651411487</v>
      </c>
    </row>
    <row r="1285" spans="1:5" x14ac:dyDescent="0.2">
      <c r="A1285" t="str">
        <f t="shared" si="20"/>
        <v>OX2R-βarr1/GRK2</v>
      </c>
      <c r="B1285" s="144" t="s">
        <v>627</v>
      </c>
      <c r="C1285" s="91" t="s">
        <v>1111</v>
      </c>
      <c r="D1285" s="91" t="s">
        <v>1379</v>
      </c>
      <c r="E1285" s="143">
        <v>96.207433419424873</v>
      </c>
    </row>
    <row r="1286" spans="1:5" x14ac:dyDescent="0.2">
      <c r="A1286" t="str">
        <f t="shared" si="20"/>
        <v>OXYR-βarr1/GRK2</v>
      </c>
      <c r="B1286" s="144" t="s">
        <v>760</v>
      </c>
      <c r="C1286" s="91" t="s">
        <v>1110</v>
      </c>
      <c r="D1286" s="91" t="s">
        <v>1379</v>
      </c>
      <c r="E1286" s="143">
        <v>8.0582304729184209</v>
      </c>
    </row>
    <row r="1287" spans="1:5" x14ac:dyDescent="0.2">
      <c r="A1287" t="str">
        <f t="shared" si="20"/>
        <v>P2RY2-βarr1/GRK2</v>
      </c>
      <c r="B1287" s="144" t="s">
        <v>641</v>
      </c>
      <c r="C1287" s="91" t="s">
        <v>1109</v>
      </c>
      <c r="D1287" s="91" t="s">
        <v>1379</v>
      </c>
      <c r="E1287" s="143">
        <v>20.419235161292093</v>
      </c>
    </row>
    <row r="1288" spans="1:5" x14ac:dyDescent="0.2">
      <c r="A1288" t="str">
        <f t="shared" si="20"/>
        <v>PAR1-βarr1/GRK2</v>
      </c>
      <c r="B1288" s="144" t="s">
        <v>688</v>
      </c>
      <c r="C1288" s="91" t="s">
        <v>688</v>
      </c>
      <c r="D1288" s="91" t="s">
        <v>1379</v>
      </c>
      <c r="E1288" s="143">
        <v>36.536423108475262</v>
      </c>
    </row>
    <row r="1289" spans="1:5" x14ac:dyDescent="0.2">
      <c r="A1289" t="str">
        <f t="shared" si="20"/>
        <v>PAR2-βarr1/GRK2</v>
      </c>
      <c r="B1289" s="144" t="s">
        <v>692</v>
      </c>
      <c r="C1289" s="34" t="s">
        <v>692</v>
      </c>
      <c r="D1289" s="91" t="s">
        <v>1379</v>
      </c>
      <c r="E1289" s="143">
        <v>62.274022228712305</v>
      </c>
    </row>
    <row r="1290" spans="1:5" x14ac:dyDescent="0.2">
      <c r="A1290" t="str">
        <f t="shared" si="20"/>
        <v>PE2R1-βarr1/GRK2</v>
      </c>
      <c r="B1290" s="144" t="s">
        <v>669</v>
      </c>
      <c r="C1290" s="91" t="s">
        <v>1108</v>
      </c>
      <c r="D1290" s="91" t="s">
        <v>1379</v>
      </c>
      <c r="E1290" s="143" t="s">
        <v>182</v>
      </c>
    </row>
    <row r="1291" spans="1:5" x14ac:dyDescent="0.2">
      <c r="A1291" t="str">
        <f t="shared" si="20"/>
        <v>PE2R2-βarr1/GRK2</v>
      </c>
      <c r="B1291" s="144" t="s">
        <v>672</v>
      </c>
      <c r="C1291" s="91" t="s">
        <v>1107</v>
      </c>
      <c r="D1291" s="91" t="s">
        <v>1379</v>
      </c>
      <c r="E1291" s="143">
        <v>4.8584789452618704</v>
      </c>
    </row>
    <row r="1292" spans="1:5" x14ac:dyDescent="0.2">
      <c r="A1292" t="str">
        <f t="shared" si="20"/>
        <v>PE2R3-βarr1/GRK2</v>
      </c>
      <c r="B1292" s="144" t="s">
        <v>675</v>
      </c>
      <c r="C1292" s="91" t="s">
        <v>1106</v>
      </c>
      <c r="D1292" s="91" t="s">
        <v>1379</v>
      </c>
      <c r="E1292" s="143" t="s">
        <v>182</v>
      </c>
    </row>
    <row r="1293" spans="1:5" x14ac:dyDescent="0.2">
      <c r="A1293" t="str">
        <f t="shared" si="20"/>
        <v>PE2R4-βarr1/GRK2</v>
      </c>
      <c r="B1293" s="144" t="s">
        <v>678</v>
      </c>
      <c r="C1293" s="91" t="s">
        <v>1105</v>
      </c>
      <c r="D1293" s="91" t="s">
        <v>1379</v>
      </c>
      <c r="E1293" s="143">
        <v>32.471492294182738</v>
      </c>
    </row>
    <row r="1294" spans="1:5" x14ac:dyDescent="0.2">
      <c r="A1294" t="str">
        <f t="shared" si="20"/>
        <v>PF2R-βarr1/GRK2</v>
      </c>
      <c r="B1294" s="144" t="s">
        <v>681</v>
      </c>
      <c r="C1294" s="91" t="s">
        <v>1104</v>
      </c>
      <c r="D1294" s="91" t="s">
        <v>1379</v>
      </c>
      <c r="E1294" s="143" t="s">
        <v>182</v>
      </c>
    </row>
    <row r="1295" spans="1:5" x14ac:dyDescent="0.2">
      <c r="A1295" t="str">
        <f t="shared" si="20"/>
        <v>PSYR-βarr1/GRK2</v>
      </c>
      <c r="B1295" s="144" t="s">
        <v>410</v>
      </c>
      <c r="C1295" s="34" t="s">
        <v>34</v>
      </c>
      <c r="D1295" s="91" t="s">
        <v>1379</v>
      </c>
      <c r="E1295" s="143">
        <v>2.5506664370863197</v>
      </c>
    </row>
    <row r="1296" spans="1:5" x14ac:dyDescent="0.2">
      <c r="A1296" t="str">
        <f t="shared" si="20"/>
        <v>PTH1R-βarr1/GRK2</v>
      </c>
      <c r="B1296" s="144" t="s">
        <v>152</v>
      </c>
      <c r="C1296" s="91" t="s">
        <v>1103</v>
      </c>
      <c r="D1296" s="91" t="s">
        <v>1379</v>
      </c>
      <c r="E1296" s="143">
        <v>217.4164790340316</v>
      </c>
    </row>
    <row r="1297" spans="1:5" x14ac:dyDescent="0.2">
      <c r="A1297" t="str">
        <f t="shared" si="20"/>
        <v>S1PR1-βarr1/GRK2</v>
      </c>
      <c r="B1297" s="144" t="s">
        <v>62</v>
      </c>
      <c r="C1297" s="91" t="s">
        <v>1102</v>
      </c>
      <c r="D1297" s="91" t="s">
        <v>1379</v>
      </c>
      <c r="E1297" s="143">
        <v>179.49155965193185</v>
      </c>
    </row>
    <row r="1298" spans="1:5" x14ac:dyDescent="0.2">
      <c r="A1298" t="str">
        <f t="shared" si="20"/>
        <v>SSR2-βarr1/GRK2</v>
      </c>
      <c r="B1298" s="144" t="s">
        <v>705</v>
      </c>
      <c r="C1298" s="91" t="s">
        <v>1101</v>
      </c>
      <c r="D1298" s="91" t="s">
        <v>1379</v>
      </c>
      <c r="E1298" s="143">
        <v>1147.437730180598</v>
      </c>
    </row>
    <row r="1299" spans="1:5" x14ac:dyDescent="0.2">
      <c r="A1299" t="str">
        <f t="shared" si="20"/>
        <v>V1AR-βarr1/GRK2</v>
      </c>
      <c r="B1299" s="144" t="s">
        <v>153</v>
      </c>
      <c r="C1299" s="91" t="s">
        <v>1100</v>
      </c>
      <c r="D1299" s="91" t="s">
        <v>1379</v>
      </c>
      <c r="E1299" s="143">
        <v>97.939667599879073</v>
      </c>
    </row>
    <row r="1300" spans="1:5" x14ac:dyDescent="0.2">
      <c r="A1300" t="str">
        <f t="shared" si="20"/>
        <v>V2R-βarr1/GRK2</v>
      </c>
      <c r="B1300" s="144" t="s">
        <v>74</v>
      </c>
      <c r="C1300" s="91" t="s">
        <v>1099</v>
      </c>
      <c r="D1300" s="91" t="s">
        <v>1379</v>
      </c>
      <c r="E1300" s="143">
        <v>63.03614711601152</v>
      </c>
    </row>
    <row r="1301" spans="1:5" x14ac:dyDescent="0.2">
      <c r="A1301" t="str">
        <f t="shared" si="20"/>
        <v>VIPR1-βarr1/GRK2</v>
      </c>
      <c r="B1301" s="144" t="s">
        <v>773</v>
      </c>
      <c r="C1301" s="91" t="s">
        <v>1098</v>
      </c>
      <c r="D1301" s="91" t="s">
        <v>1379</v>
      </c>
      <c r="E1301" s="143" t="s">
        <v>182</v>
      </c>
    </row>
    <row r="1302" spans="1:5" x14ac:dyDescent="0.2">
      <c r="A1302" t="str">
        <f t="shared" si="20"/>
        <v>5HT1A-βarr2</v>
      </c>
      <c r="B1302" s="144" t="s">
        <v>170</v>
      </c>
      <c r="C1302" s="91" t="s">
        <v>1179</v>
      </c>
      <c r="D1302" s="91" t="s">
        <v>1363</v>
      </c>
      <c r="E1302" s="143">
        <v>2.1251247901506485</v>
      </c>
    </row>
    <row r="1303" spans="1:5" x14ac:dyDescent="0.2">
      <c r="A1303" t="str">
        <f t="shared" si="20"/>
        <v>5HT1B-βarr2</v>
      </c>
      <c r="B1303" s="144" t="s">
        <v>175</v>
      </c>
      <c r="C1303" s="91" t="s">
        <v>1178</v>
      </c>
      <c r="D1303" s="91" t="s">
        <v>1363</v>
      </c>
      <c r="E1303" s="143">
        <v>2.067700662292403</v>
      </c>
    </row>
    <row r="1304" spans="1:5" x14ac:dyDescent="0.2">
      <c r="A1304" t="str">
        <f t="shared" si="20"/>
        <v>5HT1D-βarr2</v>
      </c>
      <c r="B1304" s="144" t="s">
        <v>178</v>
      </c>
      <c r="C1304" s="91" t="s">
        <v>1177</v>
      </c>
      <c r="D1304" s="91" t="s">
        <v>1363</v>
      </c>
      <c r="E1304" s="143" t="s">
        <v>182</v>
      </c>
    </row>
    <row r="1305" spans="1:5" x14ac:dyDescent="0.2">
      <c r="A1305" t="str">
        <f t="shared" si="20"/>
        <v>5HT2A-βarr2</v>
      </c>
      <c r="B1305" s="144" t="s">
        <v>186</v>
      </c>
      <c r="C1305" s="91" t="s">
        <v>1176</v>
      </c>
      <c r="D1305" s="91" t="s">
        <v>1363</v>
      </c>
      <c r="E1305" s="143">
        <v>24.840957058517908</v>
      </c>
    </row>
    <row r="1306" spans="1:5" x14ac:dyDescent="0.2">
      <c r="A1306" t="str">
        <f t="shared" si="20"/>
        <v>5HT2B-βarr2</v>
      </c>
      <c r="B1306" s="144" t="s">
        <v>189</v>
      </c>
      <c r="C1306" s="91" t="s">
        <v>1175</v>
      </c>
      <c r="D1306" s="91" t="s">
        <v>1363</v>
      </c>
      <c r="E1306" s="143">
        <v>2.8865872643233468</v>
      </c>
    </row>
    <row r="1307" spans="1:5" x14ac:dyDescent="0.2">
      <c r="A1307" t="str">
        <f t="shared" si="20"/>
        <v>5HT2C-βarr2</v>
      </c>
      <c r="B1307" s="144" t="s">
        <v>192</v>
      </c>
      <c r="C1307" s="91" t="s">
        <v>1174</v>
      </c>
      <c r="D1307" s="91" t="s">
        <v>1363</v>
      </c>
      <c r="E1307" s="143">
        <v>28.643467260871262</v>
      </c>
    </row>
    <row r="1308" spans="1:5" x14ac:dyDescent="0.2">
      <c r="A1308" t="str">
        <f t="shared" si="20"/>
        <v>AA1R-βarr2</v>
      </c>
      <c r="B1308" s="144" t="s">
        <v>217</v>
      </c>
      <c r="C1308" s="91" t="s">
        <v>1173</v>
      </c>
      <c r="D1308" s="91" t="s">
        <v>1363</v>
      </c>
      <c r="E1308" s="143">
        <v>4.1925293726639739</v>
      </c>
    </row>
    <row r="1309" spans="1:5" x14ac:dyDescent="0.2">
      <c r="A1309" t="str">
        <f t="shared" si="20"/>
        <v>AA2AR-βarr2</v>
      </c>
      <c r="B1309" s="144" t="s">
        <v>221</v>
      </c>
      <c r="C1309" s="91" t="s">
        <v>1172</v>
      </c>
      <c r="D1309" s="91" t="s">
        <v>1363</v>
      </c>
      <c r="E1309" s="143" t="s">
        <v>182</v>
      </c>
    </row>
    <row r="1310" spans="1:5" x14ac:dyDescent="0.2">
      <c r="A1310" t="str">
        <f t="shared" si="20"/>
        <v>AA2BR-βarr2</v>
      </c>
      <c r="B1310" s="144" t="s">
        <v>224</v>
      </c>
      <c r="C1310" s="91" t="s">
        <v>1171</v>
      </c>
      <c r="D1310" s="91" t="s">
        <v>1363</v>
      </c>
      <c r="E1310" s="143" t="s">
        <v>182</v>
      </c>
    </row>
    <row r="1311" spans="1:5" x14ac:dyDescent="0.2">
      <c r="A1311" t="str">
        <f t="shared" si="20"/>
        <v>AA3R-βarr2</v>
      </c>
      <c r="B1311" s="144" t="s">
        <v>227</v>
      </c>
      <c r="C1311" s="91" t="s">
        <v>1170</v>
      </c>
      <c r="D1311" s="91" t="s">
        <v>1363</v>
      </c>
      <c r="E1311" s="143" t="s">
        <v>182</v>
      </c>
    </row>
    <row r="1312" spans="1:5" x14ac:dyDescent="0.2">
      <c r="A1312" t="str">
        <f t="shared" si="20"/>
        <v>ACM1-βarr2</v>
      </c>
      <c r="B1312" s="144" t="s">
        <v>202</v>
      </c>
      <c r="C1312" s="91" t="s">
        <v>1169</v>
      </c>
      <c r="D1312" s="91" t="s">
        <v>1363</v>
      </c>
      <c r="E1312" s="143">
        <v>26.759975785197444</v>
      </c>
    </row>
    <row r="1313" spans="1:5" x14ac:dyDescent="0.2">
      <c r="A1313" t="str">
        <f t="shared" si="20"/>
        <v>ACM2-βarr2</v>
      </c>
      <c r="B1313" s="144" t="s">
        <v>206</v>
      </c>
      <c r="C1313" s="91" t="s">
        <v>1168</v>
      </c>
      <c r="D1313" s="91" t="s">
        <v>1363</v>
      </c>
      <c r="E1313" s="143">
        <v>115.53778269073359</v>
      </c>
    </row>
    <row r="1314" spans="1:5" x14ac:dyDescent="0.2">
      <c r="A1314" t="str">
        <f t="shared" si="20"/>
        <v>ACM3-βarr2</v>
      </c>
      <c r="B1314" s="144" t="s">
        <v>209</v>
      </c>
      <c r="C1314" s="91" t="s">
        <v>1167</v>
      </c>
      <c r="D1314" s="91" t="s">
        <v>1363</v>
      </c>
      <c r="E1314" s="143">
        <v>7.6127435143060387</v>
      </c>
    </row>
    <row r="1315" spans="1:5" x14ac:dyDescent="0.2">
      <c r="A1315" t="str">
        <f t="shared" si="20"/>
        <v>ACM4-βarr2</v>
      </c>
      <c r="B1315" s="144" t="s">
        <v>212</v>
      </c>
      <c r="C1315" s="91" t="s">
        <v>1166</v>
      </c>
      <c r="D1315" s="91" t="s">
        <v>1363</v>
      </c>
      <c r="E1315" s="143">
        <v>26.692220861194244</v>
      </c>
    </row>
    <row r="1316" spans="1:5" x14ac:dyDescent="0.2">
      <c r="A1316" t="str">
        <f t="shared" si="20"/>
        <v>ADA1A-βarr2</v>
      </c>
      <c r="B1316" s="144" t="s">
        <v>237</v>
      </c>
      <c r="C1316" s="91" t="s">
        <v>1165</v>
      </c>
      <c r="D1316" s="91" t="s">
        <v>1363</v>
      </c>
      <c r="E1316" s="143" t="s">
        <v>182</v>
      </c>
    </row>
    <row r="1317" spans="1:5" x14ac:dyDescent="0.2">
      <c r="A1317" t="str">
        <f t="shared" si="20"/>
        <v>ADA2A-βarr2</v>
      </c>
      <c r="B1317" s="144" t="s">
        <v>245</v>
      </c>
      <c r="C1317" s="91" t="s">
        <v>1164</v>
      </c>
      <c r="D1317" s="91" t="s">
        <v>1363</v>
      </c>
      <c r="E1317" s="143">
        <v>17.948234980961917</v>
      </c>
    </row>
    <row r="1318" spans="1:5" x14ac:dyDescent="0.2">
      <c r="A1318" t="str">
        <f t="shared" si="20"/>
        <v>ADA2B-βarr2</v>
      </c>
      <c r="B1318" s="144" t="s">
        <v>248</v>
      </c>
      <c r="C1318" s="91" t="s">
        <v>1163</v>
      </c>
      <c r="D1318" s="91" t="s">
        <v>1363</v>
      </c>
      <c r="E1318" s="143">
        <v>3.4468362324289852</v>
      </c>
    </row>
    <row r="1319" spans="1:5" x14ac:dyDescent="0.2">
      <c r="A1319" t="str">
        <f t="shared" si="20"/>
        <v>ADA2C-βarr2</v>
      </c>
      <c r="B1319" s="144" t="s">
        <v>251</v>
      </c>
      <c r="C1319" s="91" t="s">
        <v>1162</v>
      </c>
      <c r="D1319" s="91" t="s">
        <v>1363</v>
      </c>
      <c r="E1319" s="143">
        <v>3.9549385611269257</v>
      </c>
    </row>
    <row r="1320" spans="1:5" x14ac:dyDescent="0.2">
      <c r="A1320" t="str">
        <f t="shared" si="20"/>
        <v>ADRB1-βarr2</v>
      </c>
      <c r="B1320" s="144" t="s">
        <v>254</v>
      </c>
      <c r="C1320" s="91" t="s">
        <v>1161</v>
      </c>
      <c r="D1320" s="91" t="s">
        <v>1363</v>
      </c>
      <c r="E1320" s="143">
        <v>11.865451326887381</v>
      </c>
    </row>
    <row r="1321" spans="1:5" x14ac:dyDescent="0.2">
      <c r="A1321" t="str">
        <f t="shared" si="20"/>
        <v>ADRB2-βarr2</v>
      </c>
      <c r="B1321" s="144" t="s">
        <v>256</v>
      </c>
      <c r="C1321" s="91" t="s">
        <v>1160</v>
      </c>
      <c r="D1321" s="91" t="s">
        <v>1363</v>
      </c>
      <c r="E1321" s="143">
        <v>26.806176438081884</v>
      </c>
    </row>
    <row r="1322" spans="1:5" x14ac:dyDescent="0.2">
      <c r="A1322" t="str">
        <f t="shared" si="20"/>
        <v>AGTR1-βarr2</v>
      </c>
      <c r="B1322" s="144" t="s">
        <v>259</v>
      </c>
      <c r="C1322" s="91" t="s">
        <v>1159</v>
      </c>
      <c r="D1322" s="91" t="s">
        <v>1363</v>
      </c>
      <c r="E1322" s="143">
        <v>7.922319458658694</v>
      </c>
    </row>
    <row r="1323" spans="1:5" x14ac:dyDescent="0.2">
      <c r="A1323" t="str">
        <f t="shared" si="20"/>
        <v>APJ-βarr2</v>
      </c>
      <c r="B1323" s="144" t="s">
        <v>0</v>
      </c>
      <c r="C1323" s="91" t="s">
        <v>265</v>
      </c>
      <c r="D1323" s="91" t="s">
        <v>1363</v>
      </c>
      <c r="E1323" s="143">
        <v>14.454911231624784</v>
      </c>
    </row>
    <row r="1324" spans="1:5" x14ac:dyDescent="0.2">
      <c r="A1324" t="str">
        <f t="shared" si="20"/>
        <v>BKRB1-βarr2</v>
      </c>
      <c r="B1324" s="144" t="s">
        <v>276</v>
      </c>
      <c r="C1324" s="91" t="s">
        <v>1158</v>
      </c>
      <c r="D1324" s="91" t="s">
        <v>1363</v>
      </c>
      <c r="E1324" s="143" t="s">
        <v>182</v>
      </c>
    </row>
    <row r="1325" spans="1:5" x14ac:dyDescent="0.2">
      <c r="A1325" t="str">
        <f t="shared" si="20"/>
        <v>BKRB2-βarr2</v>
      </c>
      <c r="B1325" s="144" t="s">
        <v>280</v>
      </c>
      <c r="C1325" s="91" t="s">
        <v>1157</v>
      </c>
      <c r="D1325" s="91" t="s">
        <v>1363</v>
      </c>
      <c r="E1325" s="143">
        <v>65.866237182465653</v>
      </c>
    </row>
    <row r="1326" spans="1:5" x14ac:dyDescent="0.2">
      <c r="A1326" t="str">
        <f t="shared" si="20"/>
        <v>C5AR1-βarr2</v>
      </c>
      <c r="B1326" s="144" t="s">
        <v>428</v>
      </c>
      <c r="C1326" s="91" t="s">
        <v>1156</v>
      </c>
      <c r="D1326" s="91" t="s">
        <v>1363</v>
      </c>
      <c r="E1326" s="143">
        <v>72.180885492598151</v>
      </c>
    </row>
    <row r="1327" spans="1:5" x14ac:dyDescent="0.2">
      <c r="A1327" t="str">
        <f t="shared" si="20"/>
        <v>CALCR-βarr2</v>
      </c>
      <c r="B1327" s="144" t="s">
        <v>283</v>
      </c>
      <c r="C1327" s="91" t="s">
        <v>1155</v>
      </c>
      <c r="D1327" s="91" t="s">
        <v>1363</v>
      </c>
      <c r="E1327" s="143">
        <v>9.5272984037682669</v>
      </c>
    </row>
    <row r="1328" spans="1:5" ht="16" x14ac:dyDescent="0.2">
      <c r="A1328" t="str">
        <f t="shared" si="20"/>
        <v>CALCR+RAMP3-βarr2</v>
      </c>
      <c r="B1328" s="144" t="s">
        <v>1154</v>
      </c>
      <c r="C1328" s="91" t="s">
        <v>1153</v>
      </c>
      <c r="D1328" s="91" t="s">
        <v>1363</v>
      </c>
      <c r="E1328" s="143" t="s">
        <v>182</v>
      </c>
    </row>
    <row r="1329" spans="1:5" x14ac:dyDescent="0.2">
      <c r="A1329" t="str">
        <f t="shared" si="20"/>
        <v>CCKAR-βarr2</v>
      </c>
      <c r="B1329" s="144" t="s">
        <v>324</v>
      </c>
      <c r="C1329" s="91" t="s">
        <v>1152</v>
      </c>
      <c r="D1329" s="91" t="s">
        <v>1363</v>
      </c>
      <c r="E1329" s="143">
        <v>421.61857885970727</v>
      </c>
    </row>
    <row r="1330" spans="1:5" x14ac:dyDescent="0.2">
      <c r="A1330" t="str">
        <f t="shared" si="20"/>
        <v>CCR5-βarr2</v>
      </c>
      <c r="B1330" s="144" t="s">
        <v>6</v>
      </c>
      <c r="C1330" s="91" t="s">
        <v>6</v>
      </c>
      <c r="D1330" s="91" t="s">
        <v>1363</v>
      </c>
      <c r="E1330" s="143">
        <v>10.111564773713278</v>
      </c>
    </row>
    <row r="1331" spans="1:5" x14ac:dyDescent="0.2">
      <c r="A1331" t="str">
        <f t="shared" si="20"/>
        <v>CCR6-βarr2</v>
      </c>
      <c r="B1331" s="144" t="s">
        <v>7</v>
      </c>
      <c r="C1331" s="91" t="s">
        <v>7</v>
      </c>
      <c r="D1331" s="91" t="s">
        <v>1363</v>
      </c>
      <c r="E1331" s="143">
        <v>10.922522989474984</v>
      </c>
    </row>
    <row r="1332" spans="1:5" x14ac:dyDescent="0.2">
      <c r="A1332" t="str">
        <f t="shared" si="20"/>
        <v>CLTR1-βarr2</v>
      </c>
      <c r="B1332" s="144" t="s">
        <v>519</v>
      </c>
      <c r="C1332" s="91" t="s">
        <v>1151</v>
      </c>
      <c r="D1332" s="91" t="s">
        <v>1363</v>
      </c>
      <c r="E1332" s="143">
        <v>20.052316960807538</v>
      </c>
    </row>
    <row r="1333" spans="1:5" x14ac:dyDescent="0.2">
      <c r="A1333" t="str">
        <f t="shared" si="20"/>
        <v>CLTR2-βarr2</v>
      </c>
      <c r="B1333" s="144" t="s">
        <v>523</v>
      </c>
      <c r="C1333" s="91" t="s">
        <v>1150</v>
      </c>
      <c r="D1333" s="91" t="s">
        <v>1363</v>
      </c>
      <c r="E1333" s="143">
        <v>196.03861557077624</v>
      </c>
    </row>
    <row r="1334" spans="1:5" x14ac:dyDescent="0.2">
      <c r="A1334" t="str">
        <f t="shared" si="20"/>
        <v>CNR1-βarr2</v>
      </c>
      <c r="B1334" s="144" t="s">
        <v>290</v>
      </c>
      <c r="C1334" s="91" t="s">
        <v>1149</v>
      </c>
      <c r="D1334" s="91" t="s">
        <v>1363</v>
      </c>
      <c r="E1334" s="143">
        <v>16.986865278840035</v>
      </c>
    </row>
    <row r="1335" spans="1:5" x14ac:dyDescent="0.2">
      <c r="A1335" t="str">
        <f t="shared" si="20"/>
        <v>CNR2-βarr2</v>
      </c>
      <c r="B1335" s="144" t="s">
        <v>294</v>
      </c>
      <c r="C1335" s="91" t="s">
        <v>1148</v>
      </c>
      <c r="D1335" s="91" t="s">
        <v>1363</v>
      </c>
      <c r="E1335" s="143">
        <v>5.1810864922403921</v>
      </c>
    </row>
    <row r="1336" spans="1:5" x14ac:dyDescent="0.2">
      <c r="A1336" t="str">
        <f t="shared" si="20"/>
        <v>CRFR1-βarr2</v>
      </c>
      <c r="B1336" s="144" t="s">
        <v>83</v>
      </c>
      <c r="C1336" s="91" t="s">
        <v>1147</v>
      </c>
      <c r="D1336" s="91" t="s">
        <v>1363</v>
      </c>
      <c r="E1336" s="143">
        <v>127.67774599545537</v>
      </c>
    </row>
    <row r="1337" spans="1:5" x14ac:dyDescent="0.2">
      <c r="A1337" t="str">
        <f t="shared" si="20"/>
        <v>CRFR2-βarr2</v>
      </c>
      <c r="B1337" s="144" t="s">
        <v>8</v>
      </c>
      <c r="C1337" s="91" t="s">
        <v>1146</v>
      </c>
      <c r="D1337" s="91" t="s">
        <v>1363</v>
      </c>
      <c r="E1337" s="143">
        <v>29.168624659968803</v>
      </c>
    </row>
    <row r="1338" spans="1:5" x14ac:dyDescent="0.2">
      <c r="A1338" t="str">
        <f t="shared" si="20"/>
        <v>CXCR2-βarr2</v>
      </c>
      <c r="B1338" s="144" t="s">
        <v>11</v>
      </c>
      <c r="C1338" s="91" t="s">
        <v>11</v>
      </c>
      <c r="D1338" s="91" t="s">
        <v>1363</v>
      </c>
      <c r="E1338" s="143">
        <v>54.81942037609938</v>
      </c>
    </row>
    <row r="1339" spans="1:5" x14ac:dyDescent="0.2">
      <c r="A1339" t="str">
        <f t="shared" si="20"/>
        <v>CXCR4-βarr2</v>
      </c>
      <c r="B1339" s="144" t="s">
        <v>12</v>
      </c>
      <c r="C1339" s="91" t="s">
        <v>12</v>
      </c>
      <c r="D1339" s="91" t="s">
        <v>1363</v>
      </c>
      <c r="E1339" s="143">
        <v>12.774021044926178</v>
      </c>
    </row>
    <row r="1340" spans="1:5" x14ac:dyDescent="0.2">
      <c r="A1340" t="str">
        <f t="shared" si="20"/>
        <v>CXCR5-βarr2</v>
      </c>
      <c r="B1340" s="144" t="s">
        <v>13</v>
      </c>
      <c r="C1340" s="91" t="s">
        <v>13</v>
      </c>
      <c r="D1340" s="91" t="s">
        <v>1363</v>
      </c>
      <c r="E1340" s="143">
        <v>41.403203544194383</v>
      </c>
    </row>
    <row r="1341" spans="1:5" x14ac:dyDescent="0.2">
      <c r="A1341" t="str">
        <f t="shared" si="20"/>
        <v>DRD1-βarr2</v>
      </c>
      <c r="B1341" s="144" t="s">
        <v>433</v>
      </c>
      <c r="C1341" s="91" t="s">
        <v>1145</v>
      </c>
      <c r="D1341" s="91" t="s">
        <v>1363</v>
      </c>
      <c r="E1341" s="143">
        <v>28.77950456528281</v>
      </c>
    </row>
    <row r="1342" spans="1:5" x14ac:dyDescent="0.2">
      <c r="A1342" t="str">
        <f t="shared" si="20"/>
        <v>DRD2-βarr2</v>
      </c>
      <c r="B1342" s="144" t="s">
        <v>435</v>
      </c>
      <c r="C1342" s="91" t="s">
        <v>1144</v>
      </c>
      <c r="D1342" s="91" t="s">
        <v>1363</v>
      </c>
      <c r="E1342" s="143">
        <v>5.5374224624780233</v>
      </c>
    </row>
    <row r="1343" spans="1:5" x14ac:dyDescent="0.2">
      <c r="A1343" t="str">
        <f t="shared" si="20"/>
        <v>DRD5-βarr2</v>
      </c>
      <c r="B1343" s="144" t="s">
        <v>439</v>
      </c>
      <c r="C1343" s="91" t="s">
        <v>1143</v>
      </c>
      <c r="D1343" s="91" t="s">
        <v>1363</v>
      </c>
      <c r="E1343" s="143">
        <v>11.769273827877209</v>
      </c>
    </row>
    <row r="1344" spans="1:5" x14ac:dyDescent="0.2">
      <c r="A1344" t="str">
        <f t="shared" si="20"/>
        <v>EDNRA-βarr2</v>
      </c>
      <c r="B1344" s="144" t="s">
        <v>441</v>
      </c>
      <c r="C1344" s="91" t="s">
        <v>1142</v>
      </c>
      <c r="D1344" s="91" t="s">
        <v>1363</v>
      </c>
      <c r="E1344" s="143">
        <v>29.65667552684814</v>
      </c>
    </row>
    <row r="1345" spans="1:5" x14ac:dyDescent="0.2">
      <c r="A1345" t="str">
        <f t="shared" si="20"/>
        <v>FFAR2-βarr2</v>
      </c>
      <c r="B1345" s="144" t="s">
        <v>453</v>
      </c>
      <c r="C1345" s="91" t="s">
        <v>1141</v>
      </c>
      <c r="D1345" s="91" t="s">
        <v>1363</v>
      </c>
      <c r="E1345" s="143" t="s">
        <v>182</v>
      </c>
    </row>
    <row r="1346" spans="1:5" x14ac:dyDescent="0.2">
      <c r="A1346" t="str">
        <f t="shared" ref="A1346:A1409" si="21">B1346&amp;"-"&amp;D1346</f>
        <v>FFAR3-βarr2</v>
      </c>
      <c r="B1346" s="144" t="s">
        <v>455</v>
      </c>
      <c r="C1346" s="91" t="s">
        <v>1140</v>
      </c>
      <c r="D1346" s="91" t="s">
        <v>1363</v>
      </c>
      <c r="E1346" s="143" t="s">
        <v>182</v>
      </c>
    </row>
    <row r="1347" spans="1:5" x14ac:dyDescent="0.2">
      <c r="A1347" t="str">
        <f t="shared" si="21"/>
        <v>FFAR4-βarr2</v>
      </c>
      <c r="B1347" s="144" t="s">
        <v>457</v>
      </c>
      <c r="C1347" s="91" t="s">
        <v>1139</v>
      </c>
      <c r="D1347" s="91" t="s">
        <v>1363</v>
      </c>
      <c r="E1347" s="143">
        <v>80.286446716417089</v>
      </c>
    </row>
    <row r="1348" spans="1:5" x14ac:dyDescent="0.2">
      <c r="A1348" t="str">
        <f t="shared" si="21"/>
        <v>GHSR-βarr2</v>
      </c>
      <c r="B1348" s="144" t="s">
        <v>84</v>
      </c>
      <c r="C1348" s="91" t="s">
        <v>113</v>
      </c>
      <c r="D1348" s="91" t="s">
        <v>1363</v>
      </c>
      <c r="E1348" s="143">
        <v>12.918198403838872</v>
      </c>
    </row>
    <row r="1349" spans="1:5" x14ac:dyDescent="0.2">
      <c r="A1349" t="str">
        <f t="shared" si="21"/>
        <v>GIPR-βarr2</v>
      </c>
      <c r="B1349" s="144" t="s">
        <v>484</v>
      </c>
      <c r="C1349" s="91" t="s">
        <v>114</v>
      </c>
      <c r="D1349" s="91" t="s">
        <v>1363</v>
      </c>
      <c r="E1349" s="143">
        <v>2.1544507511970123</v>
      </c>
    </row>
    <row r="1350" spans="1:5" x14ac:dyDescent="0.2">
      <c r="A1350" t="str">
        <f t="shared" si="21"/>
        <v>GLP1R-βarr2</v>
      </c>
      <c r="B1350" s="144" t="s">
        <v>486</v>
      </c>
      <c r="C1350" s="91" t="s">
        <v>1138</v>
      </c>
      <c r="D1350" s="91" t="s">
        <v>1363</v>
      </c>
      <c r="E1350" s="143">
        <v>46.029746953564924</v>
      </c>
    </row>
    <row r="1351" spans="1:5" x14ac:dyDescent="0.2">
      <c r="A1351" t="str">
        <f t="shared" si="21"/>
        <v>GLP2R-βarr2</v>
      </c>
      <c r="B1351" s="144" t="s">
        <v>488</v>
      </c>
      <c r="C1351" s="91" t="s">
        <v>1137</v>
      </c>
      <c r="D1351" s="91" t="s">
        <v>1363</v>
      </c>
      <c r="E1351" s="143">
        <v>13.714166553968045</v>
      </c>
    </row>
    <row r="1352" spans="1:5" x14ac:dyDescent="0.2">
      <c r="A1352" t="str">
        <f t="shared" si="21"/>
        <v>GLR-βarr2</v>
      </c>
      <c r="B1352" s="144" t="s">
        <v>490</v>
      </c>
      <c r="C1352" s="91" t="s">
        <v>112</v>
      </c>
      <c r="D1352" s="91" t="s">
        <v>1363</v>
      </c>
      <c r="E1352" s="143">
        <v>187.36127194765805</v>
      </c>
    </row>
    <row r="1353" spans="1:5" x14ac:dyDescent="0.2">
      <c r="A1353" t="str">
        <f t="shared" si="21"/>
        <v>GNRHR-βarr2</v>
      </c>
      <c r="B1353" s="144" t="s">
        <v>497</v>
      </c>
      <c r="C1353" s="91" t="s">
        <v>1136</v>
      </c>
      <c r="D1353" s="91" t="s">
        <v>1363</v>
      </c>
      <c r="E1353" s="143" t="s">
        <v>182</v>
      </c>
    </row>
    <row r="1354" spans="1:5" x14ac:dyDescent="0.2">
      <c r="A1354" t="str">
        <f t="shared" si="21"/>
        <v>GP183-βarr2</v>
      </c>
      <c r="B1354" s="144" t="s">
        <v>353</v>
      </c>
      <c r="C1354" s="91" t="s">
        <v>37</v>
      </c>
      <c r="D1354" s="91" t="s">
        <v>1363</v>
      </c>
      <c r="E1354" s="143">
        <v>103.19748407656449</v>
      </c>
    </row>
    <row r="1355" spans="1:5" x14ac:dyDescent="0.2">
      <c r="A1355" t="str">
        <f t="shared" si="21"/>
        <v>GPBAR-βarr2</v>
      </c>
      <c r="B1355" s="144" t="s">
        <v>268</v>
      </c>
      <c r="C1355" s="91" t="s">
        <v>1135</v>
      </c>
      <c r="D1355" s="91" t="s">
        <v>1363</v>
      </c>
      <c r="E1355" s="143" t="s">
        <v>182</v>
      </c>
    </row>
    <row r="1356" spans="1:5" x14ac:dyDescent="0.2">
      <c r="A1356" t="str">
        <f t="shared" si="21"/>
        <v>GPR39-βarr2</v>
      </c>
      <c r="B1356" s="144" t="s">
        <v>85</v>
      </c>
      <c r="C1356" s="91" t="s">
        <v>85</v>
      </c>
      <c r="D1356" s="91" t="s">
        <v>1363</v>
      </c>
      <c r="E1356" s="143">
        <v>18.792469403860306</v>
      </c>
    </row>
    <row r="1357" spans="1:5" x14ac:dyDescent="0.2">
      <c r="A1357" t="str">
        <f t="shared" si="21"/>
        <v>GPR4-βarr2</v>
      </c>
      <c r="B1357" s="144" t="s">
        <v>31</v>
      </c>
      <c r="C1357" s="34" t="s">
        <v>31</v>
      </c>
      <c r="D1357" s="91" t="s">
        <v>1363</v>
      </c>
      <c r="E1357" s="143">
        <v>30.978605817398499</v>
      </c>
    </row>
    <row r="1358" spans="1:5" x14ac:dyDescent="0.2">
      <c r="A1358" t="str">
        <f t="shared" si="21"/>
        <v>GPR84-βarr2</v>
      </c>
      <c r="B1358" s="144" t="s">
        <v>36</v>
      </c>
      <c r="C1358" s="34" t="s">
        <v>36</v>
      </c>
      <c r="D1358" s="91" t="s">
        <v>1363</v>
      </c>
      <c r="E1358" s="143" t="s">
        <v>182</v>
      </c>
    </row>
    <row r="1359" spans="1:5" x14ac:dyDescent="0.2">
      <c r="A1359" t="str">
        <f t="shared" si="21"/>
        <v>GRM2-βarr2</v>
      </c>
      <c r="B1359" s="144" t="s">
        <v>564</v>
      </c>
      <c r="C1359" s="91" t="s">
        <v>1133</v>
      </c>
      <c r="D1359" s="91" t="s">
        <v>1363</v>
      </c>
      <c r="E1359" s="143" t="s">
        <v>182</v>
      </c>
    </row>
    <row r="1360" spans="1:5" x14ac:dyDescent="0.2">
      <c r="A1360" t="str">
        <f t="shared" si="21"/>
        <v>GRM4-βarr2</v>
      </c>
      <c r="B1360" s="144" t="s">
        <v>567</v>
      </c>
      <c r="C1360" s="91" t="s">
        <v>1132</v>
      </c>
      <c r="D1360" s="91" t="s">
        <v>1363</v>
      </c>
      <c r="E1360" s="143" t="s">
        <v>182</v>
      </c>
    </row>
    <row r="1361" spans="1:5" x14ac:dyDescent="0.2">
      <c r="A1361" t="str">
        <f t="shared" si="21"/>
        <v>GRM5-βarr2</v>
      </c>
      <c r="B1361" s="144" t="s">
        <v>569</v>
      </c>
      <c r="C1361" s="91" t="s">
        <v>1131</v>
      </c>
      <c r="D1361" s="91" t="s">
        <v>1363</v>
      </c>
      <c r="E1361" s="143" t="s">
        <v>182</v>
      </c>
    </row>
    <row r="1362" spans="1:5" x14ac:dyDescent="0.2">
      <c r="A1362" t="str">
        <f t="shared" si="21"/>
        <v>GRM6-βarr2</v>
      </c>
      <c r="B1362" s="144" t="s">
        <v>571</v>
      </c>
      <c r="C1362" s="91" t="s">
        <v>1130</v>
      </c>
      <c r="D1362" s="91" t="s">
        <v>1363</v>
      </c>
      <c r="E1362" s="143" t="s">
        <v>182</v>
      </c>
    </row>
    <row r="1363" spans="1:5" x14ac:dyDescent="0.2">
      <c r="A1363" t="str">
        <f t="shared" si="21"/>
        <v>GRM8-βarr2</v>
      </c>
      <c r="B1363" s="144" t="s">
        <v>574</v>
      </c>
      <c r="C1363" s="91" t="s">
        <v>1129</v>
      </c>
      <c r="D1363" s="91" t="s">
        <v>1363</v>
      </c>
      <c r="E1363" s="143" t="s">
        <v>182</v>
      </c>
    </row>
    <row r="1364" spans="1:5" x14ac:dyDescent="0.2">
      <c r="A1364" t="str">
        <f t="shared" si="21"/>
        <v>HCAR2-βarr2</v>
      </c>
      <c r="B1364" s="144" t="s">
        <v>513</v>
      </c>
      <c r="C1364" s="91" t="s">
        <v>1128</v>
      </c>
      <c r="D1364" s="91" t="s">
        <v>1363</v>
      </c>
      <c r="E1364" s="143">
        <v>19.562821893388282</v>
      </c>
    </row>
    <row r="1365" spans="1:5" x14ac:dyDescent="0.2">
      <c r="A1365" t="str">
        <f t="shared" si="21"/>
        <v>HCAR3-βarr2</v>
      </c>
      <c r="B1365" s="144" t="s">
        <v>46</v>
      </c>
      <c r="C1365" s="91" t="s">
        <v>1127</v>
      </c>
      <c r="D1365" s="91" t="s">
        <v>1363</v>
      </c>
      <c r="E1365" s="143">
        <v>5.5507089420365014</v>
      </c>
    </row>
    <row r="1366" spans="1:5" x14ac:dyDescent="0.2">
      <c r="A1366" t="str">
        <f t="shared" si="21"/>
        <v>HRH1-βarr2</v>
      </c>
      <c r="B1366" s="144" t="s">
        <v>504</v>
      </c>
      <c r="C1366" s="91" t="s">
        <v>1126</v>
      </c>
      <c r="D1366" s="91" t="s">
        <v>1363</v>
      </c>
      <c r="E1366" s="143">
        <v>74.853665181598089</v>
      </c>
    </row>
    <row r="1367" spans="1:5" x14ac:dyDescent="0.2">
      <c r="A1367" t="str">
        <f t="shared" si="21"/>
        <v>HRH2-βarr2</v>
      </c>
      <c r="B1367" s="144" t="s">
        <v>506</v>
      </c>
      <c r="C1367" s="91" t="s">
        <v>1125</v>
      </c>
      <c r="D1367" s="91" t="s">
        <v>1363</v>
      </c>
      <c r="E1367" s="143" t="s">
        <v>182</v>
      </c>
    </row>
    <row r="1368" spans="1:5" x14ac:dyDescent="0.2">
      <c r="A1368" t="str">
        <f t="shared" si="21"/>
        <v>LPAR1-βarr2</v>
      </c>
      <c r="B1368" s="144" t="s">
        <v>48</v>
      </c>
      <c r="C1368" s="91" t="s">
        <v>1124</v>
      </c>
      <c r="D1368" s="91" t="s">
        <v>1363</v>
      </c>
      <c r="E1368" s="143">
        <v>26.411173176579979</v>
      </c>
    </row>
    <row r="1369" spans="1:5" x14ac:dyDescent="0.2">
      <c r="A1369" t="str">
        <f t="shared" si="21"/>
        <v>LPAR2-βarr2</v>
      </c>
      <c r="B1369" s="144" t="s">
        <v>49</v>
      </c>
      <c r="C1369" s="91" t="s">
        <v>1123</v>
      </c>
      <c r="D1369" s="91" t="s">
        <v>1363</v>
      </c>
      <c r="E1369" s="143">
        <v>39.252063109090187</v>
      </c>
    </row>
    <row r="1370" spans="1:5" x14ac:dyDescent="0.2">
      <c r="A1370" t="str">
        <f t="shared" si="21"/>
        <v>LT4R1-βarr2</v>
      </c>
      <c r="B1370" s="144" t="s">
        <v>526</v>
      </c>
      <c r="C1370" s="91" t="s">
        <v>1122</v>
      </c>
      <c r="D1370" s="91" t="s">
        <v>1363</v>
      </c>
      <c r="E1370" s="143">
        <v>74.792518878963122</v>
      </c>
    </row>
    <row r="1371" spans="1:5" x14ac:dyDescent="0.2">
      <c r="A1371" t="str">
        <f t="shared" si="21"/>
        <v>LT4R2-βarr2</v>
      </c>
      <c r="B1371" s="144" t="s">
        <v>528</v>
      </c>
      <c r="C1371" s="91" t="s">
        <v>1121</v>
      </c>
      <c r="D1371" s="91" t="s">
        <v>1363</v>
      </c>
      <c r="E1371" s="143">
        <v>1.0632672111880459</v>
      </c>
    </row>
    <row r="1372" spans="1:5" x14ac:dyDescent="0.2">
      <c r="A1372" t="str">
        <f t="shared" si="21"/>
        <v>MC3R-βarr2</v>
      </c>
      <c r="B1372" s="144" t="s">
        <v>54</v>
      </c>
      <c r="C1372" s="91" t="s">
        <v>1120</v>
      </c>
      <c r="D1372" s="91" t="s">
        <v>1363</v>
      </c>
      <c r="E1372" s="143">
        <v>42.93878729865758</v>
      </c>
    </row>
    <row r="1373" spans="1:5" x14ac:dyDescent="0.2">
      <c r="A1373" t="str">
        <f t="shared" si="21"/>
        <v>MC4R-βarr2</v>
      </c>
      <c r="B1373" s="144" t="s">
        <v>86</v>
      </c>
      <c r="C1373" s="91" t="s">
        <v>1119</v>
      </c>
      <c r="D1373" s="91" t="s">
        <v>1363</v>
      </c>
      <c r="E1373" s="143">
        <v>25.072074705462963</v>
      </c>
    </row>
    <row r="1374" spans="1:5" x14ac:dyDescent="0.2">
      <c r="A1374" t="str">
        <f t="shared" si="21"/>
        <v>MTR1A-βarr2</v>
      </c>
      <c r="B1374" s="144" t="s">
        <v>555</v>
      </c>
      <c r="C1374" s="91" t="s">
        <v>1118</v>
      </c>
      <c r="D1374" s="91" t="s">
        <v>1363</v>
      </c>
      <c r="E1374" s="143">
        <v>13.197227179681228</v>
      </c>
    </row>
    <row r="1375" spans="1:5" x14ac:dyDescent="0.2">
      <c r="A1375" t="str">
        <f t="shared" si="21"/>
        <v>MTR1B-βarr2</v>
      </c>
      <c r="B1375" s="144" t="s">
        <v>558</v>
      </c>
      <c r="C1375" s="91" t="s">
        <v>1117</v>
      </c>
      <c r="D1375" s="91" t="s">
        <v>1363</v>
      </c>
      <c r="E1375" s="143" t="s">
        <v>182</v>
      </c>
    </row>
    <row r="1376" spans="1:5" x14ac:dyDescent="0.2">
      <c r="A1376" t="str">
        <f t="shared" si="21"/>
        <v>NPFF1-βarr2</v>
      </c>
      <c r="B1376" s="144" t="s">
        <v>582</v>
      </c>
      <c r="C1376" s="91" t="s">
        <v>582</v>
      </c>
      <c r="D1376" s="91" t="s">
        <v>1363</v>
      </c>
      <c r="E1376" s="143">
        <v>20.840359936408717</v>
      </c>
    </row>
    <row r="1377" spans="1:5" x14ac:dyDescent="0.2">
      <c r="A1377" t="str">
        <f t="shared" si="21"/>
        <v>NPFF2-βarr2</v>
      </c>
      <c r="B1377" s="144" t="s">
        <v>585</v>
      </c>
      <c r="C1377" s="91" t="s">
        <v>585</v>
      </c>
      <c r="D1377" s="91" t="s">
        <v>1363</v>
      </c>
      <c r="E1377" s="143" t="s">
        <v>182</v>
      </c>
    </row>
    <row r="1378" spans="1:5" x14ac:dyDescent="0.2">
      <c r="A1378" t="str">
        <f t="shared" si="21"/>
        <v>NPY1R-βarr2</v>
      </c>
      <c r="B1378" s="144" t="s">
        <v>58</v>
      </c>
      <c r="C1378" s="91" t="s">
        <v>1116</v>
      </c>
      <c r="D1378" s="91" t="s">
        <v>1363</v>
      </c>
      <c r="E1378" s="143">
        <v>113.32852477212887</v>
      </c>
    </row>
    <row r="1379" spans="1:5" x14ac:dyDescent="0.2">
      <c r="A1379" t="str">
        <f t="shared" si="21"/>
        <v>NPY5R-βarr2</v>
      </c>
      <c r="B1379" s="144" t="s">
        <v>87</v>
      </c>
      <c r="C1379" s="91" t="s">
        <v>1115</v>
      </c>
      <c r="D1379" s="91" t="s">
        <v>1363</v>
      </c>
      <c r="E1379" s="143" t="s">
        <v>182</v>
      </c>
    </row>
    <row r="1380" spans="1:5" x14ac:dyDescent="0.2">
      <c r="A1380" t="str">
        <f t="shared" si="21"/>
        <v>OGR1-βarr2</v>
      </c>
      <c r="B1380" s="144" t="s">
        <v>405</v>
      </c>
      <c r="C1380" s="34" t="s">
        <v>35</v>
      </c>
      <c r="D1380" s="91" t="s">
        <v>1363</v>
      </c>
      <c r="E1380" s="143">
        <v>6.7172460504875451</v>
      </c>
    </row>
    <row r="1381" spans="1:5" x14ac:dyDescent="0.2">
      <c r="A1381" t="str">
        <f t="shared" si="21"/>
        <v>OPRD-βarr2</v>
      </c>
      <c r="B1381" s="144" t="s">
        <v>602</v>
      </c>
      <c r="C1381" s="91" t="s">
        <v>1114</v>
      </c>
      <c r="D1381" s="91" t="s">
        <v>1363</v>
      </c>
      <c r="E1381" s="143">
        <v>21.553368937799224</v>
      </c>
    </row>
    <row r="1382" spans="1:5" x14ac:dyDescent="0.2">
      <c r="A1382" t="str">
        <f t="shared" si="21"/>
        <v>OPRK-βarr2</v>
      </c>
      <c r="B1382" s="144" t="s">
        <v>606</v>
      </c>
      <c r="C1382" s="91" t="s">
        <v>1113</v>
      </c>
      <c r="D1382" s="91" t="s">
        <v>1363</v>
      </c>
      <c r="E1382" s="143">
        <v>10.051459576913098</v>
      </c>
    </row>
    <row r="1383" spans="1:5" x14ac:dyDescent="0.2">
      <c r="A1383" t="str">
        <f t="shared" si="21"/>
        <v>OPRM-βarr2</v>
      </c>
      <c r="B1383" s="144" t="s">
        <v>609</v>
      </c>
      <c r="C1383" s="91" t="s">
        <v>1112</v>
      </c>
      <c r="D1383" s="91" t="s">
        <v>1363</v>
      </c>
      <c r="E1383" s="143">
        <v>27.038969383905282</v>
      </c>
    </row>
    <row r="1384" spans="1:5" x14ac:dyDescent="0.2">
      <c r="A1384" t="str">
        <f t="shared" si="21"/>
        <v>OPRX-βarr2</v>
      </c>
      <c r="B1384" s="144" t="s">
        <v>612</v>
      </c>
      <c r="C1384" s="91" t="s">
        <v>56</v>
      </c>
      <c r="D1384" s="91" t="s">
        <v>1363</v>
      </c>
      <c r="E1384" s="143">
        <v>6.4578041882180948</v>
      </c>
    </row>
    <row r="1385" spans="1:5" x14ac:dyDescent="0.2">
      <c r="A1385" t="str">
        <f t="shared" si="21"/>
        <v>OX2R-βarr2</v>
      </c>
      <c r="B1385" s="144" t="s">
        <v>627</v>
      </c>
      <c r="C1385" s="91" t="s">
        <v>1111</v>
      </c>
      <c r="D1385" s="91" t="s">
        <v>1363</v>
      </c>
      <c r="E1385" s="143">
        <v>106.72669061387067</v>
      </c>
    </row>
    <row r="1386" spans="1:5" x14ac:dyDescent="0.2">
      <c r="A1386" t="str">
        <f t="shared" si="21"/>
        <v>OXYR-βarr2</v>
      </c>
      <c r="B1386" s="144" t="s">
        <v>760</v>
      </c>
      <c r="C1386" s="91" t="s">
        <v>1110</v>
      </c>
      <c r="D1386" s="91" t="s">
        <v>1363</v>
      </c>
      <c r="E1386" s="143">
        <v>12.810436337694462</v>
      </c>
    </row>
    <row r="1387" spans="1:5" x14ac:dyDescent="0.2">
      <c r="A1387" t="str">
        <f t="shared" si="21"/>
        <v>P2RY2-βarr2</v>
      </c>
      <c r="B1387" s="144" t="s">
        <v>641</v>
      </c>
      <c r="C1387" s="91" t="s">
        <v>1109</v>
      </c>
      <c r="D1387" s="91" t="s">
        <v>1363</v>
      </c>
      <c r="E1387" s="143">
        <v>28.527645295438006</v>
      </c>
    </row>
    <row r="1388" spans="1:5" x14ac:dyDescent="0.2">
      <c r="A1388" t="str">
        <f t="shared" si="21"/>
        <v>PAR1-βarr2</v>
      </c>
      <c r="B1388" s="144" t="s">
        <v>688</v>
      </c>
      <c r="C1388" s="91" t="s">
        <v>688</v>
      </c>
      <c r="D1388" s="91" t="s">
        <v>1363</v>
      </c>
      <c r="E1388" s="143">
        <v>151.32663391718913</v>
      </c>
    </row>
    <row r="1389" spans="1:5" x14ac:dyDescent="0.2">
      <c r="A1389" t="str">
        <f t="shared" si="21"/>
        <v>PAR2-βarr2</v>
      </c>
      <c r="B1389" s="144" t="s">
        <v>692</v>
      </c>
      <c r="C1389" s="34" t="s">
        <v>692</v>
      </c>
      <c r="D1389" s="91" t="s">
        <v>1363</v>
      </c>
      <c r="E1389" s="143">
        <v>3732.9001364839851</v>
      </c>
    </row>
    <row r="1390" spans="1:5" x14ac:dyDescent="0.2">
      <c r="A1390" t="str">
        <f t="shared" si="21"/>
        <v>PE2R1-βarr2</v>
      </c>
      <c r="B1390" s="144" t="s">
        <v>669</v>
      </c>
      <c r="C1390" s="91" t="s">
        <v>1108</v>
      </c>
      <c r="D1390" s="91" t="s">
        <v>1363</v>
      </c>
      <c r="E1390" s="143">
        <v>3.1134086891068744</v>
      </c>
    </row>
    <row r="1391" spans="1:5" x14ac:dyDescent="0.2">
      <c r="A1391" t="str">
        <f t="shared" si="21"/>
        <v>PE2R2-βarr2</v>
      </c>
      <c r="B1391" s="144" t="s">
        <v>672</v>
      </c>
      <c r="C1391" s="91" t="s">
        <v>1107</v>
      </c>
      <c r="D1391" s="91" t="s">
        <v>1363</v>
      </c>
      <c r="E1391" s="143">
        <v>4.0838176495542644</v>
      </c>
    </row>
    <row r="1392" spans="1:5" x14ac:dyDescent="0.2">
      <c r="A1392" t="str">
        <f t="shared" si="21"/>
        <v>PE2R3-βarr2</v>
      </c>
      <c r="B1392" s="144" t="s">
        <v>675</v>
      </c>
      <c r="C1392" s="91" t="s">
        <v>1106</v>
      </c>
      <c r="D1392" s="91" t="s">
        <v>1363</v>
      </c>
      <c r="E1392" s="143" t="s">
        <v>182</v>
      </c>
    </row>
    <row r="1393" spans="1:5" x14ac:dyDescent="0.2">
      <c r="A1393" t="str">
        <f t="shared" si="21"/>
        <v>PE2R4-βarr2</v>
      </c>
      <c r="B1393" s="144" t="s">
        <v>678</v>
      </c>
      <c r="C1393" s="91" t="s">
        <v>1105</v>
      </c>
      <c r="D1393" s="91" t="s">
        <v>1363</v>
      </c>
      <c r="E1393" s="143">
        <v>34.942093760659453</v>
      </c>
    </row>
    <row r="1394" spans="1:5" x14ac:dyDescent="0.2">
      <c r="A1394" t="str">
        <f t="shared" si="21"/>
        <v>PF2R-βarr2</v>
      </c>
      <c r="B1394" s="144" t="s">
        <v>681</v>
      </c>
      <c r="C1394" s="91" t="s">
        <v>1104</v>
      </c>
      <c r="D1394" s="91" t="s">
        <v>1363</v>
      </c>
      <c r="E1394" s="143" t="s">
        <v>182</v>
      </c>
    </row>
    <row r="1395" spans="1:5" x14ac:dyDescent="0.2">
      <c r="A1395" t="str">
        <f t="shared" si="21"/>
        <v>PSYR-βarr2</v>
      </c>
      <c r="B1395" s="144" t="s">
        <v>410</v>
      </c>
      <c r="C1395" s="34" t="s">
        <v>34</v>
      </c>
      <c r="D1395" s="91" t="s">
        <v>1363</v>
      </c>
      <c r="E1395" s="143">
        <v>18.651922377867209</v>
      </c>
    </row>
    <row r="1396" spans="1:5" x14ac:dyDescent="0.2">
      <c r="A1396" t="str">
        <f t="shared" si="21"/>
        <v>PTH1R-βarr2</v>
      </c>
      <c r="B1396" s="144" t="s">
        <v>152</v>
      </c>
      <c r="C1396" s="91" t="s">
        <v>1103</v>
      </c>
      <c r="D1396" s="91" t="s">
        <v>1363</v>
      </c>
      <c r="E1396" s="143">
        <v>69.490939336548294</v>
      </c>
    </row>
    <row r="1397" spans="1:5" x14ac:dyDescent="0.2">
      <c r="A1397" t="str">
        <f t="shared" si="21"/>
        <v>S1PR1-βarr2</v>
      </c>
      <c r="B1397" s="144" t="s">
        <v>62</v>
      </c>
      <c r="C1397" s="91" t="s">
        <v>1102</v>
      </c>
      <c r="D1397" s="91" t="s">
        <v>1363</v>
      </c>
      <c r="E1397" s="143">
        <v>76.952410691443063</v>
      </c>
    </row>
    <row r="1398" spans="1:5" x14ac:dyDescent="0.2">
      <c r="A1398" t="str">
        <f t="shared" si="21"/>
        <v>SSR2-βarr2</v>
      </c>
      <c r="B1398" s="144" t="s">
        <v>705</v>
      </c>
      <c r="C1398" s="91" t="s">
        <v>1101</v>
      </c>
      <c r="D1398" s="91" t="s">
        <v>1363</v>
      </c>
      <c r="E1398" s="143">
        <v>195.6827993616601</v>
      </c>
    </row>
    <row r="1399" spans="1:5" x14ac:dyDescent="0.2">
      <c r="A1399" t="str">
        <f t="shared" si="21"/>
        <v>V1AR-βarr2</v>
      </c>
      <c r="B1399" s="144" t="s">
        <v>153</v>
      </c>
      <c r="C1399" s="91" t="s">
        <v>1100</v>
      </c>
      <c r="D1399" s="91" t="s">
        <v>1363</v>
      </c>
      <c r="E1399" s="143">
        <v>177.44342972502082</v>
      </c>
    </row>
    <row r="1400" spans="1:5" x14ac:dyDescent="0.2">
      <c r="A1400" t="str">
        <f t="shared" si="21"/>
        <v>V2R-βarr2</v>
      </c>
      <c r="B1400" s="144" t="s">
        <v>74</v>
      </c>
      <c r="C1400" s="91" t="s">
        <v>1099</v>
      </c>
      <c r="D1400" s="91" t="s">
        <v>1363</v>
      </c>
      <c r="E1400" s="143">
        <v>42.513599421302935</v>
      </c>
    </row>
    <row r="1401" spans="1:5" x14ac:dyDescent="0.2">
      <c r="A1401" t="str">
        <f t="shared" si="21"/>
        <v>VIPR1-βarr2</v>
      </c>
      <c r="B1401" s="144" t="s">
        <v>773</v>
      </c>
      <c r="C1401" s="91" t="s">
        <v>1098</v>
      </c>
      <c r="D1401" s="91" t="s">
        <v>1363</v>
      </c>
      <c r="E1401" s="143" t="s">
        <v>182</v>
      </c>
    </row>
    <row r="1402" spans="1:5" x14ac:dyDescent="0.2">
      <c r="A1402" t="str">
        <f t="shared" si="21"/>
        <v>5HT1A-βarr2/GRK2</v>
      </c>
      <c r="B1402" s="144" t="s">
        <v>170</v>
      </c>
      <c r="C1402" s="91" t="s">
        <v>1179</v>
      </c>
      <c r="D1402" s="91" t="s">
        <v>1364</v>
      </c>
      <c r="E1402" s="143">
        <v>3.5154824629063937</v>
      </c>
    </row>
    <row r="1403" spans="1:5" x14ac:dyDescent="0.2">
      <c r="A1403" t="str">
        <f t="shared" si="21"/>
        <v>5HT1B-βarr2/GRK2</v>
      </c>
      <c r="B1403" s="144" t="s">
        <v>175</v>
      </c>
      <c r="C1403" s="91" t="s">
        <v>1178</v>
      </c>
      <c r="D1403" s="91" t="s">
        <v>1364</v>
      </c>
      <c r="E1403" s="143">
        <v>2.1323777361109824</v>
      </c>
    </row>
    <row r="1404" spans="1:5" x14ac:dyDescent="0.2">
      <c r="A1404" t="str">
        <f t="shared" si="21"/>
        <v>5HT1D-βarr2/GRK2</v>
      </c>
      <c r="B1404" s="144" t="s">
        <v>178</v>
      </c>
      <c r="C1404" s="91" t="s">
        <v>1177</v>
      </c>
      <c r="D1404" s="91" t="s">
        <v>1364</v>
      </c>
      <c r="E1404" s="143" t="s">
        <v>182</v>
      </c>
    </row>
    <row r="1405" spans="1:5" x14ac:dyDescent="0.2">
      <c r="A1405" t="str">
        <f t="shared" si="21"/>
        <v>5HT2A-βarr2/GRK2</v>
      </c>
      <c r="B1405" s="144" t="s">
        <v>186</v>
      </c>
      <c r="C1405" s="91" t="s">
        <v>1176</v>
      </c>
      <c r="D1405" s="91" t="s">
        <v>1364</v>
      </c>
      <c r="E1405" s="143">
        <v>128.4698603048457</v>
      </c>
    </row>
    <row r="1406" spans="1:5" x14ac:dyDescent="0.2">
      <c r="A1406" t="str">
        <f t="shared" si="21"/>
        <v>5HT2B-βarr2/GRK2</v>
      </c>
      <c r="B1406" s="144" t="s">
        <v>189</v>
      </c>
      <c r="C1406" s="91" t="s">
        <v>1175</v>
      </c>
      <c r="D1406" s="91" t="s">
        <v>1364</v>
      </c>
      <c r="E1406" s="143">
        <v>17.125062625657772</v>
      </c>
    </row>
    <row r="1407" spans="1:5" x14ac:dyDescent="0.2">
      <c r="A1407" t="str">
        <f t="shared" si="21"/>
        <v>5HT2C-βarr2/GRK2</v>
      </c>
      <c r="B1407" s="144" t="s">
        <v>192</v>
      </c>
      <c r="C1407" s="91" t="s">
        <v>1174</v>
      </c>
      <c r="D1407" s="91" t="s">
        <v>1364</v>
      </c>
      <c r="E1407" s="143">
        <v>23.84895520914263</v>
      </c>
    </row>
    <row r="1408" spans="1:5" x14ac:dyDescent="0.2">
      <c r="A1408" t="str">
        <f t="shared" si="21"/>
        <v>AA1R-βarr2/GRK2</v>
      </c>
      <c r="B1408" s="144" t="s">
        <v>217</v>
      </c>
      <c r="C1408" s="91" t="s">
        <v>1173</v>
      </c>
      <c r="D1408" s="91" t="s">
        <v>1364</v>
      </c>
      <c r="E1408" s="143">
        <v>6.9045812306809369</v>
      </c>
    </row>
    <row r="1409" spans="1:5" x14ac:dyDescent="0.2">
      <c r="A1409" t="str">
        <f t="shared" si="21"/>
        <v>AA2AR-βarr2/GRK2</v>
      </c>
      <c r="B1409" s="144" t="s">
        <v>221</v>
      </c>
      <c r="C1409" s="91" t="s">
        <v>1172</v>
      </c>
      <c r="D1409" s="91" t="s">
        <v>1364</v>
      </c>
      <c r="E1409" s="143" t="s">
        <v>182</v>
      </c>
    </row>
    <row r="1410" spans="1:5" x14ac:dyDescent="0.2">
      <c r="A1410" t="str">
        <f t="shared" ref="A1410:A1473" si="22">B1410&amp;"-"&amp;D1410</f>
        <v>AA2BR-βarr2/GRK2</v>
      </c>
      <c r="B1410" s="144" t="s">
        <v>224</v>
      </c>
      <c r="C1410" s="91" t="s">
        <v>1171</v>
      </c>
      <c r="D1410" s="91" t="s">
        <v>1364</v>
      </c>
      <c r="E1410" s="143" t="s">
        <v>182</v>
      </c>
    </row>
    <row r="1411" spans="1:5" x14ac:dyDescent="0.2">
      <c r="A1411" t="str">
        <f t="shared" si="22"/>
        <v>AA3R-βarr2/GRK2</v>
      </c>
      <c r="B1411" s="144" t="s">
        <v>227</v>
      </c>
      <c r="C1411" s="91" t="s">
        <v>1170</v>
      </c>
      <c r="D1411" s="91" t="s">
        <v>1364</v>
      </c>
      <c r="E1411" s="143" t="s">
        <v>182</v>
      </c>
    </row>
    <row r="1412" spans="1:5" x14ac:dyDescent="0.2">
      <c r="A1412" t="str">
        <f t="shared" si="22"/>
        <v>ACM1-βarr2/GRK2</v>
      </c>
      <c r="B1412" s="144" t="s">
        <v>202</v>
      </c>
      <c r="C1412" s="91" t="s">
        <v>1169</v>
      </c>
      <c r="D1412" s="91" t="s">
        <v>1364</v>
      </c>
      <c r="E1412" s="143">
        <v>18.170630368925504</v>
      </c>
    </row>
    <row r="1413" spans="1:5" x14ac:dyDescent="0.2">
      <c r="A1413" t="str">
        <f t="shared" si="22"/>
        <v>ACM2-βarr2/GRK2</v>
      </c>
      <c r="B1413" s="144" t="s">
        <v>206</v>
      </c>
      <c r="C1413" s="91" t="s">
        <v>1168</v>
      </c>
      <c r="D1413" s="91" t="s">
        <v>1364</v>
      </c>
      <c r="E1413" s="143">
        <v>103.20373678086099</v>
      </c>
    </row>
    <row r="1414" spans="1:5" x14ac:dyDescent="0.2">
      <c r="A1414" t="str">
        <f t="shared" si="22"/>
        <v>ACM3-βarr2/GRK2</v>
      </c>
      <c r="B1414" s="144" t="s">
        <v>209</v>
      </c>
      <c r="C1414" s="91" t="s">
        <v>1167</v>
      </c>
      <c r="D1414" s="91" t="s">
        <v>1364</v>
      </c>
      <c r="E1414" s="143">
        <v>78.881061177440785</v>
      </c>
    </row>
    <row r="1415" spans="1:5" x14ac:dyDescent="0.2">
      <c r="A1415" t="str">
        <f t="shared" si="22"/>
        <v>ACM4-βarr2/GRK2</v>
      </c>
      <c r="B1415" s="144" t="s">
        <v>212</v>
      </c>
      <c r="C1415" s="91" t="s">
        <v>1166</v>
      </c>
      <c r="D1415" s="91" t="s">
        <v>1364</v>
      </c>
      <c r="E1415" s="143">
        <v>193.84644460539874</v>
      </c>
    </row>
    <row r="1416" spans="1:5" x14ac:dyDescent="0.2">
      <c r="A1416" t="str">
        <f t="shared" si="22"/>
        <v>ADA1A-βarr2/GRK2</v>
      </c>
      <c r="B1416" s="144" t="s">
        <v>237</v>
      </c>
      <c r="C1416" s="91" t="s">
        <v>1165</v>
      </c>
      <c r="D1416" s="91" t="s">
        <v>1364</v>
      </c>
      <c r="E1416" s="143" t="s">
        <v>182</v>
      </c>
    </row>
    <row r="1417" spans="1:5" x14ac:dyDescent="0.2">
      <c r="A1417" t="str">
        <f t="shared" si="22"/>
        <v>ADA2A-βarr2/GRK2</v>
      </c>
      <c r="B1417" s="144" t="s">
        <v>245</v>
      </c>
      <c r="C1417" s="91" t="s">
        <v>1164</v>
      </c>
      <c r="D1417" s="91" t="s">
        <v>1364</v>
      </c>
      <c r="E1417" s="143">
        <v>24.606855436150536</v>
      </c>
    </row>
    <row r="1418" spans="1:5" x14ac:dyDescent="0.2">
      <c r="A1418" t="str">
        <f t="shared" si="22"/>
        <v>ADA2B-βarr2/GRK2</v>
      </c>
      <c r="B1418" s="144" t="s">
        <v>248</v>
      </c>
      <c r="C1418" s="91" t="s">
        <v>1163</v>
      </c>
      <c r="D1418" s="91" t="s">
        <v>1364</v>
      </c>
      <c r="E1418" s="143">
        <v>32.477298325889343</v>
      </c>
    </row>
    <row r="1419" spans="1:5" x14ac:dyDescent="0.2">
      <c r="A1419" t="str">
        <f t="shared" si="22"/>
        <v>ADA2C-βarr2/GRK2</v>
      </c>
      <c r="B1419" s="144" t="s">
        <v>251</v>
      </c>
      <c r="C1419" s="91" t="s">
        <v>1162</v>
      </c>
      <c r="D1419" s="91" t="s">
        <v>1364</v>
      </c>
      <c r="E1419" s="143">
        <v>9.5837626764347625</v>
      </c>
    </row>
    <row r="1420" spans="1:5" x14ac:dyDescent="0.2">
      <c r="A1420" t="str">
        <f t="shared" si="22"/>
        <v>ADRB1-βarr2/GRK2</v>
      </c>
      <c r="B1420" s="144" t="s">
        <v>254</v>
      </c>
      <c r="C1420" s="91" t="s">
        <v>1161</v>
      </c>
      <c r="D1420" s="91" t="s">
        <v>1364</v>
      </c>
      <c r="E1420" s="143">
        <v>8.8635627853821362</v>
      </c>
    </row>
    <row r="1421" spans="1:5" x14ac:dyDescent="0.2">
      <c r="A1421" t="str">
        <f t="shared" si="22"/>
        <v>ADRB2-βarr2/GRK2</v>
      </c>
      <c r="B1421" s="144" t="s">
        <v>256</v>
      </c>
      <c r="C1421" s="91" t="s">
        <v>1160</v>
      </c>
      <c r="D1421" s="91" t="s">
        <v>1364</v>
      </c>
      <c r="E1421" s="143">
        <v>46.839933968886349</v>
      </c>
    </row>
    <row r="1422" spans="1:5" x14ac:dyDescent="0.2">
      <c r="A1422" t="str">
        <f t="shared" si="22"/>
        <v>AGTR1-βarr2/GRK2</v>
      </c>
      <c r="B1422" s="144" t="s">
        <v>259</v>
      </c>
      <c r="C1422" s="91" t="s">
        <v>1159</v>
      </c>
      <c r="D1422" s="91" t="s">
        <v>1364</v>
      </c>
      <c r="E1422" s="143">
        <v>21.071319341873771</v>
      </c>
    </row>
    <row r="1423" spans="1:5" x14ac:dyDescent="0.2">
      <c r="A1423" t="str">
        <f t="shared" si="22"/>
        <v>APJ-βarr2/GRK2</v>
      </c>
      <c r="B1423" s="144" t="s">
        <v>0</v>
      </c>
      <c r="C1423" s="91" t="s">
        <v>265</v>
      </c>
      <c r="D1423" s="91" t="s">
        <v>1364</v>
      </c>
      <c r="E1423" s="143">
        <v>6.7938299008166219</v>
      </c>
    </row>
    <row r="1424" spans="1:5" x14ac:dyDescent="0.2">
      <c r="A1424" t="str">
        <f t="shared" si="22"/>
        <v>BKRB1-βarr2/GRK2</v>
      </c>
      <c r="B1424" s="144" t="s">
        <v>276</v>
      </c>
      <c r="C1424" s="91" t="s">
        <v>1158</v>
      </c>
      <c r="D1424" s="91" t="s">
        <v>1364</v>
      </c>
      <c r="E1424" s="143" t="s">
        <v>182</v>
      </c>
    </row>
    <row r="1425" spans="1:5" x14ac:dyDescent="0.2">
      <c r="A1425" t="str">
        <f t="shared" si="22"/>
        <v>BKRB2-βarr2/GRK2</v>
      </c>
      <c r="B1425" s="144" t="s">
        <v>280</v>
      </c>
      <c r="C1425" s="91" t="s">
        <v>1157</v>
      </c>
      <c r="D1425" s="91" t="s">
        <v>1364</v>
      </c>
      <c r="E1425" s="143">
        <v>54.787996503743273</v>
      </c>
    </row>
    <row r="1426" spans="1:5" x14ac:dyDescent="0.2">
      <c r="A1426" t="str">
        <f t="shared" si="22"/>
        <v>C5AR1-βarr2/GRK2</v>
      </c>
      <c r="B1426" s="144" t="s">
        <v>428</v>
      </c>
      <c r="C1426" s="91" t="s">
        <v>1156</v>
      </c>
      <c r="D1426" s="91" t="s">
        <v>1364</v>
      </c>
      <c r="E1426" s="143">
        <v>248.45511511959091</v>
      </c>
    </row>
    <row r="1427" spans="1:5" x14ac:dyDescent="0.2">
      <c r="A1427" t="str">
        <f t="shared" si="22"/>
        <v>CALCR-βarr2/GRK2</v>
      </c>
      <c r="B1427" s="144" t="s">
        <v>283</v>
      </c>
      <c r="C1427" s="91" t="s">
        <v>1155</v>
      </c>
      <c r="D1427" s="91" t="s">
        <v>1364</v>
      </c>
      <c r="E1427" s="143">
        <v>18.277706658240895</v>
      </c>
    </row>
    <row r="1428" spans="1:5" ht="16" x14ac:dyDescent="0.2">
      <c r="A1428" t="str">
        <f t="shared" si="22"/>
        <v>CALCR+RAMP3-βarr2/GRK2</v>
      </c>
      <c r="B1428" s="144" t="s">
        <v>1154</v>
      </c>
      <c r="C1428" s="91" t="s">
        <v>1153</v>
      </c>
      <c r="D1428" s="91" t="s">
        <v>1364</v>
      </c>
      <c r="E1428" s="143" t="s">
        <v>182</v>
      </c>
    </row>
    <row r="1429" spans="1:5" x14ac:dyDescent="0.2">
      <c r="A1429" t="str">
        <f t="shared" si="22"/>
        <v>CCKAR-βarr2/GRK2</v>
      </c>
      <c r="B1429" s="144" t="s">
        <v>324</v>
      </c>
      <c r="C1429" s="91" t="s">
        <v>1152</v>
      </c>
      <c r="D1429" s="91" t="s">
        <v>1364</v>
      </c>
      <c r="E1429" s="143">
        <v>150.50367828017278</v>
      </c>
    </row>
    <row r="1430" spans="1:5" x14ac:dyDescent="0.2">
      <c r="A1430" t="str">
        <f t="shared" si="22"/>
        <v>CCR5-βarr2/GRK2</v>
      </c>
      <c r="B1430" s="144" t="s">
        <v>6</v>
      </c>
      <c r="C1430" s="91" t="s">
        <v>6</v>
      </c>
      <c r="D1430" s="91" t="s">
        <v>1364</v>
      </c>
      <c r="E1430" s="143">
        <v>39.539119663955404</v>
      </c>
    </row>
    <row r="1431" spans="1:5" x14ac:dyDescent="0.2">
      <c r="A1431" t="str">
        <f t="shared" si="22"/>
        <v>CCR6-βarr2/GRK2</v>
      </c>
      <c r="B1431" s="144" t="s">
        <v>7</v>
      </c>
      <c r="C1431" s="91" t="s">
        <v>7</v>
      </c>
      <c r="D1431" s="91" t="s">
        <v>1364</v>
      </c>
      <c r="E1431" s="143">
        <v>11.375049215940946</v>
      </c>
    </row>
    <row r="1432" spans="1:5" x14ac:dyDescent="0.2">
      <c r="A1432" t="str">
        <f t="shared" si="22"/>
        <v>CLTR1-βarr2/GRK2</v>
      </c>
      <c r="B1432" s="144" t="s">
        <v>519</v>
      </c>
      <c r="C1432" s="91" t="s">
        <v>1151</v>
      </c>
      <c r="D1432" s="91" t="s">
        <v>1364</v>
      </c>
      <c r="E1432" s="143">
        <v>24.868788809204666</v>
      </c>
    </row>
    <row r="1433" spans="1:5" x14ac:dyDescent="0.2">
      <c r="A1433" t="str">
        <f t="shared" si="22"/>
        <v>CLTR2-βarr2/GRK2</v>
      </c>
      <c r="B1433" s="144" t="s">
        <v>523</v>
      </c>
      <c r="C1433" s="91" t="s">
        <v>1150</v>
      </c>
      <c r="D1433" s="91" t="s">
        <v>1364</v>
      </c>
      <c r="E1433" s="143">
        <v>18.286954346704636</v>
      </c>
    </row>
    <row r="1434" spans="1:5" x14ac:dyDescent="0.2">
      <c r="A1434" t="str">
        <f t="shared" si="22"/>
        <v>CNR1-βarr2/GRK2</v>
      </c>
      <c r="B1434" s="144" t="s">
        <v>290</v>
      </c>
      <c r="C1434" s="91" t="s">
        <v>1149</v>
      </c>
      <c r="D1434" s="91" t="s">
        <v>1364</v>
      </c>
      <c r="E1434" s="143">
        <v>9.4168486142044436</v>
      </c>
    </row>
    <row r="1435" spans="1:5" x14ac:dyDescent="0.2">
      <c r="A1435" t="str">
        <f t="shared" si="22"/>
        <v>CNR2-βarr2/GRK2</v>
      </c>
      <c r="B1435" s="144" t="s">
        <v>294</v>
      </c>
      <c r="C1435" s="91" t="s">
        <v>1148</v>
      </c>
      <c r="D1435" s="91" t="s">
        <v>1364</v>
      </c>
      <c r="E1435" s="143">
        <v>6.5322719020970501</v>
      </c>
    </row>
    <row r="1436" spans="1:5" x14ac:dyDescent="0.2">
      <c r="A1436" t="str">
        <f t="shared" si="22"/>
        <v>CRFR1-βarr2/GRK2</v>
      </c>
      <c r="B1436" s="144" t="s">
        <v>83</v>
      </c>
      <c r="C1436" s="91" t="s">
        <v>1147</v>
      </c>
      <c r="D1436" s="91" t="s">
        <v>1364</v>
      </c>
      <c r="E1436" s="143">
        <v>220.63822149590715</v>
      </c>
    </row>
    <row r="1437" spans="1:5" x14ac:dyDescent="0.2">
      <c r="A1437" t="str">
        <f t="shared" si="22"/>
        <v>CRFR2-βarr2/GRK2</v>
      </c>
      <c r="B1437" s="144" t="s">
        <v>8</v>
      </c>
      <c r="C1437" s="91" t="s">
        <v>1146</v>
      </c>
      <c r="D1437" s="91" t="s">
        <v>1364</v>
      </c>
      <c r="E1437" s="143">
        <v>221.85959767540689</v>
      </c>
    </row>
    <row r="1438" spans="1:5" x14ac:dyDescent="0.2">
      <c r="A1438" t="str">
        <f t="shared" si="22"/>
        <v>CXCR2-βarr2/GRK2</v>
      </c>
      <c r="B1438" s="144" t="s">
        <v>11</v>
      </c>
      <c r="C1438" s="91" t="s">
        <v>11</v>
      </c>
      <c r="D1438" s="91" t="s">
        <v>1364</v>
      </c>
      <c r="E1438" s="143">
        <v>26.996815068493113</v>
      </c>
    </row>
    <row r="1439" spans="1:5" x14ac:dyDescent="0.2">
      <c r="A1439" t="str">
        <f t="shared" si="22"/>
        <v>CXCR4-βarr2/GRK2</v>
      </c>
      <c r="B1439" s="144" t="s">
        <v>12</v>
      </c>
      <c r="C1439" s="91" t="s">
        <v>12</v>
      </c>
      <c r="D1439" s="91" t="s">
        <v>1364</v>
      </c>
      <c r="E1439" s="143">
        <v>5.2256865633288703</v>
      </c>
    </row>
    <row r="1440" spans="1:5" x14ac:dyDescent="0.2">
      <c r="A1440" t="str">
        <f t="shared" si="22"/>
        <v>CXCR5-βarr2/GRK2</v>
      </c>
      <c r="B1440" s="144" t="s">
        <v>13</v>
      </c>
      <c r="C1440" s="91" t="s">
        <v>13</v>
      </c>
      <c r="D1440" s="91" t="s">
        <v>1364</v>
      </c>
      <c r="E1440" s="143">
        <v>82.63966260651425</v>
      </c>
    </row>
    <row r="1441" spans="1:5" x14ac:dyDescent="0.2">
      <c r="A1441" t="str">
        <f t="shared" si="22"/>
        <v>DRD1-βarr2/GRK2</v>
      </c>
      <c r="B1441" s="144" t="s">
        <v>433</v>
      </c>
      <c r="C1441" s="91" t="s">
        <v>1145</v>
      </c>
      <c r="D1441" s="91" t="s">
        <v>1364</v>
      </c>
      <c r="E1441" s="143">
        <v>84.103875166848525</v>
      </c>
    </row>
    <row r="1442" spans="1:5" x14ac:dyDescent="0.2">
      <c r="A1442" t="str">
        <f t="shared" si="22"/>
        <v>DRD2-βarr2/GRK2</v>
      </c>
      <c r="B1442" s="144" t="s">
        <v>435</v>
      </c>
      <c r="C1442" s="91" t="s">
        <v>1144</v>
      </c>
      <c r="D1442" s="91" t="s">
        <v>1364</v>
      </c>
      <c r="E1442" s="143">
        <v>13.595659631422503</v>
      </c>
    </row>
    <row r="1443" spans="1:5" x14ac:dyDescent="0.2">
      <c r="A1443" t="str">
        <f t="shared" si="22"/>
        <v>DRD5-βarr2/GRK2</v>
      </c>
      <c r="B1443" s="144" t="s">
        <v>439</v>
      </c>
      <c r="C1443" s="91" t="s">
        <v>1143</v>
      </c>
      <c r="D1443" s="91" t="s">
        <v>1364</v>
      </c>
      <c r="E1443" s="143">
        <v>26.777969360097064</v>
      </c>
    </row>
    <row r="1444" spans="1:5" x14ac:dyDescent="0.2">
      <c r="A1444" t="str">
        <f t="shared" si="22"/>
        <v>EDNRA-βarr2/GRK2</v>
      </c>
      <c r="B1444" s="144" t="s">
        <v>441</v>
      </c>
      <c r="C1444" s="91" t="s">
        <v>1142</v>
      </c>
      <c r="D1444" s="91" t="s">
        <v>1364</v>
      </c>
      <c r="E1444" s="143">
        <v>83.249483414718782</v>
      </c>
    </row>
    <row r="1445" spans="1:5" x14ac:dyDescent="0.2">
      <c r="A1445" t="str">
        <f t="shared" si="22"/>
        <v>FFAR2-βarr2/GRK2</v>
      </c>
      <c r="B1445" s="144" t="s">
        <v>453</v>
      </c>
      <c r="C1445" s="91" t="s">
        <v>1141</v>
      </c>
      <c r="D1445" s="91" t="s">
        <v>1364</v>
      </c>
      <c r="E1445" s="143" t="s">
        <v>182</v>
      </c>
    </row>
    <row r="1446" spans="1:5" x14ac:dyDescent="0.2">
      <c r="A1446" t="str">
        <f t="shared" si="22"/>
        <v>FFAR3-βarr2/GRK2</v>
      </c>
      <c r="B1446" s="144" t="s">
        <v>455</v>
      </c>
      <c r="C1446" s="91" t="s">
        <v>1140</v>
      </c>
      <c r="D1446" s="91" t="s">
        <v>1364</v>
      </c>
      <c r="E1446" s="143" t="s">
        <v>182</v>
      </c>
    </row>
    <row r="1447" spans="1:5" x14ac:dyDescent="0.2">
      <c r="A1447" t="str">
        <f t="shared" si="22"/>
        <v>FFAR4-βarr2/GRK2</v>
      </c>
      <c r="B1447" s="144" t="s">
        <v>457</v>
      </c>
      <c r="C1447" s="91" t="s">
        <v>1139</v>
      </c>
      <c r="D1447" s="91" t="s">
        <v>1364</v>
      </c>
      <c r="E1447" s="143">
        <v>88.257665577065154</v>
      </c>
    </row>
    <row r="1448" spans="1:5" x14ac:dyDescent="0.2">
      <c r="A1448" t="str">
        <f t="shared" si="22"/>
        <v>GHSR-βarr2/GRK2</v>
      </c>
      <c r="B1448" s="144" t="s">
        <v>84</v>
      </c>
      <c r="C1448" s="91" t="s">
        <v>113</v>
      </c>
      <c r="D1448" s="91" t="s">
        <v>1364</v>
      </c>
      <c r="E1448" s="143">
        <v>11.829912904335345</v>
      </c>
    </row>
    <row r="1449" spans="1:5" x14ac:dyDescent="0.2">
      <c r="A1449" t="str">
        <f t="shared" si="22"/>
        <v>GIPR-βarr2/GRK2</v>
      </c>
      <c r="B1449" s="144" t="s">
        <v>484</v>
      </c>
      <c r="C1449" s="91" t="s">
        <v>114</v>
      </c>
      <c r="D1449" s="91" t="s">
        <v>1364</v>
      </c>
      <c r="E1449" s="143">
        <v>18.957142857142856</v>
      </c>
    </row>
    <row r="1450" spans="1:5" x14ac:dyDescent="0.2">
      <c r="A1450" t="str">
        <f t="shared" si="22"/>
        <v>GLP1R-βarr2/GRK2</v>
      </c>
      <c r="B1450" s="144" t="s">
        <v>486</v>
      </c>
      <c r="C1450" s="91" t="s">
        <v>1138</v>
      </c>
      <c r="D1450" s="91" t="s">
        <v>1364</v>
      </c>
      <c r="E1450" s="143">
        <v>97.524150816904879</v>
      </c>
    </row>
    <row r="1451" spans="1:5" x14ac:dyDescent="0.2">
      <c r="A1451" t="str">
        <f t="shared" si="22"/>
        <v>GLP2R-βarr2/GRK2</v>
      </c>
      <c r="B1451" s="144" t="s">
        <v>488</v>
      </c>
      <c r="C1451" s="91" t="s">
        <v>1137</v>
      </c>
      <c r="D1451" s="91" t="s">
        <v>1364</v>
      </c>
      <c r="E1451" s="143">
        <v>76.832533976290122</v>
      </c>
    </row>
    <row r="1452" spans="1:5" x14ac:dyDescent="0.2">
      <c r="A1452" t="str">
        <f t="shared" si="22"/>
        <v>GLR-βarr2/GRK2</v>
      </c>
      <c r="B1452" s="144" t="s">
        <v>490</v>
      </c>
      <c r="C1452" s="91" t="s">
        <v>112</v>
      </c>
      <c r="D1452" s="91" t="s">
        <v>1364</v>
      </c>
      <c r="E1452" s="143">
        <v>43.010737212420175</v>
      </c>
    </row>
    <row r="1453" spans="1:5" x14ac:dyDescent="0.2">
      <c r="A1453" t="str">
        <f t="shared" si="22"/>
        <v>GNRHR-βarr2/GRK2</v>
      </c>
      <c r="B1453" s="144" t="s">
        <v>497</v>
      </c>
      <c r="C1453" s="91" t="s">
        <v>1136</v>
      </c>
      <c r="D1453" s="91" t="s">
        <v>1364</v>
      </c>
      <c r="E1453" s="143" t="s">
        <v>182</v>
      </c>
    </row>
    <row r="1454" spans="1:5" x14ac:dyDescent="0.2">
      <c r="A1454" t="str">
        <f t="shared" si="22"/>
        <v>GP183-βarr2/GRK2</v>
      </c>
      <c r="B1454" s="144" t="s">
        <v>353</v>
      </c>
      <c r="C1454" s="91" t="s">
        <v>37</v>
      </c>
      <c r="D1454" s="91" t="s">
        <v>1364</v>
      </c>
      <c r="E1454" s="143">
        <v>24.764382852823545</v>
      </c>
    </row>
    <row r="1455" spans="1:5" x14ac:dyDescent="0.2">
      <c r="A1455" t="str">
        <f t="shared" si="22"/>
        <v>GPBAR-βarr2/GRK2</v>
      </c>
      <c r="B1455" s="144" t="s">
        <v>268</v>
      </c>
      <c r="C1455" s="91" t="s">
        <v>1135</v>
      </c>
      <c r="D1455" s="91" t="s">
        <v>1364</v>
      </c>
      <c r="E1455" s="143" t="s">
        <v>182</v>
      </c>
    </row>
    <row r="1456" spans="1:5" x14ac:dyDescent="0.2">
      <c r="A1456" t="str">
        <f t="shared" si="22"/>
        <v>GPR39-βarr2/GRK2</v>
      </c>
      <c r="B1456" s="144" t="s">
        <v>85</v>
      </c>
      <c r="C1456" s="91" t="s">
        <v>85</v>
      </c>
      <c r="D1456" s="91" t="s">
        <v>1364</v>
      </c>
      <c r="E1456" s="143">
        <v>6.9303479954615943</v>
      </c>
    </row>
    <row r="1457" spans="1:5" x14ac:dyDescent="0.2">
      <c r="A1457" t="str">
        <f t="shared" si="22"/>
        <v>GPR4-βarr2/GRK2</v>
      </c>
      <c r="B1457" s="144" t="s">
        <v>31</v>
      </c>
      <c r="C1457" s="34" t="s">
        <v>31</v>
      </c>
      <c r="D1457" s="91" t="s">
        <v>1364</v>
      </c>
      <c r="E1457" s="143" t="s">
        <v>182</v>
      </c>
    </row>
    <row r="1458" spans="1:5" x14ac:dyDescent="0.2">
      <c r="A1458" t="str">
        <f t="shared" si="22"/>
        <v>GPR84-βarr2/GRK2</v>
      </c>
      <c r="B1458" s="144" t="s">
        <v>36</v>
      </c>
      <c r="C1458" s="34" t="s">
        <v>36</v>
      </c>
      <c r="D1458" s="91" t="s">
        <v>1364</v>
      </c>
      <c r="E1458" s="143">
        <v>15.421029836223312</v>
      </c>
    </row>
    <row r="1459" spans="1:5" x14ac:dyDescent="0.2">
      <c r="A1459" t="str">
        <f t="shared" si="22"/>
        <v>GRM2-βarr2/GRK2</v>
      </c>
      <c r="B1459" s="144" t="s">
        <v>564</v>
      </c>
      <c r="C1459" s="91" t="s">
        <v>1133</v>
      </c>
      <c r="D1459" s="91" t="s">
        <v>1364</v>
      </c>
      <c r="E1459" s="143" t="s">
        <v>182</v>
      </c>
    </row>
    <row r="1460" spans="1:5" x14ac:dyDescent="0.2">
      <c r="A1460" t="str">
        <f t="shared" si="22"/>
        <v>GRM4-βarr2/GRK2</v>
      </c>
      <c r="B1460" s="144" t="s">
        <v>567</v>
      </c>
      <c r="C1460" s="91" t="s">
        <v>1132</v>
      </c>
      <c r="D1460" s="91" t="s">
        <v>1364</v>
      </c>
      <c r="E1460" s="143" t="s">
        <v>182</v>
      </c>
    </row>
    <row r="1461" spans="1:5" x14ac:dyDescent="0.2">
      <c r="A1461" t="str">
        <f t="shared" si="22"/>
        <v>GRM5-βarr2/GRK2</v>
      </c>
      <c r="B1461" s="144" t="s">
        <v>569</v>
      </c>
      <c r="C1461" s="91" t="s">
        <v>1131</v>
      </c>
      <c r="D1461" s="91" t="s">
        <v>1364</v>
      </c>
      <c r="E1461" s="143" t="s">
        <v>182</v>
      </c>
    </row>
    <row r="1462" spans="1:5" x14ac:dyDescent="0.2">
      <c r="A1462" t="str">
        <f t="shared" si="22"/>
        <v>GRM6-βarr2/GRK2</v>
      </c>
      <c r="B1462" s="144" t="s">
        <v>571</v>
      </c>
      <c r="C1462" s="91" t="s">
        <v>1130</v>
      </c>
      <c r="D1462" s="91" t="s">
        <v>1364</v>
      </c>
      <c r="E1462" s="143" t="s">
        <v>182</v>
      </c>
    </row>
    <row r="1463" spans="1:5" x14ac:dyDescent="0.2">
      <c r="A1463" t="str">
        <f t="shared" si="22"/>
        <v>GRM8-βarr2/GRK2</v>
      </c>
      <c r="B1463" s="144" t="s">
        <v>574</v>
      </c>
      <c r="C1463" s="91" t="s">
        <v>1129</v>
      </c>
      <c r="D1463" s="91" t="s">
        <v>1364</v>
      </c>
      <c r="E1463" s="143" t="s">
        <v>182</v>
      </c>
    </row>
    <row r="1464" spans="1:5" x14ac:dyDescent="0.2">
      <c r="A1464" t="str">
        <f t="shared" si="22"/>
        <v>HCAR2-βarr2/GRK2</v>
      </c>
      <c r="B1464" s="144" t="s">
        <v>513</v>
      </c>
      <c r="C1464" s="91" t="s">
        <v>1128</v>
      </c>
      <c r="D1464" s="91" t="s">
        <v>1364</v>
      </c>
      <c r="E1464" s="143">
        <v>16.965615232785652</v>
      </c>
    </row>
    <row r="1465" spans="1:5" x14ac:dyDescent="0.2">
      <c r="A1465" t="str">
        <f t="shared" si="22"/>
        <v>HCAR3-βarr2/GRK2</v>
      </c>
      <c r="B1465" s="144" t="s">
        <v>46</v>
      </c>
      <c r="C1465" s="91" t="s">
        <v>1127</v>
      </c>
      <c r="D1465" s="91" t="s">
        <v>1364</v>
      </c>
      <c r="E1465" s="143">
        <v>41.487780068508769</v>
      </c>
    </row>
    <row r="1466" spans="1:5" x14ac:dyDescent="0.2">
      <c r="A1466" t="str">
        <f t="shared" si="22"/>
        <v>HRH1-βarr2/GRK2</v>
      </c>
      <c r="B1466" s="144" t="s">
        <v>504</v>
      </c>
      <c r="C1466" s="91" t="s">
        <v>1126</v>
      </c>
      <c r="D1466" s="91" t="s">
        <v>1364</v>
      </c>
      <c r="E1466" s="143">
        <v>128.00471217107611</v>
      </c>
    </row>
    <row r="1467" spans="1:5" x14ac:dyDescent="0.2">
      <c r="A1467" t="str">
        <f t="shared" si="22"/>
        <v>HRH2-βarr2/GRK2</v>
      </c>
      <c r="B1467" s="144" t="s">
        <v>506</v>
      </c>
      <c r="C1467" s="91" t="s">
        <v>1125</v>
      </c>
      <c r="D1467" s="91" t="s">
        <v>1364</v>
      </c>
      <c r="E1467" s="143">
        <v>494.49160005172587</v>
      </c>
    </row>
    <row r="1468" spans="1:5" x14ac:dyDescent="0.2">
      <c r="A1468" t="str">
        <f t="shared" si="22"/>
        <v>LPAR1-βarr2/GRK2</v>
      </c>
      <c r="B1468" s="144" t="s">
        <v>48</v>
      </c>
      <c r="C1468" s="91" t="s">
        <v>1124</v>
      </c>
      <c r="D1468" s="91" t="s">
        <v>1364</v>
      </c>
      <c r="E1468" s="143">
        <v>11.540463463135628</v>
      </c>
    </row>
    <row r="1469" spans="1:5" x14ac:dyDescent="0.2">
      <c r="A1469" t="str">
        <f t="shared" si="22"/>
        <v>LPAR2-βarr2/GRK2</v>
      </c>
      <c r="B1469" s="144" t="s">
        <v>49</v>
      </c>
      <c r="C1469" s="91" t="s">
        <v>1123</v>
      </c>
      <c r="D1469" s="91" t="s">
        <v>1364</v>
      </c>
      <c r="E1469" s="143">
        <v>199.38492917193003</v>
      </c>
    </row>
    <row r="1470" spans="1:5" x14ac:dyDescent="0.2">
      <c r="A1470" t="str">
        <f t="shared" si="22"/>
        <v>LT4R1-βarr2/GRK2</v>
      </c>
      <c r="B1470" s="144" t="s">
        <v>526</v>
      </c>
      <c r="C1470" s="91" t="s">
        <v>1122</v>
      </c>
      <c r="D1470" s="91" t="s">
        <v>1364</v>
      </c>
      <c r="E1470" s="143">
        <v>60.608781058666196</v>
      </c>
    </row>
    <row r="1471" spans="1:5" x14ac:dyDescent="0.2">
      <c r="A1471" t="str">
        <f t="shared" si="22"/>
        <v>LT4R2-βarr2/GRK2</v>
      </c>
      <c r="B1471" s="144" t="s">
        <v>528</v>
      </c>
      <c r="C1471" s="91" t="s">
        <v>1121</v>
      </c>
      <c r="D1471" s="91" t="s">
        <v>1364</v>
      </c>
      <c r="E1471" s="143">
        <v>3.2617979532163912</v>
      </c>
    </row>
    <row r="1472" spans="1:5" x14ac:dyDescent="0.2">
      <c r="A1472" t="str">
        <f t="shared" si="22"/>
        <v>MC3R-βarr2/GRK2</v>
      </c>
      <c r="B1472" s="144" t="s">
        <v>54</v>
      </c>
      <c r="C1472" s="91" t="s">
        <v>1120</v>
      </c>
      <c r="D1472" s="91" t="s">
        <v>1364</v>
      </c>
      <c r="E1472" s="143">
        <v>245.88416037489282</v>
      </c>
    </row>
    <row r="1473" spans="1:5" x14ac:dyDescent="0.2">
      <c r="A1473" t="str">
        <f t="shared" si="22"/>
        <v>MC4R-βarr2/GRK2</v>
      </c>
      <c r="B1473" s="144" t="s">
        <v>86</v>
      </c>
      <c r="C1473" s="91" t="s">
        <v>1119</v>
      </c>
      <c r="D1473" s="91" t="s">
        <v>1364</v>
      </c>
      <c r="E1473" s="143">
        <v>9.6540686348429734</v>
      </c>
    </row>
    <row r="1474" spans="1:5" x14ac:dyDescent="0.2">
      <c r="A1474" t="str">
        <f t="shared" ref="A1474:A1501" si="23">B1474&amp;"-"&amp;D1474</f>
        <v>MTR1A-βarr2/GRK2</v>
      </c>
      <c r="B1474" s="144" t="s">
        <v>555</v>
      </c>
      <c r="C1474" s="91" t="s">
        <v>1118</v>
      </c>
      <c r="D1474" s="91" t="s">
        <v>1364</v>
      </c>
      <c r="E1474" s="143">
        <v>16.666320751835034</v>
      </c>
    </row>
    <row r="1475" spans="1:5" x14ac:dyDescent="0.2">
      <c r="A1475" t="str">
        <f t="shared" si="23"/>
        <v>MTR1B-βarr2/GRK2</v>
      </c>
      <c r="B1475" s="144" t="s">
        <v>558</v>
      </c>
      <c r="C1475" s="91" t="s">
        <v>1117</v>
      </c>
      <c r="D1475" s="91" t="s">
        <v>1364</v>
      </c>
      <c r="E1475" s="143">
        <v>1.5376919148468919</v>
      </c>
    </row>
    <row r="1476" spans="1:5" x14ac:dyDescent="0.2">
      <c r="A1476" t="str">
        <f t="shared" si="23"/>
        <v>NPFF1-βarr2/GRK2</v>
      </c>
      <c r="B1476" s="144" t="s">
        <v>582</v>
      </c>
      <c r="C1476" s="91" t="s">
        <v>582</v>
      </c>
      <c r="D1476" s="91" t="s">
        <v>1364</v>
      </c>
      <c r="E1476" s="143">
        <v>29.509579978714765</v>
      </c>
    </row>
    <row r="1477" spans="1:5" x14ac:dyDescent="0.2">
      <c r="A1477" t="str">
        <f t="shared" si="23"/>
        <v>NPFF2-βarr2/GRK2</v>
      </c>
      <c r="B1477" s="144" t="s">
        <v>585</v>
      </c>
      <c r="C1477" s="91" t="s">
        <v>585</v>
      </c>
      <c r="D1477" s="91" t="s">
        <v>1364</v>
      </c>
      <c r="E1477" s="143">
        <v>2.3170694910287577</v>
      </c>
    </row>
    <row r="1478" spans="1:5" x14ac:dyDescent="0.2">
      <c r="A1478" t="str">
        <f t="shared" si="23"/>
        <v>NPY1R-βarr2/GRK2</v>
      </c>
      <c r="B1478" s="144" t="s">
        <v>58</v>
      </c>
      <c r="C1478" s="91" t="s">
        <v>1116</v>
      </c>
      <c r="D1478" s="91" t="s">
        <v>1364</v>
      </c>
      <c r="E1478" s="143">
        <v>252.84021296212919</v>
      </c>
    </row>
    <row r="1479" spans="1:5" x14ac:dyDescent="0.2">
      <c r="A1479" t="str">
        <f t="shared" si="23"/>
        <v>NPY5R-βarr2/GRK2</v>
      </c>
      <c r="B1479" s="144" t="s">
        <v>87</v>
      </c>
      <c r="C1479" s="91" t="s">
        <v>1115</v>
      </c>
      <c r="D1479" s="91" t="s">
        <v>1364</v>
      </c>
      <c r="E1479" s="143">
        <v>9.6573613554721813</v>
      </c>
    </row>
    <row r="1480" spans="1:5" x14ac:dyDescent="0.2">
      <c r="A1480" t="str">
        <f t="shared" si="23"/>
        <v>OGR1-βarr2/GRK2</v>
      </c>
      <c r="B1480" s="144" t="s">
        <v>405</v>
      </c>
      <c r="C1480" s="34" t="s">
        <v>35</v>
      </c>
      <c r="D1480" s="91" t="s">
        <v>1364</v>
      </c>
      <c r="E1480" s="143">
        <v>9.7596853490443163</v>
      </c>
    </row>
    <row r="1481" spans="1:5" x14ac:dyDescent="0.2">
      <c r="A1481" t="str">
        <f t="shared" si="23"/>
        <v>OPRD-βarr2/GRK2</v>
      </c>
      <c r="B1481" s="144" t="s">
        <v>602</v>
      </c>
      <c r="C1481" s="91" t="s">
        <v>1114</v>
      </c>
      <c r="D1481" s="91" t="s">
        <v>1364</v>
      </c>
      <c r="E1481" s="143">
        <v>92.295112614374105</v>
      </c>
    </row>
    <row r="1482" spans="1:5" x14ac:dyDescent="0.2">
      <c r="A1482" t="str">
        <f t="shared" si="23"/>
        <v>OPRK-βarr2/GRK2</v>
      </c>
      <c r="B1482" s="144" t="s">
        <v>606</v>
      </c>
      <c r="C1482" s="91" t="s">
        <v>1113</v>
      </c>
      <c r="D1482" s="91" t="s">
        <v>1364</v>
      </c>
      <c r="E1482" s="143">
        <v>20.623029976467329</v>
      </c>
    </row>
    <row r="1483" spans="1:5" x14ac:dyDescent="0.2">
      <c r="A1483" t="str">
        <f t="shared" si="23"/>
        <v>OPRM-βarr2/GRK2</v>
      </c>
      <c r="B1483" s="144" t="s">
        <v>609</v>
      </c>
      <c r="C1483" s="91" t="s">
        <v>1112</v>
      </c>
      <c r="D1483" s="91" t="s">
        <v>1364</v>
      </c>
      <c r="E1483" s="143">
        <v>92.525147812686598</v>
      </c>
    </row>
    <row r="1484" spans="1:5" x14ac:dyDescent="0.2">
      <c r="A1484" t="str">
        <f t="shared" si="23"/>
        <v>OPRX-βarr2/GRK2</v>
      </c>
      <c r="B1484" s="144" t="s">
        <v>612</v>
      </c>
      <c r="C1484" s="91" t="s">
        <v>56</v>
      </c>
      <c r="D1484" s="91" t="s">
        <v>1364</v>
      </c>
      <c r="E1484" s="143">
        <v>18.332773931132902</v>
      </c>
    </row>
    <row r="1485" spans="1:5" x14ac:dyDescent="0.2">
      <c r="A1485" t="str">
        <f t="shared" si="23"/>
        <v>OX2R-βarr2/GRK2</v>
      </c>
      <c r="B1485" s="144" t="s">
        <v>627</v>
      </c>
      <c r="C1485" s="91" t="s">
        <v>1111</v>
      </c>
      <c r="D1485" s="91" t="s">
        <v>1364</v>
      </c>
      <c r="E1485" s="143">
        <v>144.26927026908635</v>
      </c>
    </row>
    <row r="1486" spans="1:5" x14ac:dyDescent="0.2">
      <c r="A1486" t="str">
        <f t="shared" si="23"/>
        <v>OXYR-βarr2/GRK2</v>
      </c>
      <c r="B1486" s="144" t="s">
        <v>760</v>
      </c>
      <c r="C1486" s="91" t="s">
        <v>1110</v>
      </c>
      <c r="D1486" s="91" t="s">
        <v>1364</v>
      </c>
      <c r="E1486" s="143">
        <v>27.8036244483432</v>
      </c>
    </row>
    <row r="1487" spans="1:5" x14ac:dyDescent="0.2">
      <c r="A1487" t="str">
        <f t="shared" si="23"/>
        <v>P2RY2-βarr2/GRK2</v>
      </c>
      <c r="B1487" s="144" t="s">
        <v>641</v>
      </c>
      <c r="C1487" s="91" t="s">
        <v>1109</v>
      </c>
      <c r="D1487" s="91" t="s">
        <v>1364</v>
      </c>
      <c r="E1487" s="143">
        <v>12.751326203965727</v>
      </c>
    </row>
    <row r="1488" spans="1:5" x14ac:dyDescent="0.2">
      <c r="A1488" t="str">
        <f t="shared" si="23"/>
        <v>PAR1-βarr2/GRK2</v>
      </c>
      <c r="B1488" s="144" t="s">
        <v>688</v>
      </c>
      <c r="C1488" s="91" t="s">
        <v>688</v>
      </c>
      <c r="D1488" s="91" t="s">
        <v>1364</v>
      </c>
      <c r="E1488" s="143">
        <v>52.221474636480401</v>
      </c>
    </row>
    <row r="1489" spans="1:5" x14ac:dyDescent="0.2">
      <c r="A1489" t="str">
        <f t="shared" si="23"/>
        <v>PAR2-βarr2/GRK2</v>
      </c>
      <c r="B1489" s="144" t="s">
        <v>692</v>
      </c>
      <c r="C1489" s="34" t="s">
        <v>692</v>
      </c>
      <c r="D1489" s="91" t="s">
        <v>1364</v>
      </c>
      <c r="E1489" s="143">
        <v>18.634097817895874</v>
      </c>
    </row>
    <row r="1490" spans="1:5" x14ac:dyDescent="0.2">
      <c r="A1490" t="str">
        <f t="shared" si="23"/>
        <v>PE2R1-βarr2/GRK2</v>
      </c>
      <c r="B1490" s="144" t="s">
        <v>669</v>
      </c>
      <c r="C1490" s="91" t="s">
        <v>1108</v>
      </c>
      <c r="D1490" s="91" t="s">
        <v>1364</v>
      </c>
      <c r="E1490" s="143" t="s">
        <v>182</v>
      </c>
    </row>
    <row r="1491" spans="1:5" x14ac:dyDescent="0.2">
      <c r="A1491" t="str">
        <f t="shared" si="23"/>
        <v>PE2R2-βarr2/GRK2</v>
      </c>
      <c r="B1491" s="144" t="s">
        <v>672</v>
      </c>
      <c r="C1491" s="91" t="s">
        <v>1107</v>
      </c>
      <c r="D1491" s="91" t="s">
        <v>1364</v>
      </c>
      <c r="E1491" s="143">
        <v>5.0806120528784673</v>
      </c>
    </row>
    <row r="1492" spans="1:5" x14ac:dyDescent="0.2">
      <c r="A1492" t="str">
        <f t="shared" si="23"/>
        <v>PE2R3-βarr2/GRK2</v>
      </c>
      <c r="B1492" s="144" t="s">
        <v>675</v>
      </c>
      <c r="C1492" s="91" t="s">
        <v>1106</v>
      </c>
      <c r="D1492" s="91" t="s">
        <v>1364</v>
      </c>
      <c r="E1492" s="143" t="s">
        <v>182</v>
      </c>
    </row>
    <row r="1493" spans="1:5" x14ac:dyDescent="0.2">
      <c r="A1493" t="str">
        <f t="shared" si="23"/>
        <v>PE2R4-βarr2/GRK2</v>
      </c>
      <c r="B1493" s="144" t="s">
        <v>678</v>
      </c>
      <c r="C1493" s="91" t="s">
        <v>1105</v>
      </c>
      <c r="D1493" s="91" t="s">
        <v>1364</v>
      </c>
      <c r="E1493" s="143">
        <v>9.171826070843764</v>
      </c>
    </row>
    <row r="1494" spans="1:5" x14ac:dyDescent="0.2">
      <c r="A1494" t="str">
        <f t="shared" si="23"/>
        <v>PF2R-βarr2/GRK2</v>
      </c>
      <c r="B1494" s="144" t="s">
        <v>681</v>
      </c>
      <c r="C1494" s="91" t="s">
        <v>1104</v>
      </c>
      <c r="D1494" s="91" t="s">
        <v>1364</v>
      </c>
      <c r="E1494" s="143" t="s">
        <v>182</v>
      </c>
    </row>
    <row r="1495" spans="1:5" x14ac:dyDescent="0.2">
      <c r="A1495" t="str">
        <f t="shared" si="23"/>
        <v>PSYR-βarr2/GRK2</v>
      </c>
      <c r="B1495" s="144" t="s">
        <v>410</v>
      </c>
      <c r="C1495" s="34" t="s">
        <v>34</v>
      </c>
      <c r="D1495" s="91" t="s">
        <v>1364</v>
      </c>
      <c r="E1495" s="143" t="s">
        <v>182</v>
      </c>
    </row>
    <row r="1496" spans="1:5" x14ac:dyDescent="0.2">
      <c r="A1496" t="str">
        <f t="shared" si="23"/>
        <v>PTH1R-βarr2/GRK2</v>
      </c>
      <c r="B1496" s="144" t="s">
        <v>152</v>
      </c>
      <c r="C1496" s="91" t="s">
        <v>1103</v>
      </c>
      <c r="D1496" s="91" t="s">
        <v>1364</v>
      </c>
      <c r="E1496" s="143">
        <v>135.67388505837937</v>
      </c>
    </row>
    <row r="1497" spans="1:5" x14ac:dyDescent="0.2">
      <c r="A1497" t="str">
        <f t="shared" si="23"/>
        <v>S1PR1-βarr2/GRK2</v>
      </c>
      <c r="B1497" s="144" t="s">
        <v>62</v>
      </c>
      <c r="C1497" s="91" t="s">
        <v>1102</v>
      </c>
      <c r="D1497" s="91" t="s">
        <v>1364</v>
      </c>
      <c r="E1497" s="143">
        <v>55.926443085336132</v>
      </c>
    </row>
    <row r="1498" spans="1:5" x14ac:dyDescent="0.2">
      <c r="A1498" t="str">
        <f t="shared" si="23"/>
        <v>SSR2-βarr2/GRK2</v>
      </c>
      <c r="B1498" s="144" t="s">
        <v>705</v>
      </c>
      <c r="C1498" s="91" t="s">
        <v>1101</v>
      </c>
      <c r="D1498" s="91" t="s">
        <v>1364</v>
      </c>
      <c r="E1498" s="143">
        <v>112.69711035902387</v>
      </c>
    </row>
    <row r="1499" spans="1:5" x14ac:dyDescent="0.2">
      <c r="A1499" t="str">
        <f t="shared" si="23"/>
        <v>V1AR-βarr2/GRK2</v>
      </c>
      <c r="B1499" s="144" t="s">
        <v>153</v>
      </c>
      <c r="C1499" s="91" t="s">
        <v>1100</v>
      </c>
      <c r="D1499" s="91" t="s">
        <v>1364</v>
      </c>
      <c r="E1499" s="143">
        <v>164.60371737150453</v>
      </c>
    </row>
    <row r="1500" spans="1:5" x14ac:dyDescent="0.2">
      <c r="A1500" t="str">
        <f t="shared" si="23"/>
        <v>V2R-βarr2/GRK2</v>
      </c>
      <c r="B1500" s="144" t="s">
        <v>74</v>
      </c>
      <c r="C1500" s="91" t="s">
        <v>1099</v>
      </c>
      <c r="D1500" s="91" t="s">
        <v>1364</v>
      </c>
      <c r="E1500" s="143">
        <v>81.490589427532143</v>
      </c>
    </row>
    <row r="1501" spans="1:5" x14ac:dyDescent="0.2">
      <c r="A1501" t="str">
        <f t="shared" si="23"/>
        <v>VIPR1-βarr2/GRK2</v>
      </c>
      <c r="B1501" s="144" t="s">
        <v>773</v>
      </c>
      <c r="C1501" s="91" t="s">
        <v>1098</v>
      </c>
      <c r="D1501" s="91" t="s">
        <v>1364</v>
      </c>
      <c r="E1501" s="143" t="s">
        <v>182</v>
      </c>
    </row>
  </sheetData>
  <conditionalFormatting sqref="E1:E1048576">
    <cfRule type="cellIs" dxfId="7" priority="1" operator="lessThan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Info</vt:lpstr>
      <vt:lpstr>RecNamesAll</vt:lpstr>
      <vt:lpstr>Ligands</vt:lpstr>
      <vt:lpstr>B-EmEC</vt:lpstr>
      <vt:lpstr>I-EmEC</vt:lpstr>
      <vt:lpstr>B-UnconvergedDRC</vt:lpstr>
      <vt:lpstr>B-&lt;2SD</vt:lpstr>
      <vt:lpstr>I-&lt;2SDs</vt:lpstr>
      <vt:lpstr>B-all#SDs</vt:lpstr>
      <vt:lpstr>I-all#SDs</vt:lpstr>
      <vt:lpstr>DataStats</vt:lpstr>
      <vt:lpstr>tmp-B-EC50</vt:lpstr>
      <vt:lpstr>70commonGPCRs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Avet Charlotte</dc:creator>
  <cp:lastModifiedBy>David Gloriam</cp:lastModifiedBy>
  <dcterms:created xsi:type="dcterms:W3CDTF">2019-11-17T16:03:16Z</dcterms:created>
  <dcterms:modified xsi:type="dcterms:W3CDTF">2022-02-18T07:27:51Z</dcterms:modified>
</cp:coreProperties>
</file>